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RRHH\"/>
    </mc:Choice>
  </mc:AlternateContent>
  <xr:revisionPtr revIDLastSave="0" documentId="13_ncr:1_{D51D2BC4-2F45-44AF-97B8-DE67203F471F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AGOSTO" sheetId="86" state="hidden" r:id="rId6"/>
    <sheet name="MES" sheetId="67" state="hidden" r:id="rId7"/>
    <sheet name="config" sheetId="62" state="hidden" r:id="rId8"/>
    <sheet name="FIJOS (2)" sheetId="87" state="hidden" r:id="rId9"/>
    <sheet name="INTERINATO" sheetId="79" r:id="rId10"/>
  </sheets>
  <externalReferences>
    <externalReference r:id="rId11"/>
    <externalReference r:id="rId12"/>
  </externalReferences>
  <definedNames>
    <definedName name="_xlnm._FilterDatabase" localSheetId="6" hidden="1">MES!$D$2:$F$2</definedName>
    <definedName name="_xlnm.Print_Area" localSheetId="8">'FIJOS (2)'!$A$1:$K$840</definedName>
    <definedName name="_xlnm.Print_Area" localSheetId="9">INTERINATO!$A$1:$M$24</definedName>
    <definedName name="_xlnm.Criteria" localSheetId="8">#REF!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8">'FIJOS (2)'!$1:$5</definedName>
    <definedName name="_xlnm.Print_Titles" localSheetId="9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86" l="1"/>
  <c r="P5" i="86"/>
  <c r="P6" i="86"/>
  <c r="P7" i="86"/>
  <c r="P8" i="86"/>
  <c r="P9" i="86"/>
  <c r="P10" i="86"/>
  <c r="P11" i="86"/>
  <c r="P12" i="86"/>
  <c r="P13" i="86"/>
  <c r="P14" i="86"/>
  <c r="P15" i="86"/>
  <c r="P16" i="86"/>
  <c r="P17" i="86"/>
  <c r="P18" i="86"/>
  <c r="P19" i="86"/>
  <c r="P20" i="86"/>
  <c r="P21" i="86"/>
  <c r="P22" i="86"/>
  <c r="P23" i="86"/>
  <c r="P24" i="86"/>
  <c r="P25" i="86"/>
  <c r="P26" i="86"/>
  <c r="P27" i="86"/>
  <c r="P28" i="86"/>
  <c r="P29" i="86"/>
  <c r="P30" i="86"/>
  <c r="P31" i="86"/>
  <c r="P32" i="86"/>
  <c r="P33" i="86"/>
  <c r="P34" i="86"/>
  <c r="P35" i="86"/>
  <c r="P36" i="86"/>
  <c r="P37" i="86"/>
  <c r="P38" i="86"/>
  <c r="P39" i="86"/>
  <c r="P40" i="86"/>
  <c r="P41" i="86"/>
  <c r="P42" i="86"/>
  <c r="P43" i="86"/>
  <c r="P44" i="86"/>
  <c r="P45" i="86"/>
  <c r="P46" i="86"/>
  <c r="P47" i="86"/>
  <c r="P48" i="86"/>
  <c r="P49" i="86"/>
  <c r="P50" i="86"/>
  <c r="P51" i="86"/>
  <c r="P52" i="86"/>
  <c r="P53" i="86"/>
  <c r="P54" i="86"/>
  <c r="P55" i="86"/>
  <c r="P56" i="86"/>
  <c r="P57" i="86"/>
  <c r="P58" i="86"/>
  <c r="P59" i="86"/>
  <c r="P60" i="86"/>
  <c r="P61" i="86"/>
  <c r="P62" i="86"/>
  <c r="P63" i="86"/>
  <c r="P64" i="86"/>
  <c r="P65" i="86"/>
  <c r="P66" i="86"/>
  <c r="P67" i="86"/>
  <c r="P68" i="86"/>
  <c r="P69" i="86"/>
  <c r="P70" i="86"/>
  <c r="P71" i="86"/>
  <c r="P72" i="86"/>
  <c r="P73" i="86"/>
  <c r="P74" i="86"/>
  <c r="P75" i="86"/>
  <c r="P76" i="86"/>
  <c r="P77" i="86"/>
  <c r="P78" i="86"/>
  <c r="P79" i="86"/>
  <c r="P80" i="86"/>
  <c r="P81" i="86"/>
  <c r="P82" i="86"/>
  <c r="P83" i="86"/>
  <c r="P84" i="86"/>
  <c r="P85" i="86"/>
  <c r="P86" i="86"/>
  <c r="P87" i="86"/>
  <c r="P88" i="86"/>
  <c r="P89" i="86"/>
  <c r="P90" i="86"/>
  <c r="P91" i="86"/>
  <c r="P92" i="86"/>
  <c r="P93" i="86"/>
  <c r="P94" i="86"/>
  <c r="P95" i="86"/>
  <c r="P96" i="86"/>
  <c r="P97" i="86"/>
  <c r="P98" i="86"/>
  <c r="P99" i="86"/>
  <c r="P100" i="86"/>
  <c r="P101" i="86"/>
  <c r="P102" i="86"/>
  <c r="P103" i="86"/>
  <c r="P104" i="86"/>
  <c r="P105" i="86"/>
  <c r="P106" i="86"/>
  <c r="P107" i="86"/>
  <c r="P108" i="86"/>
  <c r="P109" i="86"/>
  <c r="P110" i="86"/>
  <c r="P111" i="86"/>
  <c r="P112" i="86"/>
  <c r="P113" i="86"/>
  <c r="P114" i="86"/>
  <c r="P115" i="86"/>
  <c r="P116" i="86"/>
  <c r="P117" i="86"/>
  <c r="P118" i="86"/>
  <c r="P119" i="86"/>
  <c r="P120" i="86"/>
  <c r="P121" i="86"/>
  <c r="P122" i="86"/>
  <c r="P123" i="86"/>
  <c r="P124" i="86"/>
  <c r="P125" i="86"/>
  <c r="P126" i="86"/>
  <c r="P127" i="86"/>
  <c r="P128" i="86"/>
  <c r="P129" i="86"/>
  <c r="P130" i="86"/>
  <c r="P131" i="86"/>
  <c r="P132" i="86"/>
  <c r="P133" i="86"/>
  <c r="P134" i="86"/>
  <c r="P135" i="86"/>
  <c r="P136" i="86"/>
  <c r="P137" i="86"/>
  <c r="P138" i="86"/>
  <c r="P139" i="86"/>
  <c r="P140" i="86"/>
  <c r="P141" i="86"/>
  <c r="P142" i="86"/>
  <c r="P143" i="86"/>
  <c r="P144" i="86"/>
  <c r="P145" i="86"/>
  <c r="P146" i="86"/>
  <c r="P147" i="86"/>
  <c r="P148" i="86"/>
  <c r="P149" i="86"/>
  <c r="P150" i="86"/>
  <c r="P151" i="86"/>
  <c r="P152" i="86"/>
  <c r="P153" i="86"/>
  <c r="P154" i="86"/>
  <c r="P155" i="86"/>
  <c r="P156" i="86"/>
  <c r="P157" i="86"/>
  <c r="P158" i="86"/>
  <c r="P159" i="86"/>
  <c r="P160" i="86"/>
  <c r="P161" i="86"/>
  <c r="P162" i="86"/>
  <c r="P163" i="86"/>
  <c r="P164" i="86"/>
  <c r="P165" i="86"/>
  <c r="P166" i="86"/>
  <c r="P167" i="86"/>
  <c r="P168" i="86"/>
  <c r="P169" i="86"/>
  <c r="P170" i="86"/>
  <c r="P171" i="86"/>
  <c r="P172" i="86"/>
  <c r="P173" i="86"/>
  <c r="P174" i="86"/>
  <c r="P175" i="86"/>
  <c r="P176" i="86"/>
  <c r="P177" i="86"/>
  <c r="P178" i="86"/>
  <c r="P179" i="86"/>
  <c r="P180" i="86"/>
  <c r="P181" i="86"/>
  <c r="P182" i="86"/>
  <c r="P183" i="86"/>
  <c r="P184" i="86"/>
  <c r="P185" i="86"/>
  <c r="P186" i="86"/>
  <c r="P187" i="86"/>
  <c r="P188" i="86"/>
  <c r="P189" i="86"/>
  <c r="P190" i="86"/>
  <c r="P191" i="86"/>
  <c r="P192" i="86"/>
  <c r="P193" i="86"/>
  <c r="P194" i="86"/>
  <c r="P195" i="86"/>
  <c r="P196" i="86"/>
  <c r="P197" i="86"/>
  <c r="P198" i="86"/>
  <c r="P199" i="86"/>
  <c r="P200" i="86"/>
  <c r="P201" i="86"/>
  <c r="P202" i="86"/>
  <c r="P203" i="86"/>
  <c r="P204" i="86"/>
  <c r="P205" i="86"/>
  <c r="P206" i="86"/>
  <c r="P207" i="86"/>
  <c r="P208" i="86"/>
  <c r="P209" i="86"/>
  <c r="P210" i="86"/>
  <c r="P211" i="86"/>
  <c r="P212" i="86"/>
  <c r="P213" i="86"/>
  <c r="P214" i="86"/>
  <c r="P215" i="86"/>
  <c r="P216" i="86"/>
  <c r="P217" i="86"/>
  <c r="P218" i="86"/>
  <c r="P219" i="86"/>
  <c r="P220" i="86"/>
  <c r="P221" i="86"/>
  <c r="P222" i="86"/>
  <c r="P223" i="86"/>
  <c r="P224" i="86"/>
  <c r="P225" i="86"/>
  <c r="P226" i="86"/>
  <c r="P227" i="86"/>
  <c r="P228" i="86"/>
  <c r="P229" i="86"/>
  <c r="P230" i="86"/>
  <c r="P231" i="86"/>
  <c r="P232" i="86"/>
  <c r="P233" i="86"/>
  <c r="P234" i="86"/>
  <c r="P235" i="86"/>
  <c r="P236" i="86"/>
  <c r="P237" i="86"/>
  <c r="P238" i="86"/>
  <c r="P239" i="86"/>
  <c r="P240" i="86"/>
  <c r="P241" i="86"/>
  <c r="P242" i="86"/>
  <c r="P243" i="86"/>
  <c r="P244" i="86"/>
  <c r="P245" i="86"/>
  <c r="P246" i="86"/>
  <c r="P247" i="86"/>
  <c r="P248" i="86"/>
  <c r="P249" i="86"/>
  <c r="P250" i="86"/>
  <c r="P251" i="86"/>
  <c r="P252" i="86"/>
  <c r="P253" i="86"/>
  <c r="P254" i="86"/>
  <c r="P255" i="86"/>
  <c r="P256" i="86"/>
  <c r="P257" i="86"/>
  <c r="P258" i="86"/>
  <c r="P259" i="86"/>
  <c r="P260" i="86"/>
  <c r="P261" i="86"/>
  <c r="P262" i="86"/>
  <c r="P263" i="86"/>
  <c r="P264" i="86"/>
  <c r="P265" i="86"/>
  <c r="P266" i="86"/>
  <c r="P267" i="86"/>
  <c r="P268" i="86"/>
  <c r="P269" i="86"/>
  <c r="P270" i="86"/>
  <c r="P271" i="86"/>
  <c r="P272" i="86"/>
  <c r="P273" i="86"/>
  <c r="P274" i="86"/>
  <c r="P275" i="86"/>
  <c r="P276" i="86"/>
  <c r="P277" i="86"/>
  <c r="P278" i="86"/>
  <c r="P279" i="86"/>
  <c r="P280" i="86"/>
  <c r="P281" i="86"/>
  <c r="P282" i="86"/>
  <c r="P283" i="86"/>
  <c r="P284" i="86"/>
  <c r="P285" i="86"/>
  <c r="P286" i="86"/>
  <c r="P287" i="86"/>
  <c r="P288" i="86"/>
  <c r="P289" i="86"/>
  <c r="P290" i="86"/>
  <c r="P291" i="86"/>
  <c r="P292" i="86"/>
  <c r="P293" i="86"/>
  <c r="P294" i="86"/>
  <c r="P295" i="86"/>
  <c r="P296" i="86"/>
  <c r="P297" i="86"/>
  <c r="P298" i="86"/>
  <c r="P299" i="86"/>
  <c r="P300" i="86"/>
  <c r="P301" i="86"/>
  <c r="P302" i="86"/>
  <c r="P303" i="86"/>
  <c r="P304" i="86"/>
  <c r="P305" i="86"/>
  <c r="P306" i="86"/>
  <c r="P307" i="86"/>
  <c r="P308" i="86"/>
  <c r="P309" i="86"/>
  <c r="P310" i="86"/>
  <c r="P311" i="86"/>
  <c r="P312" i="86"/>
  <c r="P313" i="86"/>
  <c r="P314" i="86"/>
  <c r="P315" i="86"/>
  <c r="P316" i="86"/>
  <c r="P317" i="86"/>
  <c r="P318" i="86"/>
  <c r="P319" i="86"/>
  <c r="P320" i="86"/>
  <c r="P321" i="86"/>
  <c r="P322" i="86"/>
  <c r="P323" i="86"/>
  <c r="P324" i="86"/>
  <c r="P325" i="86"/>
  <c r="P326" i="86"/>
  <c r="P327" i="86"/>
  <c r="P328" i="86"/>
  <c r="P329" i="86"/>
  <c r="P330" i="86"/>
  <c r="P331" i="86"/>
  <c r="P332" i="86"/>
  <c r="P333" i="86"/>
  <c r="P334" i="86"/>
  <c r="P335" i="86"/>
  <c r="P336" i="86"/>
  <c r="P337" i="86"/>
  <c r="P338" i="86"/>
  <c r="P339" i="86"/>
  <c r="P340" i="86"/>
  <c r="P341" i="86"/>
  <c r="P342" i="86"/>
  <c r="P343" i="86"/>
  <c r="P344" i="86"/>
  <c r="P345" i="86"/>
  <c r="P346" i="86"/>
  <c r="P347" i="86"/>
  <c r="P348" i="86"/>
  <c r="P349" i="86"/>
  <c r="P350" i="86"/>
  <c r="P351" i="86"/>
  <c r="P352" i="86"/>
  <c r="P353" i="86"/>
  <c r="P354" i="86"/>
  <c r="P355" i="86"/>
  <c r="P356" i="86"/>
  <c r="P357" i="86"/>
  <c r="P358" i="86"/>
  <c r="P359" i="86"/>
  <c r="P360" i="86"/>
  <c r="P361" i="86"/>
  <c r="P362" i="86"/>
  <c r="P363" i="86"/>
  <c r="P364" i="86"/>
  <c r="P365" i="86"/>
  <c r="P366" i="86"/>
  <c r="P367" i="86"/>
  <c r="P368" i="86"/>
  <c r="P369" i="86"/>
  <c r="P370" i="86"/>
  <c r="P371" i="86"/>
  <c r="P372" i="86"/>
  <c r="P373" i="86"/>
  <c r="P374" i="86"/>
  <c r="P375" i="86"/>
  <c r="P376" i="86"/>
  <c r="P377" i="86"/>
  <c r="P378" i="86"/>
  <c r="P379" i="86"/>
  <c r="P380" i="86"/>
  <c r="P381" i="86"/>
  <c r="P382" i="86"/>
  <c r="P383" i="86"/>
  <c r="P384" i="86"/>
  <c r="P385" i="86"/>
  <c r="P386" i="86"/>
  <c r="P387" i="86"/>
  <c r="P388" i="86"/>
  <c r="P389" i="86"/>
  <c r="P390" i="86"/>
  <c r="P391" i="86"/>
  <c r="P392" i="86"/>
  <c r="P393" i="86"/>
  <c r="P394" i="86"/>
  <c r="P395" i="86"/>
  <c r="P396" i="86"/>
  <c r="P397" i="86"/>
  <c r="P398" i="86"/>
  <c r="P399" i="86"/>
  <c r="P400" i="86"/>
  <c r="P401" i="86"/>
  <c r="P402" i="86"/>
  <c r="P403" i="86"/>
  <c r="P404" i="86"/>
  <c r="P405" i="86"/>
  <c r="P406" i="86"/>
  <c r="P407" i="86"/>
  <c r="P408" i="86"/>
  <c r="P409" i="86"/>
  <c r="P410" i="86"/>
  <c r="P411" i="86"/>
  <c r="P412" i="86"/>
  <c r="P413" i="86"/>
  <c r="P414" i="86"/>
  <c r="P415" i="86"/>
  <c r="P416" i="86"/>
  <c r="P417" i="86"/>
  <c r="P418" i="86"/>
  <c r="P419" i="86"/>
  <c r="P420" i="86"/>
  <c r="P421" i="86"/>
  <c r="P422" i="86"/>
  <c r="P423" i="86"/>
  <c r="P424" i="86"/>
  <c r="P425" i="86"/>
  <c r="P426" i="86"/>
  <c r="P427" i="86"/>
  <c r="P428" i="86"/>
  <c r="P429" i="86"/>
  <c r="P430" i="86"/>
  <c r="P431" i="86"/>
  <c r="P432" i="86"/>
  <c r="P433" i="86"/>
  <c r="P434" i="86"/>
  <c r="P435" i="86"/>
  <c r="P436" i="86"/>
  <c r="P437" i="86"/>
  <c r="P438" i="86"/>
  <c r="P439" i="86"/>
  <c r="P440" i="86"/>
  <c r="P441" i="86"/>
  <c r="P442" i="86"/>
  <c r="P443" i="86"/>
  <c r="P444" i="86"/>
  <c r="P445" i="86"/>
  <c r="P446" i="86"/>
  <c r="P447" i="86"/>
  <c r="P448" i="86"/>
  <c r="P449" i="86"/>
  <c r="P450" i="86"/>
  <c r="P451" i="86"/>
  <c r="P452" i="86"/>
  <c r="P453" i="86"/>
  <c r="P454" i="86"/>
  <c r="P455" i="86"/>
  <c r="P456" i="86"/>
  <c r="P457" i="86"/>
  <c r="P458" i="86"/>
  <c r="P459" i="86"/>
  <c r="P460" i="86"/>
  <c r="P461" i="86"/>
  <c r="P462" i="86"/>
  <c r="P463" i="86"/>
  <c r="P464" i="86"/>
  <c r="P465" i="86"/>
  <c r="P466" i="86"/>
  <c r="P467" i="86"/>
  <c r="P468" i="86"/>
  <c r="P469" i="86"/>
  <c r="P470" i="86"/>
  <c r="P471" i="86"/>
  <c r="P472" i="86"/>
  <c r="P473" i="86"/>
  <c r="P474" i="86"/>
  <c r="P475" i="86"/>
  <c r="P476" i="86"/>
  <c r="P477" i="86"/>
  <c r="P478" i="86"/>
  <c r="P479" i="86"/>
  <c r="P480" i="86"/>
  <c r="P481" i="86"/>
  <c r="P482" i="86"/>
  <c r="P483" i="86"/>
  <c r="P484" i="86"/>
  <c r="P485" i="86"/>
  <c r="P486" i="86"/>
  <c r="P487" i="86"/>
  <c r="P488" i="86"/>
  <c r="P489" i="86"/>
  <c r="P490" i="86"/>
  <c r="P491" i="86"/>
  <c r="P492" i="86"/>
  <c r="P493" i="86"/>
  <c r="P494" i="86"/>
  <c r="P495" i="86"/>
  <c r="P496" i="86"/>
  <c r="P497" i="86"/>
  <c r="P498" i="86"/>
  <c r="P499" i="86"/>
  <c r="P500" i="86"/>
  <c r="P501" i="86"/>
  <c r="P502" i="86"/>
  <c r="P503" i="86"/>
  <c r="P504" i="86"/>
  <c r="P505" i="86"/>
  <c r="P506" i="86"/>
  <c r="P507" i="86"/>
  <c r="P508" i="86"/>
  <c r="P509" i="86"/>
  <c r="P510" i="86"/>
  <c r="P511" i="86"/>
  <c r="P512" i="86"/>
  <c r="P513" i="86"/>
  <c r="P514" i="86"/>
  <c r="P515" i="86"/>
  <c r="P516" i="86"/>
  <c r="P517" i="86"/>
  <c r="P518" i="86"/>
  <c r="P519" i="86"/>
  <c r="P520" i="86"/>
  <c r="P521" i="86"/>
  <c r="P522" i="86"/>
  <c r="P523" i="86"/>
  <c r="P524" i="86"/>
  <c r="P525" i="86"/>
  <c r="P526" i="86"/>
  <c r="P527" i="86"/>
  <c r="P528" i="86"/>
  <c r="P529" i="86"/>
  <c r="P530" i="86"/>
  <c r="P531" i="86"/>
  <c r="P532" i="86"/>
  <c r="P533" i="86"/>
  <c r="P534" i="86"/>
  <c r="P535" i="86"/>
  <c r="P536" i="86"/>
  <c r="P537" i="86"/>
  <c r="P538" i="86"/>
  <c r="P539" i="86"/>
  <c r="P540" i="86"/>
  <c r="P541" i="86"/>
  <c r="P542" i="86"/>
  <c r="P543" i="86"/>
  <c r="P544" i="86"/>
  <c r="P545" i="86"/>
  <c r="P546" i="86"/>
  <c r="P547" i="86"/>
  <c r="P548" i="86"/>
  <c r="P549" i="86"/>
  <c r="P550" i="86"/>
  <c r="P551" i="86"/>
  <c r="P552" i="86"/>
  <c r="P553" i="86"/>
  <c r="P554" i="86"/>
  <c r="P555" i="86"/>
  <c r="P556" i="86"/>
  <c r="P557" i="86"/>
  <c r="P558" i="86"/>
  <c r="P559" i="86"/>
  <c r="P560" i="86"/>
  <c r="P561" i="86"/>
  <c r="P562" i="86"/>
  <c r="P563" i="86"/>
  <c r="P564" i="86"/>
  <c r="P565" i="86"/>
  <c r="P566" i="86"/>
  <c r="P567" i="86"/>
  <c r="P568" i="86"/>
  <c r="P569" i="86"/>
  <c r="P570" i="86"/>
  <c r="P571" i="86"/>
  <c r="P572" i="86"/>
  <c r="P573" i="86"/>
  <c r="P574" i="86"/>
  <c r="P575" i="86"/>
  <c r="P576" i="86"/>
  <c r="P577" i="86"/>
  <c r="P578" i="86"/>
  <c r="P579" i="86"/>
  <c r="P580" i="86"/>
  <c r="P581" i="86"/>
  <c r="P582" i="86"/>
  <c r="P583" i="86"/>
  <c r="P584" i="86"/>
  <c r="P585" i="86"/>
  <c r="P586" i="86"/>
  <c r="P587" i="86"/>
  <c r="P588" i="86"/>
  <c r="P589" i="86"/>
  <c r="P590" i="86"/>
  <c r="P591" i="86"/>
  <c r="P592" i="86"/>
  <c r="P593" i="86"/>
  <c r="P594" i="86"/>
  <c r="P595" i="86"/>
  <c r="P596" i="86"/>
  <c r="P597" i="86"/>
  <c r="P598" i="86"/>
  <c r="P599" i="86"/>
  <c r="P600" i="86"/>
  <c r="P601" i="86"/>
  <c r="P602" i="86"/>
  <c r="P603" i="86"/>
  <c r="P604" i="86"/>
  <c r="P605" i="86"/>
  <c r="P606" i="86"/>
  <c r="P607" i="86"/>
  <c r="P608" i="86"/>
  <c r="P609" i="86"/>
  <c r="P610" i="86"/>
  <c r="P611" i="86"/>
  <c r="P612" i="86"/>
  <c r="P613" i="86"/>
  <c r="P614" i="86"/>
  <c r="P615" i="86"/>
  <c r="P616" i="86"/>
  <c r="P617" i="86"/>
  <c r="P618" i="86"/>
  <c r="P619" i="86"/>
  <c r="P620" i="86"/>
  <c r="P621" i="86"/>
  <c r="P622" i="86"/>
  <c r="P623" i="86"/>
  <c r="P624" i="86"/>
  <c r="P625" i="86"/>
  <c r="P626" i="86"/>
  <c r="P627" i="86"/>
  <c r="P628" i="86"/>
  <c r="P629" i="86"/>
  <c r="P630" i="86"/>
  <c r="P631" i="86"/>
  <c r="P632" i="86"/>
  <c r="P633" i="86"/>
  <c r="P634" i="86"/>
  <c r="P635" i="86"/>
  <c r="P636" i="86"/>
  <c r="P637" i="86"/>
  <c r="P638" i="86"/>
  <c r="P639" i="86"/>
  <c r="P640" i="86"/>
  <c r="P641" i="86"/>
  <c r="P642" i="86"/>
  <c r="P643" i="86"/>
  <c r="P644" i="86"/>
  <c r="P645" i="86"/>
  <c r="P646" i="86"/>
  <c r="P647" i="86"/>
  <c r="P648" i="86"/>
  <c r="P649" i="86"/>
  <c r="P650" i="86"/>
  <c r="P651" i="86"/>
  <c r="P652" i="86"/>
  <c r="P653" i="86"/>
  <c r="P654" i="86"/>
  <c r="P655" i="86"/>
  <c r="P656" i="86"/>
  <c r="P657" i="86"/>
  <c r="P658" i="86"/>
  <c r="P659" i="86"/>
  <c r="P660" i="86"/>
  <c r="P661" i="86"/>
  <c r="P662" i="86"/>
  <c r="P663" i="86"/>
  <c r="P664" i="86"/>
  <c r="P665" i="86"/>
  <c r="P666" i="86"/>
  <c r="P667" i="86"/>
  <c r="P668" i="86"/>
  <c r="P669" i="86"/>
  <c r="P670" i="86"/>
  <c r="P671" i="86"/>
  <c r="P672" i="86"/>
  <c r="P673" i="86"/>
  <c r="P674" i="86"/>
  <c r="P675" i="86"/>
  <c r="P676" i="86"/>
  <c r="P677" i="86"/>
  <c r="P678" i="86"/>
  <c r="P679" i="86"/>
  <c r="P680" i="86"/>
  <c r="P681" i="86"/>
  <c r="P682" i="86"/>
  <c r="P683" i="86"/>
  <c r="P684" i="86"/>
  <c r="P685" i="86"/>
  <c r="P686" i="86"/>
  <c r="P687" i="86"/>
  <c r="P688" i="86"/>
  <c r="P689" i="86"/>
  <c r="P690" i="86"/>
  <c r="P691" i="86"/>
  <c r="P692" i="86"/>
  <c r="P693" i="86"/>
  <c r="P694" i="86"/>
  <c r="P695" i="86"/>
  <c r="P696" i="86"/>
  <c r="P697" i="86"/>
  <c r="P698" i="86"/>
  <c r="P699" i="86"/>
  <c r="P700" i="86"/>
  <c r="P701" i="86"/>
  <c r="P702" i="86"/>
  <c r="P703" i="86"/>
  <c r="P704" i="86"/>
  <c r="P705" i="86"/>
  <c r="P706" i="86"/>
  <c r="P707" i="86"/>
  <c r="P708" i="86"/>
  <c r="P709" i="86"/>
  <c r="P710" i="86"/>
  <c r="P711" i="86"/>
  <c r="P712" i="86"/>
  <c r="P713" i="86"/>
  <c r="P714" i="86"/>
  <c r="P715" i="86"/>
  <c r="P716" i="86"/>
  <c r="P717" i="86"/>
  <c r="P718" i="86"/>
  <c r="P719" i="86"/>
  <c r="P720" i="86"/>
  <c r="P721" i="86"/>
  <c r="P722" i="86"/>
  <c r="P723" i="86"/>
  <c r="P724" i="86"/>
  <c r="P725" i="86"/>
  <c r="P726" i="86"/>
  <c r="P727" i="86"/>
  <c r="P728" i="86"/>
  <c r="P729" i="86"/>
  <c r="P730" i="86"/>
  <c r="P731" i="86"/>
  <c r="P732" i="86"/>
  <c r="P733" i="86"/>
  <c r="P734" i="86"/>
  <c r="P735" i="86"/>
  <c r="P736" i="86"/>
  <c r="P737" i="86"/>
  <c r="P738" i="86"/>
  <c r="P739" i="86"/>
  <c r="P740" i="86"/>
  <c r="P741" i="86"/>
  <c r="P742" i="86"/>
  <c r="P743" i="86"/>
  <c r="P744" i="86"/>
  <c r="P745" i="86"/>
  <c r="P746" i="86"/>
  <c r="P747" i="86"/>
  <c r="P748" i="86"/>
  <c r="P749" i="86"/>
  <c r="P750" i="86"/>
  <c r="P751" i="86"/>
  <c r="P752" i="86"/>
  <c r="P753" i="86"/>
  <c r="P754" i="86"/>
  <c r="P755" i="86"/>
  <c r="P756" i="86"/>
  <c r="P757" i="86"/>
  <c r="P758" i="86"/>
  <c r="P759" i="86"/>
  <c r="P760" i="86"/>
  <c r="P761" i="86"/>
  <c r="P762" i="86"/>
  <c r="P763" i="86"/>
  <c r="P764" i="86"/>
  <c r="P765" i="86"/>
  <c r="P766" i="86"/>
  <c r="P767" i="86"/>
  <c r="P768" i="86"/>
  <c r="P769" i="86"/>
  <c r="P770" i="86"/>
  <c r="P771" i="86"/>
  <c r="P772" i="86"/>
  <c r="P773" i="86"/>
  <c r="P774" i="86"/>
  <c r="P775" i="86"/>
  <c r="P776" i="86"/>
  <c r="P777" i="86"/>
  <c r="P778" i="86"/>
  <c r="P779" i="86"/>
  <c r="P780" i="86"/>
  <c r="P781" i="86"/>
  <c r="P782" i="86"/>
  <c r="P783" i="86"/>
  <c r="P784" i="86"/>
  <c r="P785" i="86"/>
  <c r="P786" i="86"/>
  <c r="P787" i="86"/>
  <c r="P788" i="86"/>
  <c r="P789" i="86"/>
  <c r="P790" i="86"/>
  <c r="P791" i="86"/>
  <c r="P792" i="86"/>
  <c r="P793" i="86"/>
  <c r="P794" i="86"/>
  <c r="P795" i="86"/>
  <c r="P796" i="86"/>
  <c r="P797" i="86"/>
  <c r="P798" i="86"/>
  <c r="P799" i="86"/>
  <c r="P800" i="86"/>
  <c r="P801" i="86"/>
  <c r="P802" i="86"/>
  <c r="P803" i="86"/>
  <c r="P804" i="86"/>
  <c r="P805" i="86"/>
  <c r="P806" i="86"/>
  <c r="P807" i="86"/>
  <c r="P808" i="86"/>
  <c r="P809" i="86"/>
  <c r="P810" i="86"/>
  <c r="P811" i="86"/>
  <c r="P812" i="86"/>
  <c r="P813" i="86"/>
  <c r="P814" i="86"/>
  <c r="P815" i="86"/>
  <c r="P816" i="86"/>
  <c r="P817" i="86"/>
  <c r="P818" i="86"/>
  <c r="P819" i="86"/>
  <c r="P820" i="86"/>
  <c r="P821" i="86"/>
  <c r="P822" i="86"/>
  <c r="P823" i="86"/>
  <c r="P824" i="86"/>
  <c r="P825" i="86"/>
  <c r="P826" i="86"/>
  <c r="P827" i="86"/>
  <c r="P828" i="86"/>
  <c r="P829" i="86"/>
  <c r="P830" i="86"/>
  <c r="P831" i="86"/>
  <c r="P832" i="86"/>
  <c r="P833" i="86"/>
  <c r="P834" i="86"/>
  <c r="P835" i="86"/>
  <c r="P836" i="86"/>
  <c r="P837" i="86"/>
  <c r="P838" i="86"/>
  <c r="P839" i="86"/>
  <c r="P840" i="86"/>
  <c r="P841" i="86"/>
  <c r="P842" i="86"/>
  <c r="P843" i="86"/>
  <c r="P844" i="86"/>
  <c r="P845" i="86"/>
  <c r="P846" i="86"/>
  <c r="P847" i="86"/>
  <c r="P848" i="86"/>
  <c r="P849" i="86"/>
  <c r="P850" i="86"/>
  <c r="P851" i="86"/>
  <c r="P852" i="86"/>
  <c r="P853" i="86"/>
  <c r="P854" i="86"/>
  <c r="P855" i="86"/>
  <c r="P856" i="86"/>
  <c r="P857" i="86"/>
  <c r="P858" i="86"/>
  <c r="P859" i="86"/>
  <c r="P860" i="86"/>
  <c r="P861" i="86"/>
  <c r="P862" i="86"/>
  <c r="P863" i="86"/>
  <c r="P864" i="86"/>
  <c r="P865" i="86"/>
  <c r="P866" i="86"/>
  <c r="P867" i="86"/>
  <c r="P868" i="86"/>
  <c r="P869" i="86"/>
  <c r="P870" i="86"/>
  <c r="P871" i="86"/>
  <c r="P872" i="86"/>
  <c r="P873" i="86"/>
  <c r="P874" i="86"/>
  <c r="P875" i="86"/>
  <c r="P876" i="86"/>
  <c r="P877" i="86"/>
  <c r="P878" i="86"/>
  <c r="P879" i="86"/>
  <c r="P880" i="86"/>
  <c r="P881" i="86"/>
  <c r="P882" i="86"/>
  <c r="P883" i="86"/>
  <c r="P884" i="86"/>
  <c r="P885" i="86"/>
  <c r="P886" i="86"/>
  <c r="P887" i="86"/>
  <c r="P888" i="86"/>
  <c r="P889" i="86"/>
  <c r="P890" i="86"/>
  <c r="P891" i="86"/>
  <c r="P892" i="86"/>
  <c r="P893" i="86"/>
  <c r="P894" i="86"/>
  <c r="P895" i="86"/>
  <c r="P896" i="86"/>
  <c r="P897" i="86"/>
  <c r="P898" i="86"/>
  <c r="P899" i="86"/>
  <c r="P900" i="86"/>
  <c r="P901" i="86"/>
  <c r="P902" i="86"/>
  <c r="P903" i="86"/>
  <c r="P904" i="86"/>
  <c r="P905" i="86"/>
  <c r="P906" i="86"/>
  <c r="P907" i="86"/>
  <c r="P908" i="86"/>
  <c r="P909" i="86"/>
  <c r="P910" i="86"/>
  <c r="P911" i="86"/>
  <c r="P912" i="86"/>
  <c r="P913" i="86"/>
  <c r="P914" i="86"/>
  <c r="P915" i="86"/>
  <c r="P916" i="86"/>
  <c r="P917" i="86"/>
  <c r="P918" i="86"/>
  <c r="P919" i="86"/>
  <c r="P920" i="86"/>
  <c r="P921" i="86"/>
  <c r="P922" i="86"/>
  <c r="P923" i="86"/>
  <c r="P924" i="86"/>
  <c r="P925" i="86"/>
  <c r="P926" i="86"/>
  <c r="P927" i="86"/>
  <c r="P928" i="86"/>
  <c r="P929" i="86"/>
  <c r="P930" i="86"/>
  <c r="P931" i="86"/>
  <c r="P932" i="86"/>
  <c r="P933" i="86"/>
  <c r="P934" i="86"/>
  <c r="P935" i="86"/>
  <c r="P936" i="86"/>
  <c r="P937" i="86"/>
  <c r="P938" i="86"/>
  <c r="P939" i="86"/>
  <c r="P940" i="86"/>
  <c r="P941" i="86"/>
  <c r="P942" i="86"/>
  <c r="P943" i="86"/>
  <c r="P944" i="86"/>
  <c r="P945" i="86"/>
  <c r="P946" i="86"/>
  <c r="P947" i="86"/>
  <c r="P948" i="86"/>
  <c r="P949" i="86"/>
  <c r="P950" i="86"/>
  <c r="P951" i="86"/>
  <c r="P952" i="86"/>
  <c r="P953" i="86"/>
  <c r="P954" i="86"/>
  <c r="P955" i="86"/>
  <c r="P956" i="86"/>
  <c r="P957" i="86"/>
  <c r="P958" i="86"/>
  <c r="P959" i="86"/>
  <c r="P960" i="86"/>
  <c r="P961" i="86"/>
  <c r="P962" i="86"/>
  <c r="P963" i="86"/>
  <c r="P964" i="86"/>
  <c r="P965" i="86"/>
  <c r="P966" i="86"/>
  <c r="P967" i="86"/>
  <c r="P968" i="86"/>
  <c r="P969" i="86"/>
  <c r="P970" i="86"/>
  <c r="P971" i="86"/>
  <c r="P972" i="86"/>
  <c r="P973" i="86"/>
  <c r="P974" i="86"/>
  <c r="P975" i="86"/>
  <c r="P976" i="86"/>
  <c r="P977" i="86"/>
  <c r="P978" i="86"/>
  <c r="P979" i="86"/>
  <c r="P980" i="86"/>
  <c r="P981" i="86"/>
  <c r="P982" i="86"/>
  <c r="P983" i="86"/>
  <c r="P984" i="86"/>
  <c r="P985" i="86"/>
  <c r="P986" i="86"/>
  <c r="P987" i="86"/>
  <c r="P988" i="86"/>
  <c r="P989" i="86"/>
  <c r="P990" i="86"/>
  <c r="P991" i="86"/>
  <c r="P992" i="86"/>
  <c r="P993" i="86"/>
  <c r="P994" i="86"/>
  <c r="P995" i="86"/>
  <c r="P996" i="86"/>
  <c r="P997" i="86"/>
  <c r="P998" i="86"/>
  <c r="P999" i="86"/>
  <c r="P1000" i="86"/>
  <c r="P1001" i="86"/>
  <c r="P1002" i="86"/>
  <c r="P1003" i="86"/>
  <c r="P1004" i="86"/>
  <c r="P1005" i="86"/>
  <c r="P1006" i="86"/>
  <c r="P1007" i="86"/>
  <c r="P1008" i="86"/>
  <c r="P1009" i="86"/>
  <c r="P1010" i="86"/>
  <c r="P1011" i="86"/>
  <c r="P1012" i="86"/>
  <c r="P1013" i="86"/>
  <c r="P1014" i="86"/>
  <c r="P1015" i="86"/>
  <c r="P1016" i="86"/>
  <c r="P1017" i="86"/>
  <c r="P1018" i="86"/>
  <c r="P1019" i="86"/>
  <c r="P1020" i="86"/>
  <c r="P1021" i="86"/>
  <c r="P1022" i="86"/>
  <c r="P1023" i="86"/>
  <c r="P1024" i="86"/>
  <c r="P1025" i="86"/>
  <c r="P1026" i="86"/>
  <c r="P1027" i="86"/>
  <c r="P1028" i="86"/>
  <c r="P1029" i="86"/>
  <c r="P1030" i="86"/>
  <c r="P1031" i="86"/>
  <c r="P1032" i="86"/>
  <c r="P1033" i="86"/>
  <c r="P1034" i="86"/>
  <c r="P1035" i="86"/>
  <c r="P1036" i="86"/>
  <c r="P1037" i="86"/>
  <c r="P1038" i="86"/>
  <c r="P1039" i="86"/>
  <c r="P1040" i="86"/>
  <c r="P1041" i="86"/>
  <c r="P1042" i="86"/>
  <c r="P1043" i="86"/>
  <c r="P1044" i="86"/>
  <c r="P1045" i="86"/>
  <c r="P1046" i="86"/>
  <c r="P1047" i="86"/>
  <c r="P1048" i="86"/>
  <c r="P1049" i="86"/>
  <c r="P1050" i="86"/>
  <c r="P1051" i="86"/>
  <c r="P1052" i="86"/>
  <c r="P1053" i="86"/>
  <c r="P1054" i="86"/>
  <c r="P1055" i="86"/>
  <c r="P1056" i="86"/>
  <c r="P1057" i="86"/>
  <c r="P1058" i="86"/>
  <c r="P1059" i="86"/>
  <c r="P1060" i="86"/>
  <c r="P1061" i="86"/>
  <c r="P1062" i="86"/>
  <c r="P1063" i="86"/>
  <c r="P1064" i="86"/>
  <c r="P1065" i="86"/>
  <c r="P1066" i="86"/>
  <c r="P1067" i="86"/>
  <c r="P1068" i="86"/>
  <c r="P1069" i="86"/>
  <c r="P1070" i="86"/>
  <c r="P1071" i="86"/>
  <c r="P1072" i="86"/>
  <c r="P1073" i="86"/>
  <c r="P1074" i="86"/>
  <c r="P1075" i="86"/>
  <c r="P1076" i="86"/>
  <c r="P1077" i="86"/>
  <c r="P1078" i="86"/>
  <c r="P1079" i="86"/>
  <c r="P1080" i="86"/>
  <c r="P1081" i="86"/>
  <c r="P1082" i="86"/>
  <c r="P1083" i="86"/>
  <c r="P1084" i="86"/>
  <c r="P1085" i="86"/>
  <c r="P1086" i="86"/>
  <c r="P1087" i="86"/>
  <c r="P1088" i="86"/>
  <c r="P1089" i="86"/>
  <c r="P1090" i="86"/>
  <c r="P1091" i="86"/>
  <c r="P1092" i="86"/>
  <c r="P1093" i="86"/>
  <c r="P1094" i="86"/>
  <c r="P1095" i="86"/>
  <c r="P1096" i="86"/>
  <c r="P1097" i="86"/>
  <c r="P1098" i="86"/>
  <c r="P1099" i="86"/>
  <c r="P1100" i="86"/>
  <c r="P1101" i="86"/>
  <c r="P1102" i="86"/>
  <c r="P1103" i="86"/>
  <c r="P1104" i="86"/>
  <c r="P1105" i="86"/>
  <c r="P1106" i="86"/>
  <c r="P1107" i="86"/>
  <c r="P1108" i="86"/>
  <c r="P1109" i="86"/>
  <c r="P1110" i="86"/>
  <c r="P1111" i="86"/>
  <c r="P1112" i="86"/>
  <c r="P1113" i="86"/>
  <c r="P1114" i="86"/>
  <c r="P1115" i="86"/>
  <c r="P1116" i="86"/>
  <c r="P1117" i="86"/>
  <c r="P1118" i="86"/>
  <c r="P1119" i="86"/>
  <c r="P1120" i="86"/>
  <c r="P1121" i="86"/>
  <c r="P1122" i="86"/>
  <c r="P1123" i="86"/>
  <c r="P1124" i="86"/>
  <c r="P1125" i="86"/>
  <c r="P1126" i="86"/>
  <c r="P1127" i="86"/>
  <c r="P1128" i="86"/>
  <c r="P1129" i="86"/>
  <c r="P1130" i="86"/>
  <c r="P1131" i="86"/>
  <c r="P1132" i="86"/>
  <c r="P1133" i="86"/>
  <c r="P1134" i="86"/>
  <c r="P1135" i="86"/>
  <c r="P1136" i="86"/>
  <c r="P1137" i="86"/>
  <c r="P1138" i="86"/>
  <c r="P1139" i="86"/>
  <c r="P1140" i="86"/>
  <c r="P1141" i="86"/>
  <c r="P1142" i="86"/>
  <c r="P1143" i="86"/>
  <c r="P1144" i="86"/>
  <c r="P1145" i="86"/>
  <c r="P1146" i="86"/>
  <c r="P1147" i="86"/>
  <c r="P1148" i="86"/>
  <c r="P1149" i="86"/>
  <c r="P1150" i="86"/>
  <c r="P1151" i="86"/>
  <c r="P1152" i="86"/>
  <c r="P1153" i="86"/>
  <c r="P1154" i="86"/>
  <c r="P1155" i="86"/>
  <c r="P1156" i="86"/>
  <c r="P1157" i="86"/>
  <c r="P1158" i="86"/>
  <c r="P1159" i="86"/>
  <c r="P1160" i="86"/>
  <c r="P1161" i="86"/>
  <c r="P1162" i="86"/>
  <c r="P1163" i="86"/>
  <c r="P1164" i="86"/>
  <c r="P1165" i="86"/>
  <c r="P1166" i="86"/>
  <c r="P1167" i="86"/>
  <c r="P1168" i="86"/>
  <c r="P1169" i="86"/>
  <c r="P1170" i="86"/>
  <c r="P1171" i="86"/>
  <c r="P1172" i="86"/>
  <c r="P1173" i="86"/>
  <c r="P1174" i="86"/>
  <c r="P1175" i="86"/>
  <c r="P1176" i="86"/>
  <c r="P1177" i="86"/>
  <c r="P1178" i="86"/>
  <c r="P1179" i="86"/>
  <c r="P1180" i="86"/>
  <c r="P1181" i="86"/>
  <c r="P1182" i="86"/>
  <c r="P1183" i="86"/>
  <c r="P1184" i="86"/>
  <c r="P1185" i="86"/>
  <c r="P1186" i="86"/>
  <c r="P1187" i="86"/>
  <c r="P1188" i="86"/>
  <c r="P1189" i="86"/>
  <c r="P1190" i="86"/>
  <c r="P1191" i="86"/>
  <c r="P1192" i="86"/>
  <c r="P1193" i="86"/>
  <c r="P1194" i="86"/>
  <c r="P1195" i="86"/>
  <c r="P1196" i="86"/>
  <c r="P1197" i="86"/>
  <c r="P1198" i="86"/>
  <c r="P1199" i="86"/>
  <c r="P1200" i="86"/>
  <c r="P1201" i="86"/>
  <c r="P1202" i="86"/>
  <c r="P1203" i="86"/>
  <c r="P1204" i="86"/>
  <c r="P1205" i="86"/>
  <c r="P1206" i="86"/>
  <c r="P1207" i="86"/>
  <c r="P1208" i="86"/>
  <c r="P1209" i="86"/>
  <c r="P1210" i="86"/>
  <c r="P1211" i="86"/>
  <c r="P1212" i="86"/>
  <c r="P1213" i="86"/>
  <c r="P1214" i="86"/>
  <c r="P1215" i="86"/>
  <c r="P1216" i="86"/>
  <c r="P1217" i="86"/>
  <c r="P1218" i="86"/>
  <c r="P1219" i="86"/>
  <c r="P1220" i="86"/>
  <c r="P1221" i="86"/>
  <c r="P1222" i="86"/>
  <c r="P1223" i="86"/>
  <c r="P1224" i="86"/>
  <c r="P1225" i="86"/>
  <c r="P1226" i="86"/>
  <c r="P1227" i="86"/>
  <c r="P1228" i="86"/>
  <c r="P1229" i="86"/>
  <c r="P1230" i="86"/>
  <c r="P1231" i="86"/>
  <c r="P1232" i="86"/>
  <c r="P1233" i="86"/>
  <c r="P1234" i="86"/>
  <c r="P1235" i="86"/>
  <c r="P1236" i="86"/>
  <c r="P1237" i="86"/>
  <c r="P1238" i="86"/>
  <c r="P1239" i="86"/>
  <c r="P1240" i="86"/>
  <c r="P1241" i="86"/>
  <c r="P1242" i="86"/>
  <c r="P1243" i="86"/>
  <c r="P1244" i="86"/>
  <c r="P1245" i="86"/>
  <c r="P1246" i="86"/>
  <c r="P1247" i="86"/>
  <c r="P1248" i="86"/>
  <c r="P1249" i="86"/>
  <c r="P1250" i="86"/>
  <c r="P1251" i="86"/>
  <c r="P1252" i="86"/>
  <c r="P1253" i="86"/>
  <c r="P1254" i="86"/>
  <c r="P1255" i="86"/>
  <c r="P1256" i="86"/>
  <c r="P1257" i="86"/>
  <c r="P1258" i="86"/>
  <c r="P1259" i="86"/>
  <c r="P1260" i="86"/>
  <c r="P1261" i="86"/>
  <c r="P1262" i="86"/>
  <c r="P1263" i="86"/>
  <c r="P1264" i="86"/>
  <c r="P1265" i="86"/>
  <c r="P1266" i="86"/>
  <c r="P1267" i="86"/>
  <c r="P1268" i="86"/>
  <c r="P1269" i="86"/>
  <c r="P1270" i="86"/>
  <c r="P1271" i="86"/>
  <c r="P1272" i="86"/>
  <c r="P1273" i="86"/>
  <c r="P1274" i="86"/>
  <c r="P1275" i="86"/>
  <c r="P1276" i="86"/>
  <c r="P1277" i="86"/>
  <c r="P1278" i="86"/>
  <c r="P1279" i="86"/>
  <c r="P1280" i="86"/>
  <c r="P1281" i="86"/>
  <c r="P1282" i="86"/>
  <c r="P1283" i="86"/>
  <c r="P1284" i="86"/>
  <c r="P1285" i="86"/>
  <c r="P1286" i="86"/>
  <c r="P1287" i="86"/>
  <c r="P1288" i="86"/>
  <c r="P1289" i="86"/>
  <c r="P1290" i="86"/>
  <c r="P1291" i="86"/>
  <c r="P1292" i="86"/>
  <c r="P1293" i="86"/>
  <c r="P1294" i="86"/>
  <c r="P1295" i="86"/>
  <c r="P1296" i="86"/>
  <c r="P1297" i="86"/>
  <c r="P1298" i="86"/>
  <c r="P1299" i="86"/>
  <c r="P1300" i="86"/>
  <c r="P1301" i="86"/>
  <c r="P1302" i="86"/>
  <c r="P1303" i="86"/>
  <c r="P1304" i="86"/>
  <c r="P1305" i="86"/>
  <c r="P1306" i="86"/>
  <c r="P1307" i="86"/>
  <c r="P1308" i="86"/>
  <c r="P1309" i="86"/>
  <c r="P1310" i="86"/>
  <c r="P1311" i="86"/>
  <c r="P1312" i="86"/>
  <c r="P1313" i="86"/>
  <c r="P1314" i="86"/>
  <c r="P1315" i="86"/>
  <c r="P1316" i="86"/>
  <c r="P1317" i="86"/>
  <c r="P1318" i="86"/>
  <c r="P1319" i="86"/>
  <c r="P1320" i="86"/>
  <c r="P1321" i="86"/>
  <c r="P1322" i="86"/>
  <c r="P1323" i="86"/>
  <c r="P1324" i="86"/>
  <c r="J833" i="87"/>
  <c r="I833" i="87"/>
  <c r="H833" i="87"/>
  <c r="G833" i="87"/>
  <c r="F833" i="87"/>
  <c r="E833" i="87"/>
  <c r="B833" i="87"/>
  <c r="S622" i="86"/>
  <c r="S633" i="86"/>
  <c r="S750" i="86"/>
  <c r="S31" i="86"/>
  <c r="S368" i="86"/>
  <c r="S37" i="86"/>
  <c r="S68" i="86"/>
  <c r="S302" i="86"/>
  <c r="S757" i="86"/>
  <c r="S337" i="86"/>
  <c r="S214" i="86"/>
  <c r="S262" i="86"/>
  <c r="S835" i="86"/>
  <c r="S275" i="86"/>
  <c r="S639" i="86"/>
  <c r="S298" i="86"/>
  <c r="S623" i="86"/>
  <c r="S274" i="86"/>
  <c r="S43" i="86"/>
  <c r="S23" i="86"/>
  <c r="S348" i="86"/>
  <c r="S306" i="86"/>
  <c r="S301" i="86"/>
  <c r="S44" i="86"/>
  <c r="S624" i="86"/>
  <c r="S249" i="86"/>
  <c r="S87" i="86"/>
  <c r="S88" i="86"/>
  <c r="S346" i="86"/>
  <c r="S219" i="86"/>
  <c r="S247" i="86"/>
  <c r="S764" i="86"/>
  <c r="S264" i="86"/>
  <c r="S763" i="86"/>
  <c r="S90" i="86"/>
  <c r="S744" i="86"/>
  <c r="S821" i="86"/>
  <c r="S91" i="86"/>
  <c r="S153" i="86"/>
  <c r="S196" i="86"/>
  <c r="S612" i="86"/>
  <c r="S150" i="86"/>
  <c r="S376" i="86"/>
  <c r="S817" i="86"/>
  <c r="S24" i="86"/>
  <c r="S361" i="86"/>
  <c r="S234" i="86"/>
  <c r="S836" i="86"/>
  <c r="S61" i="86"/>
  <c r="S165" i="86"/>
  <c r="S192" i="86"/>
  <c r="S191" i="86"/>
  <c r="S265" i="86"/>
  <c r="S377" i="86"/>
  <c r="S33" i="86"/>
  <c r="S375" i="86"/>
  <c r="S221" i="86"/>
  <c r="S826" i="86"/>
  <c r="S185" i="86"/>
  <c r="S198" i="86"/>
  <c r="S241" i="86"/>
  <c r="S751" i="86"/>
  <c r="S29" i="86"/>
  <c r="S251" i="86"/>
  <c r="S278" i="86"/>
  <c r="S238" i="86"/>
  <c r="S166" i="86"/>
  <c r="S288" i="86"/>
  <c r="S741" i="86"/>
  <c r="S253" i="86"/>
  <c r="S742" i="86"/>
  <c r="S362" i="86"/>
  <c r="S70" i="86"/>
  <c r="S226" i="86"/>
  <c r="S289" i="86"/>
  <c r="S62" i="86"/>
  <c r="S282" i="86"/>
  <c r="S334" i="86"/>
  <c r="S356" i="86"/>
  <c r="S307" i="86"/>
  <c r="S634" i="86"/>
  <c r="S271" i="86"/>
  <c r="S97" i="86"/>
  <c r="S822" i="86"/>
  <c r="S173" i="86"/>
  <c r="S308" i="86"/>
  <c r="S378" i="86"/>
  <c r="S319" i="86"/>
  <c r="S349" i="86"/>
  <c r="S254" i="86"/>
  <c r="S244" i="86"/>
  <c r="S287" i="86"/>
  <c r="S614" i="86"/>
  <c r="S164" i="86"/>
  <c r="S187" i="86"/>
  <c r="S768" i="86"/>
  <c r="S767" i="86"/>
  <c r="S818" i="86"/>
  <c r="S148" i="86"/>
  <c r="S71" i="86"/>
  <c r="S753" i="86"/>
  <c r="S329" i="86"/>
  <c r="S174" i="86"/>
  <c r="S197" i="86"/>
  <c r="S272" i="86"/>
  <c r="S335" i="86"/>
  <c r="S246" i="86"/>
  <c r="S227" i="86"/>
  <c r="S371" i="86"/>
  <c r="S292" i="86"/>
  <c r="S317" i="86"/>
  <c r="S149" i="86"/>
  <c r="S743" i="86"/>
  <c r="S635" i="86"/>
  <c r="S177" i="86"/>
  <c r="S215" i="86"/>
  <c r="S827" i="86"/>
  <c r="S72" i="86"/>
  <c r="S295" i="86"/>
  <c r="S162" i="86"/>
  <c r="S294" i="86"/>
  <c r="S283" i="86"/>
  <c r="S379" i="86"/>
  <c r="S94" i="86"/>
  <c r="S336" i="86"/>
  <c r="S175" i="86"/>
  <c r="S261" i="86"/>
  <c r="S369" i="86"/>
  <c r="S256" i="86"/>
  <c r="S92" i="86"/>
  <c r="S320" i="86"/>
  <c r="S171" i="86"/>
  <c r="S813" i="86"/>
  <c r="S38" i="86"/>
  <c r="S39" i="86"/>
  <c r="S745" i="86"/>
  <c r="S823" i="86"/>
  <c r="S147" i="86"/>
  <c r="S46" i="86"/>
  <c r="S638" i="86"/>
  <c r="S276" i="86"/>
  <c r="S815" i="86"/>
  <c r="S73" i="86"/>
  <c r="S49" i="86"/>
  <c r="S829" i="86"/>
  <c r="S199" i="86"/>
  <c r="S85" i="86"/>
  <c r="S625" i="86"/>
  <c r="S190" i="86"/>
  <c r="S74" i="86"/>
  <c r="S217" i="86"/>
  <c r="S233" i="86"/>
  <c r="S279" i="86"/>
  <c r="S290" i="86"/>
  <c r="S89" i="86"/>
  <c r="S314" i="86"/>
  <c r="S169" i="86"/>
  <c r="S216" i="86"/>
  <c r="S200" i="86"/>
  <c r="S380" i="86"/>
  <c r="S338" i="86"/>
  <c r="S616" i="86"/>
  <c r="S381" i="86"/>
  <c r="S300" i="86"/>
  <c r="S291" i="86"/>
  <c r="S343" i="86"/>
  <c r="S837" i="86"/>
  <c r="S228" i="86"/>
  <c r="S382" i="86"/>
  <c r="S20" i="86"/>
  <c r="S350" i="86"/>
  <c r="S180" i="86"/>
  <c r="S280" i="86"/>
  <c r="S617" i="86"/>
  <c r="S208" i="86"/>
  <c r="S370" i="86"/>
  <c r="S170" i="86"/>
  <c r="S178" i="86"/>
  <c r="S133" i="86"/>
  <c r="S96" i="86"/>
  <c r="S35" i="86"/>
  <c r="S95" i="86"/>
  <c r="S161" i="86"/>
  <c r="S229" i="86"/>
  <c r="S285" i="86"/>
  <c r="S56" i="86"/>
  <c r="S151" i="86"/>
  <c r="S281" i="86"/>
  <c r="S286" i="86"/>
  <c r="S99" i="86"/>
  <c r="S324" i="86"/>
  <c r="S51" i="86"/>
  <c r="S814" i="86"/>
  <c r="S303" i="86"/>
  <c r="S179" i="86"/>
  <c r="S746" i="86"/>
  <c r="S154" i="86"/>
  <c r="S47" i="86"/>
  <c r="S372" i="86"/>
  <c r="S167" i="86"/>
  <c r="S626" i="86"/>
  <c r="S318" i="86"/>
  <c r="S769" i="86"/>
  <c r="S752" i="86"/>
  <c r="S209" i="86"/>
  <c r="S322" i="86"/>
  <c r="S82" i="86"/>
  <c r="S218" i="86"/>
  <c r="S83" i="86"/>
  <c r="S201" i="86"/>
  <c r="S345" i="86"/>
  <c r="S636" i="86"/>
  <c r="S202" i="86"/>
  <c r="S245" i="86"/>
  <c r="S75" i="86"/>
  <c r="S339" i="86"/>
  <c r="S203" i="86"/>
  <c r="S186" i="86"/>
  <c r="S210" i="86"/>
  <c r="S755" i="86"/>
  <c r="S66" i="86"/>
  <c r="S259" i="86"/>
  <c r="S93" i="86"/>
  <c r="S160" i="86"/>
  <c r="S41" i="86"/>
  <c r="S163" i="86"/>
  <c r="S358" i="86"/>
  <c r="S363" i="86"/>
  <c r="S383" i="86"/>
  <c r="S351" i="86"/>
  <c r="S761" i="86"/>
  <c r="S759" i="86"/>
  <c r="S330" i="86"/>
  <c r="S819" i="86"/>
  <c r="S220" i="86"/>
  <c r="S155" i="86"/>
  <c r="S257" i="86"/>
  <c r="S27" i="86"/>
  <c r="S28" i="86"/>
  <c r="S25" i="86"/>
  <c r="S235" i="86"/>
  <c r="S384" i="86"/>
  <c r="S304" i="86"/>
  <c r="S76" i="86"/>
  <c r="S760" i="86"/>
  <c r="S195" i="86"/>
  <c r="S100" i="86"/>
  <c r="S242" i="86"/>
  <c r="S756" i="86"/>
  <c r="S34" i="86"/>
  <c r="S48" i="86"/>
  <c r="S297" i="86"/>
  <c r="S313" i="86"/>
  <c r="S293" i="86"/>
  <c r="S52" i="86"/>
  <c r="S240" i="86"/>
  <c r="S284" i="86"/>
  <c r="S86" i="86"/>
  <c r="S385" i="86"/>
  <c r="S60" i="86"/>
  <c r="S204" i="86"/>
  <c r="S26" i="86"/>
  <c r="S838" i="86"/>
  <c r="S789" i="86"/>
  <c r="S260" i="86"/>
  <c r="S619" i="86"/>
  <c r="S832" i="86"/>
  <c r="S627" i="86"/>
  <c r="S230" i="86"/>
  <c r="S365" i="86"/>
  <c r="S628" i="86"/>
  <c r="S629" i="86"/>
  <c r="S331" i="86"/>
  <c r="S277" i="86"/>
  <c r="S231" i="86"/>
  <c r="S834" i="86"/>
  <c r="S754" i="86"/>
  <c r="S258" i="86"/>
  <c r="S327" i="86"/>
  <c r="S181" i="86"/>
  <c r="S67" i="86"/>
  <c r="S833" i="86"/>
  <c r="S205" i="86"/>
  <c r="S222" i="86"/>
  <c r="S21" i="86"/>
  <c r="S206" i="86"/>
  <c r="S610" i="86"/>
  <c r="S340" i="86"/>
  <c r="S758" i="86"/>
  <c r="S816" i="86"/>
  <c r="S315" i="86"/>
  <c r="S341" i="86"/>
  <c r="S57" i="86"/>
  <c r="S386" i="86"/>
  <c r="S65" i="86"/>
  <c r="S359" i="86"/>
  <c r="S131" i="86"/>
  <c r="S374" i="86"/>
  <c r="S19" i="86"/>
  <c r="S211" i="86"/>
  <c r="S273" i="86"/>
  <c r="S159" i="86"/>
  <c r="S77" i="86"/>
  <c r="S194" i="86"/>
  <c r="S223" i="86"/>
  <c r="S53" i="86"/>
  <c r="S630" i="86"/>
  <c r="S366" i="86"/>
  <c r="S296" i="86"/>
  <c r="S387" i="86"/>
  <c r="S611" i="86"/>
  <c r="S188" i="86"/>
  <c r="S328" i="86"/>
  <c r="S176" i="86"/>
  <c r="S232" i="86"/>
  <c r="S613" i="86"/>
  <c r="S183" i="86"/>
  <c r="S54" i="86"/>
  <c r="S207" i="86"/>
  <c r="S332" i="86"/>
  <c r="S621" i="86"/>
  <c r="S305" i="86"/>
  <c r="S631" i="86"/>
  <c r="S325" i="86"/>
  <c r="S50" i="86"/>
  <c r="S40" i="86"/>
  <c r="S250" i="86"/>
  <c r="S42" i="86"/>
  <c r="S352" i="86"/>
  <c r="S270" i="86"/>
  <c r="S268" i="86"/>
  <c r="S255" i="86"/>
  <c r="S236" i="86"/>
  <c r="S344" i="86"/>
  <c r="S388" i="86"/>
  <c r="S224" i="86"/>
  <c r="S263" i="86"/>
  <c r="S59" i="86"/>
  <c r="S78" i="86"/>
  <c r="S58" i="86"/>
  <c r="S309" i="86"/>
  <c r="S367" i="86"/>
  <c r="S824" i="86"/>
  <c r="S640" i="86"/>
  <c r="S748" i="86"/>
  <c r="S839" i="86"/>
  <c r="S98" i="86"/>
  <c r="S840" i="86"/>
  <c r="S266" i="86"/>
  <c r="S841" i="86"/>
  <c r="S158" i="86"/>
  <c r="S353" i="86"/>
  <c r="S740" i="86"/>
  <c r="S790" i="86"/>
  <c r="S79" i="86"/>
  <c r="S63" i="86"/>
  <c r="S615" i="86"/>
  <c r="S389" i="86"/>
  <c r="S69" i="86"/>
  <c r="S80" i="86"/>
  <c r="S747" i="86"/>
  <c r="S189" i="86"/>
  <c r="S390" i="86"/>
  <c r="S239" i="86"/>
  <c r="S323" i="86"/>
  <c r="S620" i="86"/>
  <c r="S333" i="86"/>
  <c r="S342" i="86"/>
  <c r="S81" i="86"/>
  <c r="S316" i="86"/>
  <c r="S310" i="86"/>
  <c r="S269" i="86"/>
  <c r="S820" i="86"/>
  <c r="S212" i="86"/>
  <c r="S168" i="86"/>
  <c r="S55" i="86"/>
  <c r="S641" i="86"/>
  <c r="S182" i="86"/>
  <c r="S267" i="86"/>
  <c r="S156" i="86"/>
  <c r="S357" i="86"/>
  <c r="S637" i="86"/>
  <c r="S64" i="86"/>
  <c r="S45" i="86"/>
  <c r="S152" i="86"/>
  <c r="S36" i="86"/>
  <c r="S225" i="86"/>
  <c r="S299" i="86"/>
  <c r="S243" i="86"/>
  <c r="S765" i="86"/>
  <c r="S830" i="86"/>
  <c r="S311" i="86"/>
  <c r="S842" i="86"/>
  <c r="S252" i="86"/>
  <c r="S360" i="86"/>
  <c r="S828" i="86"/>
  <c r="S32" i="86"/>
  <c r="S354" i="86"/>
  <c r="S30" i="86"/>
  <c r="S347" i="86"/>
  <c r="S749" i="86"/>
  <c r="S248" i="86"/>
  <c r="S312" i="86"/>
  <c r="S237" i="86"/>
  <c r="S618" i="86"/>
  <c r="S157" i="86"/>
  <c r="S193" i="86"/>
  <c r="S213" i="86"/>
  <c r="S831" i="86"/>
  <c r="S172" i="86"/>
  <c r="S762" i="86"/>
  <c r="S84" i="86"/>
  <c r="S609" i="86"/>
  <c r="S766" i="86"/>
  <c r="S364" i="86"/>
  <c r="S132" i="86"/>
  <c r="S22" i="86"/>
  <c r="S326" i="86"/>
  <c r="S355" i="86"/>
  <c r="S373" i="86"/>
  <c r="S632" i="86"/>
  <c r="S391" i="86"/>
  <c r="S184" i="86"/>
  <c r="S825" i="86"/>
  <c r="S843" i="86"/>
  <c r="S654" i="86"/>
  <c r="S718" i="86"/>
  <c r="S691" i="86"/>
  <c r="S697" i="86"/>
  <c r="S660" i="86"/>
  <c r="S698" i="86"/>
  <c r="S146" i="86"/>
  <c r="S142" i="86"/>
  <c r="S692" i="86"/>
  <c r="S719" i="86"/>
  <c r="S699" i="86"/>
  <c r="S139" i="86"/>
  <c r="S662" i="86"/>
  <c r="S710" i="86"/>
  <c r="S720" i="86"/>
  <c r="S700" i="86"/>
  <c r="S681" i="86"/>
  <c r="S670" i="86"/>
  <c r="S650" i="86"/>
  <c r="S651" i="86"/>
  <c r="S663" i="86"/>
  <c r="S701" i="86"/>
  <c r="S658" i="86"/>
  <c r="S143" i="86"/>
  <c r="S644" i="86"/>
  <c r="S671" i="86"/>
  <c r="S646" i="86"/>
  <c r="S689" i="86"/>
  <c r="S676" i="86"/>
  <c r="S721" i="86"/>
  <c r="S693" i="86"/>
  <c r="S659" i="86"/>
  <c r="S642" i="86"/>
  <c r="S702" i="86"/>
  <c r="S722" i="86"/>
  <c r="S738" i="86"/>
  <c r="S734" i="86"/>
  <c r="S723" i="86"/>
  <c r="S682" i="86"/>
  <c r="S711" i="86"/>
  <c r="S672" i="86"/>
  <c r="S712" i="86"/>
  <c r="S713" i="86"/>
  <c r="S673" i="86"/>
  <c r="S724" i="86"/>
  <c r="S661" i="86"/>
  <c r="S649" i="86"/>
  <c r="S725" i="86"/>
  <c r="S714" i="86"/>
  <c r="S653" i="86"/>
  <c r="S708" i="86"/>
  <c r="S726" i="86"/>
  <c r="S138" i="86"/>
  <c r="S727" i="86"/>
  <c r="S655" i="86"/>
  <c r="S652" i="86"/>
  <c r="S715" i="86"/>
  <c r="S321" i="86"/>
  <c r="S667" i="86"/>
  <c r="S703" i="86"/>
  <c r="S694" i="86"/>
  <c r="S683" i="86"/>
  <c r="S645" i="86"/>
  <c r="S728" i="86"/>
  <c r="S729" i="86"/>
  <c r="S668" i="86"/>
  <c r="S677" i="86"/>
  <c r="S664" i="86"/>
  <c r="S730" i="86"/>
  <c r="S704" i="86"/>
  <c r="S690" i="86"/>
  <c r="S140" i="86"/>
  <c r="S684" i="86"/>
  <c r="S685" i="86"/>
  <c r="S709" i="86"/>
  <c r="S716" i="86"/>
  <c r="S141" i="86"/>
  <c r="S735" i="86"/>
  <c r="S695" i="86"/>
  <c r="S731" i="86"/>
  <c r="S705" i="86"/>
  <c r="S136" i="86"/>
  <c r="S137" i="86"/>
  <c r="S706" i="86"/>
  <c r="S643" i="86"/>
  <c r="S686" i="86"/>
  <c r="S707" i="86"/>
  <c r="S656" i="86"/>
  <c r="S144" i="86"/>
  <c r="S696" i="86"/>
  <c r="S736" i="86"/>
  <c r="S657" i="86"/>
  <c r="S134" i="86"/>
  <c r="S717" i="86"/>
  <c r="S688" i="86"/>
  <c r="S145" i="86"/>
  <c r="S669" i="86"/>
  <c r="S674" i="86"/>
  <c r="S678" i="86"/>
  <c r="S739" i="86"/>
  <c r="S687" i="86"/>
  <c r="S675" i="86"/>
  <c r="S647" i="86"/>
  <c r="S737" i="86"/>
  <c r="S679" i="86"/>
  <c r="S665" i="86"/>
  <c r="S135" i="86"/>
  <c r="S680" i="86"/>
  <c r="S732" i="86"/>
  <c r="S733" i="86"/>
  <c r="S666" i="86"/>
  <c r="S648" i="86"/>
  <c r="S495" i="86"/>
  <c r="S591" i="86"/>
  <c r="S797" i="86"/>
  <c r="S770" i="86"/>
  <c r="S432" i="86"/>
  <c r="S120" i="86"/>
  <c r="S393" i="86"/>
  <c r="S600" i="86"/>
  <c r="S396" i="86"/>
  <c r="S472" i="86"/>
  <c r="S548" i="86"/>
  <c r="S394" i="86"/>
  <c r="S549" i="86"/>
  <c r="S412" i="86"/>
  <c r="S581" i="86"/>
  <c r="S439" i="86"/>
  <c r="S540" i="86"/>
  <c r="S798" i="86"/>
  <c r="S786" i="86"/>
  <c r="S108" i="86"/>
  <c r="S586" i="86"/>
  <c r="S493" i="86"/>
  <c r="S478" i="86"/>
  <c r="S101" i="86"/>
  <c r="S516" i="86"/>
  <c r="S782" i="86"/>
  <c r="S435" i="86"/>
  <c r="S580" i="86"/>
  <c r="S109" i="86"/>
  <c r="S440" i="86"/>
  <c r="S521" i="86"/>
  <c r="S499" i="86"/>
  <c r="S527" i="86"/>
  <c r="S409" i="86"/>
  <c r="S392" i="86"/>
  <c r="S107" i="86"/>
  <c r="S418" i="86"/>
  <c r="S419" i="86"/>
  <c r="S430" i="86"/>
  <c r="S592" i="86"/>
  <c r="S121" i="86"/>
  <c r="S122" i="86"/>
  <c r="S437" i="86"/>
  <c r="S571" i="86"/>
  <c r="S799" i="86"/>
  <c r="S534" i="86"/>
  <c r="S413" i="86"/>
  <c r="S482" i="86"/>
  <c r="S800" i="86"/>
  <c r="S438" i="86"/>
  <c r="S441" i="86"/>
  <c r="S535" i="86"/>
  <c r="S436" i="86"/>
  <c r="S780" i="86"/>
  <c r="S442" i="86"/>
  <c r="S566" i="86"/>
  <c r="S500" i="86"/>
  <c r="S428" i="86"/>
  <c r="S443" i="86"/>
  <c r="S506" i="86"/>
  <c r="S550" i="86"/>
  <c r="S123" i="86"/>
  <c r="S544" i="86"/>
  <c r="S124" i="86"/>
  <c r="S414" i="86"/>
  <c r="S602" i="86"/>
  <c r="S601" i="86"/>
  <c r="S810" i="86"/>
  <c r="S110" i="86"/>
  <c r="S504" i="86"/>
  <c r="S469" i="86"/>
  <c r="S444" i="86"/>
  <c r="S445" i="86"/>
  <c r="S542" i="86"/>
  <c r="S551" i="86"/>
  <c r="S397" i="86"/>
  <c r="S808" i="86"/>
  <c r="S606" i="86"/>
  <c r="S446" i="86"/>
  <c r="S408" i="86"/>
  <c r="S420" i="86"/>
  <c r="S447" i="86"/>
  <c r="S584" i="86"/>
  <c r="S796" i="86"/>
  <c r="S774" i="86"/>
  <c r="S572" i="86"/>
  <c r="S523" i="86"/>
  <c r="S102" i="86"/>
  <c r="S415" i="86"/>
  <c r="S577" i="86"/>
  <c r="S402" i="86"/>
  <c r="S448" i="86"/>
  <c r="S771" i="86"/>
  <c r="S449" i="86"/>
  <c r="S590" i="86"/>
  <c r="S517" i="86"/>
  <c r="S569" i="86"/>
  <c r="S103" i="86"/>
  <c r="S507" i="86"/>
  <c r="S125" i="86"/>
  <c r="S772" i="86"/>
  <c r="S431" i="86"/>
  <c r="S801" i="86"/>
  <c r="S479" i="86"/>
  <c r="S433" i="86"/>
  <c r="S522" i="86"/>
  <c r="S450" i="86"/>
  <c r="S119" i="86"/>
  <c r="S485" i="86"/>
  <c r="S552" i="86"/>
  <c r="S608" i="86"/>
  <c r="S111" i="86"/>
  <c r="S501" i="86"/>
  <c r="S784" i="86"/>
  <c r="S451" i="86"/>
  <c r="S118" i="86"/>
  <c r="S486" i="86"/>
  <c r="S795" i="86"/>
  <c r="S126" i="86"/>
  <c r="S404" i="86"/>
  <c r="S567" i="86"/>
  <c r="S421" i="86"/>
  <c r="S605" i="86"/>
  <c r="S607" i="86"/>
  <c r="S776" i="86"/>
  <c r="S422" i="86"/>
  <c r="S545" i="86"/>
  <c r="S541" i="86"/>
  <c r="S524" i="86"/>
  <c r="S416" i="86"/>
  <c r="S112" i="86"/>
  <c r="S115" i="86"/>
  <c r="S812" i="86"/>
  <c r="S802" i="86"/>
  <c r="S470" i="86"/>
  <c r="S483" i="86"/>
  <c r="S452" i="86"/>
  <c r="S453" i="86"/>
  <c r="S575" i="86"/>
  <c r="S508" i="86"/>
  <c r="S553" i="86"/>
  <c r="S543" i="86"/>
  <c r="S536" i="86"/>
  <c r="S537" i="86"/>
  <c r="S554" i="86"/>
  <c r="S525" i="86"/>
  <c r="S487" i="86"/>
  <c r="S454" i="86"/>
  <c r="S777" i="86"/>
  <c r="S455" i="86"/>
  <c r="S582" i="86"/>
  <c r="S576" i="86"/>
  <c r="S403" i="86"/>
  <c r="S456" i="86"/>
  <c r="S104" i="86"/>
  <c r="S496" i="86"/>
  <c r="S555" i="86"/>
  <c r="S556" i="86"/>
  <c r="S807" i="86"/>
  <c r="S557" i="86"/>
  <c r="S473" i="86"/>
  <c r="S785" i="86"/>
  <c r="S127" i="86"/>
  <c r="S457" i="86"/>
  <c r="S593" i="86"/>
  <c r="S603" i="86"/>
  <c r="S117" i="86"/>
  <c r="S546" i="86"/>
  <c r="S475" i="86"/>
  <c r="S474" i="86"/>
  <c r="S458" i="86"/>
  <c r="S558" i="86"/>
  <c r="S480" i="86"/>
  <c r="S509" i="86"/>
  <c r="S423" i="86"/>
  <c r="S510" i="86"/>
  <c r="S113" i="86"/>
  <c r="S578" i="86"/>
  <c r="S528" i="86"/>
  <c r="S471" i="86"/>
  <c r="S429" i="86"/>
  <c r="S579" i="86"/>
  <c r="S547" i="86"/>
  <c r="S459" i="86"/>
  <c r="S519" i="86"/>
  <c r="S460" i="86"/>
  <c r="S783" i="86"/>
  <c r="S405" i="86"/>
  <c r="S116" i="86"/>
  <c r="S585" i="86"/>
  <c r="S494" i="86"/>
  <c r="S424" i="86"/>
  <c r="S778" i="86"/>
  <c r="S481" i="86"/>
  <c r="S529" i="86"/>
  <c r="S511" i="86"/>
  <c r="S520" i="86"/>
  <c r="S502" i="86"/>
  <c r="S488" i="86"/>
  <c r="S434" i="86"/>
  <c r="S477" i="86"/>
  <c r="S410" i="86"/>
  <c r="S425" i="86"/>
  <c r="S573" i="86"/>
  <c r="S398" i="86"/>
  <c r="S538" i="86"/>
  <c r="S805" i="86"/>
  <c r="S489" i="86"/>
  <c r="S461" i="86"/>
  <c r="S462" i="86"/>
  <c r="S463" i="86"/>
  <c r="S464" i="86"/>
  <c r="S559" i="86"/>
  <c r="S490" i="86"/>
  <c r="S587" i="86"/>
  <c r="S114" i="86"/>
  <c r="S105" i="86"/>
  <c r="S539" i="86"/>
  <c r="S781" i="86"/>
  <c r="S788" i="86"/>
  <c r="S803" i="86"/>
  <c r="S583" i="86"/>
  <c r="S604" i="86"/>
  <c r="S560" i="86"/>
  <c r="S787" i="86"/>
  <c r="S128" i="86"/>
  <c r="S531" i="86"/>
  <c r="S129" i="86"/>
  <c r="S561" i="86"/>
  <c r="S598" i="86"/>
  <c r="S599" i="86"/>
  <c r="S588" i="86"/>
  <c r="S399" i="86"/>
  <c r="S793" i="86"/>
  <c r="S804" i="86"/>
  <c r="S503" i="86"/>
  <c r="S411" i="86"/>
  <c r="S562" i="86"/>
  <c r="S406" i="86"/>
  <c r="S401" i="86"/>
  <c r="S426" i="86"/>
  <c r="S779" i="86"/>
  <c r="S505" i="86"/>
  <c r="S792" i="86"/>
  <c r="S532" i="86"/>
  <c r="S594" i="86"/>
  <c r="S497" i="86"/>
  <c r="S400" i="86"/>
  <c r="S484" i="86"/>
  <c r="S597" i="86"/>
  <c r="S806" i="86"/>
  <c r="S568" i="86"/>
  <c r="S791" i="86"/>
  <c r="S417" i="86"/>
  <c r="S465" i="86"/>
  <c r="S512" i="86"/>
  <c r="S130" i="86"/>
  <c r="S809" i="86"/>
  <c r="S466" i="86"/>
  <c r="S589" i="86"/>
  <c r="S395" i="86"/>
  <c r="S407" i="86"/>
  <c r="S491" i="86"/>
  <c r="S526" i="86"/>
  <c r="S533" i="86"/>
  <c r="S595" i="86"/>
  <c r="S513" i="86"/>
  <c r="S570" i="86"/>
  <c r="S773" i="86"/>
  <c r="S492" i="86"/>
  <c r="S794" i="86"/>
  <c r="S476" i="86"/>
  <c r="S467" i="86"/>
  <c r="S498" i="86"/>
  <c r="S518" i="86"/>
  <c r="S427" i="86"/>
  <c r="S514" i="86"/>
  <c r="S565" i="86"/>
  <c r="S515" i="86"/>
  <c r="S530" i="86"/>
  <c r="S811" i="86"/>
  <c r="S574" i="86"/>
  <c r="S106" i="86"/>
  <c r="S563" i="86"/>
  <c r="S468" i="86"/>
  <c r="S775" i="86"/>
  <c r="S564" i="86"/>
  <c r="S596" i="86"/>
  <c r="S1027" i="86"/>
  <c r="S1039" i="86"/>
  <c r="S1033" i="86"/>
  <c r="S1031" i="86"/>
  <c r="S1025" i="86"/>
  <c r="S1029" i="86"/>
  <c r="S1026" i="86"/>
  <c r="S1034" i="86"/>
  <c r="S1030" i="86"/>
  <c r="S1038" i="86"/>
  <c r="S1028" i="86"/>
  <c r="S1037" i="86"/>
  <c r="S1040" i="86"/>
  <c r="S1032" i="86"/>
  <c r="S1035" i="86"/>
  <c r="S1036" i="86"/>
  <c r="S853" i="86"/>
  <c r="S1063" i="86"/>
  <c r="S1150" i="86"/>
  <c r="S1151" i="86"/>
  <c r="S1224" i="86"/>
  <c r="S1152" i="86"/>
  <c r="S1302" i="86"/>
  <c r="S1219" i="86"/>
  <c r="S1241" i="86"/>
  <c r="S1093" i="86"/>
  <c r="S1177" i="86"/>
  <c r="S1078" i="86"/>
  <c r="S1112" i="86"/>
  <c r="S1250" i="86"/>
  <c r="S1303" i="86"/>
  <c r="S1153" i="86"/>
  <c r="S1113" i="86"/>
  <c r="S1056" i="86"/>
  <c r="S1057" i="86"/>
  <c r="S1209" i="86"/>
  <c r="S1142" i="86"/>
  <c r="S1048" i="86"/>
  <c r="S1095" i="86"/>
  <c r="S1055" i="86"/>
  <c r="S1178" i="86"/>
  <c r="S1169" i="86"/>
  <c r="S1174" i="86"/>
  <c r="S1304" i="86"/>
  <c r="S1309" i="86"/>
  <c r="S1257" i="86"/>
  <c r="S1154" i="86"/>
  <c r="S1248" i="86"/>
  <c r="S1058" i="86"/>
  <c r="S1167" i="86"/>
  <c r="S1187" i="86"/>
  <c r="S1312" i="86"/>
  <c r="S1255" i="86"/>
  <c r="S1236" i="86"/>
  <c r="S1274" i="86"/>
  <c r="S1053" i="86"/>
  <c r="S1220" i="86"/>
  <c r="S1128" i="86"/>
  <c r="S1124" i="86"/>
  <c r="S1125" i="86"/>
  <c r="S1200" i="86"/>
  <c r="S1132" i="86"/>
  <c r="S1062" i="86"/>
  <c r="S1205" i="86"/>
  <c r="S1111" i="86"/>
  <c r="S1263" i="86"/>
  <c r="S1122" i="86"/>
  <c r="S1232" i="86"/>
  <c r="S1227" i="86"/>
  <c r="S1181" i="86"/>
  <c r="S1271" i="86"/>
  <c r="S1202" i="86"/>
  <c r="S1080" i="86"/>
  <c r="S1256" i="86"/>
  <c r="S1299" i="86"/>
  <c r="S1210" i="86"/>
  <c r="S1262" i="86"/>
  <c r="S1298" i="86"/>
  <c r="S1077" i="86"/>
  <c r="S1238" i="86"/>
  <c r="S1075" i="86"/>
  <c r="S1240" i="86"/>
  <c r="S1123" i="86"/>
  <c r="S1155" i="86"/>
  <c r="S1188" i="86"/>
  <c r="S1195" i="86"/>
  <c r="S1136" i="86"/>
  <c r="S1310" i="86"/>
  <c r="S1068" i="86"/>
  <c r="S1183" i="86"/>
  <c r="S1089" i="86"/>
  <c r="S1268" i="86"/>
  <c r="S1176" i="86"/>
  <c r="S1137" i="86"/>
  <c r="S1164" i="86"/>
  <c r="S1106" i="86"/>
  <c r="S1050" i="86"/>
  <c r="S1160" i="86"/>
  <c r="S1134" i="86"/>
  <c r="S1103" i="86"/>
  <c r="S1275" i="86"/>
  <c r="S1253" i="86"/>
  <c r="S1251" i="86"/>
  <c r="S1206" i="86"/>
  <c r="S1276" i="86"/>
  <c r="S1225" i="86"/>
  <c r="S1042" i="86"/>
  <c r="S1070" i="86"/>
  <c r="S1246" i="86"/>
  <c r="S1081" i="86"/>
  <c r="S1074" i="86"/>
  <c r="S1226" i="86"/>
  <c r="S1114" i="86"/>
  <c r="S1146" i="86"/>
  <c r="S1096" i="86"/>
  <c r="S1143" i="86"/>
  <c r="S1284" i="86"/>
  <c r="S1071" i="86"/>
  <c r="S1214" i="86"/>
  <c r="S1043" i="86"/>
  <c r="S1163" i="86"/>
  <c r="S1051" i="86"/>
  <c r="S1203" i="86"/>
  <c r="S1135" i="86"/>
  <c r="S1305" i="86"/>
  <c r="S1211" i="86"/>
  <c r="S1277" i="86"/>
  <c r="S1182" i="86"/>
  <c r="S1278" i="86"/>
  <c r="S1217" i="86"/>
  <c r="S1254" i="86"/>
  <c r="S1269" i="86"/>
  <c r="S1044" i="86"/>
  <c r="S1229" i="86"/>
  <c r="S1179" i="86"/>
  <c r="S1052" i="86"/>
  <c r="S1235" i="86"/>
  <c r="S1161" i="86"/>
  <c r="S1045" i="86"/>
  <c r="S1140" i="86"/>
  <c r="S1287" i="86"/>
  <c r="S1285" i="86"/>
  <c r="S1279" i="86"/>
  <c r="S1237" i="86"/>
  <c r="S1288" i="86"/>
  <c r="S1233" i="86"/>
  <c r="S1201" i="86"/>
  <c r="S1159" i="86"/>
  <c r="S1294" i="86"/>
  <c r="S1107" i="86"/>
  <c r="S1165" i="86"/>
  <c r="S1148" i="86"/>
  <c r="S1156" i="86"/>
  <c r="S1245" i="86"/>
  <c r="S1175" i="86"/>
  <c r="S1260" i="86"/>
  <c r="S1118" i="86"/>
  <c r="S1193" i="86"/>
  <c r="S1061" i="86"/>
  <c r="S1083" i="86"/>
  <c r="S1221" i="86"/>
  <c r="S1196" i="86"/>
  <c r="S1129" i="86"/>
  <c r="S1054" i="86"/>
  <c r="S1138" i="86"/>
  <c r="S1243" i="86"/>
  <c r="S1189" i="86"/>
  <c r="S1104" i="86"/>
  <c r="S1295" i="86"/>
  <c r="S1091" i="86"/>
  <c r="S1117" i="86"/>
  <c r="S1127" i="86"/>
  <c r="S1047" i="86"/>
  <c r="S1249" i="86"/>
  <c r="S1293" i="86"/>
  <c r="S1197" i="86"/>
  <c r="S1046" i="86"/>
  <c r="S1100" i="86"/>
  <c r="S1300" i="86"/>
  <c r="S1296" i="86"/>
  <c r="S1261" i="86"/>
  <c r="S1306" i="86"/>
  <c r="S1166" i="86"/>
  <c r="S1119" i="86"/>
  <c r="S1280" i="86"/>
  <c r="S1065" i="86"/>
  <c r="S1272" i="86"/>
  <c r="S1105" i="86"/>
  <c r="S1097" i="86"/>
  <c r="S1168" i="86"/>
  <c r="S1115" i="86"/>
  <c r="S1086" i="86"/>
  <c r="S1259" i="86"/>
  <c r="S1085" i="86"/>
  <c r="S1131" i="86"/>
  <c r="S1258" i="86"/>
  <c r="S1273" i="86"/>
  <c r="S1041" i="86"/>
  <c r="S1228" i="86"/>
  <c r="S1184" i="86"/>
  <c r="S1059" i="86"/>
  <c r="S1186" i="86"/>
  <c r="S1212" i="86"/>
  <c r="S1311" i="86"/>
  <c r="S1172" i="86"/>
  <c r="S1281" i="86"/>
  <c r="S1198" i="86"/>
  <c r="S1133" i="86"/>
  <c r="S1139" i="86"/>
  <c r="S1194" i="86"/>
  <c r="S1223" i="86"/>
  <c r="S1108" i="86"/>
  <c r="S1088" i="86"/>
  <c r="S1207" i="86"/>
  <c r="S1170" i="86"/>
  <c r="S1213" i="86"/>
  <c r="S1126" i="86"/>
  <c r="S1191" i="86"/>
  <c r="S1130" i="86"/>
  <c r="S1190" i="86"/>
  <c r="S1239" i="86"/>
  <c r="S1110" i="86"/>
  <c r="S1141" i="86"/>
  <c r="S1297" i="86"/>
  <c r="S1266" i="86"/>
  <c r="S1289" i="86"/>
  <c r="S1215" i="86"/>
  <c r="S1247" i="86"/>
  <c r="S1218" i="86"/>
  <c r="S1290" i="86"/>
  <c r="S1109" i="86"/>
  <c r="S1244" i="86"/>
  <c r="S1087" i="86"/>
  <c r="S1252" i="86"/>
  <c r="S1180" i="86"/>
  <c r="S1264" i="86"/>
  <c r="S1185" i="86"/>
  <c r="S1067" i="86"/>
  <c r="S1073" i="86"/>
  <c r="S1204" i="86"/>
  <c r="S1099" i="86"/>
  <c r="S1173" i="86"/>
  <c r="S1291" i="86"/>
  <c r="S1094" i="86"/>
  <c r="S1101" i="86"/>
  <c r="S1084" i="86"/>
  <c r="S1120" i="86"/>
  <c r="S1282" i="86"/>
  <c r="S1307" i="86"/>
  <c r="S1157" i="86"/>
  <c r="S1102" i="86"/>
  <c r="S1082" i="86"/>
  <c r="S1265" i="86"/>
  <c r="S1147" i="86"/>
  <c r="S1216" i="86"/>
  <c r="S1286" i="86"/>
  <c r="S1283" i="86"/>
  <c r="S1158" i="86"/>
  <c r="S1145" i="86"/>
  <c r="S1066" i="86"/>
  <c r="S1308" i="86"/>
  <c r="S1144" i="86"/>
  <c r="S1230" i="86"/>
  <c r="S1098" i="86"/>
  <c r="S1231" i="86"/>
  <c r="S1076" i="86"/>
  <c r="S1171" i="86"/>
  <c r="S1199" i="86"/>
  <c r="S1267" i="86"/>
  <c r="S1234" i="86"/>
  <c r="S1149" i="86"/>
  <c r="S1192" i="86"/>
  <c r="S1270" i="86"/>
  <c r="S1162" i="86"/>
  <c r="S1292" i="86"/>
  <c r="S1301" i="86"/>
  <c r="S1064" i="86"/>
  <c r="S1208" i="86"/>
  <c r="S1069" i="86"/>
  <c r="S1222" i="86"/>
  <c r="S1242" i="86"/>
  <c r="S1060" i="86"/>
  <c r="S1079" i="86"/>
  <c r="S1092" i="86"/>
  <c r="S1049" i="86"/>
  <c r="S1116" i="86"/>
  <c r="S1090" i="86"/>
  <c r="S1072" i="86"/>
  <c r="S1121" i="86"/>
  <c r="S14" i="86"/>
  <c r="S4" i="86"/>
  <c r="S7" i="86"/>
  <c r="S11" i="86"/>
  <c r="S15" i="86"/>
  <c r="S12" i="86"/>
  <c r="S8" i="86"/>
  <c r="S16" i="86"/>
  <c r="S9" i="86"/>
  <c r="S17" i="86"/>
  <c r="S10" i="86"/>
  <c r="S5" i="86"/>
  <c r="S18" i="86"/>
  <c r="S6" i="86"/>
  <c r="S13" i="86"/>
  <c r="S852" i="86"/>
  <c r="S851" i="86"/>
  <c r="S846" i="86"/>
  <c r="S848" i="86"/>
  <c r="S844" i="86"/>
  <c r="S847" i="86"/>
  <c r="S845" i="86"/>
  <c r="S850" i="86"/>
  <c r="S849" i="86"/>
  <c r="S1313" i="86"/>
  <c r="S1314" i="86"/>
  <c r="S1323" i="86"/>
  <c r="S1324" i="86"/>
  <c r="S1315" i="86"/>
  <c r="S1316" i="86"/>
  <c r="S1317" i="86"/>
  <c r="S1318" i="86"/>
  <c r="S1319" i="86"/>
  <c r="S1320" i="86"/>
  <c r="S1321" i="86"/>
  <c r="S1322" i="86"/>
  <c r="S856" i="86"/>
  <c r="S857" i="86"/>
  <c r="S858" i="86"/>
  <c r="S863" i="86"/>
  <c r="S855" i="86"/>
  <c r="S859" i="86"/>
  <c r="S854" i="86"/>
  <c r="S860" i="86"/>
  <c r="S862" i="86"/>
  <c r="S861" i="86"/>
  <c r="S1016" i="86"/>
  <c r="S869" i="86"/>
  <c r="S905" i="86"/>
  <c r="S888" i="86"/>
  <c r="S889" i="86"/>
  <c r="S906" i="86"/>
  <c r="S907" i="86"/>
  <c r="S908" i="86"/>
  <c r="S909" i="86"/>
  <c r="S910" i="86"/>
  <c r="S871" i="86"/>
  <c r="S890" i="86"/>
  <c r="S911" i="86"/>
  <c r="S912" i="86"/>
  <c r="S913" i="86"/>
  <c r="S914" i="86"/>
  <c r="S878" i="86"/>
  <c r="S915" i="86"/>
  <c r="S1006" i="86"/>
  <c r="S916" i="86"/>
  <c r="S917" i="86"/>
  <c r="S1007" i="86"/>
  <c r="S918" i="86"/>
  <c r="S919" i="86"/>
  <c r="S920" i="86"/>
  <c r="S921" i="86"/>
  <c r="S867" i="86"/>
  <c r="S891" i="86"/>
  <c r="S922" i="86"/>
  <c r="S923" i="86"/>
  <c r="S924" i="86"/>
  <c r="S925" i="86"/>
  <c r="S1008" i="86"/>
  <c r="S926" i="86"/>
  <c r="S927" i="86"/>
  <c r="S928" i="86"/>
  <c r="S929" i="86"/>
  <c r="S872" i="86"/>
  <c r="S881" i="86"/>
  <c r="S930" i="86"/>
  <c r="S873" i="86"/>
  <c r="S931" i="86"/>
  <c r="S1009" i="86"/>
  <c r="S932" i="86"/>
  <c r="S933" i="86"/>
  <c r="S1017" i="86"/>
  <c r="S874" i="86"/>
  <c r="S934" i="86"/>
  <c r="S935" i="86"/>
  <c r="S875" i="86"/>
  <c r="S936" i="86"/>
  <c r="S937" i="86"/>
  <c r="S938" i="86"/>
  <c r="S865" i="86"/>
  <c r="S876" i="86"/>
  <c r="S882" i="86"/>
  <c r="S1010" i="86"/>
  <c r="S939" i="86"/>
  <c r="S940" i="86"/>
  <c r="S941" i="86"/>
  <c r="S942" i="86"/>
  <c r="S1003" i="86"/>
  <c r="S943" i="86"/>
  <c r="S892" i="86"/>
  <c r="S944" i="86"/>
  <c r="S945" i="86"/>
  <c r="S893" i="86"/>
  <c r="S864" i="86"/>
  <c r="S1015" i="86"/>
  <c r="S946" i="86"/>
  <c r="S883" i="86"/>
  <c r="S947" i="86"/>
  <c r="S948" i="86"/>
  <c r="S1018" i="86"/>
  <c r="S949" i="86"/>
  <c r="S877" i="86"/>
  <c r="S950" i="86"/>
  <c r="S951" i="86"/>
  <c r="S1019" i="86"/>
  <c r="S952" i="86"/>
  <c r="S953" i="86"/>
  <c r="S887" i="86"/>
  <c r="S954" i="86"/>
  <c r="S955" i="86"/>
  <c r="S894" i="86"/>
  <c r="S956" i="86"/>
  <c r="S957" i="86"/>
  <c r="S958" i="86"/>
  <c r="S868" i="86"/>
  <c r="S959" i="86"/>
  <c r="S960" i="86"/>
  <c r="S1011" i="86"/>
  <c r="S884" i="86"/>
  <c r="S961" i="86"/>
  <c r="S1020" i="86"/>
  <c r="S962" i="86"/>
  <c r="S963" i="86"/>
  <c r="S964" i="86"/>
  <c r="S965" i="86"/>
  <c r="S966" i="86"/>
  <c r="S904" i="86"/>
  <c r="S967" i="86"/>
  <c r="S968" i="86"/>
  <c r="S866" i="86"/>
  <c r="S895" i="86"/>
  <c r="S1004" i="86"/>
  <c r="S969" i="86"/>
  <c r="S970" i="86"/>
  <c r="S896" i="86"/>
  <c r="S1021" i="86"/>
  <c r="S885" i="86"/>
  <c r="S1005" i="86"/>
  <c r="S971" i="86"/>
  <c r="S972" i="86"/>
  <c r="S1002" i="86"/>
  <c r="S973" i="86"/>
  <c r="S1012" i="86"/>
  <c r="S974" i="86"/>
  <c r="S1024" i="86"/>
  <c r="S897" i="86"/>
  <c r="S870" i="86"/>
  <c r="S898" i="86"/>
  <c r="S975" i="86"/>
  <c r="S976" i="86"/>
  <c r="S977" i="86"/>
  <c r="S899" i="86"/>
  <c r="S978" i="86"/>
  <c r="S979" i="86"/>
  <c r="S900" i="86"/>
  <c r="S1013" i="86"/>
  <c r="S980" i="86"/>
  <c r="S1022" i="86"/>
  <c r="S901" i="86"/>
  <c r="S981" i="86"/>
  <c r="S982" i="86"/>
  <c r="S983" i="86"/>
  <c r="S984" i="86"/>
  <c r="S985" i="86"/>
  <c r="S902" i="86"/>
  <c r="S986" i="86"/>
  <c r="S987" i="86"/>
  <c r="S988" i="86"/>
  <c r="S989" i="86"/>
  <c r="S886" i="86"/>
  <c r="S990" i="86"/>
  <c r="S991" i="86"/>
  <c r="S879" i="86"/>
  <c r="S992" i="86"/>
  <c r="S1023" i="86"/>
  <c r="S993" i="86"/>
  <c r="S994" i="86"/>
  <c r="S903" i="86"/>
  <c r="S995" i="86"/>
  <c r="S880" i="86"/>
  <c r="S996" i="86"/>
  <c r="S997" i="86"/>
  <c r="S1014" i="86"/>
  <c r="S998" i="86"/>
  <c r="S999" i="86"/>
  <c r="S1000" i="86"/>
  <c r="S1001" i="86"/>
  <c r="R622" i="86"/>
  <c r="R633" i="86"/>
  <c r="R750" i="86"/>
  <c r="R31" i="86"/>
  <c r="R368" i="86"/>
  <c r="R37" i="86"/>
  <c r="R68" i="86"/>
  <c r="R302" i="86"/>
  <c r="R757" i="86"/>
  <c r="R337" i="86"/>
  <c r="R214" i="86"/>
  <c r="R262" i="86"/>
  <c r="R835" i="86"/>
  <c r="R275" i="86"/>
  <c r="R639" i="86"/>
  <c r="R298" i="86"/>
  <c r="R623" i="86"/>
  <c r="R274" i="86"/>
  <c r="R43" i="86"/>
  <c r="R23" i="86"/>
  <c r="R348" i="86"/>
  <c r="R306" i="86"/>
  <c r="R301" i="86"/>
  <c r="R44" i="86"/>
  <c r="R624" i="86"/>
  <c r="R249" i="86"/>
  <c r="R87" i="86"/>
  <c r="R88" i="86"/>
  <c r="R346" i="86"/>
  <c r="R219" i="86"/>
  <c r="R247" i="86"/>
  <c r="R764" i="86"/>
  <c r="R264" i="86"/>
  <c r="R763" i="86"/>
  <c r="R90" i="86"/>
  <c r="R744" i="86"/>
  <c r="R821" i="86"/>
  <c r="R91" i="86"/>
  <c r="R153" i="86"/>
  <c r="R196" i="86"/>
  <c r="R612" i="86"/>
  <c r="R150" i="86"/>
  <c r="R376" i="86"/>
  <c r="R817" i="86"/>
  <c r="R24" i="86"/>
  <c r="R361" i="86"/>
  <c r="R234" i="86"/>
  <c r="R836" i="86"/>
  <c r="R61" i="86"/>
  <c r="R165" i="86"/>
  <c r="R192" i="86"/>
  <c r="R191" i="86"/>
  <c r="R265" i="86"/>
  <c r="R377" i="86"/>
  <c r="R33" i="86"/>
  <c r="R375" i="86"/>
  <c r="R221" i="86"/>
  <c r="R826" i="86"/>
  <c r="R185" i="86"/>
  <c r="R198" i="86"/>
  <c r="R241" i="86"/>
  <c r="R751" i="86"/>
  <c r="R29" i="86"/>
  <c r="R251" i="86"/>
  <c r="R278" i="86"/>
  <c r="R238" i="86"/>
  <c r="R166" i="86"/>
  <c r="R288" i="86"/>
  <c r="R741" i="86"/>
  <c r="R253" i="86"/>
  <c r="R742" i="86"/>
  <c r="R362" i="86"/>
  <c r="R70" i="86"/>
  <c r="R226" i="86"/>
  <c r="R289" i="86"/>
  <c r="R62" i="86"/>
  <c r="R282" i="86"/>
  <c r="R334" i="86"/>
  <c r="R356" i="86"/>
  <c r="R307" i="86"/>
  <c r="R634" i="86"/>
  <c r="R271" i="86"/>
  <c r="R97" i="86"/>
  <c r="R822" i="86"/>
  <c r="R173" i="86"/>
  <c r="R308" i="86"/>
  <c r="R378" i="86"/>
  <c r="R319" i="86"/>
  <c r="R349" i="86"/>
  <c r="R254" i="86"/>
  <c r="R244" i="86"/>
  <c r="R287" i="86"/>
  <c r="R614" i="86"/>
  <c r="R164" i="86"/>
  <c r="R187" i="86"/>
  <c r="R768" i="86"/>
  <c r="R767" i="86"/>
  <c r="R818" i="86"/>
  <c r="R148" i="86"/>
  <c r="R71" i="86"/>
  <c r="R753" i="86"/>
  <c r="R329" i="86"/>
  <c r="R174" i="86"/>
  <c r="R197" i="86"/>
  <c r="R272" i="86"/>
  <c r="R335" i="86"/>
  <c r="R246" i="86"/>
  <c r="R227" i="86"/>
  <c r="R371" i="86"/>
  <c r="R292" i="86"/>
  <c r="R317" i="86"/>
  <c r="R149" i="86"/>
  <c r="R743" i="86"/>
  <c r="R635" i="86"/>
  <c r="R177" i="86"/>
  <c r="R215" i="86"/>
  <c r="R827" i="86"/>
  <c r="R72" i="86"/>
  <c r="R295" i="86"/>
  <c r="R162" i="86"/>
  <c r="R294" i="86"/>
  <c r="R283" i="86"/>
  <c r="R379" i="86"/>
  <c r="R94" i="86"/>
  <c r="R336" i="86"/>
  <c r="R175" i="86"/>
  <c r="R261" i="86"/>
  <c r="R369" i="86"/>
  <c r="R256" i="86"/>
  <c r="R92" i="86"/>
  <c r="R320" i="86"/>
  <c r="R171" i="86"/>
  <c r="R813" i="86"/>
  <c r="R38" i="86"/>
  <c r="R39" i="86"/>
  <c r="R745" i="86"/>
  <c r="R823" i="86"/>
  <c r="R147" i="86"/>
  <c r="R46" i="86"/>
  <c r="R638" i="86"/>
  <c r="R276" i="86"/>
  <c r="R815" i="86"/>
  <c r="R73" i="86"/>
  <c r="R49" i="86"/>
  <c r="R829" i="86"/>
  <c r="R199" i="86"/>
  <c r="R85" i="86"/>
  <c r="R625" i="86"/>
  <c r="R190" i="86"/>
  <c r="R74" i="86"/>
  <c r="R217" i="86"/>
  <c r="R233" i="86"/>
  <c r="R279" i="86"/>
  <c r="R290" i="86"/>
  <c r="R89" i="86"/>
  <c r="R314" i="86"/>
  <c r="R169" i="86"/>
  <c r="R216" i="86"/>
  <c r="R200" i="86"/>
  <c r="R380" i="86"/>
  <c r="R338" i="86"/>
  <c r="R616" i="86"/>
  <c r="R381" i="86"/>
  <c r="R300" i="86"/>
  <c r="R291" i="86"/>
  <c r="R343" i="86"/>
  <c r="R837" i="86"/>
  <c r="R228" i="86"/>
  <c r="R382" i="86"/>
  <c r="R20" i="86"/>
  <c r="R350" i="86"/>
  <c r="R180" i="86"/>
  <c r="R280" i="86"/>
  <c r="R617" i="86"/>
  <c r="R208" i="86"/>
  <c r="R370" i="86"/>
  <c r="R170" i="86"/>
  <c r="R178" i="86"/>
  <c r="R133" i="86"/>
  <c r="R96" i="86"/>
  <c r="R35" i="86"/>
  <c r="R95" i="86"/>
  <c r="R161" i="86"/>
  <c r="R229" i="86"/>
  <c r="R285" i="86"/>
  <c r="R56" i="86"/>
  <c r="R151" i="86"/>
  <c r="R281" i="86"/>
  <c r="R286" i="86"/>
  <c r="R99" i="86"/>
  <c r="R324" i="86"/>
  <c r="R51" i="86"/>
  <c r="R814" i="86"/>
  <c r="R303" i="86"/>
  <c r="R179" i="86"/>
  <c r="R746" i="86"/>
  <c r="R154" i="86"/>
  <c r="R47" i="86"/>
  <c r="R372" i="86"/>
  <c r="R167" i="86"/>
  <c r="R626" i="86"/>
  <c r="R318" i="86"/>
  <c r="R769" i="86"/>
  <c r="R752" i="86"/>
  <c r="R209" i="86"/>
  <c r="R322" i="86"/>
  <c r="R82" i="86"/>
  <c r="R218" i="86"/>
  <c r="R83" i="86"/>
  <c r="R201" i="86"/>
  <c r="R345" i="86"/>
  <c r="R636" i="86"/>
  <c r="R202" i="86"/>
  <c r="R245" i="86"/>
  <c r="R75" i="86"/>
  <c r="R339" i="86"/>
  <c r="R203" i="86"/>
  <c r="R186" i="86"/>
  <c r="R210" i="86"/>
  <c r="R755" i="86"/>
  <c r="R66" i="86"/>
  <c r="R259" i="86"/>
  <c r="R93" i="86"/>
  <c r="R160" i="86"/>
  <c r="R41" i="86"/>
  <c r="R163" i="86"/>
  <c r="R358" i="86"/>
  <c r="R363" i="86"/>
  <c r="R383" i="86"/>
  <c r="R351" i="86"/>
  <c r="R761" i="86"/>
  <c r="R759" i="86"/>
  <c r="R330" i="86"/>
  <c r="R819" i="86"/>
  <c r="R220" i="86"/>
  <c r="R155" i="86"/>
  <c r="R257" i="86"/>
  <c r="R27" i="86"/>
  <c r="R28" i="86"/>
  <c r="R25" i="86"/>
  <c r="R235" i="86"/>
  <c r="R384" i="86"/>
  <c r="R304" i="86"/>
  <c r="R76" i="86"/>
  <c r="R760" i="86"/>
  <c r="R195" i="86"/>
  <c r="R100" i="86"/>
  <c r="R242" i="86"/>
  <c r="R756" i="86"/>
  <c r="R34" i="86"/>
  <c r="R48" i="86"/>
  <c r="R297" i="86"/>
  <c r="R313" i="86"/>
  <c r="R293" i="86"/>
  <c r="R52" i="86"/>
  <c r="R240" i="86"/>
  <c r="R284" i="86"/>
  <c r="R86" i="86"/>
  <c r="R385" i="86"/>
  <c r="R60" i="86"/>
  <c r="R204" i="86"/>
  <c r="R26" i="86"/>
  <c r="R838" i="86"/>
  <c r="R789" i="86"/>
  <c r="R260" i="86"/>
  <c r="R619" i="86"/>
  <c r="R832" i="86"/>
  <c r="R627" i="86"/>
  <c r="R230" i="86"/>
  <c r="R365" i="86"/>
  <c r="R628" i="86"/>
  <c r="R629" i="86"/>
  <c r="R331" i="86"/>
  <c r="R277" i="86"/>
  <c r="R231" i="86"/>
  <c r="R834" i="86"/>
  <c r="R754" i="86"/>
  <c r="R258" i="86"/>
  <c r="R327" i="86"/>
  <c r="R181" i="86"/>
  <c r="R67" i="86"/>
  <c r="R833" i="86"/>
  <c r="R205" i="86"/>
  <c r="R222" i="86"/>
  <c r="R21" i="86"/>
  <c r="R206" i="86"/>
  <c r="R610" i="86"/>
  <c r="R340" i="86"/>
  <c r="R758" i="86"/>
  <c r="R816" i="86"/>
  <c r="R315" i="86"/>
  <c r="R341" i="86"/>
  <c r="R57" i="86"/>
  <c r="R386" i="86"/>
  <c r="R65" i="86"/>
  <c r="R359" i="86"/>
  <c r="R131" i="86"/>
  <c r="R374" i="86"/>
  <c r="R19" i="86"/>
  <c r="R211" i="86"/>
  <c r="R273" i="86"/>
  <c r="R159" i="86"/>
  <c r="R77" i="86"/>
  <c r="R194" i="86"/>
  <c r="R223" i="86"/>
  <c r="R53" i="86"/>
  <c r="R630" i="86"/>
  <c r="R366" i="86"/>
  <c r="R296" i="86"/>
  <c r="R387" i="86"/>
  <c r="R611" i="86"/>
  <c r="R188" i="86"/>
  <c r="R328" i="86"/>
  <c r="R176" i="86"/>
  <c r="R232" i="86"/>
  <c r="R613" i="86"/>
  <c r="R183" i="86"/>
  <c r="R54" i="86"/>
  <c r="R207" i="86"/>
  <c r="R332" i="86"/>
  <c r="R621" i="86"/>
  <c r="R305" i="86"/>
  <c r="R631" i="86"/>
  <c r="R325" i="86"/>
  <c r="R50" i="86"/>
  <c r="R40" i="86"/>
  <c r="R250" i="86"/>
  <c r="R42" i="86"/>
  <c r="R352" i="86"/>
  <c r="R270" i="86"/>
  <c r="R268" i="86"/>
  <c r="R255" i="86"/>
  <c r="R236" i="86"/>
  <c r="R344" i="86"/>
  <c r="R388" i="86"/>
  <c r="R224" i="86"/>
  <c r="R263" i="86"/>
  <c r="R59" i="86"/>
  <c r="R78" i="86"/>
  <c r="R58" i="86"/>
  <c r="R309" i="86"/>
  <c r="R367" i="86"/>
  <c r="R824" i="86"/>
  <c r="R640" i="86"/>
  <c r="R748" i="86"/>
  <c r="R839" i="86"/>
  <c r="R98" i="86"/>
  <c r="R840" i="86"/>
  <c r="R266" i="86"/>
  <c r="R841" i="86"/>
  <c r="R158" i="86"/>
  <c r="R353" i="86"/>
  <c r="R740" i="86"/>
  <c r="R790" i="86"/>
  <c r="R79" i="86"/>
  <c r="R63" i="86"/>
  <c r="R615" i="86"/>
  <c r="R389" i="86"/>
  <c r="R69" i="86"/>
  <c r="R80" i="86"/>
  <c r="R747" i="86"/>
  <c r="R189" i="86"/>
  <c r="R390" i="86"/>
  <c r="R239" i="86"/>
  <c r="R323" i="86"/>
  <c r="R620" i="86"/>
  <c r="R333" i="86"/>
  <c r="R342" i="86"/>
  <c r="R81" i="86"/>
  <c r="R316" i="86"/>
  <c r="R310" i="86"/>
  <c r="R269" i="86"/>
  <c r="R820" i="86"/>
  <c r="R212" i="86"/>
  <c r="R168" i="86"/>
  <c r="R55" i="86"/>
  <c r="R641" i="86"/>
  <c r="R182" i="86"/>
  <c r="R267" i="86"/>
  <c r="R156" i="86"/>
  <c r="R357" i="86"/>
  <c r="R637" i="86"/>
  <c r="R64" i="86"/>
  <c r="R45" i="86"/>
  <c r="R152" i="86"/>
  <c r="R36" i="86"/>
  <c r="R225" i="86"/>
  <c r="R299" i="86"/>
  <c r="R243" i="86"/>
  <c r="R765" i="86"/>
  <c r="R830" i="86"/>
  <c r="R311" i="86"/>
  <c r="R842" i="86"/>
  <c r="R252" i="86"/>
  <c r="R360" i="86"/>
  <c r="R828" i="86"/>
  <c r="R32" i="86"/>
  <c r="R354" i="86"/>
  <c r="R30" i="86"/>
  <c r="R347" i="86"/>
  <c r="R749" i="86"/>
  <c r="R248" i="86"/>
  <c r="R312" i="86"/>
  <c r="R237" i="86"/>
  <c r="R618" i="86"/>
  <c r="R157" i="86"/>
  <c r="R193" i="86"/>
  <c r="R213" i="86"/>
  <c r="R831" i="86"/>
  <c r="R172" i="86"/>
  <c r="R762" i="86"/>
  <c r="R84" i="86"/>
  <c r="R609" i="86"/>
  <c r="R766" i="86"/>
  <c r="R364" i="86"/>
  <c r="R132" i="86"/>
  <c r="R22" i="86"/>
  <c r="R326" i="86"/>
  <c r="R355" i="86"/>
  <c r="R373" i="86"/>
  <c r="R632" i="86"/>
  <c r="R391" i="86"/>
  <c r="R184" i="86"/>
  <c r="R825" i="86"/>
  <c r="R843" i="86"/>
  <c r="R654" i="86"/>
  <c r="R718" i="86"/>
  <c r="R691" i="86"/>
  <c r="R697" i="86"/>
  <c r="R660" i="86"/>
  <c r="R698" i="86"/>
  <c r="R146" i="86"/>
  <c r="R142" i="86"/>
  <c r="R692" i="86"/>
  <c r="R719" i="86"/>
  <c r="R699" i="86"/>
  <c r="R139" i="86"/>
  <c r="R662" i="86"/>
  <c r="R710" i="86"/>
  <c r="R720" i="86"/>
  <c r="R700" i="86"/>
  <c r="R681" i="86"/>
  <c r="R670" i="86"/>
  <c r="R650" i="86"/>
  <c r="R651" i="86"/>
  <c r="R663" i="86"/>
  <c r="R701" i="86"/>
  <c r="R658" i="86"/>
  <c r="R143" i="86"/>
  <c r="R644" i="86"/>
  <c r="R671" i="86"/>
  <c r="R646" i="86"/>
  <c r="R689" i="86"/>
  <c r="R676" i="86"/>
  <c r="R721" i="86"/>
  <c r="R693" i="86"/>
  <c r="R659" i="86"/>
  <c r="R642" i="86"/>
  <c r="R702" i="86"/>
  <c r="R722" i="86"/>
  <c r="R738" i="86"/>
  <c r="R734" i="86"/>
  <c r="R723" i="86"/>
  <c r="R682" i="86"/>
  <c r="R711" i="86"/>
  <c r="R672" i="86"/>
  <c r="R712" i="86"/>
  <c r="R713" i="86"/>
  <c r="R673" i="86"/>
  <c r="R724" i="86"/>
  <c r="R661" i="86"/>
  <c r="R649" i="86"/>
  <c r="R725" i="86"/>
  <c r="R714" i="86"/>
  <c r="R653" i="86"/>
  <c r="R708" i="86"/>
  <c r="R726" i="86"/>
  <c r="R138" i="86"/>
  <c r="R727" i="86"/>
  <c r="R655" i="86"/>
  <c r="R652" i="86"/>
  <c r="R715" i="86"/>
  <c r="R321" i="86"/>
  <c r="R667" i="86"/>
  <c r="R703" i="86"/>
  <c r="R694" i="86"/>
  <c r="R683" i="86"/>
  <c r="R645" i="86"/>
  <c r="R728" i="86"/>
  <c r="R729" i="86"/>
  <c r="R668" i="86"/>
  <c r="R677" i="86"/>
  <c r="R664" i="86"/>
  <c r="R730" i="86"/>
  <c r="R704" i="86"/>
  <c r="R690" i="86"/>
  <c r="R140" i="86"/>
  <c r="R684" i="86"/>
  <c r="R685" i="86"/>
  <c r="R709" i="86"/>
  <c r="R716" i="86"/>
  <c r="R141" i="86"/>
  <c r="R735" i="86"/>
  <c r="R695" i="86"/>
  <c r="R731" i="86"/>
  <c r="R705" i="86"/>
  <c r="R136" i="86"/>
  <c r="R137" i="86"/>
  <c r="R706" i="86"/>
  <c r="R643" i="86"/>
  <c r="R686" i="86"/>
  <c r="R707" i="86"/>
  <c r="R656" i="86"/>
  <c r="R144" i="86"/>
  <c r="R696" i="86"/>
  <c r="R736" i="86"/>
  <c r="R657" i="86"/>
  <c r="R134" i="86"/>
  <c r="R717" i="86"/>
  <c r="R688" i="86"/>
  <c r="R145" i="86"/>
  <c r="R669" i="86"/>
  <c r="R674" i="86"/>
  <c r="R678" i="86"/>
  <c r="R739" i="86"/>
  <c r="R687" i="86"/>
  <c r="R675" i="86"/>
  <c r="R647" i="86"/>
  <c r="R737" i="86"/>
  <c r="R679" i="86"/>
  <c r="R665" i="86"/>
  <c r="R135" i="86"/>
  <c r="R680" i="86"/>
  <c r="R732" i="86"/>
  <c r="R733" i="86"/>
  <c r="R666" i="86"/>
  <c r="R648" i="86"/>
  <c r="R495" i="86"/>
  <c r="R591" i="86"/>
  <c r="R797" i="86"/>
  <c r="R770" i="86"/>
  <c r="R432" i="86"/>
  <c r="R120" i="86"/>
  <c r="R393" i="86"/>
  <c r="R600" i="86"/>
  <c r="R396" i="86"/>
  <c r="R472" i="86"/>
  <c r="R548" i="86"/>
  <c r="R394" i="86"/>
  <c r="R549" i="86"/>
  <c r="R412" i="86"/>
  <c r="R581" i="86"/>
  <c r="R439" i="86"/>
  <c r="R540" i="86"/>
  <c r="R798" i="86"/>
  <c r="R786" i="86"/>
  <c r="R108" i="86"/>
  <c r="R586" i="86"/>
  <c r="R493" i="86"/>
  <c r="R478" i="86"/>
  <c r="R101" i="86"/>
  <c r="R516" i="86"/>
  <c r="R782" i="86"/>
  <c r="R435" i="86"/>
  <c r="R580" i="86"/>
  <c r="R109" i="86"/>
  <c r="R440" i="86"/>
  <c r="R521" i="86"/>
  <c r="R499" i="86"/>
  <c r="R527" i="86"/>
  <c r="R409" i="86"/>
  <c r="R392" i="86"/>
  <c r="R107" i="86"/>
  <c r="R418" i="86"/>
  <c r="R419" i="86"/>
  <c r="R430" i="86"/>
  <c r="R592" i="86"/>
  <c r="R121" i="86"/>
  <c r="R122" i="86"/>
  <c r="R437" i="86"/>
  <c r="R571" i="86"/>
  <c r="R799" i="86"/>
  <c r="R534" i="86"/>
  <c r="R413" i="86"/>
  <c r="R482" i="86"/>
  <c r="R800" i="86"/>
  <c r="R438" i="86"/>
  <c r="R441" i="86"/>
  <c r="R535" i="86"/>
  <c r="R436" i="86"/>
  <c r="R780" i="86"/>
  <c r="R442" i="86"/>
  <c r="R566" i="86"/>
  <c r="R500" i="86"/>
  <c r="R428" i="86"/>
  <c r="R443" i="86"/>
  <c r="R506" i="86"/>
  <c r="R550" i="86"/>
  <c r="R123" i="86"/>
  <c r="R544" i="86"/>
  <c r="R124" i="86"/>
  <c r="R414" i="86"/>
  <c r="R602" i="86"/>
  <c r="R601" i="86"/>
  <c r="R810" i="86"/>
  <c r="R110" i="86"/>
  <c r="R504" i="86"/>
  <c r="R469" i="86"/>
  <c r="R444" i="86"/>
  <c r="R445" i="86"/>
  <c r="R542" i="86"/>
  <c r="R551" i="86"/>
  <c r="R397" i="86"/>
  <c r="R808" i="86"/>
  <c r="R606" i="86"/>
  <c r="R446" i="86"/>
  <c r="R408" i="86"/>
  <c r="R420" i="86"/>
  <c r="R447" i="86"/>
  <c r="R584" i="86"/>
  <c r="R796" i="86"/>
  <c r="R774" i="86"/>
  <c r="R572" i="86"/>
  <c r="R523" i="86"/>
  <c r="R102" i="86"/>
  <c r="R415" i="86"/>
  <c r="R577" i="86"/>
  <c r="R402" i="86"/>
  <c r="R448" i="86"/>
  <c r="R771" i="86"/>
  <c r="R449" i="86"/>
  <c r="R590" i="86"/>
  <c r="R517" i="86"/>
  <c r="R569" i="86"/>
  <c r="R103" i="86"/>
  <c r="R507" i="86"/>
  <c r="R125" i="86"/>
  <c r="R772" i="86"/>
  <c r="R431" i="86"/>
  <c r="R801" i="86"/>
  <c r="R479" i="86"/>
  <c r="R433" i="86"/>
  <c r="R522" i="86"/>
  <c r="R450" i="86"/>
  <c r="R119" i="86"/>
  <c r="R485" i="86"/>
  <c r="R552" i="86"/>
  <c r="R608" i="86"/>
  <c r="R111" i="86"/>
  <c r="R501" i="86"/>
  <c r="R784" i="86"/>
  <c r="R451" i="86"/>
  <c r="R118" i="86"/>
  <c r="R486" i="86"/>
  <c r="R795" i="86"/>
  <c r="R126" i="86"/>
  <c r="R404" i="86"/>
  <c r="R567" i="86"/>
  <c r="R421" i="86"/>
  <c r="R605" i="86"/>
  <c r="R607" i="86"/>
  <c r="R776" i="86"/>
  <c r="R422" i="86"/>
  <c r="R545" i="86"/>
  <c r="R541" i="86"/>
  <c r="R524" i="86"/>
  <c r="R416" i="86"/>
  <c r="R112" i="86"/>
  <c r="R115" i="86"/>
  <c r="R812" i="86"/>
  <c r="R802" i="86"/>
  <c r="R470" i="86"/>
  <c r="R483" i="86"/>
  <c r="R452" i="86"/>
  <c r="R453" i="86"/>
  <c r="R575" i="86"/>
  <c r="R508" i="86"/>
  <c r="R553" i="86"/>
  <c r="R543" i="86"/>
  <c r="R536" i="86"/>
  <c r="R537" i="86"/>
  <c r="R554" i="86"/>
  <c r="R525" i="86"/>
  <c r="R487" i="86"/>
  <c r="R454" i="86"/>
  <c r="R777" i="86"/>
  <c r="R455" i="86"/>
  <c r="R582" i="86"/>
  <c r="R576" i="86"/>
  <c r="R403" i="86"/>
  <c r="R456" i="86"/>
  <c r="R104" i="86"/>
  <c r="R496" i="86"/>
  <c r="R555" i="86"/>
  <c r="R556" i="86"/>
  <c r="R807" i="86"/>
  <c r="R557" i="86"/>
  <c r="R473" i="86"/>
  <c r="R785" i="86"/>
  <c r="R127" i="86"/>
  <c r="R457" i="86"/>
  <c r="R593" i="86"/>
  <c r="R603" i="86"/>
  <c r="R117" i="86"/>
  <c r="R546" i="86"/>
  <c r="R475" i="86"/>
  <c r="R474" i="86"/>
  <c r="R458" i="86"/>
  <c r="R558" i="86"/>
  <c r="R480" i="86"/>
  <c r="R509" i="86"/>
  <c r="R423" i="86"/>
  <c r="R510" i="86"/>
  <c r="R113" i="86"/>
  <c r="R578" i="86"/>
  <c r="R528" i="86"/>
  <c r="R471" i="86"/>
  <c r="R429" i="86"/>
  <c r="R579" i="86"/>
  <c r="R547" i="86"/>
  <c r="R459" i="86"/>
  <c r="R519" i="86"/>
  <c r="R460" i="86"/>
  <c r="R783" i="86"/>
  <c r="R405" i="86"/>
  <c r="R116" i="86"/>
  <c r="R585" i="86"/>
  <c r="R494" i="86"/>
  <c r="R424" i="86"/>
  <c r="R778" i="86"/>
  <c r="R481" i="86"/>
  <c r="R529" i="86"/>
  <c r="R511" i="86"/>
  <c r="R520" i="86"/>
  <c r="R502" i="86"/>
  <c r="R488" i="86"/>
  <c r="R434" i="86"/>
  <c r="R477" i="86"/>
  <c r="R410" i="86"/>
  <c r="R425" i="86"/>
  <c r="R573" i="86"/>
  <c r="R398" i="86"/>
  <c r="R538" i="86"/>
  <c r="R805" i="86"/>
  <c r="R489" i="86"/>
  <c r="R461" i="86"/>
  <c r="R462" i="86"/>
  <c r="R463" i="86"/>
  <c r="R464" i="86"/>
  <c r="R559" i="86"/>
  <c r="R490" i="86"/>
  <c r="R587" i="86"/>
  <c r="R114" i="86"/>
  <c r="R105" i="86"/>
  <c r="R539" i="86"/>
  <c r="R781" i="86"/>
  <c r="R788" i="86"/>
  <c r="R803" i="86"/>
  <c r="R583" i="86"/>
  <c r="R604" i="86"/>
  <c r="R560" i="86"/>
  <c r="R787" i="86"/>
  <c r="R128" i="86"/>
  <c r="R531" i="86"/>
  <c r="R129" i="86"/>
  <c r="R561" i="86"/>
  <c r="R598" i="86"/>
  <c r="R599" i="86"/>
  <c r="R588" i="86"/>
  <c r="R399" i="86"/>
  <c r="R793" i="86"/>
  <c r="R804" i="86"/>
  <c r="R503" i="86"/>
  <c r="R411" i="86"/>
  <c r="R562" i="86"/>
  <c r="R406" i="86"/>
  <c r="R401" i="86"/>
  <c r="R426" i="86"/>
  <c r="R779" i="86"/>
  <c r="R505" i="86"/>
  <c r="R792" i="86"/>
  <c r="R532" i="86"/>
  <c r="R594" i="86"/>
  <c r="R497" i="86"/>
  <c r="R400" i="86"/>
  <c r="R484" i="86"/>
  <c r="R597" i="86"/>
  <c r="R806" i="86"/>
  <c r="R568" i="86"/>
  <c r="R791" i="86"/>
  <c r="R417" i="86"/>
  <c r="R465" i="86"/>
  <c r="R512" i="86"/>
  <c r="R130" i="86"/>
  <c r="R809" i="86"/>
  <c r="R466" i="86"/>
  <c r="R589" i="86"/>
  <c r="R395" i="86"/>
  <c r="R407" i="86"/>
  <c r="R491" i="86"/>
  <c r="R526" i="86"/>
  <c r="R533" i="86"/>
  <c r="R595" i="86"/>
  <c r="R513" i="86"/>
  <c r="R570" i="86"/>
  <c r="R773" i="86"/>
  <c r="R492" i="86"/>
  <c r="R794" i="86"/>
  <c r="R476" i="86"/>
  <c r="R467" i="86"/>
  <c r="R498" i="86"/>
  <c r="R518" i="86"/>
  <c r="R427" i="86"/>
  <c r="R514" i="86"/>
  <c r="R565" i="86"/>
  <c r="R515" i="86"/>
  <c r="R530" i="86"/>
  <c r="R811" i="86"/>
  <c r="R574" i="86"/>
  <c r="R106" i="86"/>
  <c r="R563" i="86"/>
  <c r="R468" i="86"/>
  <c r="R775" i="86"/>
  <c r="R564" i="86"/>
  <c r="R596" i="86"/>
  <c r="R1027" i="86"/>
  <c r="R1039" i="86"/>
  <c r="R1033" i="86"/>
  <c r="R1031" i="86"/>
  <c r="R1025" i="86"/>
  <c r="R1029" i="86"/>
  <c r="R1026" i="86"/>
  <c r="R1034" i="86"/>
  <c r="R1030" i="86"/>
  <c r="R1038" i="86"/>
  <c r="R1028" i="86"/>
  <c r="R1037" i="86"/>
  <c r="R1040" i="86"/>
  <c r="R1032" i="86"/>
  <c r="R1035" i="86"/>
  <c r="R1036" i="86"/>
  <c r="R853" i="86"/>
  <c r="R1063" i="86"/>
  <c r="R1150" i="86"/>
  <c r="R1151" i="86"/>
  <c r="R1224" i="86"/>
  <c r="R1152" i="86"/>
  <c r="R1302" i="86"/>
  <c r="R1219" i="86"/>
  <c r="R1241" i="86"/>
  <c r="R1093" i="86"/>
  <c r="R1177" i="86"/>
  <c r="R1078" i="86"/>
  <c r="R1112" i="86"/>
  <c r="R1250" i="86"/>
  <c r="R1303" i="86"/>
  <c r="R1153" i="86"/>
  <c r="R1113" i="86"/>
  <c r="R1056" i="86"/>
  <c r="R1057" i="86"/>
  <c r="R1209" i="86"/>
  <c r="R1142" i="86"/>
  <c r="R1048" i="86"/>
  <c r="R1095" i="86"/>
  <c r="R1055" i="86"/>
  <c r="R1178" i="86"/>
  <c r="R1169" i="86"/>
  <c r="R1174" i="86"/>
  <c r="R1304" i="86"/>
  <c r="R1309" i="86"/>
  <c r="R1257" i="86"/>
  <c r="R1154" i="86"/>
  <c r="R1248" i="86"/>
  <c r="R1058" i="86"/>
  <c r="R1167" i="86"/>
  <c r="R1187" i="86"/>
  <c r="R1312" i="86"/>
  <c r="R1255" i="86"/>
  <c r="R1236" i="86"/>
  <c r="R1274" i="86"/>
  <c r="R1053" i="86"/>
  <c r="R1220" i="86"/>
  <c r="R1128" i="86"/>
  <c r="R1124" i="86"/>
  <c r="R1125" i="86"/>
  <c r="R1200" i="86"/>
  <c r="R1132" i="86"/>
  <c r="R1062" i="86"/>
  <c r="R1205" i="86"/>
  <c r="R1111" i="86"/>
  <c r="R1263" i="86"/>
  <c r="R1122" i="86"/>
  <c r="R1232" i="86"/>
  <c r="R1227" i="86"/>
  <c r="R1181" i="86"/>
  <c r="R1271" i="86"/>
  <c r="R1202" i="86"/>
  <c r="R1080" i="86"/>
  <c r="R1256" i="86"/>
  <c r="R1299" i="86"/>
  <c r="R1210" i="86"/>
  <c r="R1262" i="86"/>
  <c r="R1298" i="86"/>
  <c r="R1077" i="86"/>
  <c r="R1238" i="86"/>
  <c r="R1075" i="86"/>
  <c r="R1240" i="86"/>
  <c r="R1123" i="86"/>
  <c r="R1155" i="86"/>
  <c r="R1188" i="86"/>
  <c r="R1195" i="86"/>
  <c r="R1136" i="86"/>
  <c r="R1310" i="86"/>
  <c r="R1068" i="86"/>
  <c r="R1183" i="86"/>
  <c r="R1089" i="86"/>
  <c r="R1268" i="86"/>
  <c r="R1176" i="86"/>
  <c r="R1137" i="86"/>
  <c r="R1164" i="86"/>
  <c r="R1106" i="86"/>
  <c r="R1050" i="86"/>
  <c r="R1160" i="86"/>
  <c r="R1134" i="86"/>
  <c r="R1103" i="86"/>
  <c r="R1275" i="86"/>
  <c r="R1253" i="86"/>
  <c r="R1251" i="86"/>
  <c r="R1206" i="86"/>
  <c r="R1276" i="86"/>
  <c r="R1225" i="86"/>
  <c r="R1042" i="86"/>
  <c r="R1070" i="86"/>
  <c r="R1246" i="86"/>
  <c r="R1081" i="86"/>
  <c r="R1074" i="86"/>
  <c r="R1226" i="86"/>
  <c r="R1114" i="86"/>
  <c r="R1146" i="86"/>
  <c r="R1096" i="86"/>
  <c r="R1143" i="86"/>
  <c r="R1284" i="86"/>
  <c r="R1071" i="86"/>
  <c r="R1214" i="86"/>
  <c r="R1043" i="86"/>
  <c r="R1163" i="86"/>
  <c r="R1051" i="86"/>
  <c r="R1203" i="86"/>
  <c r="R1135" i="86"/>
  <c r="R1305" i="86"/>
  <c r="R1211" i="86"/>
  <c r="R1277" i="86"/>
  <c r="R1182" i="86"/>
  <c r="R1278" i="86"/>
  <c r="R1217" i="86"/>
  <c r="R1254" i="86"/>
  <c r="R1269" i="86"/>
  <c r="R1044" i="86"/>
  <c r="R1229" i="86"/>
  <c r="R1179" i="86"/>
  <c r="R1052" i="86"/>
  <c r="R1235" i="86"/>
  <c r="R1161" i="86"/>
  <c r="R1045" i="86"/>
  <c r="R1140" i="86"/>
  <c r="R1287" i="86"/>
  <c r="R1285" i="86"/>
  <c r="R1279" i="86"/>
  <c r="R1237" i="86"/>
  <c r="R1288" i="86"/>
  <c r="R1233" i="86"/>
  <c r="R1201" i="86"/>
  <c r="R1159" i="86"/>
  <c r="R1294" i="86"/>
  <c r="R1107" i="86"/>
  <c r="R1165" i="86"/>
  <c r="R1148" i="86"/>
  <c r="R1156" i="86"/>
  <c r="R1245" i="86"/>
  <c r="R1175" i="86"/>
  <c r="R1260" i="86"/>
  <c r="R1118" i="86"/>
  <c r="R1193" i="86"/>
  <c r="R1061" i="86"/>
  <c r="R1083" i="86"/>
  <c r="R1221" i="86"/>
  <c r="R1196" i="86"/>
  <c r="R1129" i="86"/>
  <c r="R1054" i="86"/>
  <c r="R1138" i="86"/>
  <c r="R1243" i="86"/>
  <c r="R1189" i="86"/>
  <c r="R1104" i="86"/>
  <c r="R1295" i="86"/>
  <c r="R1091" i="86"/>
  <c r="R1117" i="86"/>
  <c r="R1127" i="86"/>
  <c r="R1047" i="86"/>
  <c r="R1249" i="86"/>
  <c r="R1293" i="86"/>
  <c r="R1197" i="86"/>
  <c r="R1046" i="86"/>
  <c r="R1100" i="86"/>
  <c r="R1300" i="86"/>
  <c r="R1296" i="86"/>
  <c r="R1261" i="86"/>
  <c r="R1306" i="86"/>
  <c r="R1166" i="86"/>
  <c r="R1119" i="86"/>
  <c r="R1280" i="86"/>
  <c r="R1065" i="86"/>
  <c r="R1272" i="86"/>
  <c r="R1105" i="86"/>
  <c r="R1097" i="86"/>
  <c r="R1168" i="86"/>
  <c r="R1115" i="86"/>
  <c r="R1086" i="86"/>
  <c r="R1259" i="86"/>
  <c r="R1085" i="86"/>
  <c r="R1131" i="86"/>
  <c r="R1258" i="86"/>
  <c r="R1273" i="86"/>
  <c r="R1041" i="86"/>
  <c r="R1228" i="86"/>
  <c r="R1184" i="86"/>
  <c r="R1059" i="86"/>
  <c r="R1186" i="86"/>
  <c r="R1212" i="86"/>
  <c r="R1311" i="86"/>
  <c r="R1172" i="86"/>
  <c r="R1281" i="86"/>
  <c r="R1198" i="86"/>
  <c r="R1133" i="86"/>
  <c r="R1139" i="86"/>
  <c r="R1194" i="86"/>
  <c r="R1223" i="86"/>
  <c r="R1108" i="86"/>
  <c r="R1088" i="86"/>
  <c r="R1207" i="86"/>
  <c r="R1170" i="86"/>
  <c r="R1213" i="86"/>
  <c r="R1126" i="86"/>
  <c r="R1191" i="86"/>
  <c r="R1130" i="86"/>
  <c r="R1190" i="86"/>
  <c r="R1239" i="86"/>
  <c r="R1110" i="86"/>
  <c r="R1141" i="86"/>
  <c r="R1297" i="86"/>
  <c r="R1266" i="86"/>
  <c r="R1289" i="86"/>
  <c r="R1215" i="86"/>
  <c r="R1247" i="86"/>
  <c r="R1218" i="86"/>
  <c r="R1290" i="86"/>
  <c r="R1109" i="86"/>
  <c r="R1244" i="86"/>
  <c r="R1087" i="86"/>
  <c r="R1252" i="86"/>
  <c r="R1180" i="86"/>
  <c r="R1264" i="86"/>
  <c r="R1185" i="86"/>
  <c r="R1067" i="86"/>
  <c r="R1073" i="86"/>
  <c r="R1204" i="86"/>
  <c r="R1099" i="86"/>
  <c r="R1173" i="86"/>
  <c r="R1291" i="86"/>
  <c r="R1094" i="86"/>
  <c r="R1101" i="86"/>
  <c r="R1084" i="86"/>
  <c r="R1120" i="86"/>
  <c r="R1282" i="86"/>
  <c r="R1307" i="86"/>
  <c r="R1157" i="86"/>
  <c r="R1102" i="86"/>
  <c r="R1082" i="86"/>
  <c r="R1265" i="86"/>
  <c r="R1147" i="86"/>
  <c r="R1216" i="86"/>
  <c r="R1286" i="86"/>
  <c r="R1283" i="86"/>
  <c r="R1158" i="86"/>
  <c r="R1145" i="86"/>
  <c r="R1066" i="86"/>
  <c r="R1308" i="86"/>
  <c r="R1144" i="86"/>
  <c r="R1230" i="86"/>
  <c r="R1098" i="86"/>
  <c r="R1231" i="86"/>
  <c r="R1076" i="86"/>
  <c r="R1171" i="86"/>
  <c r="R1199" i="86"/>
  <c r="R1267" i="86"/>
  <c r="R1234" i="86"/>
  <c r="R1149" i="86"/>
  <c r="R1192" i="86"/>
  <c r="R1270" i="86"/>
  <c r="R1162" i="86"/>
  <c r="R1292" i="86"/>
  <c r="R1301" i="86"/>
  <c r="R1064" i="86"/>
  <c r="R1208" i="86"/>
  <c r="R1069" i="86"/>
  <c r="R1222" i="86"/>
  <c r="R1242" i="86"/>
  <c r="R1060" i="86"/>
  <c r="R1079" i="86"/>
  <c r="R1092" i="86"/>
  <c r="R1049" i="86"/>
  <c r="R1116" i="86"/>
  <c r="R1090" i="86"/>
  <c r="R1072" i="86"/>
  <c r="R1121" i="86"/>
  <c r="R14" i="86"/>
  <c r="R4" i="86"/>
  <c r="R7" i="86"/>
  <c r="R11" i="86"/>
  <c r="R15" i="86"/>
  <c r="R12" i="86"/>
  <c r="R8" i="86"/>
  <c r="R16" i="86"/>
  <c r="R9" i="86"/>
  <c r="R17" i="86"/>
  <c r="R10" i="86"/>
  <c r="R5" i="86"/>
  <c r="R18" i="86"/>
  <c r="R6" i="86"/>
  <c r="R13" i="86"/>
  <c r="R852" i="86"/>
  <c r="R851" i="86"/>
  <c r="R846" i="86"/>
  <c r="R848" i="86"/>
  <c r="R844" i="86"/>
  <c r="R847" i="86"/>
  <c r="R845" i="86"/>
  <c r="R850" i="86"/>
  <c r="R849" i="86"/>
  <c r="R1313" i="86"/>
  <c r="R1314" i="86"/>
  <c r="R1323" i="86"/>
  <c r="R1324" i="86"/>
  <c r="R1315" i="86"/>
  <c r="R1316" i="86"/>
  <c r="R1317" i="86"/>
  <c r="R1318" i="86"/>
  <c r="R1319" i="86"/>
  <c r="R1320" i="86"/>
  <c r="R1321" i="86"/>
  <c r="R1322" i="86"/>
  <c r="R856" i="86"/>
  <c r="R857" i="86"/>
  <c r="R858" i="86"/>
  <c r="R863" i="86"/>
  <c r="R855" i="86"/>
  <c r="R859" i="86"/>
  <c r="R854" i="86"/>
  <c r="R860" i="86"/>
  <c r="R862" i="86"/>
  <c r="R861" i="86"/>
  <c r="R1016" i="86"/>
  <c r="R869" i="86"/>
  <c r="R905" i="86"/>
  <c r="R888" i="86"/>
  <c r="R889" i="86"/>
  <c r="R906" i="86"/>
  <c r="R907" i="86"/>
  <c r="R908" i="86"/>
  <c r="R909" i="86"/>
  <c r="R910" i="86"/>
  <c r="R871" i="86"/>
  <c r="R890" i="86"/>
  <c r="R911" i="86"/>
  <c r="R912" i="86"/>
  <c r="R913" i="86"/>
  <c r="R914" i="86"/>
  <c r="R878" i="86"/>
  <c r="R915" i="86"/>
  <c r="R1006" i="86"/>
  <c r="R916" i="86"/>
  <c r="R917" i="86"/>
  <c r="R1007" i="86"/>
  <c r="R918" i="86"/>
  <c r="R919" i="86"/>
  <c r="R920" i="86"/>
  <c r="R921" i="86"/>
  <c r="R867" i="86"/>
  <c r="R891" i="86"/>
  <c r="R922" i="86"/>
  <c r="R923" i="86"/>
  <c r="R924" i="86"/>
  <c r="R925" i="86"/>
  <c r="R1008" i="86"/>
  <c r="R926" i="86"/>
  <c r="R927" i="86"/>
  <c r="R928" i="86"/>
  <c r="R929" i="86"/>
  <c r="R872" i="86"/>
  <c r="R881" i="86"/>
  <c r="R930" i="86"/>
  <c r="R873" i="86"/>
  <c r="R931" i="86"/>
  <c r="R1009" i="86"/>
  <c r="R932" i="86"/>
  <c r="R933" i="86"/>
  <c r="R1017" i="86"/>
  <c r="R874" i="86"/>
  <c r="R934" i="86"/>
  <c r="R935" i="86"/>
  <c r="R875" i="86"/>
  <c r="R936" i="86"/>
  <c r="R937" i="86"/>
  <c r="R938" i="86"/>
  <c r="R865" i="86"/>
  <c r="R876" i="86"/>
  <c r="R882" i="86"/>
  <c r="R1010" i="86"/>
  <c r="R939" i="86"/>
  <c r="R940" i="86"/>
  <c r="R941" i="86"/>
  <c r="R942" i="86"/>
  <c r="R1003" i="86"/>
  <c r="R943" i="86"/>
  <c r="R892" i="86"/>
  <c r="R944" i="86"/>
  <c r="R945" i="86"/>
  <c r="R893" i="86"/>
  <c r="R864" i="86"/>
  <c r="R1015" i="86"/>
  <c r="R946" i="86"/>
  <c r="R883" i="86"/>
  <c r="R947" i="86"/>
  <c r="R948" i="86"/>
  <c r="R1018" i="86"/>
  <c r="R949" i="86"/>
  <c r="R877" i="86"/>
  <c r="R950" i="86"/>
  <c r="R951" i="86"/>
  <c r="R1019" i="86"/>
  <c r="R952" i="86"/>
  <c r="R953" i="86"/>
  <c r="R887" i="86"/>
  <c r="R954" i="86"/>
  <c r="R955" i="86"/>
  <c r="R894" i="86"/>
  <c r="R956" i="86"/>
  <c r="R957" i="86"/>
  <c r="R958" i="86"/>
  <c r="R868" i="86"/>
  <c r="R959" i="86"/>
  <c r="R960" i="86"/>
  <c r="R1011" i="86"/>
  <c r="R884" i="86"/>
  <c r="R961" i="86"/>
  <c r="R1020" i="86"/>
  <c r="R962" i="86"/>
  <c r="R963" i="86"/>
  <c r="R964" i="86"/>
  <c r="R965" i="86"/>
  <c r="R966" i="86"/>
  <c r="R904" i="86"/>
  <c r="R967" i="86"/>
  <c r="R968" i="86"/>
  <c r="R866" i="86"/>
  <c r="R895" i="86"/>
  <c r="R1004" i="86"/>
  <c r="R969" i="86"/>
  <c r="R970" i="86"/>
  <c r="R896" i="86"/>
  <c r="R1021" i="86"/>
  <c r="R885" i="86"/>
  <c r="R1005" i="86"/>
  <c r="R971" i="86"/>
  <c r="R972" i="86"/>
  <c r="R1002" i="86"/>
  <c r="R973" i="86"/>
  <c r="R1012" i="86"/>
  <c r="R974" i="86"/>
  <c r="R1024" i="86"/>
  <c r="R897" i="86"/>
  <c r="R870" i="86"/>
  <c r="R898" i="86"/>
  <c r="R975" i="86"/>
  <c r="R976" i="86"/>
  <c r="R977" i="86"/>
  <c r="R899" i="86"/>
  <c r="R978" i="86"/>
  <c r="R979" i="86"/>
  <c r="R900" i="86"/>
  <c r="R1013" i="86"/>
  <c r="R980" i="86"/>
  <c r="R1022" i="86"/>
  <c r="R901" i="86"/>
  <c r="R981" i="86"/>
  <c r="R982" i="86"/>
  <c r="R983" i="86"/>
  <c r="R984" i="86"/>
  <c r="R985" i="86"/>
  <c r="R902" i="86"/>
  <c r="R986" i="86"/>
  <c r="R987" i="86"/>
  <c r="R988" i="86"/>
  <c r="R989" i="86"/>
  <c r="R886" i="86"/>
  <c r="R990" i="86"/>
  <c r="R991" i="86"/>
  <c r="R879" i="86"/>
  <c r="R992" i="86"/>
  <c r="R1023" i="86"/>
  <c r="R993" i="86"/>
  <c r="R994" i="86"/>
  <c r="R903" i="86"/>
  <c r="R995" i="86"/>
  <c r="R880" i="86"/>
  <c r="R996" i="86"/>
  <c r="R997" i="86"/>
  <c r="R1014" i="86"/>
  <c r="R998" i="86"/>
  <c r="R999" i="86"/>
  <c r="R1000" i="86"/>
  <c r="R1001" i="86"/>
  <c r="A1014" i="86"/>
  <c r="A998" i="86"/>
  <c r="A999" i="86"/>
  <c r="A1000" i="86"/>
  <c r="A1001" i="86"/>
  <c r="G3" i="67"/>
  <c r="S3" i="67" s="1"/>
  <c r="G4" i="67"/>
  <c r="S4" i="67" s="1"/>
  <c r="G5" i="67"/>
  <c r="S5" i="67" s="1"/>
  <c r="G6" i="67"/>
  <c r="S6" i="67" s="1"/>
  <c r="G7" i="67"/>
  <c r="S7" i="67" s="1"/>
  <c r="G8" i="67"/>
  <c r="S8" i="67" s="1"/>
  <c r="G9" i="67"/>
  <c r="S9" i="67" s="1"/>
  <c r="G10" i="67"/>
  <c r="S10" i="67" s="1"/>
  <c r="G11" i="67"/>
  <c r="S11" i="67" s="1"/>
  <c r="G12" i="67"/>
  <c r="S12" i="67" s="1"/>
  <c r="G13" i="67"/>
  <c r="S13" i="67" s="1"/>
  <c r="G14" i="67"/>
  <c r="S14" i="67" s="1"/>
  <c r="G15" i="67"/>
  <c r="S15" i="67" s="1"/>
  <c r="G16" i="67"/>
  <c r="S16" i="67" s="1"/>
  <c r="G17" i="67"/>
  <c r="S17" i="67" s="1"/>
  <c r="G18" i="67"/>
  <c r="S18" i="67" s="1"/>
  <c r="G19" i="67"/>
  <c r="S19" i="67" s="1"/>
  <c r="G20" i="67"/>
  <c r="S20" i="67" s="1"/>
  <c r="G21" i="67"/>
  <c r="S21" i="67" s="1"/>
  <c r="G22" i="67"/>
  <c r="S22" i="67" s="1"/>
  <c r="G23" i="67"/>
  <c r="S23" i="67" s="1"/>
  <c r="G24" i="67"/>
  <c r="S24" i="67" s="1"/>
  <c r="G25" i="67"/>
  <c r="S25" i="67" s="1"/>
  <c r="G26" i="67"/>
  <c r="S26" i="67" s="1"/>
  <c r="G27" i="67"/>
  <c r="S27" i="67" s="1"/>
  <c r="G28" i="67"/>
  <c r="S28" i="67" s="1"/>
  <c r="G29" i="67"/>
  <c r="S29" i="67" s="1"/>
  <c r="G30" i="67"/>
  <c r="S30" i="67" s="1"/>
  <c r="G31" i="67"/>
  <c r="S31" i="67" s="1"/>
  <c r="G32" i="67"/>
  <c r="S32" i="67" s="1"/>
  <c r="G33" i="67"/>
  <c r="S33" i="67" s="1"/>
  <c r="G34" i="67"/>
  <c r="S34" i="67" s="1"/>
  <c r="G35" i="67"/>
  <c r="S35" i="67" s="1"/>
  <c r="G36" i="67"/>
  <c r="S36" i="67" s="1"/>
  <c r="G37" i="67"/>
  <c r="S37" i="67" s="1"/>
  <c r="G38" i="67"/>
  <c r="S38" i="67" s="1"/>
  <c r="G39" i="67"/>
  <c r="S39" i="67" s="1"/>
  <c r="G40" i="67"/>
  <c r="S40" i="67" s="1"/>
  <c r="G41" i="67"/>
  <c r="S41" i="67" s="1"/>
  <c r="G42" i="67"/>
  <c r="S42" i="67" s="1"/>
  <c r="G43" i="67"/>
  <c r="S43" i="67" s="1"/>
  <c r="G44" i="67"/>
  <c r="S44" i="67" s="1"/>
  <c r="G45" i="67"/>
  <c r="S45" i="67" s="1"/>
  <c r="G46" i="67"/>
  <c r="S46" i="67" s="1"/>
  <c r="G47" i="67"/>
  <c r="S47" i="67" s="1"/>
  <c r="G48" i="67"/>
  <c r="S48" i="67" s="1"/>
  <c r="G49" i="67"/>
  <c r="S49" i="67" s="1"/>
  <c r="G50" i="67"/>
  <c r="S50" i="67" s="1"/>
  <c r="G51" i="67"/>
  <c r="S51" i="67" s="1"/>
  <c r="G52" i="67"/>
  <c r="S52" i="67" s="1"/>
  <c r="G53" i="67"/>
  <c r="S53" i="67" s="1"/>
  <c r="G54" i="67"/>
  <c r="S54" i="67" s="1"/>
  <c r="G55" i="67"/>
  <c r="S55" i="67" s="1"/>
  <c r="G56" i="67"/>
  <c r="S56" i="67" s="1"/>
  <c r="G57" i="67"/>
  <c r="S57" i="67" s="1"/>
  <c r="G58" i="67"/>
  <c r="S58" i="67" s="1"/>
  <c r="G59" i="67"/>
  <c r="S59" i="67" s="1"/>
  <c r="G60" i="67"/>
  <c r="S60" i="67" s="1"/>
  <c r="G61" i="67"/>
  <c r="S61" i="67" s="1"/>
  <c r="G62" i="67"/>
  <c r="S62" i="67" s="1"/>
  <c r="G63" i="67"/>
  <c r="S63" i="67" s="1"/>
  <c r="G64" i="67"/>
  <c r="S64" i="67" s="1"/>
  <c r="G65" i="67"/>
  <c r="S65" i="67" s="1"/>
  <c r="G66" i="67"/>
  <c r="S66" i="67" s="1"/>
  <c r="G67" i="67"/>
  <c r="S67" i="67" s="1"/>
  <c r="G68" i="67"/>
  <c r="S68" i="67" s="1"/>
  <c r="G69" i="67"/>
  <c r="S69" i="67" s="1"/>
  <c r="G70" i="67"/>
  <c r="S70" i="67" s="1"/>
  <c r="G71" i="67"/>
  <c r="S71" i="67" s="1"/>
  <c r="G72" i="67"/>
  <c r="S72" i="67" s="1"/>
  <c r="G73" i="67"/>
  <c r="S73" i="67" s="1"/>
  <c r="G74" i="67"/>
  <c r="S74" i="67" s="1"/>
  <c r="G75" i="67"/>
  <c r="S75" i="67" s="1"/>
  <c r="G76" i="67"/>
  <c r="S76" i="67" s="1"/>
  <c r="G77" i="67"/>
  <c r="S77" i="67" s="1"/>
  <c r="G78" i="67"/>
  <c r="S78" i="67" s="1"/>
  <c r="G79" i="67"/>
  <c r="S79" i="67" s="1"/>
  <c r="G80" i="67"/>
  <c r="S80" i="67" s="1"/>
  <c r="G81" i="67"/>
  <c r="S81" i="67" s="1"/>
  <c r="G82" i="67"/>
  <c r="S82" i="67" s="1"/>
  <c r="G83" i="67"/>
  <c r="S83" i="67" s="1"/>
  <c r="G84" i="67"/>
  <c r="S84" i="67" s="1"/>
  <c r="G85" i="67"/>
  <c r="S85" i="67" s="1"/>
  <c r="G86" i="67"/>
  <c r="S86" i="67" s="1"/>
  <c r="G87" i="67"/>
  <c r="S87" i="67" s="1"/>
  <c r="G88" i="67"/>
  <c r="S88" i="67" s="1"/>
  <c r="G89" i="67"/>
  <c r="S89" i="67" s="1"/>
  <c r="G90" i="67"/>
  <c r="S90" i="67" s="1"/>
  <c r="G91" i="67"/>
  <c r="S91" i="67" s="1"/>
  <c r="G92" i="67"/>
  <c r="S92" i="67" s="1"/>
  <c r="G93" i="67"/>
  <c r="S93" i="67" s="1"/>
  <c r="G94" i="67"/>
  <c r="S94" i="67" s="1"/>
  <c r="G95" i="67"/>
  <c r="S95" i="67" s="1"/>
  <c r="G96" i="67"/>
  <c r="S96" i="67" s="1"/>
  <c r="G97" i="67"/>
  <c r="S97" i="67" s="1"/>
  <c r="G98" i="67"/>
  <c r="S98" i="67" s="1"/>
  <c r="G99" i="67"/>
  <c r="S99" i="67" s="1"/>
  <c r="G100" i="67"/>
  <c r="S100" i="67" s="1"/>
  <c r="G101" i="67"/>
  <c r="S101" i="67" s="1"/>
  <c r="G102" i="67"/>
  <c r="S102" i="67" s="1"/>
  <c r="G103" i="67"/>
  <c r="S103" i="67" s="1"/>
  <c r="G104" i="67"/>
  <c r="S104" i="67" s="1"/>
  <c r="G105" i="67"/>
  <c r="S105" i="67" s="1"/>
  <c r="G106" i="67"/>
  <c r="S106" i="67" s="1"/>
  <c r="G107" i="67"/>
  <c r="S107" i="67" s="1"/>
  <c r="G108" i="67"/>
  <c r="S108" i="67" s="1"/>
  <c r="G109" i="67"/>
  <c r="S109" i="67" s="1"/>
  <c r="G110" i="67"/>
  <c r="S110" i="67" s="1"/>
  <c r="G111" i="67"/>
  <c r="S111" i="67" s="1"/>
  <c r="G112" i="67"/>
  <c r="S112" i="67" s="1"/>
  <c r="G113" i="67"/>
  <c r="S113" i="67" s="1"/>
  <c r="G114" i="67"/>
  <c r="S114" i="67" s="1"/>
  <c r="G115" i="67"/>
  <c r="S115" i="67" s="1"/>
  <c r="G116" i="67"/>
  <c r="S116" i="67" s="1"/>
  <c r="G117" i="67"/>
  <c r="S117" i="67" s="1"/>
  <c r="G118" i="67"/>
  <c r="S118" i="67" s="1"/>
  <c r="G119" i="67"/>
  <c r="S119" i="67" s="1"/>
  <c r="G120" i="67"/>
  <c r="S120" i="67" s="1"/>
  <c r="G121" i="67"/>
  <c r="S121" i="67" s="1"/>
  <c r="G122" i="67"/>
  <c r="S122" i="67" s="1"/>
  <c r="G123" i="67"/>
  <c r="S123" i="67" s="1"/>
  <c r="G124" i="67"/>
  <c r="S124" i="67" s="1"/>
  <c r="G125" i="67"/>
  <c r="S125" i="67" s="1"/>
  <c r="G126" i="67"/>
  <c r="S126" i="67" s="1"/>
  <c r="G127" i="67"/>
  <c r="S127" i="67" s="1"/>
  <c r="G128" i="67"/>
  <c r="S128" i="67" s="1"/>
  <c r="G129" i="67"/>
  <c r="S129" i="67" s="1"/>
  <c r="G130" i="67"/>
  <c r="S130" i="67" s="1"/>
  <c r="G131" i="67"/>
  <c r="S131" i="67" s="1"/>
  <c r="G132" i="67"/>
  <c r="S132" i="67" s="1"/>
  <c r="G133" i="67"/>
  <c r="S133" i="67" s="1"/>
  <c r="G134" i="67"/>
  <c r="S134" i="67" s="1"/>
  <c r="G135" i="67"/>
  <c r="S135" i="67" s="1"/>
  <c r="G136" i="67"/>
  <c r="S136" i="67" s="1"/>
  <c r="G137" i="67"/>
  <c r="S137" i="67" s="1"/>
  <c r="G138" i="67"/>
  <c r="S138" i="67" s="1"/>
  <c r="G139" i="67"/>
  <c r="S139" i="67" s="1"/>
  <c r="G140" i="67"/>
  <c r="S140" i="67" s="1"/>
  <c r="G141" i="67"/>
  <c r="S141" i="67" s="1"/>
  <c r="G142" i="67"/>
  <c r="S142" i="67" s="1"/>
  <c r="G143" i="67"/>
  <c r="S143" i="67" s="1"/>
  <c r="G144" i="67"/>
  <c r="S144" i="67" s="1"/>
  <c r="G145" i="67"/>
  <c r="S145" i="67" s="1"/>
  <c r="G146" i="67"/>
  <c r="S146" i="67" s="1"/>
  <c r="G147" i="67"/>
  <c r="S147" i="67" s="1"/>
  <c r="G148" i="67"/>
  <c r="S148" i="67" s="1"/>
  <c r="G149" i="67"/>
  <c r="S149" i="67" s="1"/>
  <c r="G150" i="67"/>
  <c r="S150" i="67" s="1"/>
  <c r="G151" i="67"/>
  <c r="S151" i="67" s="1"/>
  <c r="G152" i="67"/>
  <c r="S152" i="67" s="1"/>
  <c r="G153" i="67"/>
  <c r="S153" i="67" s="1"/>
  <c r="G154" i="67"/>
  <c r="S154" i="67" s="1"/>
  <c r="G155" i="67"/>
  <c r="S155" i="67" s="1"/>
  <c r="G156" i="67"/>
  <c r="S156" i="67" s="1"/>
  <c r="G157" i="67"/>
  <c r="S157" i="67" s="1"/>
  <c r="G158" i="67"/>
  <c r="S158" i="67" s="1"/>
  <c r="G159" i="67"/>
  <c r="S159" i="67" s="1"/>
  <c r="G160" i="67"/>
  <c r="S160" i="67" s="1"/>
  <c r="G161" i="67"/>
  <c r="S161" i="67" s="1"/>
  <c r="G162" i="67"/>
  <c r="S162" i="67" s="1"/>
  <c r="G163" i="67"/>
  <c r="S163" i="67" s="1"/>
  <c r="G164" i="67"/>
  <c r="S164" i="67" s="1"/>
  <c r="G165" i="67"/>
  <c r="S165" i="67" s="1"/>
  <c r="G166" i="67"/>
  <c r="S166" i="67" s="1"/>
  <c r="G167" i="67"/>
  <c r="S167" i="67" s="1"/>
  <c r="G168" i="67"/>
  <c r="S168" i="67" s="1"/>
  <c r="G169" i="67"/>
  <c r="S169" i="67" s="1"/>
  <c r="G170" i="67"/>
  <c r="S170" i="67" s="1"/>
  <c r="G171" i="67"/>
  <c r="S171" i="67" s="1"/>
  <c r="G172" i="67"/>
  <c r="S172" i="67" s="1"/>
  <c r="G173" i="67"/>
  <c r="S173" i="67" s="1"/>
  <c r="G174" i="67"/>
  <c r="S174" i="67" s="1"/>
  <c r="G175" i="67"/>
  <c r="S175" i="67" s="1"/>
  <c r="G176" i="67"/>
  <c r="S176" i="67" s="1"/>
  <c r="G177" i="67"/>
  <c r="S177" i="67" s="1"/>
  <c r="G178" i="67"/>
  <c r="S178" i="67" s="1"/>
  <c r="G179" i="67"/>
  <c r="S179" i="67" s="1"/>
  <c r="G180" i="67"/>
  <c r="S180" i="67" s="1"/>
  <c r="G181" i="67"/>
  <c r="S181" i="67" s="1"/>
  <c r="G182" i="67"/>
  <c r="S182" i="67" s="1"/>
  <c r="G183" i="67"/>
  <c r="S183" i="67" s="1"/>
  <c r="G184" i="67"/>
  <c r="S184" i="67" s="1"/>
  <c r="G185" i="67"/>
  <c r="S185" i="67" s="1"/>
  <c r="G186" i="67"/>
  <c r="S186" i="67" s="1"/>
  <c r="G187" i="67"/>
  <c r="S187" i="67" s="1"/>
  <c r="G188" i="67"/>
  <c r="S188" i="67" s="1"/>
  <c r="G189" i="67"/>
  <c r="S189" i="67" s="1"/>
  <c r="G190" i="67"/>
  <c r="S190" i="67" s="1"/>
  <c r="G191" i="67"/>
  <c r="S191" i="67" s="1"/>
  <c r="G192" i="67"/>
  <c r="S192" i="67" s="1"/>
  <c r="G193" i="67"/>
  <c r="S193" i="67" s="1"/>
  <c r="G194" i="67"/>
  <c r="S194" i="67" s="1"/>
  <c r="G195" i="67"/>
  <c r="S195" i="67" s="1"/>
  <c r="G196" i="67"/>
  <c r="S196" i="67" s="1"/>
  <c r="G197" i="67"/>
  <c r="S197" i="67" s="1"/>
  <c r="G198" i="67"/>
  <c r="S198" i="67" s="1"/>
  <c r="G199" i="67"/>
  <c r="S199" i="67" s="1"/>
  <c r="G200" i="67"/>
  <c r="S200" i="67" s="1"/>
  <c r="G201" i="67"/>
  <c r="S201" i="67" s="1"/>
  <c r="G202" i="67"/>
  <c r="S202" i="67" s="1"/>
  <c r="G203" i="67"/>
  <c r="S203" i="67" s="1"/>
  <c r="G204" i="67"/>
  <c r="S204" i="67" s="1"/>
  <c r="G205" i="67"/>
  <c r="S205" i="67" s="1"/>
  <c r="G206" i="67"/>
  <c r="S206" i="67" s="1"/>
  <c r="G207" i="67"/>
  <c r="S207" i="67" s="1"/>
  <c r="G208" i="67"/>
  <c r="S208" i="67" s="1"/>
  <c r="G209" i="67"/>
  <c r="S209" i="67" s="1"/>
  <c r="G210" i="67"/>
  <c r="S210" i="67" s="1"/>
  <c r="G211" i="67"/>
  <c r="S211" i="67" s="1"/>
  <c r="G212" i="67"/>
  <c r="S212" i="67" s="1"/>
  <c r="G213" i="67"/>
  <c r="S213" i="67" s="1"/>
  <c r="G214" i="67"/>
  <c r="S214" i="67" s="1"/>
  <c r="G215" i="67"/>
  <c r="S215" i="67" s="1"/>
  <c r="G216" i="67"/>
  <c r="S216" i="67" s="1"/>
  <c r="G217" i="67"/>
  <c r="S217" i="67" s="1"/>
  <c r="G218" i="67"/>
  <c r="S218" i="67" s="1"/>
  <c r="G219" i="67"/>
  <c r="S219" i="67" s="1"/>
  <c r="G220" i="67"/>
  <c r="S220" i="67" s="1"/>
  <c r="G221" i="67"/>
  <c r="S221" i="67" s="1"/>
  <c r="G222" i="67"/>
  <c r="S222" i="67" s="1"/>
  <c r="G223" i="67"/>
  <c r="S223" i="67" s="1"/>
  <c r="G224" i="67"/>
  <c r="S224" i="67" s="1"/>
  <c r="G225" i="67"/>
  <c r="S225" i="67" s="1"/>
  <c r="G226" i="67"/>
  <c r="S226" i="67" s="1"/>
  <c r="G227" i="67"/>
  <c r="S227" i="67" s="1"/>
  <c r="G228" i="67"/>
  <c r="S228" i="67" s="1"/>
  <c r="G229" i="67"/>
  <c r="S229" i="67" s="1"/>
  <c r="G230" i="67"/>
  <c r="S230" i="67" s="1"/>
  <c r="G231" i="67"/>
  <c r="S231" i="67" s="1"/>
  <c r="G232" i="67"/>
  <c r="S232" i="67" s="1"/>
  <c r="G233" i="67"/>
  <c r="S233" i="67" s="1"/>
  <c r="G234" i="67"/>
  <c r="S234" i="67" s="1"/>
  <c r="G235" i="67"/>
  <c r="S235" i="67" s="1"/>
  <c r="G236" i="67"/>
  <c r="S236" i="67" s="1"/>
  <c r="G237" i="67"/>
  <c r="S237" i="67" s="1"/>
  <c r="G238" i="67"/>
  <c r="S238" i="67" s="1"/>
  <c r="G239" i="67"/>
  <c r="S239" i="67" s="1"/>
  <c r="G240" i="67"/>
  <c r="S240" i="67" s="1"/>
  <c r="G241" i="67"/>
  <c r="S241" i="67" s="1"/>
  <c r="G242" i="67"/>
  <c r="S242" i="67" s="1"/>
  <c r="G243" i="67"/>
  <c r="S243" i="67" s="1"/>
  <c r="G244" i="67"/>
  <c r="S244" i="67" s="1"/>
  <c r="G245" i="67"/>
  <c r="S245" i="67" s="1"/>
  <c r="G246" i="67"/>
  <c r="S246" i="67" s="1"/>
  <c r="G247" i="67"/>
  <c r="S247" i="67" s="1"/>
  <c r="G248" i="67"/>
  <c r="S248" i="67" s="1"/>
  <c r="G249" i="67"/>
  <c r="S249" i="67" s="1"/>
  <c r="G250" i="67"/>
  <c r="S250" i="67" s="1"/>
  <c r="G251" i="67"/>
  <c r="S251" i="67" s="1"/>
  <c r="G252" i="67"/>
  <c r="S252" i="67" s="1"/>
  <c r="G253" i="67"/>
  <c r="S253" i="67" s="1"/>
  <c r="G254" i="67"/>
  <c r="S254" i="67" s="1"/>
  <c r="G255" i="67"/>
  <c r="S255" i="67" s="1"/>
  <c r="G256" i="67"/>
  <c r="S256" i="67" s="1"/>
  <c r="G257" i="67"/>
  <c r="S257" i="67" s="1"/>
  <c r="G258" i="67"/>
  <c r="S258" i="67" s="1"/>
  <c r="G259" i="67"/>
  <c r="S259" i="67" s="1"/>
  <c r="G260" i="67"/>
  <c r="S260" i="67" s="1"/>
  <c r="G261" i="67"/>
  <c r="S261" i="67" s="1"/>
  <c r="G262" i="67"/>
  <c r="S262" i="67" s="1"/>
  <c r="G263" i="67"/>
  <c r="S263" i="67" s="1"/>
  <c r="G264" i="67"/>
  <c r="S264" i="67" s="1"/>
  <c r="G265" i="67"/>
  <c r="S265" i="67" s="1"/>
  <c r="G266" i="67"/>
  <c r="S266" i="67" s="1"/>
  <c r="G267" i="67"/>
  <c r="S267" i="67" s="1"/>
  <c r="G268" i="67"/>
  <c r="S268" i="67" s="1"/>
  <c r="G269" i="67"/>
  <c r="S269" i="67" s="1"/>
  <c r="G270" i="67"/>
  <c r="S270" i="67" s="1"/>
  <c r="G271" i="67"/>
  <c r="S271" i="67" s="1"/>
  <c r="G273" i="67"/>
  <c r="S273" i="67" s="1"/>
  <c r="G274" i="67"/>
  <c r="S274" i="67" s="1"/>
  <c r="G275" i="67"/>
  <c r="S275" i="67" s="1"/>
  <c r="G278" i="67"/>
  <c r="S278" i="67" s="1"/>
  <c r="G280" i="67"/>
  <c r="S280" i="67" s="1"/>
  <c r="G281" i="67"/>
  <c r="S281" i="67" s="1"/>
  <c r="G298" i="67"/>
  <c r="S298" i="67" s="1"/>
  <c r="G299" i="67"/>
  <c r="S299" i="67" s="1"/>
  <c r="G300" i="67"/>
  <c r="S300" i="67" s="1"/>
  <c r="G301" i="67"/>
  <c r="S301" i="67" s="1"/>
  <c r="G302" i="67"/>
  <c r="S302" i="67" s="1"/>
  <c r="G303" i="67"/>
  <c r="S303" i="67" s="1"/>
  <c r="G315" i="67"/>
  <c r="S315" i="67" s="1"/>
  <c r="G316" i="67"/>
  <c r="S316" i="67" s="1"/>
  <c r="G318" i="67"/>
  <c r="S318" i="67" s="1"/>
  <c r="G317" i="67"/>
  <c r="S317" i="67" s="1"/>
  <c r="G320" i="67"/>
  <c r="S320" i="67" s="1"/>
  <c r="G322" i="67"/>
  <c r="S322" i="67" s="1"/>
  <c r="G321" i="67"/>
  <c r="S321" i="67" s="1"/>
  <c r="G323" i="67"/>
  <c r="S323" i="67" s="1"/>
  <c r="G324" i="67"/>
  <c r="S324" i="67" s="1"/>
  <c r="G325" i="67"/>
  <c r="S325" i="67" s="1"/>
  <c r="G326" i="67"/>
  <c r="S326" i="67" s="1"/>
  <c r="G327" i="67"/>
  <c r="S327" i="67" s="1"/>
  <c r="G328" i="67"/>
  <c r="S328" i="67" s="1"/>
  <c r="G329" i="67"/>
  <c r="S329" i="67" s="1"/>
  <c r="G330" i="67"/>
  <c r="S330" i="67" s="1"/>
  <c r="G331" i="67"/>
  <c r="S331" i="67" s="1"/>
  <c r="G332" i="67"/>
  <c r="S332" i="67" s="1"/>
  <c r="G333" i="67"/>
  <c r="S333" i="67" s="1"/>
  <c r="G334" i="67"/>
  <c r="S334" i="67" s="1"/>
  <c r="G335" i="67"/>
  <c r="S335" i="67" s="1"/>
  <c r="G336" i="67"/>
  <c r="S336" i="67" s="1"/>
  <c r="G337" i="67"/>
  <c r="S337" i="67" s="1"/>
  <c r="G338" i="67"/>
  <c r="S338" i="67" s="1"/>
  <c r="G339" i="67"/>
  <c r="S339" i="67" s="1"/>
  <c r="G340" i="67"/>
  <c r="S340" i="67" s="1"/>
  <c r="G341" i="67"/>
  <c r="S341" i="67" s="1"/>
  <c r="G342" i="67"/>
  <c r="S342" i="67" s="1"/>
  <c r="G343" i="67"/>
  <c r="S343" i="67" s="1"/>
  <c r="G344" i="67"/>
  <c r="S344" i="67" s="1"/>
  <c r="G345" i="67"/>
  <c r="S345" i="67" s="1"/>
  <c r="G346" i="67"/>
  <c r="S346" i="67" s="1"/>
  <c r="G347" i="67"/>
  <c r="S347" i="67" s="1"/>
  <c r="G348" i="67"/>
  <c r="S348" i="67" s="1"/>
  <c r="G349" i="67"/>
  <c r="S349" i="67" s="1"/>
  <c r="G350" i="67"/>
  <c r="S350" i="67" s="1"/>
  <c r="G351" i="67"/>
  <c r="S351" i="67" s="1"/>
  <c r="G352" i="67"/>
  <c r="S352" i="67" s="1"/>
  <c r="G353" i="67"/>
  <c r="S353" i="67" s="1"/>
  <c r="G354" i="67"/>
  <c r="S354" i="67" s="1"/>
  <c r="G355" i="67"/>
  <c r="S355" i="67" s="1"/>
  <c r="G356" i="67"/>
  <c r="S356" i="67" s="1"/>
  <c r="G357" i="67"/>
  <c r="S357" i="67" s="1"/>
  <c r="G358" i="67"/>
  <c r="S358" i="67" s="1"/>
  <c r="G359" i="67"/>
  <c r="S359" i="67" s="1"/>
  <c r="G360" i="67"/>
  <c r="S360" i="67" s="1"/>
  <c r="G361" i="67"/>
  <c r="S361" i="67" s="1"/>
  <c r="G362" i="67"/>
  <c r="S362" i="67" s="1"/>
  <c r="G363" i="67"/>
  <c r="S363" i="67" s="1"/>
  <c r="G364" i="67"/>
  <c r="S364" i="67" s="1"/>
  <c r="G365" i="67"/>
  <c r="S365" i="67" s="1"/>
  <c r="G366" i="67"/>
  <c r="S366" i="67" s="1"/>
  <c r="G367" i="67"/>
  <c r="S367" i="67" s="1"/>
  <c r="G368" i="67"/>
  <c r="S368" i="67" s="1"/>
  <c r="G369" i="67"/>
  <c r="S369" i="67" s="1"/>
  <c r="G370" i="67"/>
  <c r="S370" i="67" s="1"/>
  <c r="G371" i="67"/>
  <c r="S371" i="67" s="1"/>
  <c r="G372" i="67"/>
  <c r="S372" i="67" s="1"/>
  <c r="G373" i="67"/>
  <c r="S373" i="67" s="1"/>
  <c r="G374" i="67"/>
  <c r="S374" i="67" s="1"/>
  <c r="G375" i="67"/>
  <c r="S375" i="67" s="1"/>
  <c r="G376" i="67"/>
  <c r="S376" i="67" s="1"/>
  <c r="G377" i="67"/>
  <c r="S377" i="67" s="1"/>
  <c r="G378" i="67"/>
  <c r="S378" i="67" s="1"/>
  <c r="G379" i="67"/>
  <c r="S379" i="67" s="1"/>
  <c r="G380" i="67"/>
  <c r="S380" i="67" s="1"/>
  <c r="G381" i="67"/>
  <c r="S381" i="67" s="1"/>
  <c r="G382" i="67"/>
  <c r="S382" i="67" s="1"/>
  <c r="G383" i="67"/>
  <c r="S383" i="67" s="1"/>
  <c r="G384" i="67"/>
  <c r="S384" i="67" s="1"/>
  <c r="G385" i="67"/>
  <c r="S385" i="67" s="1"/>
  <c r="G386" i="67"/>
  <c r="S386" i="67" s="1"/>
  <c r="G387" i="67"/>
  <c r="S387" i="67" s="1"/>
  <c r="G388" i="67"/>
  <c r="S388" i="67" s="1"/>
  <c r="G389" i="67"/>
  <c r="S389" i="67" s="1"/>
  <c r="G390" i="67"/>
  <c r="S390" i="67" s="1"/>
  <c r="G391" i="67"/>
  <c r="S391" i="67" s="1"/>
  <c r="G392" i="67"/>
  <c r="S392" i="67" s="1"/>
  <c r="G393" i="67"/>
  <c r="S393" i="67" s="1"/>
  <c r="G394" i="67"/>
  <c r="S394" i="67" s="1"/>
  <c r="G395" i="67"/>
  <c r="S395" i="67" s="1"/>
  <c r="G396" i="67"/>
  <c r="S396" i="67" s="1"/>
  <c r="G397" i="67"/>
  <c r="S397" i="67" s="1"/>
  <c r="G398" i="67"/>
  <c r="S398" i="67" s="1"/>
  <c r="G399" i="67"/>
  <c r="S399" i="67" s="1"/>
  <c r="G400" i="67"/>
  <c r="S400" i="67" s="1"/>
  <c r="G401" i="67"/>
  <c r="S401" i="67" s="1"/>
  <c r="G402" i="67"/>
  <c r="S402" i="67" s="1"/>
  <c r="G403" i="67"/>
  <c r="S403" i="67" s="1"/>
  <c r="G404" i="67"/>
  <c r="S404" i="67" s="1"/>
  <c r="G405" i="67"/>
  <c r="S405" i="67" s="1"/>
  <c r="G406" i="67"/>
  <c r="S406" i="67" s="1"/>
  <c r="G407" i="67"/>
  <c r="S407" i="67" s="1"/>
  <c r="G408" i="67"/>
  <c r="S408" i="67" s="1"/>
  <c r="G409" i="67"/>
  <c r="S409" i="67" s="1"/>
  <c r="G410" i="67"/>
  <c r="S410" i="67" s="1"/>
  <c r="G411" i="67"/>
  <c r="S411" i="67" s="1"/>
  <c r="G412" i="67"/>
  <c r="S412" i="67" s="1"/>
  <c r="G413" i="67"/>
  <c r="S413" i="67" s="1"/>
  <c r="G414" i="67"/>
  <c r="S414" i="67" s="1"/>
  <c r="G415" i="67"/>
  <c r="S415" i="67" s="1"/>
  <c r="G416" i="67"/>
  <c r="S416" i="67" s="1"/>
  <c r="G417" i="67"/>
  <c r="S417" i="67" s="1"/>
  <c r="G418" i="67"/>
  <c r="S418" i="67" s="1"/>
  <c r="G419" i="67"/>
  <c r="S419" i="67" s="1"/>
  <c r="G420" i="67"/>
  <c r="S420" i="67" s="1"/>
  <c r="G421" i="67"/>
  <c r="S421" i="67" s="1"/>
  <c r="G422" i="67"/>
  <c r="S422" i="67" s="1"/>
  <c r="G423" i="67"/>
  <c r="S423" i="67" s="1"/>
  <c r="G424" i="67"/>
  <c r="S424" i="67" s="1"/>
  <c r="G425" i="67"/>
  <c r="S425" i="67" s="1"/>
  <c r="G426" i="67"/>
  <c r="S426" i="67" s="1"/>
  <c r="G427" i="67"/>
  <c r="S427" i="67" s="1"/>
  <c r="G428" i="67"/>
  <c r="S428" i="67" s="1"/>
  <c r="G429" i="67"/>
  <c r="S429" i="67" s="1"/>
  <c r="G430" i="67"/>
  <c r="S430" i="67" s="1"/>
  <c r="G431" i="67"/>
  <c r="S431" i="67" s="1"/>
  <c r="G432" i="67"/>
  <c r="S432" i="67" s="1"/>
  <c r="G433" i="67"/>
  <c r="S433" i="67" s="1"/>
  <c r="G434" i="67"/>
  <c r="S434" i="67" s="1"/>
  <c r="G435" i="67"/>
  <c r="S435" i="67" s="1"/>
  <c r="G436" i="67"/>
  <c r="S436" i="67" s="1"/>
  <c r="G437" i="67"/>
  <c r="S437" i="67" s="1"/>
  <c r="G438" i="67"/>
  <c r="S438" i="67" s="1"/>
  <c r="G439" i="67"/>
  <c r="S439" i="67" s="1"/>
  <c r="G440" i="67"/>
  <c r="S440" i="67" s="1"/>
  <c r="G441" i="67"/>
  <c r="S441" i="67" s="1"/>
  <c r="G442" i="67"/>
  <c r="S442" i="67" s="1"/>
  <c r="G443" i="67"/>
  <c r="S443" i="67" s="1"/>
  <c r="G444" i="67"/>
  <c r="S444" i="67" s="1"/>
  <c r="G445" i="67"/>
  <c r="S445" i="67" s="1"/>
  <c r="G446" i="67"/>
  <c r="S446" i="67" s="1"/>
  <c r="G447" i="67"/>
  <c r="S447" i="67" s="1"/>
  <c r="G448" i="67"/>
  <c r="S448" i="67" s="1"/>
  <c r="G449" i="67"/>
  <c r="S449" i="67" s="1"/>
  <c r="G450" i="67"/>
  <c r="S450" i="67" s="1"/>
  <c r="G451" i="67"/>
  <c r="S451" i="67" s="1"/>
  <c r="G452" i="67"/>
  <c r="S452" i="67" s="1"/>
  <c r="G453" i="67"/>
  <c r="S453" i="67" s="1"/>
  <c r="G454" i="67"/>
  <c r="S454" i="67" s="1"/>
  <c r="G455" i="67"/>
  <c r="S455" i="67" s="1"/>
  <c r="G456" i="67"/>
  <c r="S456" i="67" s="1"/>
  <c r="G457" i="67"/>
  <c r="S457" i="67" s="1"/>
  <c r="G459" i="67"/>
  <c r="S459" i="67" s="1"/>
  <c r="G462" i="67"/>
  <c r="S462" i="67" s="1"/>
  <c r="G460" i="67"/>
  <c r="S460" i="67" s="1"/>
  <c r="G461" i="67"/>
  <c r="S461" i="67" s="1"/>
  <c r="G465" i="67"/>
  <c r="S465" i="67" s="1"/>
  <c r="G466" i="67"/>
  <c r="S466" i="67" s="1"/>
  <c r="G463" i="67"/>
  <c r="S463" i="67" s="1"/>
  <c r="G464" i="67"/>
  <c r="S464" i="67" s="1"/>
  <c r="G467" i="67"/>
  <c r="S467" i="67" s="1"/>
  <c r="G468" i="67"/>
  <c r="S468" i="67" s="1"/>
  <c r="G469" i="67"/>
  <c r="S469" i="67" s="1"/>
  <c r="G471" i="67"/>
  <c r="S471" i="67" s="1"/>
  <c r="G470" i="67"/>
  <c r="S470" i="67" s="1"/>
  <c r="G472" i="67"/>
  <c r="S472" i="67" s="1"/>
  <c r="G473" i="67"/>
  <c r="S473" i="67" s="1"/>
  <c r="G474" i="67"/>
  <c r="S474" i="67" s="1"/>
  <c r="G475" i="67"/>
  <c r="S475" i="67" s="1"/>
  <c r="G476" i="67"/>
  <c r="S476" i="67" s="1"/>
  <c r="G477" i="67"/>
  <c r="S477" i="67" s="1"/>
  <c r="G478" i="67"/>
  <c r="S478" i="67" s="1"/>
  <c r="G479" i="67"/>
  <c r="S479" i="67" s="1"/>
  <c r="G480" i="67"/>
  <c r="S480" i="67" s="1"/>
  <c r="G482" i="67"/>
  <c r="S482" i="67" s="1"/>
  <c r="G481" i="67"/>
  <c r="S481" i="67" s="1"/>
  <c r="G484" i="67"/>
  <c r="S484" i="67" s="1"/>
  <c r="G485" i="67"/>
  <c r="S485" i="67" s="1"/>
  <c r="G486" i="67"/>
  <c r="S486" i="67" s="1"/>
  <c r="G489" i="67"/>
  <c r="S489" i="67" s="1"/>
  <c r="G490" i="67"/>
  <c r="S490" i="67" s="1"/>
  <c r="G491" i="67"/>
  <c r="S491" i="67" s="1"/>
  <c r="G492" i="67"/>
  <c r="S492" i="67" s="1"/>
  <c r="G493" i="67"/>
  <c r="S493" i="67" s="1"/>
  <c r="G494" i="67"/>
  <c r="S494" i="67" s="1"/>
  <c r="G495" i="67"/>
  <c r="S495" i="67" s="1"/>
  <c r="G496" i="67"/>
  <c r="S496" i="67" s="1"/>
  <c r="G497" i="67"/>
  <c r="S497" i="67" s="1"/>
  <c r="G498" i="67"/>
  <c r="S498" i="67" s="1"/>
  <c r="G499" i="67"/>
  <c r="S499" i="67" s="1"/>
  <c r="G500" i="67"/>
  <c r="S500" i="67" s="1"/>
  <c r="G501" i="67"/>
  <c r="S501" i="67" s="1"/>
  <c r="G502" i="67"/>
  <c r="S502" i="67" s="1"/>
  <c r="G503" i="67"/>
  <c r="S503" i="67" s="1"/>
  <c r="G504" i="67"/>
  <c r="S504" i="67" s="1"/>
  <c r="G505" i="67"/>
  <c r="S505" i="67" s="1"/>
  <c r="G506" i="67"/>
  <c r="S506" i="67" s="1"/>
  <c r="G507" i="67"/>
  <c r="S507" i="67" s="1"/>
  <c r="G508" i="67"/>
  <c r="S508" i="67" s="1"/>
  <c r="G509" i="67"/>
  <c r="S509" i="67" s="1"/>
  <c r="G510" i="67"/>
  <c r="S510" i="67" s="1"/>
  <c r="G511" i="67"/>
  <c r="S511" i="67" s="1"/>
  <c r="G513" i="67"/>
  <c r="S513" i="67" s="1"/>
  <c r="G514" i="67"/>
  <c r="S514" i="67" s="1"/>
  <c r="G515" i="67"/>
  <c r="S515" i="67" s="1"/>
  <c r="G520" i="67"/>
  <c r="S520" i="67" s="1"/>
  <c r="G516" i="67"/>
  <c r="S516" i="67" s="1"/>
  <c r="G517" i="67"/>
  <c r="S517" i="67" s="1"/>
  <c r="G518" i="67"/>
  <c r="S518" i="67" s="1"/>
  <c r="G519" i="67"/>
  <c r="S519" i="67" s="1"/>
  <c r="G521" i="67"/>
  <c r="S521" i="67" s="1"/>
  <c r="G522" i="67"/>
  <c r="S522" i="67" s="1"/>
  <c r="G523" i="67"/>
  <c r="S523" i="67" s="1"/>
  <c r="G525" i="67"/>
  <c r="S525" i="67" s="1"/>
  <c r="G524" i="67"/>
  <c r="S524" i="67" s="1"/>
  <c r="G530" i="67"/>
  <c r="S530" i="67" s="1"/>
  <c r="G531" i="67"/>
  <c r="S531" i="67" s="1"/>
  <c r="G526" i="67"/>
  <c r="S526" i="67" s="1"/>
  <c r="G527" i="67"/>
  <c r="S527" i="67" s="1"/>
  <c r="G528" i="67"/>
  <c r="S528" i="67" s="1"/>
  <c r="G529" i="67"/>
  <c r="S529" i="67" s="1"/>
  <c r="G533" i="67"/>
  <c r="S533" i="67" s="1"/>
  <c r="G534" i="67"/>
  <c r="S534" i="67" s="1"/>
  <c r="G535" i="67"/>
  <c r="S535" i="67" s="1"/>
  <c r="G536" i="67"/>
  <c r="S536" i="67" s="1"/>
  <c r="G537" i="67"/>
  <c r="S537" i="67" s="1"/>
  <c r="G532" i="67"/>
  <c r="S532" i="67" s="1"/>
  <c r="G538" i="67"/>
  <c r="S538" i="67" s="1"/>
  <c r="G539" i="67"/>
  <c r="S539" i="67" s="1"/>
  <c r="G540" i="67"/>
  <c r="S540" i="67" s="1"/>
  <c r="G541" i="67"/>
  <c r="S541" i="67" s="1"/>
  <c r="G542" i="67"/>
  <c r="S542" i="67" s="1"/>
  <c r="G543" i="67"/>
  <c r="S543" i="67" s="1"/>
  <c r="G544" i="67"/>
  <c r="S544" i="67" s="1"/>
  <c r="G545" i="67"/>
  <c r="S545" i="67" s="1"/>
  <c r="G546" i="67"/>
  <c r="S546" i="67" s="1"/>
  <c r="G548" i="67"/>
  <c r="S548" i="67" s="1"/>
  <c r="G547" i="67"/>
  <c r="S547" i="67" s="1"/>
  <c r="G549" i="67"/>
  <c r="S549" i="67" s="1"/>
  <c r="G550" i="67"/>
  <c r="S550" i="67" s="1"/>
  <c r="G551" i="67"/>
  <c r="S551" i="67" s="1"/>
  <c r="G552" i="67"/>
  <c r="S552" i="67" s="1"/>
  <c r="G553" i="67"/>
  <c r="S553" i="67" s="1"/>
  <c r="G556" i="67"/>
  <c r="S556" i="67" s="1"/>
  <c r="G557" i="67"/>
  <c r="S557" i="67" s="1"/>
  <c r="G558" i="67"/>
  <c r="S558" i="67" s="1"/>
  <c r="G560" i="67"/>
  <c r="S560" i="67" s="1"/>
  <c r="G561" i="67"/>
  <c r="S561" i="67" s="1"/>
  <c r="G563" i="67"/>
  <c r="S563" i="67" s="1"/>
  <c r="G564" i="67"/>
  <c r="S564" i="67" s="1"/>
  <c r="G565" i="67"/>
  <c r="S565" i="67" s="1"/>
  <c r="G567" i="67"/>
  <c r="S567" i="67" s="1"/>
  <c r="G566" i="67"/>
  <c r="S566" i="67" s="1"/>
  <c r="G568" i="67"/>
  <c r="S568" i="67" s="1"/>
  <c r="G569" i="67"/>
  <c r="S569" i="67" s="1"/>
  <c r="G570" i="67"/>
  <c r="S570" i="67" s="1"/>
  <c r="G571" i="67"/>
  <c r="S571" i="67" s="1"/>
  <c r="G572" i="67"/>
  <c r="S572" i="67" s="1"/>
  <c r="G576" i="67"/>
  <c r="S576" i="67" s="1"/>
  <c r="G577" i="67"/>
  <c r="S577" i="67" s="1"/>
  <c r="G578" i="67"/>
  <c r="S578" i="67" s="1"/>
  <c r="G573" i="67"/>
  <c r="S573" i="67" s="1"/>
  <c r="G574" i="67"/>
  <c r="S574" i="67" s="1"/>
  <c r="G575" i="67"/>
  <c r="S575" i="67" s="1"/>
  <c r="G579" i="67"/>
  <c r="S579" i="67" s="1"/>
  <c r="G580" i="67"/>
  <c r="S580" i="67" s="1"/>
  <c r="G581" i="67"/>
  <c r="S581" i="67" s="1"/>
  <c r="G582" i="67"/>
  <c r="S582" i="67" s="1"/>
  <c r="G583" i="67"/>
  <c r="S583" i="67" s="1"/>
  <c r="G585" i="67"/>
  <c r="S585" i="67" s="1"/>
  <c r="G586" i="67"/>
  <c r="S586" i="67" s="1"/>
  <c r="G587" i="67"/>
  <c r="S587" i="67" s="1"/>
  <c r="G588" i="67"/>
  <c r="S588" i="67" s="1"/>
  <c r="G589" i="67"/>
  <c r="S589" i="67" s="1"/>
  <c r="G590" i="67"/>
  <c r="S590" i="67" s="1"/>
  <c r="G592" i="67"/>
  <c r="S592" i="67" s="1"/>
  <c r="G593" i="67"/>
  <c r="S593" i="67" s="1"/>
  <c r="G594" i="67"/>
  <c r="S594" i="67" s="1"/>
  <c r="G595" i="67"/>
  <c r="S595" i="67" s="1"/>
  <c r="G596" i="67"/>
  <c r="S596" i="67" s="1"/>
  <c r="G597" i="67"/>
  <c r="S597" i="67" s="1"/>
  <c r="G598" i="67"/>
  <c r="S598" i="67" s="1"/>
  <c r="G600" i="67"/>
  <c r="S600" i="67" s="1"/>
  <c r="G599" i="67"/>
  <c r="S599" i="67" s="1"/>
  <c r="G601" i="67"/>
  <c r="S601" i="67" s="1"/>
  <c r="G602" i="67"/>
  <c r="S602" i="67" s="1"/>
  <c r="G603" i="67"/>
  <c r="S603" i="67" s="1"/>
  <c r="G604" i="67"/>
  <c r="S604" i="67" s="1"/>
  <c r="G606" i="67"/>
  <c r="S606" i="67" s="1"/>
  <c r="G607" i="67"/>
  <c r="S607" i="67" s="1"/>
  <c r="G610" i="67"/>
  <c r="S610" i="67" s="1"/>
  <c r="G608" i="67"/>
  <c r="S608" i="67" s="1"/>
  <c r="G609" i="67"/>
  <c r="S609" i="67" s="1"/>
  <c r="G611" i="67"/>
  <c r="S611" i="67" s="1"/>
  <c r="G615" i="67"/>
  <c r="S615" i="67" s="1"/>
  <c r="G612" i="67"/>
  <c r="S612" i="67" s="1"/>
  <c r="G613" i="67"/>
  <c r="S613" i="67" s="1"/>
  <c r="G614" i="67"/>
  <c r="S614" i="67" s="1"/>
  <c r="G616" i="67"/>
  <c r="S616" i="67" s="1"/>
  <c r="G617" i="67"/>
  <c r="S617" i="67" s="1"/>
  <c r="G619" i="67"/>
  <c r="S619" i="67" s="1"/>
  <c r="G618" i="67"/>
  <c r="S618" i="67" s="1"/>
  <c r="G620" i="67"/>
  <c r="S620" i="67" s="1"/>
  <c r="G621" i="67"/>
  <c r="S621" i="67" s="1"/>
  <c r="G622" i="67"/>
  <c r="S622" i="67" s="1"/>
  <c r="G623" i="67"/>
  <c r="S623" i="67" s="1"/>
  <c r="G624" i="67"/>
  <c r="S624" i="67" s="1"/>
  <c r="G625" i="67"/>
  <c r="S625" i="67" s="1"/>
  <c r="G626" i="67"/>
  <c r="S626" i="67" s="1"/>
  <c r="G627" i="67"/>
  <c r="S627" i="67" s="1"/>
  <c r="G629" i="67"/>
  <c r="S629" i="67" s="1"/>
  <c r="G630" i="67"/>
  <c r="S630" i="67" s="1"/>
  <c r="G631" i="67"/>
  <c r="S631" i="67" s="1"/>
  <c r="G632" i="67"/>
  <c r="S632" i="67" s="1"/>
  <c r="G633" i="67"/>
  <c r="S633" i="67" s="1"/>
  <c r="G634" i="67"/>
  <c r="S634" i="67" s="1"/>
  <c r="G628" i="67"/>
  <c r="S628" i="67" s="1"/>
  <c r="G635" i="67"/>
  <c r="S635" i="67" s="1"/>
  <c r="G636" i="67"/>
  <c r="S636" i="67" s="1"/>
  <c r="G637" i="67"/>
  <c r="S637" i="67" s="1"/>
  <c r="G638" i="67"/>
  <c r="S638" i="67" s="1"/>
  <c r="G641" i="67"/>
  <c r="S641" i="67" s="1"/>
  <c r="G642" i="67"/>
  <c r="S642" i="67" s="1"/>
  <c r="G639" i="67"/>
  <c r="S639" i="67" s="1"/>
  <c r="G640" i="67"/>
  <c r="S640" i="67" s="1"/>
  <c r="G652" i="67"/>
  <c r="S652" i="67" s="1"/>
  <c r="G653" i="67"/>
  <c r="S653" i="67" s="1"/>
  <c r="G654" i="67"/>
  <c r="S654" i="67" s="1"/>
  <c r="G655" i="67"/>
  <c r="S655" i="67" s="1"/>
  <c r="G656" i="67"/>
  <c r="S656" i="67" s="1"/>
  <c r="G657" i="67"/>
  <c r="S657" i="67" s="1"/>
  <c r="G658" i="67"/>
  <c r="S658" i="67" s="1"/>
  <c r="G659" i="67"/>
  <c r="S659" i="67" s="1"/>
  <c r="G643" i="67"/>
  <c r="S643" i="67" s="1"/>
  <c r="G644" i="67"/>
  <c r="S644" i="67" s="1"/>
  <c r="G645" i="67"/>
  <c r="S645" i="67" s="1"/>
  <c r="G646" i="67"/>
  <c r="S646" i="67" s="1"/>
  <c r="G647" i="67"/>
  <c r="S647" i="67" s="1"/>
  <c r="G648" i="67"/>
  <c r="S648" i="67" s="1"/>
  <c r="G649" i="67"/>
  <c r="S649" i="67" s="1"/>
  <c r="G650" i="67"/>
  <c r="S650" i="67" s="1"/>
  <c r="G651" i="67"/>
  <c r="S651" i="67" s="1"/>
  <c r="G660" i="67"/>
  <c r="S660" i="67" s="1"/>
  <c r="G664" i="67"/>
  <c r="S664" i="67" s="1"/>
  <c r="G661" i="67"/>
  <c r="S661" i="67" s="1"/>
  <c r="G662" i="67"/>
  <c r="S662" i="67" s="1"/>
  <c r="G663" i="67"/>
  <c r="S663" i="67" s="1"/>
  <c r="G666" i="67"/>
  <c r="S666" i="67" s="1"/>
  <c r="G667" i="67"/>
  <c r="S667" i="67" s="1"/>
  <c r="G668" i="67"/>
  <c r="S668" i="67" s="1"/>
  <c r="G669" i="67"/>
  <c r="S669" i="67" s="1"/>
  <c r="G670" i="67"/>
  <c r="S670" i="67" s="1"/>
  <c r="G671" i="67"/>
  <c r="S671" i="67" s="1"/>
  <c r="G672" i="67"/>
  <c r="S672" i="67" s="1"/>
  <c r="G674" i="67"/>
  <c r="S674" i="67" s="1"/>
  <c r="G675" i="67"/>
  <c r="S675" i="67" s="1"/>
  <c r="G676" i="67"/>
  <c r="S676" i="67" s="1"/>
  <c r="G673" i="67"/>
  <c r="S673" i="67" s="1"/>
  <c r="G680" i="67"/>
  <c r="S680" i="67" s="1"/>
  <c r="G677" i="67"/>
  <c r="S677" i="67" s="1"/>
  <c r="G678" i="67"/>
  <c r="S678" i="67" s="1"/>
  <c r="G679" i="67"/>
  <c r="S679" i="67" s="1"/>
  <c r="G683" i="67"/>
  <c r="S683" i="67" s="1"/>
  <c r="G684" i="67"/>
  <c r="S684" i="67" s="1"/>
  <c r="G686" i="67"/>
  <c r="S686" i="67" s="1"/>
  <c r="G687" i="67"/>
  <c r="S687" i="67" s="1"/>
  <c r="G685" i="67"/>
  <c r="S685" i="67" s="1"/>
  <c r="G688" i="67"/>
  <c r="S688" i="67" s="1"/>
  <c r="G689" i="67"/>
  <c r="S689" i="67" s="1"/>
  <c r="G691" i="67"/>
  <c r="S691" i="67" s="1"/>
  <c r="G690" i="67"/>
  <c r="S690" i="67" s="1"/>
  <c r="G695" i="67"/>
  <c r="S695" i="67" s="1"/>
  <c r="G696" i="67"/>
  <c r="S696" i="67" s="1"/>
  <c r="G697" i="67"/>
  <c r="S697" i="67" s="1"/>
  <c r="G698" i="67"/>
  <c r="S698" i="67" s="1"/>
  <c r="G699" i="67"/>
  <c r="S699" i="67" s="1"/>
  <c r="G700" i="67"/>
  <c r="S700" i="67" s="1"/>
  <c r="G701" i="67"/>
  <c r="S701" i="67" s="1"/>
  <c r="G702" i="67"/>
  <c r="S702" i="67" s="1"/>
  <c r="G703" i="67"/>
  <c r="S703" i="67" s="1"/>
  <c r="G704" i="67"/>
  <c r="S704" i="67" s="1"/>
  <c r="G705" i="67"/>
  <c r="S705" i="67" s="1"/>
  <c r="G706" i="67"/>
  <c r="S706" i="67" s="1"/>
  <c r="G707" i="67"/>
  <c r="S707" i="67" s="1"/>
  <c r="G708" i="67"/>
  <c r="S708" i="67" s="1"/>
  <c r="G709" i="67"/>
  <c r="S709" i="67" s="1"/>
  <c r="G710" i="67"/>
  <c r="S710" i="67" s="1"/>
  <c r="G692" i="67"/>
  <c r="S692" i="67" s="1"/>
  <c r="G693" i="67"/>
  <c r="S693" i="67" s="1"/>
  <c r="G694" i="67"/>
  <c r="S694" i="67" s="1"/>
  <c r="G711" i="67"/>
  <c r="S711" i="67" s="1"/>
  <c r="G712" i="67"/>
  <c r="S712" i="67" s="1"/>
  <c r="G713" i="67"/>
  <c r="S713" i="67" s="1"/>
  <c r="G714" i="67"/>
  <c r="S714" i="67" s="1"/>
  <c r="G716" i="67"/>
  <c r="S716" i="67" s="1"/>
  <c r="G717" i="67"/>
  <c r="S717" i="67" s="1"/>
  <c r="G718" i="67"/>
  <c r="S718" i="67" s="1"/>
  <c r="G719" i="67"/>
  <c r="S719" i="67" s="1"/>
  <c r="G715" i="67"/>
  <c r="S715" i="67" s="1"/>
  <c r="G721" i="67"/>
  <c r="S721" i="67" s="1"/>
  <c r="G720" i="67"/>
  <c r="S720" i="67" s="1"/>
  <c r="G722" i="67"/>
  <c r="S722" i="67" s="1"/>
  <c r="G723" i="67"/>
  <c r="S723" i="67" s="1"/>
  <c r="G724" i="67"/>
  <c r="S724" i="67" s="1"/>
  <c r="G725" i="67"/>
  <c r="S725" i="67" s="1"/>
  <c r="G726" i="67"/>
  <c r="S726" i="67" s="1"/>
  <c r="G727" i="67"/>
  <c r="S727" i="67" s="1"/>
  <c r="G728" i="67"/>
  <c r="S728" i="67" s="1"/>
  <c r="G729" i="67"/>
  <c r="S729" i="67" s="1"/>
  <c r="G730" i="67"/>
  <c r="S730" i="67" s="1"/>
  <c r="G731" i="67"/>
  <c r="S731" i="67" s="1"/>
  <c r="G732" i="67"/>
  <c r="S732" i="67" s="1"/>
  <c r="G734" i="67"/>
  <c r="S734" i="67" s="1"/>
  <c r="G735" i="67"/>
  <c r="S735" i="67" s="1"/>
  <c r="G736" i="67"/>
  <c r="S736" i="67" s="1"/>
  <c r="G737" i="67"/>
  <c r="S737" i="67" s="1"/>
  <c r="G738" i="67"/>
  <c r="S738" i="67" s="1"/>
  <c r="G739" i="67"/>
  <c r="S739" i="67" s="1"/>
  <c r="G733" i="67"/>
  <c r="S733" i="67" s="1"/>
  <c r="G741" i="67"/>
  <c r="S741" i="67" s="1"/>
  <c r="G742" i="67"/>
  <c r="S742" i="67" s="1"/>
  <c r="G743" i="67"/>
  <c r="S743" i="67" s="1"/>
  <c r="G744" i="67"/>
  <c r="S744" i="67" s="1"/>
  <c r="G745" i="67"/>
  <c r="S745" i="67" s="1"/>
  <c r="G746" i="67"/>
  <c r="S746" i="67" s="1"/>
  <c r="G747" i="67"/>
  <c r="S747" i="67" s="1"/>
  <c r="G740" i="67"/>
  <c r="S740" i="67" s="1"/>
  <c r="G748" i="67"/>
  <c r="S748" i="67" s="1"/>
  <c r="G749" i="67"/>
  <c r="S749" i="67" s="1"/>
  <c r="G750" i="67"/>
  <c r="S750" i="67" s="1"/>
  <c r="G751" i="67"/>
  <c r="S751" i="67" s="1"/>
  <c r="G752" i="67"/>
  <c r="S752" i="67" s="1"/>
  <c r="G753" i="67"/>
  <c r="S753" i="67" s="1"/>
  <c r="G754" i="67"/>
  <c r="S754" i="67" s="1"/>
  <c r="G755" i="67"/>
  <c r="S755" i="67" s="1"/>
  <c r="G756" i="67"/>
  <c r="S756" i="67" s="1"/>
  <c r="G757" i="67"/>
  <c r="S757" i="67" s="1"/>
  <c r="G758" i="67"/>
  <c r="S758" i="67" s="1"/>
  <c r="G759" i="67"/>
  <c r="S759" i="67" s="1"/>
  <c r="G760" i="67"/>
  <c r="S760" i="67" s="1"/>
  <c r="G761" i="67"/>
  <c r="S761" i="67" s="1"/>
  <c r="G762" i="67"/>
  <c r="S762" i="67" s="1"/>
  <c r="G763" i="67"/>
  <c r="S763" i="67" s="1"/>
  <c r="G764" i="67"/>
  <c r="S764" i="67" s="1"/>
  <c r="G765" i="67"/>
  <c r="S765" i="67" s="1"/>
  <c r="G766" i="67"/>
  <c r="S766" i="67" s="1"/>
  <c r="G767" i="67"/>
  <c r="S767" i="67" s="1"/>
  <c r="G768" i="67"/>
  <c r="S768" i="67" s="1"/>
  <c r="G769" i="67"/>
  <c r="S769" i="67" s="1"/>
  <c r="G770" i="67"/>
  <c r="S770" i="67" s="1"/>
  <c r="G771" i="67"/>
  <c r="S771" i="67" s="1"/>
  <c r="G772" i="67"/>
  <c r="S772" i="67" s="1"/>
  <c r="G773" i="67"/>
  <c r="S773" i="67" s="1"/>
  <c r="G774" i="67"/>
  <c r="S774" i="67" s="1"/>
  <c r="G775" i="67"/>
  <c r="S775" i="67" s="1"/>
  <c r="G776" i="67"/>
  <c r="S776" i="67" s="1"/>
  <c r="G777" i="67"/>
  <c r="S777" i="67" s="1"/>
  <c r="G778" i="67"/>
  <c r="S778" i="67" s="1"/>
  <c r="G779" i="67"/>
  <c r="S779" i="67" s="1"/>
  <c r="G780" i="67"/>
  <c r="S780" i="67" s="1"/>
  <c r="G781" i="67"/>
  <c r="S781" i="67" s="1"/>
  <c r="G782" i="67"/>
  <c r="S782" i="67" s="1"/>
  <c r="G783" i="67"/>
  <c r="S783" i="67" s="1"/>
  <c r="G784" i="67"/>
  <c r="S784" i="67" s="1"/>
  <c r="G785" i="67"/>
  <c r="S785" i="67" s="1"/>
  <c r="G786" i="67"/>
  <c r="S786" i="67" s="1"/>
  <c r="G787" i="67"/>
  <c r="S787" i="67" s="1"/>
  <c r="G788" i="67"/>
  <c r="S788" i="67" s="1"/>
  <c r="G789" i="67"/>
  <c r="S789" i="67" s="1"/>
  <c r="G790" i="67"/>
  <c r="S790" i="67" s="1"/>
  <c r="G791" i="67"/>
  <c r="S791" i="67" s="1"/>
  <c r="G793" i="67"/>
  <c r="S793" i="67" s="1"/>
  <c r="G794" i="67"/>
  <c r="S794" i="67" s="1"/>
  <c r="G792" i="67"/>
  <c r="S792" i="67" s="1"/>
  <c r="G795" i="67"/>
  <c r="S795" i="67" s="1"/>
  <c r="G796" i="67"/>
  <c r="S796" i="67" s="1"/>
  <c r="G797" i="67"/>
  <c r="S797" i="67" s="1"/>
  <c r="G798" i="67"/>
  <c r="S798" i="67" s="1"/>
  <c r="G799" i="67"/>
  <c r="S799" i="67" s="1"/>
  <c r="G803" i="67"/>
  <c r="S803" i="67" s="1"/>
  <c r="G804" i="67"/>
  <c r="S804" i="67" s="1"/>
  <c r="G800" i="67"/>
  <c r="S800" i="67" s="1"/>
  <c r="G801" i="67"/>
  <c r="S801" i="67" s="1"/>
  <c r="G802" i="67"/>
  <c r="S802" i="67" s="1"/>
  <c r="G805" i="67"/>
  <c r="S805" i="67" s="1"/>
  <c r="G807" i="67"/>
  <c r="S807" i="67" s="1"/>
  <c r="G808" i="67"/>
  <c r="S808" i="67" s="1"/>
  <c r="G806" i="67"/>
  <c r="S806" i="67" s="1"/>
  <c r="G809" i="67"/>
  <c r="S809" i="67" s="1"/>
  <c r="G810" i="67"/>
  <c r="S810" i="67" s="1"/>
  <c r="G811" i="67"/>
  <c r="S811" i="67" s="1"/>
  <c r="G812" i="67"/>
  <c r="S812" i="67" s="1"/>
  <c r="G813" i="67"/>
  <c r="S813" i="67" s="1"/>
  <c r="G814" i="67"/>
  <c r="S814" i="67" s="1"/>
  <c r="G817" i="67"/>
  <c r="S817" i="67" s="1"/>
  <c r="G818" i="67"/>
  <c r="S818" i="67" s="1"/>
  <c r="G819" i="67"/>
  <c r="S819" i="67" s="1"/>
  <c r="G815" i="67"/>
  <c r="S815" i="67" s="1"/>
  <c r="G816" i="67"/>
  <c r="S816" i="67" s="1"/>
  <c r="G820" i="67"/>
  <c r="S820" i="67" s="1"/>
  <c r="G821" i="67"/>
  <c r="S821" i="67" s="1"/>
  <c r="G822" i="67"/>
  <c r="S822" i="67" s="1"/>
  <c r="G823" i="67"/>
  <c r="S823" i="67" s="1"/>
  <c r="G824" i="67"/>
  <c r="S824" i="67" s="1"/>
  <c r="G825" i="67"/>
  <c r="S825" i="67" s="1"/>
  <c r="G826" i="67"/>
  <c r="S826" i="67" s="1"/>
  <c r="G827" i="67"/>
  <c r="S827" i="67" s="1"/>
  <c r="G828" i="67"/>
  <c r="S828" i="67" s="1"/>
  <c r="G829" i="67"/>
  <c r="S829" i="67" s="1"/>
  <c r="G830" i="67"/>
  <c r="S830" i="67" s="1"/>
  <c r="G831" i="67"/>
  <c r="S831" i="67" s="1"/>
  <c r="G832" i="67"/>
  <c r="S832" i="67" s="1"/>
  <c r="G833" i="67"/>
  <c r="S833" i="67" s="1"/>
  <c r="G834" i="67"/>
  <c r="S834" i="67" s="1"/>
  <c r="G835" i="67"/>
  <c r="S835" i="67" s="1"/>
  <c r="G836" i="67"/>
  <c r="S836" i="67" s="1"/>
  <c r="G837" i="67"/>
  <c r="S837" i="67" s="1"/>
  <c r="G838" i="67"/>
  <c r="S838" i="67" s="1"/>
  <c r="G839" i="67"/>
  <c r="S839" i="67" s="1"/>
  <c r="G840" i="67"/>
  <c r="S840" i="67" s="1"/>
  <c r="G841" i="67"/>
  <c r="S841" i="67" s="1"/>
  <c r="G842" i="67"/>
  <c r="S842" i="67" s="1"/>
  <c r="G843" i="67"/>
  <c r="S843" i="67" s="1"/>
  <c r="G844" i="67"/>
  <c r="S844" i="67" s="1"/>
  <c r="G845" i="67"/>
  <c r="S845" i="67" s="1"/>
  <c r="G846" i="67"/>
  <c r="S846" i="67" s="1"/>
  <c r="G847" i="67"/>
  <c r="S847" i="67" s="1"/>
  <c r="G848" i="67"/>
  <c r="S848" i="67" s="1"/>
  <c r="G849" i="67"/>
  <c r="S849" i="67" s="1"/>
  <c r="G850" i="67"/>
  <c r="S850" i="67" s="1"/>
  <c r="G851" i="67"/>
  <c r="S851" i="67" s="1"/>
  <c r="G852" i="67"/>
  <c r="S852" i="67" s="1"/>
  <c r="G853" i="67"/>
  <c r="S853" i="67" s="1"/>
  <c r="G854" i="67"/>
  <c r="S854" i="67" s="1"/>
  <c r="G855" i="67"/>
  <c r="S855" i="67" s="1"/>
  <c r="G856" i="67"/>
  <c r="S856" i="67" s="1"/>
  <c r="G857" i="67"/>
  <c r="S857" i="67" s="1"/>
  <c r="G858" i="67"/>
  <c r="S858" i="67" s="1"/>
  <c r="G859" i="67"/>
  <c r="S859" i="67" s="1"/>
  <c r="G860" i="67"/>
  <c r="S860" i="67" s="1"/>
  <c r="G861" i="67"/>
  <c r="S861" i="67" s="1"/>
  <c r="G862" i="67"/>
  <c r="S862" i="67" s="1"/>
  <c r="G863" i="67"/>
  <c r="S863" i="67" s="1"/>
  <c r="G864" i="67"/>
  <c r="S864" i="67" s="1"/>
  <c r="G865" i="67"/>
  <c r="S865" i="67" s="1"/>
  <c r="G867" i="67"/>
  <c r="S867" i="67" s="1"/>
  <c r="G868" i="67"/>
  <c r="S868" i="67" s="1"/>
  <c r="G866" i="67"/>
  <c r="S866" i="67" s="1"/>
  <c r="G870" i="67"/>
  <c r="S870" i="67" s="1"/>
  <c r="G869" i="67"/>
  <c r="S869" i="67" s="1"/>
  <c r="G871" i="67"/>
  <c r="S871" i="67" s="1"/>
  <c r="G872" i="67"/>
  <c r="S872" i="67" s="1"/>
  <c r="G873" i="67"/>
  <c r="S873" i="67" s="1"/>
  <c r="G874" i="67"/>
  <c r="S874" i="67" s="1"/>
  <c r="G875" i="67"/>
  <c r="S875" i="67" s="1"/>
  <c r="G876" i="67"/>
  <c r="S876" i="67" s="1"/>
  <c r="G877" i="67"/>
  <c r="S877" i="67" s="1"/>
  <c r="G878" i="67"/>
  <c r="S878" i="67" s="1"/>
  <c r="G879" i="67"/>
  <c r="S879" i="67" s="1"/>
  <c r="G880" i="67"/>
  <c r="S880" i="67" s="1"/>
  <c r="G881" i="67"/>
  <c r="S881" i="67" s="1"/>
  <c r="G882" i="67"/>
  <c r="S882" i="67" s="1"/>
  <c r="G883" i="67"/>
  <c r="S883" i="67" s="1"/>
  <c r="G884" i="67"/>
  <c r="S884" i="67" s="1"/>
  <c r="G885" i="67"/>
  <c r="S885" i="67" s="1"/>
  <c r="G886" i="67"/>
  <c r="S886" i="67" s="1"/>
  <c r="G887" i="67"/>
  <c r="S887" i="67" s="1"/>
  <c r="G888" i="67"/>
  <c r="S888" i="67" s="1"/>
  <c r="G889" i="67"/>
  <c r="S889" i="67" s="1"/>
  <c r="G890" i="67"/>
  <c r="S890" i="67" s="1"/>
  <c r="G891" i="67"/>
  <c r="S891" i="67" s="1"/>
  <c r="G892" i="67"/>
  <c r="S892" i="67" s="1"/>
  <c r="G893" i="67"/>
  <c r="S893" i="67" s="1"/>
  <c r="G894" i="67"/>
  <c r="S894" i="67" s="1"/>
  <c r="G895" i="67"/>
  <c r="S895" i="67" s="1"/>
  <c r="G896" i="67"/>
  <c r="S896" i="67" s="1"/>
  <c r="G897" i="67"/>
  <c r="S897" i="67" s="1"/>
  <c r="G898" i="67"/>
  <c r="S898" i="67" s="1"/>
  <c r="G899" i="67"/>
  <c r="S899" i="67" s="1"/>
  <c r="G900" i="67"/>
  <c r="S900" i="67" s="1"/>
  <c r="G901" i="67"/>
  <c r="S901" i="67" s="1"/>
  <c r="G902" i="67"/>
  <c r="S902" i="67" s="1"/>
  <c r="G903" i="67"/>
  <c r="S903" i="67" s="1"/>
  <c r="G904" i="67"/>
  <c r="S904" i="67" s="1"/>
  <c r="G905" i="67"/>
  <c r="S905" i="67" s="1"/>
  <c r="G906" i="67"/>
  <c r="S906" i="67" s="1"/>
  <c r="G908" i="67"/>
  <c r="S908" i="67" s="1"/>
  <c r="G907" i="67"/>
  <c r="S907" i="67" s="1"/>
  <c r="G909" i="67"/>
  <c r="S909" i="67" s="1"/>
  <c r="G910" i="67"/>
  <c r="S910" i="67" s="1"/>
  <c r="G911" i="67"/>
  <c r="S911" i="67" s="1"/>
  <c r="G914" i="67"/>
  <c r="S914" i="67" s="1"/>
  <c r="G912" i="67"/>
  <c r="S912" i="67" s="1"/>
  <c r="G913" i="67"/>
  <c r="S913" i="67" s="1"/>
  <c r="G915" i="67"/>
  <c r="S915" i="67" s="1"/>
  <c r="G916" i="67"/>
  <c r="S916" i="67" s="1"/>
  <c r="G917" i="67"/>
  <c r="S917" i="67" s="1"/>
  <c r="G918" i="67"/>
  <c r="S918" i="67" s="1"/>
  <c r="G919" i="67"/>
  <c r="S919" i="67" s="1"/>
  <c r="G920" i="67"/>
  <c r="S920" i="67" s="1"/>
  <c r="G921" i="67"/>
  <c r="S921" i="67" s="1"/>
  <c r="G922" i="67"/>
  <c r="S922" i="67" s="1"/>
  <c r="G923" i="67"/>
  <c r="S923" i="67" s="1"/>
  <c r="G924" i="67"/>
  <c r="S924" i="67" s="1"/>
  <c r="G925" i="67"/>
  <c r="S925" i="67" s="1"/>
  <c r="G926" i="67"/>
  <c r="S926" i="67" s="1"/>
  <c r="G927" i="67"/>
  <c r="S927" i="67" s="1"/>
  <c r="G928" i="67"/>
  <c r="S928" i="67" s="1"/>
  <c r="G934" i="67"/>
  <c r="S934" i="67" s="1"/>
  <c r="G935" i="67"/>
  <c r="S935" i="67" s="1"/>
  <c r="G936" i="67"/>
  <c r="S936" i="67" s="1"/>
  <c r="G929" i="67"/>
  <c r="S929" i="67" s="1"/>
  <c r="G930" i="67"/>
  <c r="S930" i="67" s="1"/>
  <c r="G931" i="67"/>
  <c r="S931" i="67" s="1"/>
  <c r="G932" i="67"/>
  <c r="S932" i="67" s="1"/>
  <c r="G933" i="67"/>
  <c r="S933" i="67" s="1"/>
  <c r="G937" i="67"/>
  <c r="S937" i="67" s="1"/>
  <c r="G938" i="67"/>
  <c r="S938" i="67" s="1"/>
  <c r="G940" i="67"/>
  <c r="S940" i="67" s="1"/>
  <c r="G941" i="67"/>
  <c r="S941" i="67" s="1"/>
  <c r="G942" i="67"/>
  <c r="S942" i="67" s="1"/>
  <c r="G943" i="67"/>
  <c r="S943" i="67" s="1"/>
  <c r="G944" i="67"/>
  <c r="S944" i="67" s="1"/>
  <c r="G945" i="67"/>
  <c r="S945" i="67" s="1"/>
  <c r="G939" i="67"/>
  <c r="S939" i="67" s="1"/>
  <c r="G946" i="67"/>
  <c r="S946" i="67" s="1"/>
  <c r="G947" i="67"/>
  <c r="S947" i="67" s="1"/>
  <c r="G948" i="67"/>
  <c r="S948" i="67" s="1"/>
  <c r="G949" i="67"/>
  <c r="S949" i="67" s="1"/>
  <c r="G950" i="67"/>
  <c r="S950" i="67" s="1"/>
  <c r="G951" i="67"/>
  <c r="S951" i="67" s="1"/>
  <c r="G952" i="67"/>
  <c r="S952" i="67" s="1"/>
  <c r="G953" i="67"/>
  <c r="S953" i="67" s="1"/>
  <c r="G954" i="67"/>
  <c r="S954" i="67" s="1"/>
  <c r="G955" i="67"/>
  <c r="S955" i="67" s="1"/>
  <c r="G956" i="67"/>
  <c r="S956" i="67" s="1"/>
  <c r="G957" i="67"/>
  <c r="S957" i="67" s="1"/>
  <c r="G958" i="67"/>
  <c r="S958" i="67" s="1"/>
  <c r="G959" i="67"/>
  <c r="S959" i="67" s="1"/>
  <c r="G960" i="67"/>
  <c r="S960" i="67" s="1"/>
  <c r="G961" i="67"/>
  <c r="S961" i="67" s="1"/>
  <c r="G962" i="67"/>
  <c r="S962" i="67" s="1"/>
  <c r="G963" i="67"/>
  <c r="S963" i="67" s="1"/>
  <c r="G964" i="67"/>
  <c r="S964" i="67" s="1"/>
  <c r="G965" i="67"/>
  <c r="S965" i="67" s="1"/>
  <c r="G966" i="67"/>
  <c r="S966" i="67" s="1"/>
  <c r="G967" i="67"/>
  <c r="S967" i="67" s="1"/>
  <c r="G968" i="67"/>
  <c r="S968" i="67" s="1"/>
  <c r="G969" i="67"/>
  <c r="S969" i="67" s="1"/>
  <c r="G971" i="67"/>
  <c r="S971" i="67" s="1"/>
  <c r="G972" i="67"/>
  <c r="S972" i="67" s="1"/>
  <c r="G970" i="67"/>
  <c r="S970" i="67" s="1"/>
  <c r="G973" i="67"/>
  <c r="S973" i="67" s="1"/>
  <c r="G974" i="67"/>
  <c r="S974" i="67" s="1"/>
  <c r="G975" i="67"/>
  <c r="S975" i="67" s="1"/>
  <c r="G976" i="67"/>
  <c r="S976" i="67" s="1"/>
  <c r="G977" i="67"/>
  <c r="S977" i="67" s="1"/>
  <c r="G978" i="67"/>
  <c r="S978" i="67" s="1"/>
  <c r="G979" i="67"/>
  <c r="S979" i="67" s="1"/>
  <c r="G980" i="67"/>
  <c r="S980" i="67" s="1"/>
  <c r="G981" i="67"/>
  <c r="S981" i="67" s="1"/>
  <c r="G982" i="67"/>
  <c r="S982" i="67" s="1"/>
  <c r="G983" i="67"/>
  <c r="S983" i="67" s="1"/>
  <c r="G984" i="67"/>
  <c r="S984" i="67" s="1"/>
  <c r="G985" i="67"/>
  <c r="S985" i="67" s="1"/>
  <c r="G986" i="67"/>
  <c r="S986" i="67" s="1"/>
  <c r="G987" i="67"/>
  <c r="S987" i="67" s="1"/>
  <c r="G988" i="67"/>
  <c r="S988" i="67" s="1"/>
  <c r="G989" i="67"/>
  <c r="S989" i="67" s="1"/>
  <c r="G990" i="67"/>
  <c r="S990" i="67" s="1"/>
  <c r="G991" i="67"/>
  <c r="S991" i="67" s="1"/>
  <c r="G992" i="67"/>
  <c r="S992" i="67" s="1"/>
  <c r="G993" i="67"/>
  <c r="S993" i="67" s="1"/>
  <c r="G994" i="67"/>
  <c r="S994" i="67" s="1"/>
  <c r="G995" i="67"/>
  <c r="S995" i="67" s="1"/>
  <c r="G996" i="67"/>
  <c r="S996" i="67" s="1"/>
  <c r="G997" i="67"/>
  <c r="S997" i="67" s="1"/>
  <c r="G998" i="67"/>
  <c r="S998" i="67" s="1"/>
  <c r="G999" i="67"/>
  <c r="S999" i="67" s="1"/>
  <c r="G1000" i="67"/>
  <c r="S1000" i="67" s="1"/>
  <c r="G1002" i="67"/>
  <c r="S1002" i="67" s="1"/>
  <c r="G1006" i="67"/>
  <c r="S1006" i="67" s="1"/>
  <c r="G1007" i="67"/>
  <c r="S1007" i="67" s="1"/>
  <c r="G1008" i="67"/>
  <c r="S1008" i="67" s="1"/>
  <c r="G1021" i="67"/>
  <c r="S1021" i="67" s="1"/>
  <c r="G1022" i="67"/>
  <c r="S1022" i="67" s="1"/>
  <c r="G1023" i="67"/>
  <c r="S1023" i="67" s="1"/>
  <c r="G1025" i="67"/>
  <c r="S1025" i="67" s="1"/>
  <c r="G1026" i="67"/>
  <c r="S1026" i="67" s="1"/>
  <c r="G1030" i="67"/>
  <c r="S1030" i="67" s="1"/>
  <c r="G1031" i="67"/>
  <c r="S1031" i="67" s="1"/>
  <c r="G1032" i="67"/>
  <c r="S1032" i="67" s="1"/>
  <c r="G1033" i="67"/>
  <c r="S1033" i="67" s="1"/>
  <c r="G1034" i="67"/>
  <c r="S1034" i="67" s="1"/>
  <c r="G1035" i="67"/>
  <c r="S1035" i="67" s="1"/>
  <c r="G1110" i="67"/>
  <c r="S1110" i="67" s="1"/>
  <c r="G1111" i="67"/>
  <c r="S1111" i="67" s="1"/>
  <c r="G1112" i="67"/>
  <c r="S1112" i="67" s="1"/>
  <c r="G1113" i="67"/>
  <c r="S1113" i="67" s="1"/>
  <c r="G1114" i="67"/>
  <c r="S1114" i="67" s="1"/>
  <c r="G1115" i="67"/>
  <c r="S1115" i="67" s="1"/>
  <c r="G1116" i="67"/>
  <c r="S1116" i="67" s="1"/>
  <c r="G1118" i="67"/>
  <c r="S1118" i="67" s="1"/>
  <c r="G1124" i="67"/>
  <c r="S1124" i="67" s="1"/>
  <c r="G1125" i="67"/>
  <c r="S1125" i="67" s="1"/>
  <c r="G1126" i="67"/>
  <c r="S1126" i="67" s="1"/>
  <c r="G1127" i="67"/>
  <c r="S1127" i="67" s="1"/>
  <c r="G1128" i="67"/>
  <c r="S1128" i="67" s="1"/>
  <c r="G1129" i="67"/>
  <c r="S1129" i="67" s="1"/>
  <c r="G1131" i="67"/>
  <c r="S1131" i="67" s="1"/>
  <c r="G1130" i="67"/>
  <c r="S1130" i="67" s="1"/>
  <c r="G1132" i="67"/>
  <c r="S1132" i="67" s="1"/>
  <c r="G1133" i="67"/>
  <c r="S1133" i="67" s="1"/>
  <c r="G1134" i="67"/>
  <c r="S1134" i="67" s="1"/>
  <c r="G1135" i="67"/>
  <c r="S1135" i="67" s="1"/>
  <c r="G1137" i="67"/>
  <c r="S1137" i="67" s="1"/>
  <c r="G1138" i="67"/>
  <c r="S1138" i="67" s="1"/>
  <c r="G1139" i="67"/>
  <c r="S1139" i="67" s="1"/>
  <c r="G1140" i="67"/>
  <c r="S1140" i="67" s="1"/>
  <c r="G1141" i="67"/>
  <c r="S1141" i="67" s="1"/>
  <c r="G1142" i="67"/>
  <c r="S1142" i="67" s="1"/>
  <c r="G1143" i="67"/>
  <c r="S1143" i="67" s="1"/>
  <c r="G1144" i="67"/>
  <c r="S1144" i="67" s="1"/>
  <c r="G1145" i="67"/>
  <c r="S1145" i="67" s="1"/>
  <c r="G1147" i="67"/>
  <c r="S1147" i="67" s="1"/>
  <c r="G1148" i="67"/>
  <c r="S1148" i="67" s="1"/>
  <c r="G1149" i="67"/>
  <c r="S1149" i="67" s="1"/>
  <c r="G1150" i="67"/>
  <c r="S1150" i="67" s="1"/>
  <c r="G1151" i="67"/>
  <c r="S1151" i="67" s="1"/>
  <c r="G1152" i="67"/>
  <c r="S1152" i="67" s="1"/>
  <c r="G1153" i="67"/>
  <c r="S1153" i="67" s="1"/>
  <c r="G1154" i="67"/>
  <c r="S1154" i="67" s="1"/>
  <c r="G1155" i="67"/>
  <c r="S1155" i="67" s="1"/>
  <c r="G1156" i="67"/>
  <c r="S1156" i="67" s="1"/>
  <c r="G1157" i="67"/>
  <c r="S1157" i="67" s="1"/>
  <c r="G1158" i="67"/>
  <c r="S1158" i="67" s="1"/>
  <c r="G1159" i="67"/>
  <c r="S1159" i="67" s="1"/>
  <c r="G1160" i="67"/>
  <c r="S1160" i="67" s="1"/>
  <c r="G1161" i="67"/>
  <c r="S1161" i="67" s="1"/>
  <c r="G1163" i="67"/>
  <c r="S1163" i="67" s="1"/>
  <c r="G1164" i="67"/>
  <c r="S1164" i="67" s="1"/>
  <c r="G1162" i="67"/>
  <c r="S1162" i="67" s="1"/>
  <c r="G1165" i="67"/>
  <c r="S1165" i="67" s="1"/>
  <c r="G1166" i="67"/>
  <c r="S1166" i="67" s="1"/>
  <c r="G1167" i="67"/>
  <c r="S1167" i="67" s="1"/>
  <c r="G1168" i="67"/>
  <c r="S1168" i="67" s="1"/>
  <c r="G1170" i="67"/>
  <c r="S1170" i="67" s="1"/>
  <c r="G1171" i="67"/>
  <c r="S1171" i="67" s="1"/>
  <c r="G1172" i="67"/>
  <c r="S1172" i="67" s="1"/>
  <c r="G1173" i="67"/>
  <c r="S1173" i="67" s="1"/>
  <c r="G1174" i="67"/>
  <c r="S1174" i="67" s="1"/>
  <c r="G1175" i="67"/>
  <c r="S1175" i="67" s="1"/>
  <c r="G1176" i="67"/>
  <c r="S1176" i="67" s="1"/>
  <c r="G1177" i="67"/>
  <c r="S1177" i="67" s="1"/>
  <c r="G1178" i="67"/>
  <c r="S1178" i="67" s="1"/>
  <c r="G1179" i="67"/>
  <c r="S1179" i="67" s="1"/>
  <c r="G1180" i="67"/>
  <c r="S1180" i="67" s="1"/>
  <c r="G1181" i="67"/>
  <c r="S1181" i="67" s="1"/>
  <c r="G1182" i="67"/>
  <c r="S1182" i="67" s="1"/>
  <c r="G1183" i="67"/>
  <c r="S1183" i="67" s="1"/>
  <c r="G1184" i="67"/>
  <c r="S1184" i="67" s="1"/>
  <c r="G1185" i="67"/>
  <c r="S1185" i="67" s="1"/>
  <c r="G1186" i="67"/>
  <c r="S1186" i="67" s="1"/>
  <c r="G1187" i="67"/>
  <c r="S1187" i="67" s="1"/>
  <c r="G1188" i="67"/>
  <c r="S1188" i="67" s="1"/>
  <c r="G1189" i="67"/>
  <c r="S1189" i="67" s="1"/>
  <c r="G1190" i="67"/>
  <c r="S1190" i="67" s="1"/>
  <c r="G1191" i="67"/>
  <c r="S1191" i="67" s="1"/>
  <c r="G1192" i="67"/>
  <c r="S1192" i="67" s="1"/>
  <c r="G1193" i="67"/>
  <c r="S1193" i="67" s="1"/>
  <c r="G1194" i="67"/>
  <c r="S1194" i="67" s="1"/>
  <c r="G1195" i="67"/>
  <c r="S1195" i="67" s="1"/>
  <c r="G1196" i="67"/>
  <c r="S1196" i="67" s="1"/>
  <c r="G1197" i="67"/>
  <c r="S1197" i="67" s="1"/>
  <c r="G1198" i="67"/>
  <c r="S1198" i="67" s="1"/>
  <c r="G1199" i="67"/>
  <c r="S1199" i="67" s="1"/>
  <c r="G1200" i="67"/>
  <c r="S1200" i="67" s="1"/>
  <c r="G1201" i="67"/>
  <c r="S1201" i="67" s="1"/>
  <c r="G1202" i="67"/>
  <c r="S1202" i="67" s="1"/>
  <c r="G1203" i="67"/>
  <c r="S1203" i="67" s="1"/>
  <c r="G1204" i="67"/>
  <c r="S1204" i="67" s="1"/>
  <c r="G1205" i="67"/>
  <c r="S1205" i="67" s="1"/>
  <c r="G1206" i="67"/>
  <c r="S1206" i="67" s="1"/>
  <c r="G1207" i="67"/>
  <c r="S1207" i="67" s="1"/>
  <c r="G1208" i="67"/>
  <c r="S1208" i="67" s="1"/>
  <c r="G1209" i="67"/>
  <c r="S1209" i="67" s="1"/>
  <c r="G1210" i="67"/>
  <c r="S1210" i="67" s="1"/>
  <c r="G1211" i="67"/>
  <c r="S1211" i="67" s="1"/>
  <c r="G1213" i="67"/>
  <c r="S1213" i="67" s="1"/>
  <c r="G1212" i="67"/>
  <c r="S1212" i="67" s="1"/>
  <c r="G1214" i="67"/>
  <c r="S1214" i="67" s="1"/>
  <c r="G1217" i="67"/>
  <c r="S1217" i="67" s="1"/>
  <c r="G1218" i="67"/>
  <c r="S1218" i="67" s="1"/>
  <c r="G1219" i="67"/>
  <c r="S1219" i="67" s="1"/>
  <c r="G1220" i="67"/>
  <c r="S1220" i="67" s="1"/>
  <c r="G1221" i="67"/>
  <c r="S1221" i="67" s="1"/>
  <c r="G1222" i="67"/>
  <c r="S1222" i="67" s="1"/>
  <c r="G1223" i="67"/>
  <c r="S1223" i="67" s="1"/>
  <c r="G1224" i="67"/>
  <c r="S1224" i="67" s="1"/>
  <c r="G1215" i="67"/>
  <c r="S1215" i="67" s="1"/>
  <c r="G1216" i="67"/>
  <c r="S1216" i="67" s="1"/>
  <c r="G1225" i="67"/>
  <c r="S1225" i="67" s="1"/>
  <c r="G1226" i="67"/>
  <c r="S1226" i="67" s="1"/>
  <c r="G1227" i="67"/>
  <c r="S1227" i="67" s="1"/>
  <c r="G1228" i="67"/>
  <c r="S1228" i="67" s="1"/>
  <c r="G1229" i="67"/>
  <c r="S1229" i="67" s="1"/>
  <c r="G1231" i="67"/>
  <c r="S1231" i="67" s="1"/>
  <c r="G1232" i="67"/>
  <c r="S1232" i="67" s="1"/>
  <c r="G1230" i="67"/>
  <c r="S1230" i="67" s="1"/>
  <c r="G1233" i="67"/>
  <c r="S1233" i="67" s="1"/>
  <c r="G1234" i="67"/>
  <c r="S1234" i="67" s="1"/>
  <c r="G1235" i="67"/>
  <c r="S1235" i="67" s="1"/>
  <c r="G1236" i="67"/>
  <c r="S1236" i="67" s="1"/>
  <c r="G1237" i="67"/>
  <c r="S1237" i="67" s="1"/>
  <c r="G1238" i="67"/>
  <c r="S1238" i="67" s="1"/>
  <c r="G1239" i="67"/>
  <c r="S1239" i="67" s="1"/>
  <c r="G1240" i="67"/>
  <c r="S1240" i="67" s="1"/>
  <c r="G1241" i="67"/>
  <c r="S1241" i="67" s="1"/>
  <c r="G1242" i="67"/>
  <c r="S1242" i="67" s="1"/>
  <c r="G1243" i="67"/>
  <c r="S1243" i="67" s="1"/>
  <c r="G1244" i="67"/>
  <c r="S1244" i="67" s="1"/>
  <c r="G1245" i="67"/>
  <c r="S1245" i="67" s="1"/>
  <c r="G1246" i="67"/>
  <c r="S1246" i="67" s="1"/>
  <c r="G1247" i="67"/>
  <c r="S1247" i="67" s="1"/>
  <c r="G1248" i="67"/>
  <c r="S1248" i="67" s="1"/>
  <c r="G1249" i="67"/>
  <c r="S1249" i="67" s="1"/>
  <c r="G1252" i="67"/>
  <c r="S1252" i="67" s="1"/>
  <c r="G1253" i="67"/>
  <c r="S1253" i="67" s="1"/>
  <c r="G1254" i="67"/>
  <c r="S1254" i="67" s="1"/>
  <c r="G1255" i="67"/>
  <c r="S1255" i="67" s="1"/>
  <c r="G1256" i="67"/>
  <c r="S1256" i="67" s="1"/>
  <c r="G1257" i="67"/>
  <c r="S1257" i="67" s="1"/>
  <c r="G1258" i="67"/>
  <c r="S1258" i="67" s="1"/>
  <c r="G1259" i="67"/>
  <c r="S1259" i="67" s="1"/>
  <c r="G1260" i="67"/>
  <c r="S1260" i="67" s="1"/>
  <c r="G1271" i="67"/>
  <c r="S1271" i="67" s="1"/>
  <c r="G1261" i="67"/>
  <c r="S1261" i="67" s="1"/>
  <c r="G1262" i="67"/>
  <c r="S1262" i="67" s="1"/>
  <c r="G1263" i="67"/>
  <c r="S1263" i="67" s="1"/>
  <c r="G1264" i="67"/>
  <c r="S1264" i="67" s="1"/>
  <c r="G1265" i="67"/>
  <c r="S1265" i="67" s="1"/>
  <c r="G1266" i="67"/>
  <c r="S1266" i="67" s="1"/>
  <c r="G1267" i="67"/>
  <c r="S1267" i="67" s="1"/>
  <c r="G1268" i="67"/>
  <c r="S1268" i="67" s="1"/>
  <c r="G1269" i="67"/>
  <c r="S1269" i="67" s="1"/>
  <c r="G1270" i="67"/>
  <c r="S1270" i="67" s="1"/>
  <c r="G1272" i="67"/>
  <c r="S1272" i="67" s="1"/>
  <c r="G1273" i="67"/>
  <c r="S1273" i="67" s="1"/>
  <c r="G1274" i="67"/>
  <c r="S1274" i="67" s="1"/>
  <c r="G1275" i="67"/>
  <c r="S1275" i="67" s="1"/>
  <c r="G1276" i="67"/>
  <c r="S1276" i="67" s="1"/>
  <c r="G1277" i="67"/>
  <c r="S1277" i="67" s="1"/>
  <c r="G1278" i="67"/>
  <c r="S1278" i="67" s="1"/>
  <c r="G1279" i="67"/>
  <c r="S1279" i="67" s="1"/>
  <c r="G1280" i="67"/>
  <c r="S1280" i="67" s="1"/>
  <c r="G1281" i="67"/>
  <c r="S1281" i="67" s="1"/>
  <c r="G1282" i="67"/>
  <c r="S1282" i="67" s="1"/>
  <c r="G1283" i="67"/>
  <c r="S1283" i="67" s="1"/>
  <c r="G1284" i="67"/>
  <c r="S1284" i="67" s="1"/>
  <c r="G1285" i="67"/>
  <c r="S1285" i="67" s="1"/>
  <c r="G1286" i="67"/>
  <c r="S1286" i="67" s="1"/>
  <c r="G1287" i="67"/>
  <c r="S1287" i="67" s="1"/>
  <c r="G1288" i="67"/>
  <c r="S1288" i="67" s="1"/>
  <c r="G1289" i="67"/>
  <c r="S1289" i="67" s="1"/>
  <c r="G1290" i="67"/>
  <c r="S1290" i="67" s="1"/>
  <c r="G1291" i="67"/>
  <c r="S1291" i="67" s="1"/>
  <c r="G1292" i="67"/>
  <c r="S1292" i="67" s="1"/>
  <c r="G1293" i="67"/>
  <c r="S1293" i="67" s="1"/>
  <c r="G1294" i="67"/>
  <c r="S1294" i="67" s="1"/>
  <c r="G1295" i="67"/>
  <c r="S1295" i="67" s="1"/>
  <c r="G1296" i="67"/>
  <c r="S1296" i="67" s="1"/>
  <c r="G1297" i="67"/>
  <c r="S1297" i="67" s="1"/>
  <c r="G1298" i="67"/>
  <c r="S1298" i="67" s="1"/>
  <c r="G1299" i="67"/>
  <c r="S1299" i="67" s="1"/>
  <c r="G1300" i="67"/>
  <c r="S1300" i="67" s="1"/>
  <c r="G1301" i="67"/>
  <c r="S1301" i="67" s="1"/>
  <c r="G1302" i="67"/>
  <c r="S1302" i="67" s="1"/>
  <c r="G1303" i="67"/>
  <c r="S1303" i="67" s="1"/>
  <c r="G1304" i="67"/>
  <c r="S1304" i="67" s="1"/>
  <c r="G1305" i="67"/>
  <c r="S1305" i="67" s="1"/>
  <c r="G1308" i="67"/>
  <c r="S1308" i="67" s="1"/>
  <c r="G1309" i="67"/>
  <c r="S1309" i="67" s="1"/>
  <c r="G1310" i="67"/>
  <c r="S1310" i="67" s="1"/>
  <c r="G1306" i="67"/>
  <c r="S1306" i="67" s="1"/>
  <c r="G1307" i="67"/>
  <c r="S1307" i="67" s="1"/>
  <c r="G1311" i="67"/>
  <c r="S1311" i="67" s="1"/>
  <c r="G1312" i="67"/>
  <c r="S1312" i="67" s="1"/>
  <c r="G1313" i="67"/>
  <c r="S1313" i="67" s="1"/>
  <c r="G1314" i="67"/>
  <c r="S1314" i="67" s="1"/>
  <c r="G1315" i="67"/>
  <c r="S1315" i="67" s="1"/>
  <c r="G1316" i="67"/>
  <c r="S1316" i="67" s="1"/>
  <c r="G1317" i="67"/>
  <c r="S1317" i="67" s="1"/>
  <c r="G1318" i="67"/>
  <c r="S1318" i="67" s="1"/>
  <c r="G1017" i="67"/>
  <c r="S1017" i="67" s="1"/>
  <c r="G1117" i="67"/>
  <c r="S1117" i="67" s="1"/>
  <c r="G1018" i="67"/>
  <c r="S1018" i="67" s="1"/>
  <c r="G1001" i="67"/>
  <c r="S1001" i="67" s="1"/>
  <c r="G1003" i="67"/>
  <c r="S1003" i="67" s="1"/>
  <c r="G1019" i="67"/>
  <c r="S1019" i="67" s="1"/>
  <c r="G1020" i="67"/>
  <c r="S1020" i="67" s="1"/>
  <c r="G276" i="67"/>
  <c r="S276" i="67" s="1"/>
  <c r="G1024" i="67"/>
  <c r="S1024" i="67" s="1"/>
  <c r="G277" i="67"/>
  <c r="S277" i="67" s="1"/>
  <c r="G1004" i="67"/>
  <c r="S1004" i="67" s="1"/>
  <c r="G319" i="67"/>
  <c r="S319" i="67" s="1"/>
  <c r="G1005" i="67"/>
  <c r="S1005" i="67" s="1"/>
  <c r="G1027" i="67"/>
  <c r="S1027" i="67" s="1"/>
  <c r="G1028" i="67"/>
  <c r="S1028" i="67" s="1"/>
  <c r="G1029" i="67"/>
  <c r="S1029" i="67" s="1"/>
  <c r="G559" i="67"/>
  <c r="S559" i="67" s="1"/>
  <c r="G1009" i="67"/>
  <c r="S1009" i="67" s="1"/>
  <c r="G1119" i="67"/>
  <c r="S1119" i="67" s="1"/>
  <c r="G279" i="67"/>
  <c r="S279" i="67" s="1"/>
  <c r="G1036" i="67"/>
  <c r="S1036" i="67" s="1"/>
  <c r="G282" i="67"/>
  <c r="S282" i="67" s="1"/>
  <c r="G458" i="67"/>
  <c r="S458" i="67" s="1"/>
  <c r="G584" i="67"/>
  <c r="S584" i="67" s="1"/>
  <c r="G605" i="67"/>
  <c r="S605" i="67" s="1"/>
  <c r="G1010" i="67"/>
  <c r="S1010" i="67" s="1"/>
  <c r="G1037" i="67"/>
  <c r="S1037" i="67" s="1"/>
  <c r="G1038" i="67"/>
  <c r="S1038" i="67" s="1"/>
  <c r="G1039" i="67"/>
  <c r="S1039" i="67" s="1"/>
  <c r="G1040" i="67"/>
  <c r="S1040" i="67" s="1"/>
  <c r="G1041" i="67"/>
  <c r="S1041" i="67" s="1"/>
  <c r="G1042" i="67"/>
  <c r="S1042" i="67" s="1"/>
  <c r="G1043" i="67"/>
  <c r="S1043" i="67" s="1"/>
  <c r="G1044" i="67"/>
  <c r="S1044" i="67" s="1"/>
  <c r="G1120" i="67"/>
  <c r="S1120" i="67" s="1"/>
  <c r="G283" i="67"/>
  <c r="S283" i="67" s="1"/>
  <c r="G284" i="67"/>
  <c r="S284" i="67" s="1"/>
  <c r="G487" i="67"/>
  <c r="S487" i="67" s="1"/>
  <c r="G1045" i="67"/>
  <c r="S1045" i="67" s="1"/>
  <c r="G1046" i="67"/>
  <c r="S1046" i="67" s="1"/>
  <c r="G1047" i="67"/>
  <c r="S1047" i="67" s="1"/>
  <c r="G1048" i="67"/>
  <c r="S1048" i="67" s="1"/>
  <c r="G1049" i="67"/>
  <c r="S1049" i="67" s="1"/>
  <c r="G1050" i="67"/>
  <c r="S1050" i="67" s="1"/>
  <c r="G1121" i="67"/>
  <c r="S1121" i="67" s="1"/>
  <c r="G1136" i="67"/>
  <c r="S1136" i="67" s="1"/>
  <c r="G285" i="67"/>
  <c r="S285" i="67" s="1"/>
  <c r="G286" i="67"/>
  <c r="S286" i="67" s="1"/>
  <c r="G287" i="67"/>
  <c r="S287" i="67" s="1"/>
  <c r="G1011" i="67"/>
  <c r="S1011" i="67" s="1"/>
  <c r="G1051" i="67"/>
  <c r="S1051" i="67" s="1"/>
  <c r="G1052" i="67"/>
  <c r="S1052" i="67" s="1"/>
  <c r="G1053" i="67"/>
  <c r="S1053" i="67" s="1"/>
  <c r="G1054" i="67"/>
  <c r="S1054" i="67" s="1"/>
  <c r="G1055" i="67"/>
  <c r="S1055" i="67" s="1"/>
  <c r="G288" i="67"/>
  <c r="S288" i="67" s="1"/>
  <c r="G289" i="67"/>
  <c r="S289" i="67" s="1"/>
  <c r="G290" i="67"/>
  <c r="S290" i="67" s="1"/>
  <c r="G291" i="67"/>
  <c r="S291" i="67" s="1"/>
  <c r="G292" i="67"/>
  <c r="S292" i="67" s="1"/>
  <c r="G562" i="67"/>
  <c r="S562" i="67" s="1"/>
  <c r="G1012" i="67"/>
  <c r="S1012" i="67" s="1"/>
  <c r="G1056" i="67"/>
  <c r="S1056" i="67" s="1"/>
  <c r="G554" i="67"/>
  <c r="S554" i="67" s="1"/>
  <c r="G1057" i="67"/>
  <c r="S1057" i="67" s="1"/>
  <c r="G1058" i="67"/>
  <c r="S1058" i="67" s="1"/>
  <c r="G1059" i="67"/>
  <c r="S1059" i="67" s="1"/>
  <c r="G1060" i="67"/>
  <c r="S1060" i="67" s="1"/>
  <c r="G1061" i="67"/>
  <c r="S1061" i="67" s="1"/>
  <c r="G1062" i="67"/>
  <c r="S1062" i="67" s="1"/>
  <c r="G1250" i="67"/>
  <c r="S1250" i="67" s="1"/>
  <c r="G1063" i="67"/>
  <c r="S1063" i="67" s="1"/>
  <c r="G272" i="67"/>
  <c r="S272" i="67" s="1"/>
  <c r="G1013" i="67"/>
  <c r="S1013" i="67" s="1"/>
  <c r="G1064" i="67"/>
  <c r="S1064" i="67" s="1"/>
  <c r="G1065" i="67"/>
  <c r="S1065" i="67" s="1"/>
  <c r="G1066" i="67"/>
  <c r="S1066" i="67" s="1"/>
  <c r="G1067" i="67"/>
  <c r="S1067" i="67" s="1"/>
  <c r="G1068" i="67"/>
  <c r="S1068" i="67" s="1"/>
  <c r="G1069" i="67"/>
  <c r="S1069" i="67" s="1"/>
  <c r="G1070" i="67"/>
  <c r="S1070" i="67" s="1"/>
  <c r="G1071" i="67"/>
  <c r="S1071" i="67" s="1"/>
  <c r="G293" i="67"/>
  <c r="S293" i="67" s="1"/>
  <c r="G294" i="67"/>
  <c r="S294" i="67" s="1"/>
  <c r="G591" i="67"/>
  <c r="S591" i="67" s="1"/>
  <c r="G665" i="67"/>
  <c r="S665" i="67" s="1"/>
  <c r="G1014" i="67"/>
  <c r="S1014" i="67" s="1"/>
  <c r="G1015" i="67"/>
  <c r="S1015" i="67" s="1"/>
  <c r="G1016" i="67"/>
  <c r="S1016" i="67" s="1"/>
  <c r="G1072" i="67"/>
  <c r="S1072" i="67" s="1"/>
  <c r="G1073" i="67"/>
  <c r="S1073" i="67" s="1"/>
  <c r="G1074" i="67"/>
  <c r="S1074" i="67" s="1"/>
  <c r="G1075" i="67"/>
  <c r="S1075" i="67" s="1"/>
  <c r="G1076" i="67"/>
  <c r="S1076" i="67" s="1"/>
  <c r="G1077" i="67"/>
  <c r="S1077" i="67" s="1"/>
  <c r="G1078" i="67"/>
  <c r="S1078" i="67" s="1"/>
  <c r="G1079" i="67"/>
  <c r="S1079" i="67" s="1"/>
  <c r="G1080" i="67"/>
  <c r="S1080" i="67" s="1"/>
  <c r="G1081" i="67"/>
  <c r="S1081" i="67" s="1"/>
  <c r="G1082" i="67"/>
  <c r="S1082" i="67" s="1"/>
  <c r="G1251" i="67"/>
  <c r="S1251" i="67" s="1"/>
  <c r="G1122" i="67"/>
  <c r="S1122" i="67" s="1"/>
  <c r="G1083" i="67"/>
  <c r="S1083" i="67" s="1"/>
  <c r="G1084" i="67"/>
  <c r="S1084" i="67" s="1"/>
  <c r="G295" i="67"/>
  <c r="S295" i="67" s="1"/>
  <c r="G1085" i="67"/>
  <c r="S1085" i="67" s="1"/>
  <c r="G1086" i="67"/>
  <c r="S1086" i="67" s="1"/>
  <c r="G1087" i="67"/>
  <c r="S1087" i="67" s="1"/>
  <c r="G1088" i="67"/>
  <c r="S1088" i="67" s="1"/>
  <c r="G1089" i="67"/>
  <c r="S1089" i="67" s="1"/>
  <c r="G1123" i="67"/>
  <c r="S1123" i="67" s="1"/>
  <c r="G512" i="67"/>
  <c r="S512" i="67" s="1"/>
  <c r="G681" i="67"/>
  <c r="S681" i="67" s="1"/>
  <c r="G682" i="67"/>
  <c r="S682" i="67" s="1"/>
  <c r="G1090" i="67"/>
  <c r="S1090" i="67" s="1"/>
  <c r="G1091" i="67"/>
  <c r="S1091" i="67" s="1"/>
  <c r="G296" i="67"/>
  <c r="S296" i="67" s="1"/>
  <c r="G555" i="67"/>
  <c r="S555" i="67" s="1"/>
  <c r="G1146" i="67"/>
  <c r="S1146" i="67" s="1"/>
  <c r="G1169" i="67"/>
  <c r="S1169" i="67" s="1"/>
  <c r="G1092" i="67"/>
  <c r="S1092" i="67" s="1"/>
  <c r="G297" i="67"/>
  <c r="S297" i="67" s="1"/>
  <c r="G1093" i="67"/>
  <c r="S1093" i="67" s="1"/>
  <c r="G1094" i="67"/>
  <c r="S1094" i="67" s="1"/>
  <c r="G1095" i="67"/>
  <c r="S1095" i="67" s="1"/>
  <c r="G1096" i="67"/>
  <c r="S1096" i="67" s="1"/>
  <c r="G1097" i="67"/>
  <c r="S1097" i="67" s="1"/>
  <c r="G1098" i="67"/>
  <c r="S1098" i="67" s="1"/>
  <c r="G1099" i="67"/>
  <c r="S1099" i="67" s="1"/>
  <c r="G1100" i="67"/>
  <c r="S1100" i="67" s="1"/>
  <c r="G1101" i="67"/>
  <c r="S1101" i="67" s="1"/>
  <c r="G1102" i="67"/>
  <c r="S1102" i="67" s="1"/>
  <c r="G1103" i="67"/>
  <c r="S1103" i="67" s="1"/>
  <c r="G1104" i="67"/>
  <c r="S1104" i="67" s="1"/>
  <c r="G1105" i="67"/>
  <c r="S1105" i="67" s="1"/>
  <c r="G1106" i="67"/>
  <c r="S1106" i="67" s="1"/>
  <c r="G1107" i="67"/>
  <c r="S1107" i="67" s="1"/>
  <c r="G1108" i="67"/>
  <c r="S1108" i="67" s="1"/>
  <c r="G304" i="67"/>
  <c r="S304" i="67" s="1"/>
  <c r="G305" i="67"/>
  <c r="S305" i="67" s="1"/>
  <c r="G306" i="67"/>
  <c r="S306" i="67" s="1"/>
  <c r="G307" i="67"/>
  <c r="S307" i="67" s="1"/>
  <c r="G308" i="67"/>
  <c r="S308" i="67" s="1"/>
  <c r="G309" i="67"/>
  <c r="S309" i="67" s="1"/>
  <c r="G310" i="67"/>
  <c r="S310" i="67" s="1"/>
  <c r="G311" i="67"/>
  <c r="S311" i="67" s="1"/>
  <c r="G312" i="67"/>
  <c r="S312" i="67" s="1"/>
  <c r="G313" i="67"/>
  <c r="S313" i="67" s="1"/>
  <c r="G314" i="67"/>
  <c r="S314" i="67" s="1"/>
  <c r="G1109" i="67"/>
  <c r="S1109" i="67" s="1"/>
  <c r="G483" i="67"/>
  <c r="S483" i="67" s="1"/>
  <c r="G488" i="67"/>
  <c r="S488" i="67" s="1"/>
  <c r="F8" i="79"/>
  <c r="E8" i="79"/>
  <c r="F15" i="79"/>
  <c r="E16" i="79"/>
  <c r="F16" i="79"/>
  <c r="B17" i="79"/>
  <c r="T1319" i="67"/>
  <c r="A1320" i="67" l="1"/>
  <c r="A622" i="86"/>
  <c r="A633" i="86"/>
  <c r="A750" i="86"/>
  <c r="A31" i="86"/>
  <c r="A368" i="86"/>
  <c r="A37" i="86"/>
  <c r="A68" i="86"/>
  <c r="A302" i="86"/>
  <c r="A757" i="86"/>
  <c r="A337" i="86"/>
  <c r="A214" i="86"/>
  <c r="A262" i="86"/>
  <c r="A835" i="86"/>
  <c r="A275" i="86"/>
  <c r="A639" i="86"/>
  <c r="A298" i="86"/>
  <c r="A623" i="86"/>
  <c r="A274" i="86"/>
  <c r="A43" i="86"/>
  <c r="A23" i="86"/>
  <c r="A348" i="86"/>
  <c r="A306" i="86"/>
  <c r="A301" i="86"/>
  <c r="A44" i="86"/>
  <c r="A624" i="86"/>
  <c r="A249" i="86"/>
  <c r="A87" i="86"/>
  <c r="A88" i="86"/>
  <c r="A346" i="86"/>
  <c r="A219" i="86"/>
  <c r="A247" i="86"/>
  <c r="A764" i="86"/>
  <c r="A264" i="86"/>
  <c r="A763" i="86"/>
  <c r="A90" i="86"/>
  <c r="A744" i="86"/>
  <c r="A821" i="86"/>
  <c r="A91" i="86"/>
  <c r="A153" i="86"/>
  <c r="A196" i="86"/>
  <c r="A612" i="86"/>
  <c r="A150" i="86"/>
  <c r="A376" i="86"/>
  <c r="A817" i="86"/>
  <c r="A24" i="86"/>
  <c r="A361" i="86"/>
  <c r="A234" i="86"/>
  <c r="A836" i="86"/>
  <c r="A61" i="86"/>
  <c r="A165" i="86"/>
  <c r="A192" i="86"/>
  <c r="A191" i="86"/>
  <c r="A265" i="86"/>
  <c r="A377" i="86"/>
  <c r="A33" i="86"/>
  <c r="A375" i="86"/>
  <c r="A221" i="86"/>
  <c r="A826" i="86"/>
  <c r="A185" i="86"/>
  <c r="A198" i="86"/>
  <c r="A241" i="86"/>
  <c r="A751" i="86"/>
  <c r="A29" i="86"/>
  <c r="A251" i="86"/>
  <c r="A278" i="86"/>
  <c r="A238" i="86"/>
  <c r="A166" i="86"/>
  <c r="A288" i="86"/>
  <c r="A741" i="86"/>
  <c r="A253" i="86"/>
  <c r="A742" i="86"/>
  <c r="A362" i="86"/>
  <c r="A70" i="86"/>
  <c r="A226" i="86"/>
  <c r="A289" i="86"/>
  <c r="A62" i="86"/>
  <c r="A282" i="86"/>
  <c r="A334" i="86"/>
  <c r="A356" i="86"/>
  <c r="A307" i="86"/>
  <c r="A634" i="86"/>
  <c r="A271" i="86"/>
  <c r="A97" i="86"/>
  <c r="A822" i="86"/>
  <c r="A173" i="86"/>
  <c r="A308" i="86"/>
  <c r="A378" i="86"/>
  <c r="A319" i="86"/>
  <c r="A349" i="86"/>
  <c r="A254" i="86"/>
  <c r="A244" i="86"/>
  <c r="A287" i="86"/>
  <c r="A614" i="86"/>
  <c r="A164" i="86"/>
  <c r="A187" i="86"/>
  <c r="A768" i="86"/>
  <c r="A767" i="86"/>
  <c r="A818" i="86"/>
  <c r="A148" i="86"/>
  <c r="A71" i="86"/>
  <c r="A753" i="86"/>
  <c r="A329" i="86"/>
  <c r="A174" i="86"/>
  <c r="A197" i="86"/>
  <c r="A272" i="86"/>
  <c r="A335" i="86"/>
  <c r="A246" i="86"/>
  <c r="A227" i="86"/>
  <c r="A371" i="86"/>
  <c r="A292" i="86"/>
  <c r="A317" i="86"/>
  <c r="A149" i="86"/>
  <c r="A743" i="86"/>
  <c r="A635" i="86"/>
  <c r="A177" i="86"/>
  <c r="A215" i="86"/>
  <c r="A827" i="86"/>
  <c r="A72" i="86"/>
  <c r="A295" i="86"/>
  <c r="A162" i="86"/>
  <c r="A294" i="86"/>
  <c r="A283" i="86"/>
  <c r="A379" i="86"/>
  <c r="A94" i="86"/>
  <c r="A336" i="86"/>
  <c r="A175" i="86"/>
  <c r="A261" i="86"/>
  <c r="A369" i="86"/>
  <c r="A256" i="86"/>
  <c r="A92" i="86"/>
  <c r="A320" i="86"/>
  <c r="A171" i="86"/>
  <c r="A813" i="86"/>
  <c r="A38" i="86"/>
  <c r="A39" i="86"/>
  <c r="A745" i="86"/>
  <c r="A823" i="86"/>
  <c r="A147" i="86"/>
  <c r="A46" i="86"/>
  <c r="A638" i="86"/>
  <c r="A276" i="86"/>
  <c r="A815" i="86"/>
  <c r="A73" i="86"/>
  <c r="A49" i="86"/>
  <c r="A829" i="86"/>
  <c r="A199" i="86"/>
  <c r="A85" i="86"/>
  <c r="A625" i="86"/>
  <c r="A190" i="86"/>
  <c r="A74" i="86"/>
  <c r="A217" i="86"/>
  <c r="A233" i="86"/>
  <c r="A279" i="86"/>
  <c r="A290" i="86"/>
  <c r="A89" i="86"/>
  <c r="A314" i="86"/>
  <c r="A169" i="86"/>
  <c r="A216" i="86"/>
  <c r="A200" i="86"/>
  <c r="A380" i="86"/>
  <c r="A338" i="86"/>
  <c r="A616" i="86"/>
  <c r="A381" i="86"/>
  <c r="A300" i="86"/>
  <c r="A291" i="86"/>
  <c r="A343" i="86"/>
  <c r="A837" i="86"/>
  <c r="A228" i="86"/>
  <c r="A382" i="86"/>
  <c r="A20" i="86"/>
  <c r="A350" i="86"/>
  <c r="A180" i="86"/>
  <c r="A280" i="86"/>
  <c r="A617" i="86"/>
  <c r="A208" i="86"/>
  <c r="A370" i="86"/>
  <c r="A170" i="86"/>
  <c r="A178" i="86"/>
  <c r="A133" i="86"/>
  <c r="A96" i="86"/>
  <c r="A35" i="86"/>
  <c r="A95" i="86"/>
  <c r="A161" i="86"/>
  <c r="A229" i="86"/>
  <c r="A285" i="86"/>
  <c r="A56" i="86"/>
  <c r="A151" i="86"/>
  <c r="A281" i="86"/>
  <c r="A286" i="86"/>
  <c r="A99" i="86"/>
  <c r="A324" i="86"/>
  <c r="A51" i="86"/>
  <c r="A814" i="86"/>
  <c r="A303" i="86"/>
  <c r="A179" i="86"/>
  <c r="A746" i="86"/>
  <c r="A154" i="86"/>
  <c r="A47" i="86"/>
  <c r="A372" i="86"/>
  <c r="A167" i="86"/>
  <c r="A626" i="86"/>
  <c r="A318" i="86"/>
  <c r="A769" i="86"/>
  <c r="A752" i="86"/>
  <c r="A209" i="86"/>
  <c r="A322" i="86"/>
  <c r="A82" i="86"/>
  <c r="A218" i="86"/>
  <c r="A83" i="86"/>
  <c r="A201" i="86"/>
  <c r="A345" i="86"/>
  <c r="A636" i="86"/>
  <c r="A202" i="86"/>
  <c r="A245" i="86"/>
  <c r="A75" i="86"/>
  <c r="A339" i="86"/>
  <c r="A203" i="86"/>
  <c r="A186" i="86"/>
  <c r="A210" i="86"/>
  <c r="A755" i="86"/>
  <c r="A66" i="86"/>
  <c r="A259" i="86"/>
  <c r="A93" i="86"/>
  <c r="A160" i="86"/>
  <c r="A41" i="86"/>
  <c r="A163" i="86"/>
  <c r="A358" i="86"/>
  <c r="A363" i="86"/>
  <c r="A383" i="86"/>
  <c r="A351" i="86"/>
  <c r="A761" i="86"/>
  <c r="A759" i="86"/>
  <c r="A330" i="86"/>
  <c r="A819" i="86"/>
  <c r="A220" i="86"/>
  <c r="A155" i="86"/>
  <c r="A257" i="86"/>
  <c r="A27" i="86"/>
  <c r="A28" i="86"/>
  <c r="A25" i="86"/>
  <c r="A235" i="86"/>
  <c r="A384" i="86"/>
  <c r="A304" i="86"/>
  <c r="A76" i="86"/>
  <c r="A760" i="86"/>
  <c r="A195" i="86"/>
  <c r="A100" i="86"/>
  <c r="A242" i="86"/>
  <c r="A756" i="86"/>
  <c r="A34" i="86"/>
  <c r="A48" i="86"/>
  <c r="A297" i="86"/>
  <c r="A313" i="86"/>
  <c r="A293" i="86"/>
  <c r="A52" i="86"/>
  <c r="A240" i="86"/>
  <c r="A284" i="86"/>
  <c r="A86" i="86"/>
  <c r="A385" i="86"/>
  <c r="A60" i="86"/>
  <c r="A204" i="86"/>
  <c r="A26" i="86"/>
  <c r="A838" i="86"/>
  <c r="A789" i="86"/>
  <c r="A260" i="86"/>
  <c r="A619" i="86"/>
  <c r="A832" i="86"/>
  <c r="A627" i="86"/>
  <c r="A230" i="86"/>
  <c r="A365" i="86"/>
  <c r="A628" i="86"/>
  <c r="A629" i="86"/>
  <c r="A331" i="86"/>
  <c r="A277" i="86"/>
  <c r="A231" i="86"/>
  <c r="A834" i="86"/>
  <c r="A754" i="86"/>
  <c r="A258" i="86"/>
  <c r="A327" i="86"/>
  <c r="A181" i="86"/>
  <c r="A67" i="86"/>
  <c r="A833" i="86"/>
  <c r="A205" i="86"/>
  <c r="A222" i="86"/>
  <c r="A21" i="86"/>
  <c r="A206" i="86"/>
  <c r="A610" i="86"/>
  <c r="A340" i="86"/>
  <c r="A758" i="86"/>
  <c r="A816" i="86"/>
  <c r="A315" i="86"/>
  <c r="A341" i="86"/>
  <c r="A57" i="86"/>
  <c r="A386" i="86"/>
  <c r="A65" i="86"/>
  <c r="A359" i="86"/>
  <c r="A131" i="86"/>
  <c r="A374" i="86"/>
  <c r="A19" i="86"/>
  <c r="A211" i="86"/>
  <c r="A273" i="86"/>
  <c r="A159" i="86"/>
  <c r="A77" i="86"/>
  <c r="A194" i="86"/>
  <c r="A223" i="86"/>
  <c r="A53" i="86"/>
  <c r="A630" i="86"/>
  <c r="A366" i="86"/>
  <c r="A296" i="86"/>
  <c r="A387" i="86"/>
  <c r="A611" i="86"/>
  <c r="A188" i="86"/>
  <c r="A328" i="86"/>
  <c r="A176" i="86"/>
  <c r="A232" i="86"/>
  <c r="A613" i="86"/>
  <c r="A183" i="86"/>
  <c r="A54" i="86"/>
  <c r="A207" i="86"/>
  <c r="A332" i="86"/>
  <c r="A621" i="86"/>
  <c r="A305" i="86"/>
  <c r="A631" i="86"/>
  <c r="A325" i="86"/>
  <c r="A50" i="86"/>
  <c r="A40" i="86"/>
  <c r="A250" i="86"/>
  <c r="A42" i="86"/>
  <c r="A352" i="86"/>
  <c r="A270" i="86"/>
  <c r="A268" i="86"/>
  <c r="A255" i="86"/>
  <c r="A236" i="86"/>
  <c r="A344" i="86"/>
  <c r="A388" i="86"/>
  <c r="A224" i="86"/>
  <c r="A263" i="86"/>
  <c r="A59" i="86"/>
  <c r="A78" i="86"/>
  <c r="A58" i="86"/>
  <c r="A309" i="86"/>
  <c r="A367" i="86"/>
  <c r="A824" i="86"/>
  <c r="A640" i="86"/>
  <c r="A748" i="86"/>
  <c r="A839" i="86"/>
  <c r="A98" i="86"/>
  <c r="A840" i="86"/>
  <c r="A266" i="86"/>
  <c r="A841" i="86"/>
  <c r="A158" i="86"/>
  <c r="A353" i="86"/>
  <c r="A740" i="86"/>
  <c r="A790" i="86"/>
  <c r="A79" i="86"/>
  <c r="A63" i="86"/>
  <c r="A615" i="86"/>
  <c r="A389" i="86"/>
  <c r="A69" i="86"/>
  <c r="A80" i="86"/>
  <c r="A747" i="86"/>
  <c r="A189" i="86"/>
  <c r="A390" i="86"/>
  <c r="A239" i="86"/>
  <c r="A323" i="86"/>
  <c r="A620" i="86"/>
  <c r="A333" i="86"/>
  <c r="A342" i="86"/>
  <c r="A81" i="86"/>
  <c r="A316" i="86"/>
  <c r="A310" i="86"/>
  <c r="A269" i="86"/>
  <c r="A820" i="86"/>
  <c r="A212" i="86"/>
  <c r="A168" i="86"/>
  <c r="A55" i="86"/>
  <c r="A641" i="86"/>
  <c r="A182" i="86"/>
  <c r="A267" i="86"/>
  <c r="A156" i="86"/>
  <c r="A357" i="86"/>
  <c r="A637" i="86"/>
  <c r="A64" i="86"/>
  <c r="A45" i="86"/>
  <c r="A152" i="86"/>
  <c r="A36" i="86"/>
  <c r="A225" i="86"/>
  <c r="A299" i="86"/>
  <c r="A243" i="86"/>
  <c r="A765" i="86"/>
  <c r="A830" i="86"/>
  <c r="A311" i="86"/>
  <c r="A842" i="86"/>
  <c r="A252" i="86"/>
  <c r="A360" i="86"/>
  <c r="A828" i="86"/>
  <c r="A32" i="86"/>
  <c r="A354" i="86"/>
  <c r="A30" i="86"/>
  <c r="A347" i="86"/>
  <c r="A749" i="86"/>
  <c r="A248" i="86"/>
  <c r="A312" i="86"/>
  <c r="A237" i="86"/>
  <c r="A618" i="86"/>
  <c r="A157" i="86"/>
  <c r="A193" i="86"/>
  <c r="A213" i="86"/>
  <c r="A831" i="86"/>
  <c r="A172" i="86"/>
  <c r="A762" i="86"/>
  <c r="A84" i="86"/>
  <c r="A609" i="86"/>
  <c r="A766" i="86"/>
  <c r="A364" i="86"/>
  <c r="A132" i="86"/>
  <c r="A22" i="86"/>
  <c r="A326" i="86"/>
  <c r="A355" i="86"/>
  <c r="A373" i="86"/>
  <c r="A632" i="86"/>
  <c r="A391" i="86"/>
  <c r="A184" i="86"/>
  <c r="A825" i="86"/>
  <c r="A843" i="86"/>
  <c r="A654" i="86"/>
  <c r="A718" i="86"/>
  <c r="A691" i="86"/>
  <c r="A697" i="86"/>
  <c r="A660" i="86"/>
  <c r="A698" i="86"/>
  <c r="A146" i="86"/>
  <c r="A142" i="86"/>
  <c r="A692" i="86"/>
  <c r="A719" i="86"/>
  <c r="A699" i="86"/>
  <c r="A139" i="86"/>
  <c r="A662" i="86"/>
  <c r="A710" i="86"/>
  <c r="A720" i="86"/>
  <c r="A700" i="86"/>
  <c r="A681" i="86"/>
  <c r="A670" i="86"/>
  <c r="A650" i="86"/>
  <c r="A651" i="86"/>
  <c r="A663" i="86"/>
  <c r="A701" i="86"/>
  <c r="A658" i="86"/>
  <c r="A143" i="86"/>
  <c r="A644" i="86"/>
  <c r="A671" i="86"/>
  <c r="A646" i="86"/>
  <c r="A689" i="86"/>
  <c r="A676" i="86"/>
  <c r="A721" i="86"/>
  <c r="A693" i="86"/>
  <c r="A659" i="86"/>
  <c r="A642" i="86"/>
  <c r="A702" i="86"/>
  <c r="A722" i="86"/>
  <c r="A738" i="86"/>
  <c r="A734" i="86"/>
  <c r="A723" i="86"/>
  <c r="A682" i="86"/>
  <c r="A711" i="86"/>
  <c r="A672" i="86"/>
  <c r="A712" i="86"/>
  <c r="A713" i="86"/>
  <c r="A673" i="86"/>
  <c r="A724" i="86"/>
  <c r="A661" i="86"/>
  <c r="A649" i="86"/>
  <c r="A725" i="86"/>
  <c r="A714" i="86"/>
  <c r="A653" i="86"/>
  <c r="A708" i="86"/>
  <c r="A726" i="86"/>
  <c r="A138" i="86"/>
  <c r="A727" i="86"/>
  <c r="A655" i="86"/>
  <c r="A652" i="86"/>
  <c r="A715" i="86"/>
  <c r="A321" i="86"/>
  <c r="A667" i="86"/>
  <c r="A703" i="86"/>
  <c r="A694" i="86"/>
  <c r="A683" i="86"/>
  <c r="A645" i="86"/>
  <c r="A728" i="86"/>
  <c r="A729" i="86"/>
  <c r="A668" i="86"/>
  <c r="A677" i="86"/>
  <c r="A664" i="86"/>
  <c r="A730" i="86"/>
  <c r="A704" i="86"/>
  <c r="A690" i="86"/>
  <c r="A140" i="86"/>
  <c r="A684" i="86"/>
  <c r="A685" i="86"/>
  <c r="A709" i="86"/>
  <c r="A716" i="86"/>
  <c r="A141" i="86"/>
  <c r="A735" i="86"/>
  <c r="A695" i="86"/>
  <c r="A731" i="86"/>
  <c r="A705" i="86"/>
  <c r="A136" i="86"/>
  <c r="A137" i="86"/>
  <c r="A706" i="86"/>
  <c r="A643" i="86"/>
  <c r="A686" i="86"/>
  <c r="A707" i="86"/>
  <c r="A656" i="86"/>
  <c r="A144" i="86"/>
  <c r="A696" i="86"/>
  <c r="A736" i="86"/>
  <c r="A657" i="86"/>
  <c r="A134" i="86"/>
  <c r="A717" i="86"/>
  <c r="A688" i="86"/>
  <c r="A145" i="86"/>
  <c r="A669" i="86"/>
  <c r="A674" i="86"/>
  <c r="A678" i="86"/>
  <c r="A739" i="86"/>
  <c r="A687" i="86"/>
  <c r="A675" i="86"/>
  <c r="A647" i="86"/>
  <c r="A737" i="86"/>
  <c r="A679" i="86"/>
  <c r="A665" i="86"/>
  <c r="A135" i="86"/>
  <c r="A680" i="86"/>
  <c r="A732" i="86"/>
  <c r="A733" i="86"/>
  <c r="A666" i="86"/>
  <c r="A648" i="86"/>
  <c r="A495" i="86"/>
  <c r="A591" i="86"/>
  <c r="A797" i="86"/>
  <c r="A770" i="86"/>
  <c r="A432" i="86"/>
  <c r="A120" i="86"/>
  <c r="A393" i="86"/>
  <c r="A600" i="86"/>
  <c r="A396" i="86"/>
  <c r="A472" i="86"/>
  <c r="A548" i="86"/>
  <c r="A394" i="86"/>
  <c r="A549" i="86"/>
  <c r="A412" i="86"/>
  <c r="A581" i="86"/>
  <c r="A439" i="86"/>
  <c r="A540" i="86"/>
  <c r="A798" i="86"/>
  <c r="A786" i="86"/>
  <c r="A108" i="86"/>
  <c r="A586" i="86"/>
  <c r="A493" i="86"/>
  <c r="A478" i="86"/>
  <c r="A101" i="86"/>
  <c r="A516" i="86"/>
  <c r="A782" i="86"/>
  <c r="A435" i="86"/>
  <c r="A580" i="86"/>
  <c r="A109" i="86"/>
  <c r="A440" i="86"/>
  <c r="A521" i="86"/>
  <c r="A499" i="86"/>
  <c r="A527" i="86"/>
  <c r="A409" i="86"/>
  <c r="A392" i="86"/>
  <c r="A107" i="86"/>
  <c r="A418" i="86"/>
  <c r="A419" i="86"/>
  <c r="A430" i="86"/>
  <c r="A592" i="86"/>
  <c r="A121" i="86"/>
  <c r="A122" i="86"/>
  <c r="A437" i="86"/>
  <c r="A571" i="86"/>
  <c r="A799" i="86"/>
  <c r="A534" i="86"/>
  <c r="A413" i="86"/>
  <c r="A482" i="86"/>
  <c r="A800" i="86"/>
  <c r="A438" i="86"/>
  <c r="A441" i="86"/>
  <c r="A535" i="86"/>
  <c r="A436" i="86"/>
  <c r="A780" i="86"/>
  <c r="A442" i="86"/>
  <c r="A566" i="86"/>
  <c r="A500" i="86"/>
  <c r="A428" i="86"/>
  <c r="A443" i="86"/>
  <c r="A506" i="86"/>
  <c r="A550" i="86"/>
  <c r="A123" i="86"/>
  <c r="A544" i="86"/>
  <c r="A124" i="86"/>
  <c r="A414" i="86"/>
  <c r="A602" i="86"/>
  <c r="A601" i="86"/>
  <c r="A810" i="86"/>
  <c r="A110" i="86"/>
  <c r="A504" i="86"/>
  <c r="A469" i="86"/>
  <c r="A444" i="86"/>
  <c r="A445" i="86"/>
  <c r="A542" i="86"/>
  <c r="A551" i="86"/>
  <c r="A397" i="86"/>
  <c r="A808" i="86"/>
  <c r="A606" i="86"/>
  <c r="A446" i="86"/>
  <c r="A408" i="86"/>
  <c r="A420" i="86"/>
  <c r="A447" i="86"/>
  <c r="A584" i="86"/>
  <c r="A796" i="86"/>
  <c r="A774" i="86"/>
  <c r="A572" i="86"/>
  <c r="A523" i="86"/>
  <c r="A102" i="86"/>
  <c r="A415" i="86"/>
  <c r="A577" i="86"/>
  <c r="A402" i="86"/>
  <c r="A448" i="86"/>
  <c r="A771" i="86"/>
  <c r="A449" i="86"/>
  <c r="A590" i="86"/>
  <c r="A517" i="86"/>
  <c r="A569" i="86"/>
  <c r="A103" i="86"/>
  <c r="A507" i="86"/>
  <c r="A125" i="86"/>
  <c r="A772" i="86"/>
  <c r="A431" i="86"/>
  <c r="A801" i="86"/>
  <c r="A479" i="86"/>
  <c r="A433" i="86"/>
  <c r="A522" i="86"/>
  <c r="A450" i="86"/>
  <c r="A119" i="86"/>
  <c r="A485" i="86"/>
  <c r="A552" i="86"/>
  <c r="A608" i="86"/>
  <c r="A111" i="86"/>
  <c r="A501" i="86"/>
  <c r="A784" i="86"/>
  <c r="A451" i="86"/>
  <c r="A118" i="86"/>
  <c r="A486" i="86"/>
  <c r="A795" i="86"/>
  <c r="A126" i="86"/>
  <c r="A404" i="86"/>
  <c r="A567" i="86"/>
  <c r="A421" i="86"/>
  <c r="A605" i="86"/>
  <c r="A607" i="86"/>
  <c r="A776" i="86"/>
  <c r="A422" i="86"/>
  <c r="A545" i="86"/>
  <c r="A541" i="86"/>
  <c r="A524" i="86"/>
  <c r="A416" i="86"/>
  <c r="A112" i="86"/>
  <c r="A115" i="86"/>
  <c r="A812" i="86"/>
  <c r="A802" i="86"/>
  <c r="A470" i="86"/>
  <c r="A483" i="86"/>
  <c r="A452" i="86"/>
  <c r="A453" i="86"/>
  <c r="A575" i="86"/>
  <c r="A508" i="86"/>
  <c r="A553" i="86"/>
  <c r="A543" i="86"/>
  <c r="A536" i="86"/>
  <c r="A537" i="86"/>
  <c r="A554" i="86"/>
  <c r="A525" i="86"/>
  <c r="A487" i="86"/>
  <c r="A454" i="86"/>
  <c r="A777" i="86"/>
  <c r="A455" i="86"/>
  <c r="A582" i="86"/>
  <c r="A576" i="86"/>
  <c r="A403" i="86"/>
  <c r="A456" i="86"/>
  <c r="A104" i="86"/>
  <c r="A496" i="86"/>
  <c r="A555" i="86"/>
  <c r="A556" i="86"/>
  <c r="A807" i="86"/>
  <c r="A557" i="86"/>
  <c r="A473" i="86"/>
  <c r="A785" i="86"/>
  <c r="A127" i="86"/>
  <c r="A457" i="86"/>
  <c r="A593" i="86"/>
  <c r="A603" i="86"/>
  <c r="A117" i="86"/>
  <c r="A546" i="86"/>
  <c r="A475" i="86"/>
  <c r="A474" i="86"/>
  <c r="A458" i="86"/>
  <c r="A558" i="86"/>
  <c r="A480" i="86"/>
  <c r="A509" i="86"/>
  <c r="A423" i="86"/>
  <c r="A510" i="86"/>
  <c r="A113" i="86"/>
  <c r="A578" i="86"/>
  <c r="A528" i="86"/>
  <c r="A471" i="86"/>
  <c r="A429" i="86"/>
  <c r="A579" i="86"/>
  <c r="A547" i="86"/>
  <c r="A459" i="86"/>
  <c r="A519" i="86"/>
  <c r="A460" i="86"/>
  <c r="A783" i="86"/>
  <c r="A405" i="86"/>
  <c r="A116" i="86"/>
  <c r="A585" i="86"/>
  <c r="A494" i="86"/>
  <c r="A424" i="86"/>
  <c r="A778" i="86"/>
  <c r="A481" i="86"/>
  <c r="A529" i="86"/>
  <c r="A511" i="86"/>
  <c r="A520" i="86"/>
  <c r="A502" i="86"/>
  <c r="A488" i="86"/>
  <c r="A434" i="86"/>
  <c r="A477" i="86"/>
  <c r="A410" i="86"/>
  <c r="A425" i="86"/>
  <c r="A573" i="86"/>
  <c r="A398" i="86"/>
  <c r="A538" i="86"/>
  <c r="A805" i="86"/>
  <c r="A489" i="86"/>
  <c r="A461" i="86"/>
  <c r="A462" i="86"/>
  <c r="A463" i="86"/>
  <c r="A464" i="86"/>
  <c r="A559" i="86"/>
  <c r="A490" i="86"/>
  <c r="A587" i="86"/>
  <c r="A114" i="86"/>
  <c r="A105" i="86"/>
  <c r="A539" i="86"/>
  <c r="A781" i="86"/>
  <c r="A788" i="86"/>
  <c r="A803" i="86"/>
  <c r="A583" i="86"/>
  <c r="A604" i="86"/>
  <c r="A560" i="86"/>
  <c r="A787" i="86"/>
  <c r="A128" i="86"/>
  <c r="A531" i="86"/>
  <c r="A129" i="86"/>
  <c r="A561" i="86"/>
  <c r="A598" i="86"/>
  <c r="A599" i="86"/>
  <c r="A588" i="86"/>
  <c r="A399" i="86"/>
  <c r="A793" i="86"/>
  <c r="A804" i="86"/>
  <c r="A503" i="86"/>
  <c r="A411" i="86"/>
  <c r="A562" i="86"/>
  <c r="A406" i="86"/>
  <c r="A401" i="86"/>
  <c r="A426" i="86"/>
  <c r="A779" i="86"/>
  <c r="A505" i="86"/>
  <c r="A792" i="86"/>
  <c r="A532" i="86"/>
  <c r="A594" i="86"/>
  <c r="A497" i="86"/>
  <c r="A400" i="86"/>
  <c r="A484" i="86"/>
  <c r="A597" i="86"/>
  <c r="A806" i="86"/>
  <c r="A568" i="86"/>
  <c r="A791" i="86"/>
  <c r="A417" i="86"/>
  <c r="A465" i="86"/>
  <c r="A512" i="86"/>
  <c r="A130" i="86"/>
  <c r="A809" i="86"/>
  <c r="A466" i="86"/>
  <c r="A589" i="86"/>
  <c r="A395" i="86"/>
  <c r="A407" i="86"/>
  <c r="A491" i="86"/>
  <c r="A526" i="86"/>
  <c r="A533" i="86"/>
  <c r="A595" i="86"/>
  <c r="A513" i="86"/>
  <c r="A570" i="86"/>
  <c r="A773" i="86"/>
  <c r="A492" i="86"/>
  <c r="A794" i="86"/>
  <c r="A476" i="86"/>
  <c r="A467" i="86"/>
  <c r="A498" i="86"/>
  <c r="A518" i="86"/>
  <c r="A427" i="86"/>
  <c r="A514" i="86"/>
  <c r="A565" i="86"/>
  <c r="A515" i="86"/>
  <c r="A530" i="86"/>
  <c r="A811" i="86"/>
  <c r="A574" i="86"/>
  <c r="A106" i="86"/>
  <c r="A563" i="86"/>
  <c r="A468" i="86"/>
  <c r="A775" i="86"/>
  <c r="A564" i="86"/>
  <c r="A596" i="86"/>
  <c r="A1027" i="86"/>
  <c r="A1039" i="86"/>
  <c r="A1033" i="86"/>
  <c r="A1031" i="86"/>
  <c r="A1025" i="86"/>
  <c r="A1029" i="86"/>
  <c r="A1026" i="86"/>
  <c r="A1034" i="86"/>
  <c r="A1030" i="86"/>
  <c r="A1038" i="86"/>
  <c r="A1028" i="86"/>
  <c r="A1037" i="86"/>
  <c r="A1040" i="86"/>
  <c r="A1032" i="86"/>
  <c r="A1035" i="86"/>
  <c r="A1036" i="86"/>
  <c r="A853" i="86"/>
  <c r="A1063" i="86"/>
  <c r="A1150" i="86"/>
  <c r="A1151" i="86"/>
  <c r="A1224" i="86"/>
  <c r="A1152" i="86"/>
  <c r="A1302" i="86"/>
  <c r="A1219" i="86"/>
  <c r="A1241" i="86"/>
  <c r="A1093" i="86"/>
  <c r="A1177" i="86"/>
  <c r="A1078" i="86"/>
  <c r="A1112" i="86"/>
  <c r="A1250" i="86"/>
  <c r="A1303" i="86"/>
  <c r="A1153" i="86"/>
  <c r="A1113" i="86"/>
  <c r="A1056" i="86"/>
  <c r="A1057" i="86"/>
  <c r="A1209" i="86"/>
  <c r="A1142" i="86"/>
  <c r="A1048" i="86"/>
  <c r="A1095" i="86"/>
  <c r="A1055" i="86"/>
  <c r="A1178" i="86"/>
  <c r="A1169" i="86"/>
  <c r="A1174" i="86"/>
  <c r="A1304" i="86"/>
  <c r="A1309" i="86"/>
  <c r="A1257" i="86"/>
  <c r="A1154" i="86"/>
  <c r="A1248" i="86"/>
  <c r="A1058" i="86"/>
  <c r="A1167" i="86"/>
  <c r="A1187" i="86"/>
  <c r="A1312" i="86"/>
  <c r="A1255" i="86"/>
  <c r="A1236" i="86"/>
  <c r="A1274" i="86"/>
  <c r="A1053" i="86"/>
  <c r="A1220" i="86"/>
  <c r="A1128" i="86"/>
  <c r="A1124" i="86"/>
  <c r="A1125" i="86"/>
  <c r="A1200" i="86"/>
  <c r="A1132" i="86"/>
  <c r="A1062" i="86"/>
  <c r="A1205" i="86"/>
  <c r="A1111" i="86"/>
  <c r="A1263" i="86"/>
  <c r="A1122" i="86"/>
  <c r="A1232" i="86"/>
  <c r="A1227" i="86"/>
  <c r="A1181" i="86"/>
  <c r="A1271" i="86"/>
  <c r="A1202" i="86"/>
  <c r="A1080" i="86"/>
  <c r="A1256" i="86"/>
  <c r="A1299" i="86"/>
  <c r="A1210" i="86"/>
  <c r="A1262" i="86"/>
  <c r="A1298" i="86"/>
  <c r="A1077" i="86"/>
  <c r="A1238" i="86"/>
  <c r="A1075" i="86"/>
  <c r="A1240" i="86"/>
  <c r="A1123" i="86"/>
  <c r="A1155" i="86"/>
  <c r="A1188" i="86"/>
  <c r="A1195" i="86"/>
  <c r="A1136" i="86"/>
  <c r="A1310" i="86"/>
  <c r="A1068" i="86"/>
  <c r="A1183" i="86"/>
  <c r="A1089" i="86"/>
  <c r="A1268" i="86"/>
  <c r="A1176" i="86"/>
  <c r="A1137" i="86"/>
  <c r="A1164" i="86"/>
  <c r="A1106" i="86"/>
  <c r="A1050" i="86"/>
  <c r="A1160" i="86"/>
  <c r="A1134" i="86"/>
  <c r="A1103" i="86"/>
  <c r="A1275" i="86"/>
  <c r="A1253" i="86"/>
  <c r="A1251" i="86"/>
  <c r="A1206" i="86"/>
  <c r="A1276" i="86"/>
  <c r="A1225" i="86"/>
  <c r="A1042" i="86"/>
  <c r="A1070" i="86"/>
  <c r="A1246" i="86"/>
  <c r="A1081" i="86"/>
  <c r="A1074" i="86"/>
  <c r="A1226" i="86"/>
  <c r="A1114" i="86"/>
  <c r="A1146" i="86"/>
  <c r="A1096" i="86"/>
  <c r="A1143" i="86"/>
  <c r="A1284" i="86"/>
  <c r="A1071" i="86"/>
  <c r="A1214" i="86"/>
  <c r="A1043" i="86"/>
  <c r="A1163" i="86"/>
  <c r="A1051" i="86"/>
  <c r="A1203" i="86"/>
  <c r="A1135" i="86"/>
  <c r="A1305" i="86"/>
  <c r="A1211" i="86"/>
  <c r="A1277" i="86"/>
  <c r="A1182" i="86"/>
  <c r="A1278" i="86"/>
  <c r="A1217" i="86"/>
  <c r="A1254" i="86"/>
  <c r="A1269" i="86"/>
  <c r="A1044" i="86"/>
  <c r="A1229" i="86"/>
  <c r="A1179" i="86"/>
  <c r="A1052" i="86"/>
  <c r="A1235" i="86"/>
  <c r="A1161" i="86"/>
  <c r="A1045" i="86"/>
  <c r="A1140" i="86"/>
  <c r="A1287" i="86"/>
  <c r="A1285" i="86"/>
  <c r="A1279" i="86"/>
  <c r="A1237" i="86"/>
  <c r="A1288" i="86"/>
  <c r="A1233" i="86"/>
  <c r="A1201" i="86"/>
  <c r="A1159" i="86"/>
  <c r="A1294" i="86"/>
  <c r="A1107" i="86"/>
  <c r="A1165" i="86"/>
  <c r="A1148" i="86"/>
  <c r="A1156" i="86"/>
  <c r="A1245" i="86"/>
  <c r="A1175" i="86"/>
  <c r="A1260" i="86"/>
  <c r="A1118" i="86"/>
  <c r="A1193" i="86"/>
  <c r="A1061" i="86"/>
  <c r="A1083" i="86"/>
  <c r="A1221" i="86"/>
  <c r="A1196" i="86"/>
  <c r="A1129" i="86"/>
  <c r="A1054" i="86"/>
  <c r="A1138" i="86"/>
  <c r="A1243" i="86"/>
  <c r="A1189" i="86"/>
  <c r="A1104" i="86"/>
  <c r="A1295" i="86"/>
  <c r="A1091" i="86"/>
  <c r="A1117" i="86"/>
  <c r="A1127" i="86"/>
  <c r="A1047" i="86"/>
  <c r="A1249" i="86"/>
  <c r="A1293" i="86"/>
  <c r="A1197" i="86"/>
  <c r="A1046" i="86"/>
  <c r="A1100" i="86"/>
  <c r="A1300" i="86"/>
  <c r="A1296" i="86"/>
  <c r="A1261" i="86"/>
  <c r="A1306" i="86"/>
  <c r="A1166" i="86"/>
  <c r="A1119" i="86"/>
  <c r="A1280" i="86"/>
  <c r="A1065" i="86"/>
  <c r="A1272" i="86"/>
  <c r="A1105" i="86"/>
  <c r="A1097" i="86"/>
  <c r="A1168" i="86"/>
  <c r="A1115" i="86"/>
  <c r="A1086" i="86"/>
  <c r="A1259" i="86"/>
  <c r="A1085" i="86"/>
  <c r="A1131" i="86"/>
  <c r="A1258" i="86"/>
  <c r="A1273" i="86"/>
  <c r="A1041" i="86"/>
  <c r="A1228" i="86"/>
  <c r="A1184" i="86"/>
  <c r="A1059" i="86"/>
  <c r="A1186" i="86"/>
  <c r="A1212" i="86"/>
  <c r="A1311" i="86"/>
  <c r="A1172" i="86"/>
  <c r="A1281" i="86"/>
  <c r="A1198" i="86"/>
  <c r="A1133" i="86"/>
  <c r="A1139" i="86"/>
  <c r="A1194" i="86"/>
  <c r="A1223" i="86"/>
  <c r="A1108" i="86"/>
  <c r="A1088" i="86"/>
  <c r="A1207" i="86"/>
  <c r="A1170" i="86"/>
  <c r="A1213" i="86"/>
  <c r="A1126" i="86"/>
  <c r="A1191" i="86"/>
  <c r="A1130" i="86"/>
  <c r="A1190" i="86"/>
  <c r="A1239" i="86"/>
  <c r="A1110" i="86"/>
  <c r="A1141" i="86"/>
  <c r="A1297" i="86"/>
  <c r="A1266" i="86"/>
  <c r="A1289" i="86"/>
  <c r="A1215" i="86"/>
  <c r="A1247" i="86"/>
  <c r="A1218" i="86"/>
  <c r="A1290" i="86"/>
  <c r="A1109" i="86"/>
  <c r="A1244" i="86"/>
  <c r="A1087" i="86"/>
  <c r="A1252" i="86"/>
  <c r="A1180" i="86"/>
  <c r="A1264" i="86"/>
  <c r="A1185" i="86"/>
  <c r="A1067" i="86"/>
  <c r="A1073" i="86"/>
  <c r="A1204" i="86"/>
  <c r="A1099" i="86"/>
  <c r="A1173" i="86"/>
  <c r="A1291" i="86"/>
  <c r="A1094" i="86"/>
  <c r="A1101" i="86"/>
  <c r="A1084" i="86"/>
  <c r="A1120" i="86"/>
  <c r="A1282" i="86"/>
  <c r="A1307" i="86"/>
  <c r="A1157" i="86"/>
  <c r="A1102" i="86"/>
  <c r="A1082" i="86"/>
  <c r="A1265" i="86"/>
  <c r="A1147" i="86"/>
  <c r="A1216" i="86"/>
  <c r="A1286" i="86"/>
  <c r="A1283" i="86"/>
  <c r="A1158" i="86"/>
  <c r="A1145" i="86"/>
  <c r="A1066" i="86"/>
  <c r="A1308" i="86"/>
  <c r="A1144" i="86"/>
  <c r="A1230" i="86"/>
  <c r="A1098" i="86"/>
  <c r="A1231" i="86"/>
  <c r="A1076" i="86"/>
  <c r="A1171" i="86"/>
  <c r="A1199" i="86"/>
  <c r="A1267" i="86"/>
  <c r="A1234" i="86"/>
  <c r="A1149" i="86"/>
  <c r="A1192" i="86"/>
  <c r="A1270" i="86"/>
  <c r="A1162" i="86"/>
  <c r="A1292" i="86"/>
  <c r="A1301" i="86"/>
  <c r="A1064" i="86"/>
  <c r="A1208" i="86"/>
  <c r="A1069" i="86"/>
  <c r="A1222" i="86"/>
  <c r="A1242" i="86"/>
  <c r="A1060" i="86"/>
  <c r="A1079" i="86"/>
  <c r="A1092" i="86"/>
  <c r="A1049" i="86"/>
  <c r="A1116" i="86"/>
  <c r="A1090" i="86"/>
  <c r="A1072" i="86"/>
  <c r="A1121" i="86"/>
  <c r="A14" i="86"/>
  <c r="A4" i="86"/>
  <c r="A7" i="86"/>
  <c r="A11" i="86"/>
  <c r="A15" i="86"/>
  <c r="A12" i="86"/>
  <c r="A8" i="86"/>
  <c r="A16" i="86"/>
  <c r="A9" i="86"/>
  <c r="A17" i="86"/>
  <c r="A10" i="86"/>
  <c r="A5" i="86"/>
  <c r="A18" i="86"/>
  <c r="A6" i="86"/>
  <c r="A13" i="86"/>
  <c r="A852" i="86"/>
  <c r="A851" i="86"/>
  <c r="A846" i="86"/>
  <c r="A848" i="86"/>
  <c r="A844" i="86"/>
  <c r="A847" i="86"/>
  <c r="A845" i="86"/>
  <c r="A850" i="86"/>
  <c r="A849" i="86"/>
  <c r="A1313" i="86"/>
  <c r="A1314" i="86"/>
  <c r="A1323" i="86"/>
  <c r="A1324" i="86"/>
  <c r="A1315" i="86"/>
  <c r="A1316" i="86"/>
  <c r="A1317" i="86"/>
  <c r="A1318" i="86"/>
  <c r="A1319" i="86"/>
  <c r="A1320" i="86"/>
  <c r="A1321" i="86"/>
  <c r="A1322" i="86"/>
  <c r="A856" i="86"/>
  <c r="A857" i="86"/>
  <c r="A858" i="86"/>
  <c r="A863" i="86"/>
  <c r="A855" i="86"/>
  <c r="A859" i="86"/>
  <c r="A854" i="86"/>
  <c r="A860" i="86"/>
  <c r="A862" i="86"/>
  <c r="A861" i="86"/>
  <c r="A1016" i="86"/>
  <c r="A869" i="86"/>
  <c r="A905" i="86"/>
  <c r="A888" i="86"/>
  <c r="A889" i="86"/>
  <c r="A906" i="86"/>
  <c r="A907" i="86"/>
  <c r="A908" i="86"/>
  <c r="A909" i="86"/>
  <c r="A910" i="86"/>
  <c r="A871" i="86"/>
  <c r="A890" i="86"/>
  <c r="A911" i="86"/>
  <c r="A912" i="86"/>
  <c r="A913" i="86"/>
  <c r="A914" i="86"/>
  <c r="A878" i="86"/>
  <c r="A915" i="86"/>
  <c r="A1006" i="86"/>
  <c r="A916" i="86"/>
  <c r="A917" i="86"/>
  <c r="A1007" i="86"/>
  <c r="A918" i="86"/>
  <c r="A919" i="86"/>
  <c r="A920" i="86"/>
  <c r="A921" i="86"/>
  <c r="A867" i="86"/>
  <c r="A891" i="86"/>
  <c r="A922" i="86"/>
  <c r="A923" i="86"/>
  <c r="A924" i="86"/>
  <c r="A925" i="86"/>
  <c r="A1008" i="86"/>
  <c r="A926" i="86"/>
  <c r="A927" i="86"/>
  <c r="A928" i="86"/>
  <c r="A929" i="86"/>
  <c r="A872" i="86"/>
  <c r="A881" i="86"/>
  <c r="A930" i="86"/>
  <c r="A873" i="86"/>
  <c r="A931" i="86"/>
  <c r="A1009" i="86"/>
  <c r="A932" i="86"/>
  <c r="A933" i="86"/>
  <c r="A1017" i="86"/>
  <c r="A874" i="86"/>
  <c r="A934" i="86"/>
  <c r="A935" i="86"/>
  <c r="A875" i="86"/>
  <c r="A936" i="86"/>
  <c r="A937" i="86"/>
  <c r="A938" i="86"/>
  <c r="A865" i="86"/>
  <c r="A876" i="86"/>
  <c r="A882" i="86"/>
  <c r="A1010" i="86"/>
  <c r="A939" i="86"/>
  <c r="A940" i="86"/>
  <c r="A941" i="86"/>
  <c r="A942" i="86"/>
  <c r="A1003" i="86"/>
  <c r="A943" i="86"/>
  <c r="A892" i="86"/>
  <c r="A944" i="86"/>
  <c r="A945" i="86"/>
  <c r="A893" i="86"/>
  <c r="A864" i="86"/>
  <c r="A1015" i="86"/>
  <c r="A946" i="86"/>
  <c r="A883" i="86"/>
  <c r="A947" i="86"/>
  <c r="A948" i="86"/>
  <c r="A1018" i="86"/>
  <c r="A949" i="86"/>
  <c r="A877" i="86"/>
  <c r="A950" i="86"/>
  <c r="A951" i="86"/>
  <c r="A1019" i="86"/>
  <c r="A952" i="86"/>
  <c r="A953" i="86"/>
  <c r="A887" i="86"/>
  <c r="A954" i="86"/>
  <c r="A955" i="86"/>
  <c r="A894" i="86"/>
  <c r="A956" i="86"/>
  <c r="A957" i="86"/>
  <c r="A958" i="86"/>
  <c r="A868" i="86"/>
  <c r="A959" i="86"/>
  <c r="A960" i="86"/>
  <c r="A1011" i="86"/>
  <c r="A884" i="86"/>
  <c r="A961" i="86"/>
  <c r="A1020" i="86"/>
  <c r="A962" i="86"/>
  <c r="A963" i="86"/>
  <c r="A964" i="86"/>
  <c r="A965" i="86"/>
  <c r="A966" i="86"/>
  <c r="A904" i="86"/>
  <c r="A967" i="86"/>
  <c r="A968" i="86"/>
  <c r="A866" i="86"/>
  <c r="A895" i="86"/>
  <c r="A1004" i="86"/>
  <c r="A969" i="86"/>
  <c r="A970" i="86"/>
  <c r="A896" i="86"/>
  <c r="A1021" i="86"/>
  <c r="A885" i="86"/>
  <c r="A1005" i="86"/>
  <c r="A971" i="86"/>
  <c r="A972" i="86"/>
  <c r="A1002" i="86"/>
  <c r="A973" i="86"/>
  <c r="A1012" i="86"/>
  <c r="A974" i="86"/>
  <c r="A1024" i="86"/>
  <c r="A897" i="86"/>
  <c r="A870" i="86"/>
  <c r="A898" i="86"/>
  <c r="A975" i="86"/>
  <c r="A976" i="86"/>
  <c r="A977" i="86"/>
  <c r="A899" i="86"/>
  <c r="A978" i="86"/>
  <c r="A979" i="86"/>
  <c r="A900" i="86"/>
  <c r="A1013" i="86"/>
  <c r="A980" i="86"/>
  <c r="A1022" i="86"/>
  <c r="A901" i="86"/>
  <c r="A981" i="86"/>
  <c r="A982" i="86"/>
  <c r="A983" i="86"/>
  <c r="A984" i="86"/>
  <c r="A985" i="86"/>
  <c r="A902" i="86"/>
  <c r="A986" i="86"/>
  <c r="A987" i="86"/>
  <c r="A988" i="86"/>
  <c r="A989" i="86"/>
  <c r="A886" i="86"/>
  <c r="A990" i="86"/>
  <c r="A991" i="86"/>
  <c r="A879" i="86"/>
  <c r="A992" i="86"/>
  <c r="A1023" i="86"/>
  <c r="A993" i="86"/>
  <c r="A994" i="86"/>
  <c r="A903" i="86"/>
  <c r="A995" i="86"/>
  <c r="A880" i="86"/>
  <c r="A996" i="86"/>
  <c r="A997" i="86"/>
  <c r="H30" i="67"/>
  <c r="D30" i="67" s="1"/>
  <c r="H253" i="67"/>
  <c r="D253" i="67" s="1"/>
  <c r="H182" i="67"/>
  <c r="D182" i="67" s="1"/>
  <c r="H89" i="67"/>
  <c r="D89" i="67" s="1"/>
  <c r="H183" i="67"/>
  <c r="D183" i="67" s="1"/>
  <c r="H256" i="67"/>
  <c r="D256" i="67" s="1"/>
  <c r="H185" i="67"/>
  <c r="D185" i="67" s="1"/>
  <c r="H67" i="67"/>
  <c r="D67" i="67" s="1"/>
  <c r="H186" i="67"/>
  <c r="D186" i="67" s="1"/>
  <c r="H187" i="67"/>
  <c r="D187" i="67" s="1"/>
  <c r="H188" i="67"/>
  <c r="D188" i="67" s="1"/>
  <c r="H257" i="67"/>
  <c r="D257" i="67" s="1"/>
  <c r="H189" i="67"/>
  <c r="D189" i="67" s="1"/>
  <c r="H190" i="67"/>
  <c r="D190" i="67" s="1"/>
  <c r="H191" i="67"/>
  <c r="D191" i="67" s="1"/>
  <c r="H100" i="67"/>
  <c r="D100" i="67" s="1"/>
  <c r="H192" i="67"/>
  <c r="D192" i="67" s="1"/>
  <c r="H193" i="67"/>
  <c r="D193" i="67" s="1"/>
  <c r="H115" i="67"/>
  <c r="D115" i="67" s="1"/>
  <c r="H194" i="67"/>
  <c r="D194" i="67" s="1"/>
  <c r="H195" i="67"/>
  <c r="D195" i="67" s="1"/>
  <c r="H196" i="67"/>
  <c r="D196" i="67" s="1"/>
  <c r="H50" i="67"/>
  <c r="D50" i="67" s="1"/>
  <c r="H197" i="67"/>
  <c r="D197" i="67" s="1"/>
  <c r="H198" i="67"/>
  <c r="D198" i="67" s="1"/>
  <c r="H249" i="67"/>
  <c r="D249" i="67" s="1"/>
  <c r="H242" i="67"/>
  <c r="D242" i="67" s="1"/>
  <c r="H90" i="67"/>
  <c r="D90" i="67" s="1"/>
  <c r="H199" i="67"/>
  <c r="D199" i="67" s="1"/>
  <c r="H258" i="67"/>
  <c r="D258" i="67" s="1"/>
  <c r="H200" i="67"/>
  <c r="D200" i="67" s="1"/>
  <c r="H201" i="67"/>
  <c r="D201" i="67" s="1"/>
  <c r="H202" i="67"/>
  <c r="D202" i="67" s="1"/>
  <c r="H203" i="67"/>
  <c r="D203" i="67" s="1"/>
  <c r="H127" i="67"/>
  <c r="D127" i="67" s="1"/>
  <c r="H204" i="67"/>
  <c r="D204" i="67" s="1"/>
  <c r="H205" i="67"/>
  <c r="D205" i="67" s="1"/>
  <c r="H43" i="67"/>
  <c r="D43" i="67" s="1"/>
  <c r="H116" i="67"/>
  <c r="D116" i="67" s="1"/>
  <c r="H243" i="67"/>
  <c r="D243" i="67" s="1"/>
  <c r="H207" i="67"/>
  <c r="D207" i="67" s="1"/>
  <c r="H208" i="67"/>
  <c r="D208" i="67" s="1"/>
  <c r="H117" i="67"/>
  <c r="D117" i="67" s="1"/>
  <c r="H259" i="67"/>
  <c r="D259" i="67" s="1"/>
  <c r="H91" i="67"/>
  <c r="D91" i="67" s="1"/>
  <c r="H209" i="67"/>
  <c r="D209" i="67" s="1"/>
  <c r="H118" i="67"/>
  <c r="D118" i="67" s="1"/>
  <c r="H210" i="67"/>
  <c r="D210" i="67" s="1"/>
  <c r="H240" i="67"/>
  <c r="D240" i="67" s="1"/>
  <c r="H211" i="67"/>
  <c r="D211" i="67" s="1"/>
  <c r="H250" i="67"/>
  <c r="D250" i="67" s="1"/>
  <c r="H213" i="67"/>
  <c r="D213" i="67" s="1"/>
  <c r="H565" i="67"/>
  <c r="D565" i="67" s="1"/>
  <c r="H119" i="67"/>
  <c r="D119" i="67" s="1"/>
  <c r="H59" i="67"/>
  <c r="D59" i="67" s="1"/>
  <c r="H120" i="67"/>
  <c r="D120" i="67" s="1"/>
  <c r="H215" i="67"/>
  <c r="D215" i="67" s="1"/>
  <c r="H121" i="67"/>
  <c r="D121" i="67" s="1"/>
  <c r="H216" i="67"/>
  <c r="D216" i="67" s="1"/>
  <c r="H217" i="67"/>
  <c r="D217" i="67" s="1"/>
  <c r="H251" i="67"/>
  <c r="D251" i="67" s="1"/>
  <c r="H218" i="67"/>
  <c r="D218" i="67" s="1"/>
  <c r="H260" i="67"/>
  <c r="D260" i="67" s="1"/>
  <c r="H122" i="67"/>
  <c r="D122" i="67" s="1"/>
  <c r="H219" i="67"/>
  <c r="D219" i="67" s="1"/>
  <c r="H220" i="67"/>
  <c r="D220" i="67" s="1"/>
  <c r="H221" i="67"/>
  <c r="D221" i="67" s="1"/>
  <c r="H222" i="67"/>
  <c r="D222" i="67" s="1"/>
  <c r="H223" i="67"/>
  <c r="D223" i="67" s="1"/>
  <c r="H123" i="67"/>
  <c r="D123" i="67" s="1"/>
  <c r="H224" i="67"/>
  <c r="D224" i="67" s="1"/>
  <c r="H225" i="67"/>
  <c r="D225" i="67" s="1"/>
  <c r="H226" i="67"/>
  <c r="D226" i="67" s="1"/>
  <c r="H227" i="67"/>
  <c r="D227" i="67" s="1"/>
  <c r="H92" i="67"/>
  <c r="D92" i="67" s="1"/>
  <c r="H228" i="67"/>
  <c r="D228" i="67" s="1"/>
  <c r="H229" i="67"/>
  <c r="D229" i="67" s="1"/>
  <c r="H77" i="67"/>
  <c r="D77" i="67" s="1"/>
  <c r="H230" i="67"/>
  <c r="D230" i="67" s="1"/>
  <c r="H261" i="67"/>
  <c r="D261" i="67" s="1"/>
  <c r="H231" i="67"/>
  <c r="D231" i="67" s="1"/>
  <c r="H232" i="67"/>
  <c r="D232" i="67" s="1"/>
  <c r="H124" i="67"/>
  <c r="D124" i="67" s="1"/>
  <c r="H233" i="67"/>
  <c r="D233" i="67" s="1"/>
  <c r="H78" i="67"/>
  <c r="D78" i="67" s="1"/>
  <c r="H234" i="67"/>
  <c r="D234" i="67" s="1"/>
  <c r="H235" i="67"/>
  <c r="D235" i="67" s="1"/>
  <c r="H252" i="67"/>
  <c r="D252" i="67" s="1"/>
  <c r="H236" i="67"/>
  <c r="D236" i="67" s="1"/>
  <c r="H237" i="67"/>
  <c r="D237" i="67" s="1"/>
  <c r="H238" i="67"/>
  <c r="D238" i="67" s="1"/>
  <c r="H239" i="67"/>
  <c r="D239" i="67" s="1"/>
  <c r="I30" i="67"/>
  <c r="I253" i="67"/>
  <c r="I182" i="67"/>
  <c r="I89" i="67"/>
  <c r="I183" i="67"/>
  <c r="I256" i="67"/>
  <c r="I185" i="67"/>
  <c r="I67" i="67"/>
  <c r="I186" i="67"/>
  <c r="I187" i="67"/>
  <c r="I188" i="67"/>
  <c r="I257" i="67"/>
  <c r="I189" i="67"/>
  <c r="I190" i="67"/>
  <c r="I191" i="67"/>
  <c r="I100" i="67"/>
  <c r="I192" i="67"/>
  <c r="I193" i="67"/>
  <c r="I115" i="67"/>
  <c r="I194" i="67"/>
  <c r="I195" i="67"/>
  <c r="I196" i="67"/>
  <c r="I50" i="67"/>
  <c r="I197" i="67"/>
  <c r="I198" i="67"/>
  <c r="I249" i="67"/>
  <c r="I242" i="67"/>
  <c r="I90" i="67"/>
  <c r="I199" i="67"/>
  <c r="I258" i="67"/>
  <c r="I200" i="67"/>
  <c r="I201" i="67"/>
  <c r="I202" i="67"/>
  <c r="I203" i="67"/>
  <c r="I127" i="67"/>
  <c r="I204" i="67"/>
  <c r="I205" i="67"/>
  <c r="I43" i="67"/>
  <c r="I116" i="67"/>
  <c r="I243" i="67"/>
  <c r="I207" i="67"/>
  <c r="I208" i="67"/>
  <c r="I117" i="67"/>
  <c r="I259" i="67"/>
  <c r="I91" i="67"/>
  <c r="I209" i="67"/>
  <c r="I118" i="67"/>
  <c r="I210" i="67"/>
  <c r="I240" i="67"/>
  <c r="I211" i="67"/>
  <c r="I250" i="67"/>
  <c r="I213" i="67"/>
  <c r="I565" i="67"/>
  <c r="I119" i="67"/>
  <c r="I59" i="67"/>
  <c r="I120" i="67"/>
  <c r="I215" i="67"/>
  <c r="I121" i="67"/>
  <c r="I216" i="67"/>
  <c r="I217" i="67"/>
  <c r="I251" i="67"/>
  <c r="I218" i="67"/>
  <c r="I260" i="67"/>
  <c r="I122" i="67"/>
  <c r="I219" i="67"/>
  <c r="I220" i="67"/>
  <c r="I221" i="67"/>
  <c r="I222" i="67"/>
  <c r="I223" i="67"/>
  <c r="I123" i="67"/>
  <c r="I224" i="67"/>
  <c r="I225" i="67"/>
  <c r="I226" i="67"/>
  <c r="I227" i="67"/>
  <c r="I92" i="67"/>
  <c r="I228" i="67"/>
  <c r="I229" i="67"/>
  <c r="I77" i="67"/>
  <c r="I230" i="67"/>
  <c r="I261" i="67"/>
  <c r="I231" i="67"/>
  <c r="I232" i="67"/>
  <c r="I124" i="67"/>
  <c r="I233" i="67"/>
  <c r="I78" i="67"/>
  <c r="I234" i="67"/>
  <c r="I235" i="67"/>
  <c r="I252" i="67"/>
  <c r="I236" i="67"/>
  <c r="I237" i="67"/>
  <c r="I238" i="67"/>
  <c r="I239" i="67"/>
  <c r="R30" i="67"/>
  <c r="R253" i="67"/>
  <c r="R182" i="67"/>
  <c r="R89" i="67"/>
  <c r="R183" i="67"/>
  <c r="R256" i="67"/>
  <c r="R185" i="67"/>
  <c r="R67" i="67"/>
  <c r="R186" i="67"/>
  <c r="R187" i="67"/>
  <c r="R188" i="67"/>
  <c r="R257" i="67"/>
  <c r="R189" i="67"/>
  <c r="R190" i="67"/>
  <c r="R191" i="67"/>
  <c r="R100" i="67"/>
  <c r="R192" i="67"/>
  <c r="R193" i="67"/>
  <c r="R115" i="67"/>
  <c r="R194" i="67"/>
  <c r="R195" i="67"/>
  <c r="R196" i="67"/>
  <c r="R50" i="67"/>
  <c r="R197" i="67"/>
  <c r="R198" i="67"/>
  <c r="R249" i="67"/>
  <c r="R242" i="67"/>
  <c r="R90" i="67"/>
  <c r="R199" i="67"/>
  <c r="R258" i="67"/>
  <c r="R200" i="67"/>
  <c r="R201" i="67"/>
  <c r="R202" i="67"/>
  <c r="R203" i="67"/>
  <c r="R127" i="67"/>
  <c r="R204" i="67"/>
  <c r="R205" i="67"/>
  <c r="R43" i="67"/>
  <c r="R116" i="67"/>
  <c r="R243" i="67"/>
  <c r="R207" i="67"/>
  <c r="R208" i="67"/>
  <c r="R117" i="67"/>
  <c r="R259" i="67"/>
  <c r="R91" i="67"/>
  <c r="R209" i="67"/>
  <c r="R118" i="67"/>
  <c r="R210" i="67"/>
  <c r="R240" i="67"/>
  <c r="R211" i="67"/>
  <c r="R250" i="67"/>
  <c r="R213" i="67"/>
  <c r="R565" i="67"/>
  <c r="R119" i="67"/>
  <c r="R59" i="67"/>
  <c r="R120" i="67"/>
  <c r="R215" i="67"/>
  <c r="R121" i="67"/>
  <c r="R216" i="67"/>
  <c r="R217" i="67"/>
  <c r="R251" i="67"/>
  <c r="R218" i="67"/>
  <c r="R260" i="67"/>
  <c r="R122" i="67"/>
  <c r="R219" i="67"/>
  <c r="R220" i="67"/>
  <c r="R221" i="67"/>
  <c r="R222" i="67"/>
  <c r="R223" i="67"/>
  <c r="R123" i="67"/>
  <c r="R224" i="67"/>
  <c r="R225" i="67"/>
  <c r="R226" i="67"/>
  <c r="R227" i="67"/>
  <c r="R92" i="67"/>
  <c r="R228" i="67"/>
  <c r="R229" i="67"/>
  <c r="R77" i="67"/>
  <c r="R230" i="67"/>
  <c r="R261" i="67"/>
  <c r="R231" i="67"/>
  <c r="R232" i="67"/>
  <c r="R124" i="67"/>
  <c r="R233" i="67"/>
  <c r="R78" i="67"/>
  <c r="R234" i="67"/>
  <c r="R235" i="67"/>
  <c r="R252" i="67"/>
  <c r="R236" i="67"/>
  <c r="R237" i="67"/>
  <c r="R238" i="67"/>
  <c r="R239" i="67"/>
  <c r="E11" i="79"/>
  <c r="O201" i="67" l="1"/>
  <c r="L238" i="67"/>
  <c r="L78" i="67"/>
  <c r="L230" i="67"/>
  <c r="L226" i="67"/>
  <c r="L221" i="67"/>
  <c r="L251" i="67"/>
  <c r="L59" i="67"/>
  <c r="L240" i="67"/>
  <c r="L117" i="67"/>
  <c r="L205" i="67"/>
  <c r="L200" i="67"/>
  <c r="L198" i="67"/>
  <c r="L115" i="67"/>
  <c r="L189" i="67"/>
  <c r="L185" i="67"/>
  <c r="L30" i="67"/>
  <c r="L237" i="67"/>
  <c r="L233" i="67"/>
  <c r="L77" i="67"/>
  <c r="L225" i="67"/>
  <c r="L220" i="67"/>
  <c r="L217" i="67"/>
  <c r="L119" i="67"/>
  <c r="L210" i="67"/>
  <c r="L208" i="67"/>
  <c r="L204" i="67"/>
  <c r="L258" i="67"/>
  <c r="L197" i="67"/>
  <c r="L193" i="67"/>
  <c r="L257" i="67"/>
  <c r="L256" i="67"/>
  <c r="L236" i="67"/>
  <c r="L124" i="67"/>
  <c r="L229" i="67"/>
  <c r="L224" i="67"/>
  <c r="L219" i="67"/>
  <c r="L216" i="67"/>
  <c r="L565" i="67"/>
  <c r="L118" i="67"/>
  <c r="L207" i="67"/>
  <c r="L127" i="67"/>
  <c r="L199" i="67"/>
  <c r="L50" i="67"/>
  <c r="L192" i="67"/>
  <c r="L188" i="67"/>
  <c r="L183" i="67"/>
  <c r="L252" i="67"/>
  <c r="L232" i="67"/>
  <c r="L228" i="67"/>
  <c r="L123" i="67"/>
  <c r="L122" i="67"/>
  <c r="L121" i="67"/>
  <c r="L213" i="67"/>
  <c r="L209" i="67"/>
  <c r="L243" i="67"/>
  <c r="L203" i="67"/>
  <c r="L90" i="67"/>
  <c r="L196" i="67"/>
  <c r="L100" i="67"/>
  <c r="L187" i="67"/>
  <c r="L89" i="67"/>
  <c r="L235" i="67"/>
  <c r="L231" i="67"/>
  <c r="L92" i="67"/>
  <c r="M223" i="67"/>
  <c r="L260" i="67"/>
  <c r="L215" i="67"/>
  <c r="L250" i="67"/>
  <c r="L91" i="67"/>
  <c r="L116" i="67"/>
  <c r="M202" i="67"/>
  <c r="L242" i="67"/>
  <c r="L195" i="67"/>
  <c r="L191" i="67"/>
  <c r="L186" i="67"/>
  <c r="L182" i="67"/>
  <c r="M215" i="67"/>
  <c r="M195" i="67"/>
  <c r="Q238" i="67"/>
  <c r="O238" i="67"/>
  <c r="N238" i="67"/>
  <c r="M238" i="67"/>
  <c r="Q78" i="67"/>
  <c r="O78" i="67"/>
  <c r="N78" i="67"/>
  <c r="M78" i="67"/>
  <c r="Q230" i="67"/>
  <c r="O230" i="67"/>
  <c r="N230" i="67"/>
  <c r="M230" i="67"/>
  <c r="Q226" i="67"/>
  <c r="O226" i="67"/>
  <c r="N226" i="67"/>
  <c r="M226" i="67"/>
  <c r="Q221" i="67"/>
  <c r="O221" i="67"/>
  <c r="N221" i="67"/>
  <c r="M221" i="67"/>
  <c r="Q251" i="67"/>
  <c r="N251" i="67"/>
  <c r="O251" i="67"/>
  <c r="M251" i="67"/>
  <c r="Q59" i="67"/>
  <c r="O59" i="67"/>
  <c r="N59" i="67"/>
  <c r="M59" i="67"/>
  <c r="Q240" i="67"/>
  <c r="O240" i="67"/>
  <c r="N240" i="67"/>
  <c r="M240" i="67"/>
  <c r="Q117" i="67"/>
  <c r="O117" i="67"/>
  <c r="N117" i="67"/>
  <c r="M117" i="67"/>
  <c r="Q205" i="67"/>
  <c r="O205" i="67"/>
  <c r="N205" i="67"/>
  <c r="M205" i="67"/>
  <c r="Q200" i="67"/>
  <c r="O200" i="67"/>
  <c r="N200" i="67"/>
  <c r="M200" i="67"/>
  <c r="Q198" i="67"/>
  <c r="N198" i="67"/>
  <c r="O198" i="67"/>
  <c r="M198" i="67"/>
  <c r="Q115" i="67"/>
  <c r="O115" i="67"/>
  <c r="N115" i="67"/>
  <c r="M115" i="67"/>
  <c r="Q189" i="67"/>
  <c r="O189" i="67"/>
  <c r="N189" i="67"/>
  <c r="M189" i="67"/>
  <c r="Q185" i="67"/>
  <c r="O185" i="67"/>
  <c r="N185" i="67"/>
  <c r="M185" i="67"/>
  <c r="Q30" i="67"/>
  <c r="O30" i="67"/>
  <c r="N30" i="67"/>
  <c r="M30" i="67"/>
  <c r="M235" i="67"/>
  <c r="M250" i="67"/>
  <c r="M191" i="67"/>
  <c r="Q237" i="67"/>
  <c r="O237" i="67"/>
  <c r="N237" i="67"/>
  <c r="M237" i="67"/>
  <c r="Q233" i="67"/>
  <c r="O233" i="67"/>
  <c r="N233" i="67"/>
  <c r="M233" i="67"/>
  <c r="Q77" i="67"/>
  <c r="O77" i="67"/>
  <c r="N77" i="67"/>
  <c r="M77" i="67"/>
  <c r="O225" i="67"/>
  <c r="Q225" i="67"/>
  <c r="M225" i="67"/>
  <c r="Q220" i="67"/>
  <c r="O220" i="67"/>
  <c r="N220" i="67"/>
  <c r="M220" i="67"/>
  <c r="Q217" i="67"/>
  <c r="O217" i="67"/>
  <c r="N217" i="67"/>
  <c r="M217" i="67"/>
  <c r="Q119" i="67"/>
  <c r="O119" i="67"/>
  <c r="N119" i="67"/>
  <c r="M119" i="67"/>
  <c r="Q210" i="67"/>
  <c r="O210" i="67"/>
  <c r="N210" i="67"/>
  <c r="M210" i="67"/>
  <c r="Q208" i="67"/>
  <c r="O208" i="67"/>
  <c r="N208" i="67"/>
  <c r="M208" i="67"/>
  <c r="Q204" i="67"/>
  <c r="O204" i="67"/>
  <c r="N204" i="67"/>
  <c r="M204" i="67"/>
  <c r="Q258" i="67"/>
  <c r="O258" i="67"/>
  <c r="N258" i="67"/>
  <c r="M258" i="67"/>
  <c r="Q197" i="67"/>
  <c r="O197" i="67"/>
  <c r="N197" i="67"/>
  <c r="M197" i="67"/>
  <c r="Q193" i="67"/>
  <c r="N193" i="67"/>
  <c r="O193" i="67"/>
  <c r="M193" i="67"/>
  <c r="Q257" i="67"/>
  <c r="O257" i="67"/>
  <c r="N257" i="67"/>
  <c r="M257" i="67"/>
  <c r="Q256" i="67"/>
  <c r="O256" i="67"/>
  <c r="N256" i="67"/>
  <c r="M256" i="67"/>
  <c r="M231" i="67"/>
  <c r="M91" i="67"/>
  <c r="M186" i="67"/>
  <c r="Q236" i="67"/>
  <c r="O236" i="67"/>
  <c r="N236" i="67"/>
  <c r="M236" i="67"/>
  <c r="Q124" i="67"/>
  <c r="O124" i="67"/>
  <c r="N124" i="67"/>
  <c r="M124" i="67"/>
  <c r="Q229" i="67"/>
  <c r="O229" i="67"/>
  <c r="N229" i="67"/>
  <c r="M229" i="67"/>
  <c r="Q224" i="67"/>
  <c r="O224" i="67"/>
  <c r="N224" i="67"/>
  <c r="M224" i="67"/>
  <c r="O219" i="67"/>
  <c r="Q219" i="67"/>
  <c r="M219" i="67"/>
  <c r="N219" i="67"/>
  <c r="Q216" i="67"/>
  <c r="O216" i="67"/>
  <c r="N216" i="67"/>
  <c r="M216" i="67"/>
  <c r="Q565" i="67"/>
  <c r="O565" i="67"/>
  <c r="N565" i="67"/>
  <c r="M565" i="67"/>
  <c r="Q118" i="67"/>
  <c r="O118" i="67"/>
  <c r="N118" i="67"/>
  <c r="M118" i="67"/>
  <c r="Q207" i="67"/>
  <c r="O207" i="67"/>
  <c r="N207" i="67"/>
  <c r="M207" i="67"/>
  <c r="Q127" i="67"/>
  <c r="O127" i="67"/>
  <c r="N127" i="67"/>
  <c r="M127" i="67"/>
  <c r="O199" i="67"/>
  <c r="Q199" i="67"/>
  <c r="M199" i="67"/>
  <c r="Q50" i="67"/>
  <c r="O50" i="67"/>
  <c r="N50" i="67"/>
  <c r="M50" i="67"/>
  <c r="Q192" i="67"/>
  <c r="O192" i="67"/>
  <c r="N192" i="67"/>
  <c r="M192" i="67"/>
  <c r="Q188" i="67"/>
  <c r="O188" i="67"/>
  <c r="N188" i="67"/>
  <c r="M188" i="67"/>
  <c r="Q183" i="67"/>
  <c r="O183" i="67"/>
  <c r="N183" i="67"/>
  <c r="M183" i="67"/>
  <c r="M92" i="67"/>
  <c r="M116" i="67"/>
  <c r="M182" i="67"/>
  <c r="Q239" i="67"/>
  <c r="O239" i="67"/>
  <c r="N239" i="67"/>
  <c r="M239" i="67"/>
  <c r="Q234" i="67"/>
  <c r="O234" i="67"/>
  <c r="N234" i="67"/>
  <c r="M234" i="67"/>
  <c r="Q261" i="67"/>
  <c r="O261" i="67"/>
  <c r="N261" i="67"/>
  <c r="M261" i="67"/>
  <c r="Q227" i="67"/>
  <c r="O227" i="67"/>
  <c r="N227" i="67"/>
  <c r="M227" i="67"/>
  <c r="Q222" i="67"/>
  <c r="N222" i="67"/>
  <c r="O222" i="67"/>
  <c r="M222" i="67"/>
  <c r="Q218" i="67"/>
  <c r="O218" i="67"/>
  <c r="N218" i="67"/>
  <c r="M218" i="67"/>
  <c r="Q120" i="67"/>
  <c r="O120" i="67"/>
  <c r="N120" i="67"/>
  <c r="M120" i="67"/>
  <c r="Q211" i="67"/>
  <c r="O211" i="67"/>
  <c r="N211" i="67"/>
  <c r="M211" i="67"/>
  <c r="Q259" i="67"/>
  <c r="O259" i="67"/>
  <c r="N259" i="67"/>
  <c r="M259" i="67"/>
  <c r="Q43" i="67"/>
  <c r="O43" i="67"/>
  <c r="N43" i="67"/>
  <c r="M43" i="67"/>
  <c r="Q201" i="67"/>
  <c r="N201" i="67"/>
  <c r="M201" i="67"/>
  <c r="Q249" i="67"/>
  <c r="O249" i="67"/>
  <c r="N249" i="67"/>
  <c r="M249" i="67"/>
  <c r="Q194" i="67"/>
  <c r="O194" i="67"/>
  <c r="N194" i="67"/>
  <c r="M194" i="67"/>
  <c r="O190" i="67"/>
  <c r="Q190" i="67"/>
  <c r="N190" i="67"/>
  <c r="M190" i="67"/>
  <c r="Q67" i="67"/>
  <c r="O67" i="67"/>
  <c r="N67" i="67"/>
  <c r="M67" i="67"/>
  <c r="Q253" i="67"/>
  <c r="O253" i="67"/>
  <c r="N253" i="67"/>
  <c r="M253" i="67"/>
  <c r="Q252" i="67"/>
  <c r="O252" i="67"/>
  <c r="N252" i="67"/>
  <c r="M252" i="67"/>
  <c r="Q232" i="67"/>
  <c r="O232" i="67"/>
  <c r="N232" i="67"/>
  <c r="M232" i="67"/>
  <c r="Q228" i="67"/>
  <c r="N228" i="67"/>
  <c r="O228" i="67"/>
  <c r="M228" i="67"/>
  <c r="Q123" i="67"/>
  <c r="O123" i="67"/>
  <c r="N123" i="67"/>
  <c r="M123" i="67"/>
  <c r="Q122" i="67"/>
  <c r="O122" i="67"/>
  <c r="N122" i="67"/>
  <c r="M122" i="67"/>
  <c r="Q121" i="67"/>
  <c r="O121" i="67"/>
  <c r="M121" i="67"/>
  <c r="N121" i="67"/>
  <c r="Q213" i="67"/>
  <c r="O213" i="67"/>
  <c r="N213" i="67"/>
  <c r="M213" i="67"/>
  <c r="Q209" i="67"/>
  <c r="O209" i="67"/>
  <c r="N209" i="67"/>
  <c r="M209" i="67"/>
  <c r="Q243" i="67"/>
  <c r="O243" i="67"/>
  <c r="N243" i="67"/>
  <c r="M243" i="67"/>
  <c r="Q203" i="67"/>
  <c r="O203" i="67"/>
  <c r="N203" i="67"/>
  <c r="M203" i="67"/>
  <c r="Q90" i="67"/>
  <c r="O90" i="67"/>
  <c r="N90" i="67"/>
  <c r="M90" i="67"/>
  <c r="Q196" i="67"/>
  <c r="O196" i="67"/>
  <c r="M196" i="67"/>
  <c r="N196" i="67"/>
  <c r="Q100" i="67"/>
  <c r="O100" i="67"/>
  <c r="N100" i="67"/>
  <c r="M100" i="67"/>
  <c r="Q187" i="67"/>
  <c r="O187" i="67"/>
  <c r="N187" i="67"/>
  <c r="M187" i="67"/>
  <c r="Q89" i="67"/>
  <c r="O89" i="67"/>
  <c r="N89" i="67"/>
  <c r="M89" i="67"/>
  <c r="L223" i="67"/>
  <c r="L202" i="67"/>
  <c r="N225" i="67"/>
  <c r="Q235" i="67"/>
  <c r="O235" i="67"/>
  <c r="N235" i="67"/>
  <c r="Q231" i="67"/>
  <c r="O231" i="67"/>
  <c r="N231" i="67"/>
  <c r="Q92" i="67"/>
  <c r="O92" i="67"/>
  <c r="N92" i="67"/>
  <c r="Q223" i="67"/>
  <c r="O223" i="67"/>
  <c r="N223" i="67"/>
  <c r="Q260" i="67"/>
  <c r="O260" i="67"/>
  <c r="N260" i="67"/>
  <c r="O215" i="67"/>
  <c r="Q215" i="67"/>
  <c r="N215" i="67"/>
  <c r="Q250" i="67"/>
  <c r="O250" i="67"/>
  <c r="N250" i="67"/>
  <c r="Q91" i="67"/>
  <c r="O91" i="67"/>
  <c r="N91" i="67"/>
  <c r="Q116" i="67"/>
  <c r="O116" i="67"/>
  <c r="N116" i="67"/>
  <c r="Q202" i="67"/>
  <c r="O202" i="67"/>
  <c r="N202" i="67"/>
  <c r="Q242" i="67"/>
  <c r="O242" i="67"/>
  <c r="N242" i="67"/>
  <c r="O195" i="67"/>
  <c r="Q195" i="67"/>
  <c r="N195" i="67"/>
  <c r="Q191" i="67"/>
  <c r="O191" i="67"/>
  <c r="N191" i="67"/>
  <c r="Q186" i="67"/>
  <c r="O186" i="67"/>
  <c r="N186" i="67"/>
  <c r="Q182" i="67"/>
  <c r="O182" i="67"/>
  <c r="N182" i="67"/>
  <c r="L239" i="67"/>
  <c r="L234" i="67"/>
  <c r="L261" i="67"/>
  <c r="L227" i="67"/>
  <c r="L222" i="67"/>
  <c r="L218" i="67"/>
  <c r="L120" i="67"/>
  <c r="L211" i="67"/>
  <c r="L259" i="67"/>
  <c r="L43" i="67"/>
  <c r="L201" i="67"/>
  <c r="L249" i="67"/>
  <c r="L194" i="67"/>
  <c r="L190" i="67"/>
  <c r="L67" i="67"/>
  <c r="L253" i="67"/>
  <c r="M260" i="67"/>
  <c r="M242" i="67"/>
  <c r="N199" i="67"/>
  <c r="F9" i="79"/>
  <c r="F10" i="79"/>
  <c r="F11" i="79"/>
  <c r="F12" i="79"/>
  <c r="F13" i="79"/>
  <c r="F14" i="79"/>
  <c r="E9" i="79"/>
  <c r="E10" i="79"/>
  <c r="E12" i="79"/>
  <c r="E13" i="79"/>
  <c r="E14" i="79"/>
  <c r="E15" i="79"/>
  <c r="G17" i="79"/>
  <c r="H17" i="79"/>
  <c r="I17" i="79"/>
  <c r="J17" i="79"/>
  <c r="K17" i="79"/>
  <c r="L17" i="79"/>
  <c r="R1295" i="67"/>
  <c r="R677" i="67"/>
  <c r="R1035" i="67"/>
  <c r="R655" i="67"/>
  <c r="R425" i="67"/>
  <c r="R130" i="67"/>
  <c r="R429" i="67"/>
  <c r="R1050" i="67"/>
  <c r="R325" i="67"/>
  <c r="R984" i="67"/>
  <c r="R80" i="67"/>
  <c r="R1096" i="67"/>
  <c r="R66" i="67"/>
  <c r="R1090" i="67"/>
  <c r="R516" i="67"/>
  <c r="R1044" i="67"/>
  <c r="R416" i="67"/>
  <c r="R1019" i="67"/>
  <c r="R680" i="67"/>
  <c r="R1311" i="67"/>
  <c r="R10" i="67"/>
  <c r="R830" i="67"/>
  <c r="R1062" i="67"/>
  <c r="R27" i="67"/>
  <c r="R1157" i="67"/>
  <c r="R1093" i="67"/>
  <c r="R1273" i="67"/>
  <c r="R1284" i="67"/>
  <c r="R985" i="67"/>
  <c r="R426" i="67"/>
  <c r="R318" i="67"/>
  <c r="R1269" i="67"/>
  <c r="R1028" i="67"/>
  <c r="R505" i="67"/>
  <c r="R560" i="67"/>
  <c r="R674" i="67"/>
  <c r="R5" i="67"/>
  <c r="R359" i="67"/>
  <c r="R998" i="67"/>
  <c r="R39" i="67"/>
  <c r="R408" i="67"/>
  <c r="R530" i="67"/>
  <c r="R964" i="67"/>
  <c r="R462" i="67"/>
  <c r="R88" i="67"/>
  <c r="R1143" i="67"/>
  <c r="R623" i="67"/>
  <c r="R696" i="67"/>
  <c r="R1098" i="67"/>
  <c r="R1314" i="67"/>
  <c r="R36" i="67"/>
  <c r="R485" i="67"/>
  <c r="R446" i="67"/>
  <c r="R388" i="67"/>
  <c r="R629" i="67"/>
  <c r="R1288" i="67"/>
  <c r="R1280" i="67"/>
  <c r="R35" i="67"/>
  <c r="R1005" i="67"/>
  <c r="R349" i="67"/>
  <c r="R1060" i="67"/>
  <c r="R633" i="67"/>
  <c r="R1037" i="67"/>
  <c r="R1291" i="67"/>
  <c r="R521" i="67"/>
  <c r="R471" i="67"/>
  <c r="R1084" i="67"/>
  <c r="R15" i="67"/>
  <c r="R1105" i="67"/>
  <c r="R622" i="67"/>
  <c r="R1101" i="67"/>
  <c r="R85" i="67"/>
  <c r="R1153" i="67"/>
  <c r="R1107" i="67"/>
  <c r="R434" i="67"/>
  <c r="R482" i="67"/>
  <c r="R1085" i="67"/>
  <c r="R670" i="67"/>
  <c r="R1059" i="67"/>
  <c r="R1115" i="67"/>
  <c r="R1290" i="67"/>
  <c r="R637" i="67"/>
  <c r="R456" i="67"/>
  <c r="R150" i="67"/>
  <c r="R537" i="67"/>
  <c r="R51" i="67"/>
  <c r="R271" i="67"/>
  <c r="R1172" i="67"/>
  <c r="R382" i="67"/>
  <c r="R1292" i="67"/>
  <c r="R620" i="67"/>
  <c r="R331" i="67"/>
  <c r="R1164" i="67"/>
  <c r="R667" i="67"/>
  <c r="R616" i="67"/>
  <c r="R1147" i="67"/>
  <c r="R407" i="67"/>
  <c r="R1124" i="67"/>
  <c r="R37" i="67"/>
  <c r="R158" i="67"/>
  <c r="R1247" i="67"/>
  <c r="R1071" i="67"/>
  <c r="R500" i="67"/>
  <c r="R330" i="67"/>
  <c r="R1079" i="67"/>
  <c r="R1240" i="67"/>
  <c r="R23" i="67"/>
  <c r="R590" i="67"/>
  <c r="R634" i="67"/>
  <c r="R1046" i="67"/>
  <c r="R433" i="67"/>
  <c r="R1075" i="67"/>
  <c r="R553" i="67"/>
  <c r="R68" i="67"/>
  <c r="R708" i="67"/>
  <c r="R983" i="67"/>
  <c r="R642" i="67"/>
  <c r="R422" i="67"/>
  <c r="R83" i="67"/>
  <c r="R976" i="67"/>
  <c r="R501" i="67"/>
  <c r="R605" i="67"/>
  <c r="R1199" i="67"/>
  <c r="R372" i="67"/>
  <c r="R350" i="67"/>
  <c r="R161" i="67"/>
  <c r="R106" i="67"/>
  <c r="R994" i="67"/>
  <c r="R376" i="67"/>
  <c r="R583" i="67"/>
  <c r="R346" i="67"/>
  <c r="R1137" i="67"/>
  <c r="R1103" i="67"/>
  <c r="R1080" i="67"/>
  <c r="R96" i="67"/>
  <c r="R406" i="67"/>
  <c r="R975" i="67"/>
  <c r="R593" i="67"/>
  <c r="R669" i="67"/>
  <c r="R316" i="67"/>
  <c r="R1258" i="67"/>
  <c r="R689" i="67"/>
  <c r="R1053" i="67"/>
  <c r="R1117" i="67"/>
  <c r="R128" i="67"/>
  <c r="R248" i="67"/>
  <c r="R1271" i="67"/>
  <c r="R552" i="67"/>
  <c r="R630" i="67"/>
  <c r="R564" i="67"/>
  <c r="R1104" i="67"/>
  <c r="R953" i="67"/>
  <c r="R57" i="67"/>
  <c r="R73" i="67"/>
  <c r="R707" i="67"/>
  <c r="R1200" i="67"/>
  <c r="R588" i="67"/>
  <c r="R443" i="67"/>
  <c r="R465" i="67"/>
  <c r="R540" i="67"/>
  <c r="R428" i="67"/>
  <c r="R19" i="67"/>
  <c r="R333" i="67"/>
  <c r="R74" i="67"/>
  <c r="R31" i="67"/>
  <c r="R54" i="67"/>
  <c r="R1010" i="67"/>
  <c r="R104" i="67"/>
  <c r="R1151" i="67"/>
  <c r="R34" i="67"/>
  <c r="R137" i="67"/>
  <c r="R1024" i="67"/>
  <c r="R1249" i="67"/>
  <c r="R1161" i="67"/>
  <c r="R676" i="67"/>
  <c r="R1276" i="67"/>
  <c r="R519" i="67"/>
  <c r="R380" i="67"/>
  <c r="R509" i="67"/>
  <c r="R389" i="67"/>
  <c r="R25" i="67"/>
  <c r="R586" i="67"/>
  <c r="R1309" i="67"/>
  <c r="R798" i="67"/>
  <c r="R963" i="67"/>
  <c r="R700" i="67"/>
  <c r="R272" i="67"/>
  <c r="R513" i="67"/>
  <c r="R105" i="67"/>
  <c r="R510" i="67"/>
  <c r="R1238" i="67"/>
  <c r="R475" i="67"/>
  <c r="R1038" i="67"/>
  <c r="R1315" i="67"/>
  <c r="R710" i="67"/>
  <c r="R1141" i="67"/>
  <c r="R71" i="67"/>
  <c r="R354" i="67"/>
  <c r="R1000" i="67"/>
  <c r="R1135" i="67"/>
  <c r="R1308" i="67"/>
  <c r="R720" i="67"/>
  <c r="R970" i="67"/>
  <c r="R585" i="67"/>
  <c r="R1061" i="67"/>
  <c r="R569" i="67"/>
  <c r="R1015" i="67"/>
  <c r="R979" i="67"/>
  <c r="R525" i="67"/>
  <c r="R1082" i="67"/>
  <c r="R581" i="67"/>
  <c r="R1175" i="67"/>
  <c r="R1121" i="67"/>
  <c r="R600" i="67"/>
  <c r="R502" i="67"/>
  <c r="R974" i="67"/>
  <c r="R455" i="67"/>
  <c r="R370" i="67"/>
  <c r="R854" i="67"/>
  <c r="R980" i="67"/>
  <c r="R1132" i="67"/>
  <c r="R1063" i="67"/>
  <c r="R567" i="67"/>
  <c r="R363" i="67"/>
  <c r="R329" i="67"/>
  <c r="R1242" i="67"/>
  <c r="R412" i="67"/>
  <c r="R1065" i="67"/>
  <c r="R418" i="67"/>
  <c r="R1262" i="67"/>
  <c r="R444" i="67"/>
  <c r="R1241" i="67"/>
  <c r="R999" i="67"/>
  <c r="R175" i="67"/>
  <c r="R268" i="67"/>
  <c r="R1076" i="67"/>
  <c r="R1296" i="67"/>
  <c r="R87" i="67"/>
  <c r="R558" i="67"/>
  <c r="R653" i="67"/>
  <c r="R1113" i="67"/>
  <c r="R648" i="67"/>
  <c r="R857" i="67"/>
  <c r="R1114" i="67"/>
  <c r="R16" i="67"/>
  <c r="R63" i="67"/>
  <c r="R1201" i="67"/>
  <c r="R1045" i="67"/>
  <c r="R528" i="67"/>
  <c r="R968" i="67"/>
  <c r="R1126" i="67"/>
  <c r="R164" i="67"/>
  <c r="R1163" i="67"/>
  <c r="R417" i="67"/>
  <c r="R411" i="67"/>
  <c r="R1236" i="67"/>
  <c r="R1202" i="67"/>
  <c r="R356" i="67"/>
  <c r="R1043" i="67"/>
  <c r="R508" i="67"/>
  <c r="R32" i="67"/>
  <c r="R342" i="67"/>
  <c r="R365" i="67"/>
  <c r="R1198" i="67"/>
  <c r="R1125" i="67"/>
  <c r="R989" i="67"/>
  <c r="R1263" i="67"/>
  <c r="R951" i="67"/>
  <c r="R1152" i="67"/>
  <c r="R348" i="67"/>
  <c r="R1102" i="67"/>
  <c r="R439" i="67"/>
  <c r="R656" i="67"/>
  <c r="R607" i="67"/>
  <c r="R1287" i="67"/>
  <c r="R8" i="67"/>
  <c r="R503" i="67"/>
  <c r="R597" i="67"/>
  <c r="R716" i="67"/>
  <c r="R755" i="67"/>
  <c r="R557" i="67"/>
  <c r="R1131" i="67"/>
  <c r="R1174" i="67"/>
  <c r="R641" i="67"/>
  <c r="R1130" i="67"/>
  <c r="R695" i="67"/>
  <c r="R94" i="67"/>
  <c r="R367" i="67"/>
  <c r="R304" i="67"/>
  <c r="R1235" i="67"/>
  <c r="R1055" i="67"/>
  <c r="R929" i="67"/>
  <c r="R803" i="67"/>
  <c r="R345" i="67"/>
  <c r="R450" i="67"/>
  <c r="R1029" i="67"/>
  <c r="R18" i="67"/>
  <c r="R355" i="67"/>
  <c r="R1013" i="67"/>
  <c r="R1087" i="67"/>
  <c r="R1095" i="67"/>
  <c r="R440" i="67"/>
  <c r="R415" i="67"/>
  <c r="R523" i="67"/>
  <c r="R580" i="67"/>
  <c r="R1068" i="67"/>
  <c r="R386" i="67"/>
  <c r="R476" i="67"/>
  <c r="R393" i="67"/>
  <c r="R1011" i="67"/>
  <c r="R3" i="67"/>
  <c r="R396" i="67"/>
  <c r="R269" i="67"/>
  <c r="R427" i="67"/>
  <c r="R176" i="67"/>
  <c r="R102" i="67"/>
  <c r="R177" i="67"/>
  <c r="R1086" i="67"/>
  <c r="R178" i="67"/>
  <c r="R477" i="67"/>
  <c r="R109" i="67"/>
  <c r="R1026" i="67"/>
  <c r="R470" i="67"/>
  <c r="R447" i="67"/>
  <c r="R468" i="67"/>
  <c r="R806" i="67"/>
  <c r="R1257" i="67"/>
  <c r="R545" i="67"/>
  <c r="R543" i="67"/>
  <c r="R326" i="67"/>
  <c r="R1120" i="67"/>
  <c r="R394" i="67"/>
  <c r="R336" i="67"/>
  <c r="R1006" i="67"/>
  <c r="R712" i="67"/>
  <c r="R464" i="67"/>
  <c r="R969" i="67"/>
  <c r="R940" i="67"/>
  <c r="R1048" i="67"/>
  <c r="R1081" i="67"/>
  <c r="R1003" i="67"/>
  <c r="R671" i="67"/>
  <c r="R661" i="67"/>
  <c r="R79" i="67"/>
  <c r="R1047" i="67"/>
  <c r="R659" i="67"/>
  <c r="R1217" i="67"/>
  <c r="R601" i="67"/>
  <c r="R533" i="67"/>
  <c r="R86" i="67"/>
  <c r="R466" i="67"/>
  <c r="R129" i="67"/>
  <c r="R1310" i="67"/>
  <c r="R532" i="67"/>
  <c r="R125" i="67"/>
  <c r="R1304" i="67"/>
  <c r="R162" i="67"/>
  <c r="R1108" i="67"/>
  <c r="R241" i="67"/>
  <c r="R335" i="67"/>
  <c r="R1167" i="67"/>
  <c r="R587" i="67"/>
  <c r="R1088" i="67"/>
  <c r="R7" i="67"/>
  <c r="R678" i="67"/>
  <c r="R556" i="67"/>
  <c r="R1066" i="67"/>
  <c r="R1041" i="67"/>
  <c r="R973" i="67"/>
  <c r="R1207" i="67"/>
  <c r="R520" i="67"/>
  <c r="R442" i="67"/>
  <c r="R666" i="67"/>
  <c r="R163" i="67"/>
  <c r="R491" i="67"/>
  <c r="R481" i="67"/>
  <c r="R1168" i="67"/>
  <c r="R524" i="67"/>
  <c r="R650" i="67"/>
  <c r="R353" i="67"/>
  <c r="R1158" i="67"/>
  <c r="R499" i="67"/>
  <c r="R286" i="67"/>
  <c r="R1218" i="67"/>
  <c r="R1195" i="67"/>
  <c r="R599" i="67"/>
  <c r="R11" i="67"/>
  <c r="R93" i="67"/>
  <c r="R140" i="67"/>
  <c r="R181" i="67"/>
  <c r="R489" i="67"/>
  <c r="R550" i="67"/>
  <c r="R930" i="67"/>
  <c r="R603" i="67"/>
  <c r="R1302" i="67"/>
  <c r="R1171" i="67"/>
  <c r="R1267" i="67"/>
  <c r="R624" i="67"/>
  <c r="R967" i="67"/>
  <c r="R866" i="67"/>
  <c r="R1255" i="67"/>
  <c r="R617" i="67"/>
  <c r="R1283" i="67"/>
  <c r="R323" i="67"/>
  <c r="R639" i="67"/>
  <c r="R608" i="67"/>
  <c r="R46" i="67"/>
  <c r="R514" i="67"/>
  <c r="R957" i="67"/>
  <c r="R1277" i="67"/>
  <c r="R457" i="67"/>
  <c r="R1138" i="67"/>
  <c r="R385" i="67"/>
  <c r="R1259" i="67"/>
  <c r="R574" i="67"/>
  <c r="R598" i="67"/>
  <c r="R1289" i="67"/>
  <c r="R515" i="67"/>
  <c r="R816" i="67"/>
  <c r="R497" i="67"/>
  <c r="R649" i="67"/>
  <c r="R931" i="67"/>
  <c r="R1275" i="67"/>
  <c r="R58" i="67"/>
  <c r="R504" i="67"/>
  <c r="R1266" i="67"/>
  <c r="R690" i="67"/>
  <c r="R1265" i="67"/>
  <c r="R529" i="67"/>
  <c r="R1297" i="67"/>
  <c r="R628" i="67"/>
  <c r="R463" i="67"/>
  <c r="R1212" i="67"/>
  <c r="R613" i="67"/>
  <c r="R1216" i="67"/>
  <c r="R1140" i="67"/>
  <c r="R472" i="67"/>
  <c r="R280" i="67"/>
  <c r="R1173" i="67"/>
  <c r="R460" i="67"/>
  <c r="R390" i="67"/>
  <c r="R473" i="67"/>
  <c r="R662" i="67"/>
  <c r="R950" i="67"/>
  <c r="R1118" i="67"/>
  <c r="R1209" i="67"/>
  <c r="R1034" i="67"/>
  <c r="R796" i="67"/>
  <c r="R1215" i="67"/>
  <c r="R1189" i="67"/>
  <c r="R1303" i="67"/>
  <c r="R1260" i="67"/>
  <c r="R546" i="67"/>
  <c r="R570" i="67"/>
  <c r="R547" i="67"/>
  <c r="R264" i="67"/>
  <c r="R1274" i="67"/>
  <c r="R1023" i="67"/>
  <c r="R375" i="67"/>
  <c r="R679" i="67"/>
  <c r="R315" i="67"/>
  <c r="R47" i="67"/>
  <c r="R1149" i="67"/>
  <c r="R435" i="67"/>
  <c r="R660" i="67"/>
  <c r="R912" i="67"/>
  <c r="R1278" i="67"/>
  <c r="R709" i="67"/>
  <c r="R965" i="67"/>
  <c r="R1285" i="67"/>
  <c r="R801" i="67"/>
  <c r="R517" i="67"/>
  <c r="R20" i="67"/>
  <c r="R1116" i="67"/>
  <c r="R56" i="67"/>
  <c r="R275" i="67"/>
  <c r="R1030" i="67"/>
  <c r="R986" i="67"/>
  <c r="R810" i="67"/>
  <c r="R38" i="67"/>
  <c r="R409" i="67"/>
  <c r="R1007" i="67"/>
  <c r="R343" i="67"/>
  <c r="R673" i="67"/>
  <c r="R1264" i="67"/>
  <c r="R1203" i="67"/>
  <c r="R270" i="67"/>
  <c r="R1293" i="67"/>
  <c r="R913" i="67"/>
  <c r="R594" i="67"/>
  <c r="R1111" i="67"/>
  <c r="R561" i="67"/>
  <c r="R467" i="67"/>
  <c r="R518" i="67"/>
  <c r="R604" i="67"/>
  <c r="R770" i="67"/>
  <c r="R288" i="67"/>
  <c r="R948" i="67"/>
  <c r="R486" i="67"/>
  <c r="R13" i="67"/>
  <c r="R324" i="67"/>
  <c r="R804" i="67"/>
  <c r="R254" i="67"/>
  <c r="R1213" i="67"/>
  <c r="R1204" i="67"/>
  <c r="R908" i="67"/>
  <c r="R916" i="67"/>
  <c r="R849" i="67"/>
  <c r="R310" i="67"/>
  <c r="R905" i="67"/>
  <c r="R843" i="67"/>
  <c r="R799" i="67"/>
  <c r="R827" i="67"/>
  <c r="R1021" i="67"/>
  <c r="R1110" i="67"/>
  <c r="R132" i="67"/>
  <c r="R646" i="67"/>
  <c r="R313" i="67"/>
  <c r="R825" i="67"/>
  <c r="R927" i="67"/>
  <c r="R947" i="67"/>
  <c r="R1282" i="67"/>
  <c r="R780" i="67"/>
  <c r="R479" i="67"/>
  <c r="R1214" i="67"/>
  <c r="R295" i="67"/>
  <c r="R314" i="67"/>
  <c r="R1210" i="67"/>
  <c r="R1229" i="67"/>
  <c r="R775" i="67"/>
  <c r="R821" i="67"/>
  <c r="R305" i="67"/>
  <c r="R777" i="67"/>
  <c r="R1184" i="67"/>
  <c r="R896" i="67"/>
  <c r="R281" i="67"/>
  <c r="R1187" i="67"/>
  <c r="R761" i="67"/>
  <c r="R644" i="67"/>
  <c r="R17" i="67"/>
  <c r="R826" i="67"/>
  <c r="R892" i="67"/>
  <c r="R283" i="67"/>
  <c r="R461" i="67"/>
  <c r="R955" i="67"/>
  <c r="R885" i="67"/>
  <c r="R865" i="67"/>
  <c r="R942" i="67"/>
  <c r="R807" i="67"/>
  <c r="R483" i="67"/>
  <c r="R1224" i="67"/>
  <c r="R895" i="67"/>
  <c r="R805" i="67"/>
  <c r="R722" i="67"/>
  <c r="R850" i="67"/>
  <c r="R136" i="67"/>
  <c r="R279" i="67"/>
  <c r="R882" i="67"/>
  <c r="R833" i="67"/>
  <c r="R890" i="67"/>
  <c r="R875" i="67"/>
  <c r="R278" i="67"/>
  <c r="R1142" i="67"/>
  <c r="R901" i="67"/>
  <c r="R859" i="67"/>
  <c r="R781" i="67"/>
  <c r="R897" i="67"/>
  <c r="R808" i="67"/>
  <c r="R1232" i="67"/>
  <c r="R795" i="67"/>
  <c r="R813" i="67"/>
  <c r="R818" i="67"/>
  <c r="R778" i="67"/>
  <c r="R844" i="67"/>
  <c r="R1192" i="67"/>
  <c r="R72" i="67"/>
  <c r="R395" i="67"/>
  <c r="R800" i="67"/>
  <c r="R917" i="67"/>
  <c r="R842" i="67"/>
  <c r="R876" i="67"/>
  <c r="R1299" i="67"/>
  <c r="R863" i="67"/>
  <c r="R746" i="67"/>
  <c r="R592" i="67"/>
  <c r="R1127" i="67"/>
  <c r="R845" i="67"/>
  <c r="R266" i="67"/>
  <c r="R1226" i="67"/>
  <c r="R681" i="67"/>
  <c r="R938" i="67"/>
  <c r="R749" i="67"/>
  <c r="R1177" i="67"/>
  <c r="R498" i="67"/>
  <c r="R1251" i="67"/>
  <c r="R935" i="67"/>
  <c r="R1194" i="67"/>
  <c r="R728" i="67"/>
  <c r="R291" i="67"/>
  <c r="R309" i="67"/>
  <c r="R1223" i="67"/>
  <c r="R284" i="67"/>
  <c r="R317" i="67"/>
  <c r="R867" i="67"/>
  <c r="R838" i="67"/>
  <c r="R991" i="67"/>
  <c r="R921" i="67"/>
  <c r="R920" i="67"/>
  <c r="R926" i="67"/>
  <c r="R1178" i="67"/>
  <c r="R290" i="67"/>
  <c r="R740" i="67"/>
  <c r="R868" i="67"/>
  <c r="R925" i="67"/>
  <c r="R566" i="67"/>
  <c r="R933" i="67"/>
  <c r="R919" i="67"/>
  <c r="R853" i="67"/>
  <c r="R1211" i="67"/>
  <c r="R893" i="67"/>
  <c r="R941" i="67"/>
  <c r="R277" i="67"/>
  <c r="R1230" i="67"/>
  <c r="R1136" i="67"/>
  <c r="R878" i="67"/>
  <c r="R797" i="67"/>
  <c r="R752" i="67"/>
  <c r="R1112" i="67"/>
  <c r="R1186" i="67"/>
  <c r="R902" i="67"/>
  <c r="R790" i="67"/>
  <c r="R872" i="67"/>
  <c r="R944" i="67"/>
  <c r="R791" i="67"/>
  <c r="R1181" i="67"/>
  <c r="R922" i="67"/>
  <c r="R1139" i="67"/>
  <c r="R886" i="67"/>
  <c r="R451" i="67"/>
  <c r="R645" i="67"/>
  <c r="R738" i="67"/>
  <c r="R782" i="67"/>
  <c r="R754" i="67"/>
  <c r="R949" i="67"/>
  <c r="R903" i="67"/>
  <c r="R945" i="67"/>
  <c r="R946" i="67"/>
  <c r="R458" i="67"/>
  <c r="R718" i="67"/>
  <c r="R341" i="67"/>
  <c r="R306" i="67"/>
  <c r="R858" i="67"/>
  <c r="R692" i="67"/>
  <c r="R1033" i="67"/>
  <c r="R1221" i="67"/>
  <c r="R962" i="67"/>
  <c r="R785" i="67"/>
  <c r="R784" i="67"/>
  <c r="R783" i="67"/>
  <c r="R1146" i="67"/>
  <c r="R292" i="67"/>
  <c r="R840" i="67"/>
  <c r="R724" i="67"/>
  <c r="R1206" i="67"/>
  <c r="R873" i="67"/>
  <c r="R1032" i="67"/>
  <c r="R789" i="67"/>
  <c r="R757" i="67"/>
  <c r="R1227" i="67"/>
  <c r="R1162" i="67"/>
  <c r="R750" i="67"/>
  <c r="R1191" i="67"/>
  <c r="R848" i="67"/>
  <c r="R726" i="67"/>
  <c r="R1298" i="67"/>
  <c r="R293" i="67"/>
  <c r="R812" i="67"/>
  <c r="R1300" i="67"/>
  <c r="R900" i="67"/>
  <c r="R779" i="67"/>
  <c r="R640" i="67"/>
  <c r="R871" i="67"/>
  <c r="R732" i="67"/>
  <c r="R956" i="67"/>
  <c r="R311" i="67"/>
  <c r="R776" i="67"/>
  <c r="R282" i="67"/>
  <c r="R733" i="67"/>
  <c r="R744" i="67"/>
  <c r="R911" i="67"/>
  <c r="R512" i="67"/>
  <c r="R899" i="67"/>
  <c r="R294" i="67"/>
  <c r="R928" i="67"/>
  <c r="R584" i="67"/>
  <c r="R1196" i="67"/>
  <c r="R527" i="67"/>
  <c r="R765" i="67"/>
  <c r="R737" i="67"/>
  <c r="R1179" i="67"/>
  <c r="R1256" i="67"/>
  <c r="R453" i="67"/>
  <c r="R554" i="67"/>
  <c r="R526" i="67"/>
  <c r="R573" i="67"/>
  <c r="R559" i="67"/>
  <c r="R303" i="67"/>
  <c r="R811" i="67"/>
  <c r="R714" i="67"/>
  <c r="R723" i="67"/>
  <c r="R361" i="67"/>
  <c r="R685" i="67"/>
  <c r="R856" i="67"/>
  <c r="R299" i="67"/>
  <c r="R958" i="67"/>
  <c r="R493" i="67"/>
  <c r="R665" i="67"/>
  <c r="R959" i="67"/>
  <c r="R918" i="67"/>
  <c r="R939" i="67"/>
  <c r="R487" i="67"/>
  <c r="R1233" i="67"/>
  <c r="R880" i="67"/>
  <c r="R907" i="67"/>
  <c r="R727" i="67"/>
  <c r="R81" i="67"/>
  <c r="R1301" i="67"/>
  <c r="R936" i="67"/>
  <c r="R745" i="67"/>
  <c r="R301" i="67"/>
  <c r="R1169" i="67"/>
  <c r="R562" i="67"/>
  <c r="R21" i="67"/>
  <c r="R864" i="67"/>
  <c r="R829" i="67"/>
  <c r="R943" i="67"/>
  <c r="R934" i="67"/>
  <c r="R134" i="67"/>
  <c r="R747" i="67"/>
  <c r="R725" i="67"/>
  <c r="R1222" i="67"/>
  <c r="R312" i="67"/>
  <c r="R1306" i="67"/>
  <c r="R832" i="67"/>
  <c r="R682" i="67"/>
  <c r="R1128" i="67"/>
  <c r="R870" i="67"/>
  <c r="R40" i="67"/>
  <c r="R786" i="67"/>
  <c r="R1185" i="67"/>
  <c r="R719" i="67"/>
  <c r="R909" i="67"/>
  <c r="R988" i="67"/>
  <c r="R831" i="67"/>
  <c r="R721" i="67"/>
  <c r="R792" i="67"/>
  <c r="R819" i="67"/>
  <c r="R1148" i="67"/>
  <c r="R643" i="67"/>
  <c r="R1220" i="67"/>
  <c r="R362" i="67"/>
  <c r="R814" i="67"/>
  <c r="R846" i="67"/>
  <c r="R694" i="67"/>
  <c r="R591" i="67"/>
  <c r="R1208" i="67"/>
  <c r="R760" i="67"/>
  <c r="R767" i="67"/>
  <c r="R717" i="67"/>
  <c r="R756" i="67"/>
  <c r="R103" i="67"/>
  <c r="R906" i="67"/>
  <c r="R69" i="67"/>
  <c r="R711" i="67"/>
  <c r="R861" i="67"/>
  <c r="R837" i="67"/>
  <c r="R894" i="67"/>
  <c r="R773" i="67"/>
  <c r="R1228" i="67"/>
  <c r="R285" i="67"/>
  <c r="R860" i="67"/>
  <c r="R6" i="67"/>
  <c r="R741" i="67"/>
  <c r="R914" i="67"/>
  <c r="R1008" i="67"/>
  <c r="R297" i="67"/>
  <c r="R168" i="67"/>
  <c r="R768" i="67"/>
  <c r="R506" i="67"/>
  <c r="R1056" i="67"/>
  <c r="R731" i="67"/>
  <c r="R615" i="67"/>
  <c r="R1042" i="67"/>
  <c r="R321" i="67"/>
  <c r="R169" i="67"/>
  <c r="R772" i="67"/>
  <c r="R1078" i="67"/>
  <c r="R769" i="67"/>
  <c r="R820" i="67"/>
  <c r="R834" i="67"/>
  <c r="R742" i="67"/>
  <c r="R1027" i="67"/>
  <c r="R1190" i="67"/>
  <c r="R877" i="67"/>
  <c r="R835" i="67"/>
  <c r="R822" i="67"/>
  <c r="R65" i="67"/>
  <c r="R179" i="67"/>
  <c r="R82" i="67"/>
  <c r="R1254" i="67"/>
  <c r="R735" i="67"/>
  <c r="R891" i="67"/>
  <c r="R788" i="67"/>
  <c r="R113" i="67"/>
  <c r="R729" i="67"/>
  <c r="R1031" i="67"/>
  <c r="R110" i="67"/>
  <c r="R751" i="67"/>
  <c r="R961" i="67"/>
  <c r="R1054" i="67"/>
  <c r="R1092" i="67"/>
  <c r="R647" i="67"/>
  <c r="R289" i="67"/>
  <c r="R1307" i="67"/>
  <c r="R1016" i="67"/>
  <c r="R748" i="67"/>
  <c r="R1020" i="67"/>
  <c r="R1165" i="67"/>
  <c r="R828" i="67"/>
  <c r="R1268" i="67"/>
  <c r="R787" i="67"/>
  <c r="R142" i="67"/>
  <c r="R1261" i="67"/>
  <c r="R688" i="67"/>
  <c r="R492" i="67"/>
  <c r="R167" i="67"/>
  <c r="R753" i="67"/>
  <c r="R166" i="67"/>
  <c r="R995" i="67"/>
  <c r="R1281" i="67"/>
  <c r="R652" i="67"/>
  <c r="R551" i="67"/>
  <c r="R337" i="67"/>
  <c r="R764" i="67"/>
  <c r="R847" i="67"/>
  <c r="R1077" i="67"/>
  <c r="R793" i="67"/>
  <c r="R112" i="67"/>
  <c r="R675" i="67"/>
  <c r="R1188" i="67"/>
  <c r="R339" i="67"/>
  <c r="R809" i="67"/>
  <c r="R881" i="67"/>
  <c r="R766" i="67"/>
  <c r="R1100" i="67"/>
  <c r="R874" i="67"/>
  <c r="R758" i="67"/>
  <c r="R1057" i="67"/>
  <c r="R144" i="67"/>
  <c r="R841" i="67"/>
  <c r="R474" i="67"/>
  <c r="R327" i="67"/>
  <c r="R145" i="67"/>
  <c r="R1316" i="67"/>
  <c r="R978" i="67"/>
  <c r="R987" i="67"/>
  <c r="R1305" i="67"/>
  <c r="R977" i="67"/>
  <c r="R960" i="67"/>
  <c r="R715" i="67"/>
  <c r="R1069" i="67"/>
  <c r="R836" i="67"/>
  <c r="R1004" i="67"/>
  <c r="R889" i="67"/>
  <c r="R151" i="67"/>
  <c r="R611" i="67"/>
  <c r="R307" i="67"/>
  <c r="R576" i="67"/>
  <c r="R883" i="67"/>
  <c r="R308" i="67"/>
  <c r="R563" i="67"/>
  <c r="R1052" i="67"/>
  <c r="R923" i="67"/>
  <c r="R171" i="67"/>
  <c r="R1193" i="67"/>
  <c r="R146" i="67"/>
  <c r="R898" i="67"/>
  <c r="R147" i="67"/>
  <c r="R771" i="67"/>
  <c r="R736" i="67"/>
  <c r="R138" i="67"/>
  <c r="R1246" i="67"/>
  <c r="R1180" i="67"/>
  <c r="R1225" i="67"/>
  <c r="R1219" i="67"/>
  <c r="R1176" i="67"/>
  <c r="R287" i="67"/>
  <c r="R141" i="67"/>
  <c r="R743" i="67"/>
  <c r="R154" i="67"/>
  <c r="R152" i="67"/>
  <c r="R75" i="67"/>
  <c r="R48" i="67"/>
  <c r="R1318" i="67"/>
  <c r="R839" i="67"/>
  <c r="R246" i="67"/>
  <c r="R1089" i="67"/>
  <c r="R276" i="67"/>
  <c r="R1231" i="67"/>
  <c r="R618" i="67"/>
  <c r="R823" i="67"/>
  <c r="R319" i="67"/>
  <c r="R334" i="67"/>
  <c r="R452" i="67"/>
  <c r="R915" i="67"/>
  <c r="R383" i="67"/>
  <c r="R300" i="67"/>
  <c r="R1040" i="67"/>
  <c r="R954" i="67"/>
  <c r="R862" i="67"/>
  <c r="R1270" i="67"/>
  <c r="R937" i="67"/>
  <c r="R1099" i="67"/>
  <c r="R62" i="67"/>
  <c r="R1094" i="67"/>
  <c r="R1091" i="67"/>
  <c r="R45" i="67"/>
  <c r="R663" i="67"/>
  <c r="R159" i="67"/>
  <c r="R437" i="67"/>
  <c r="R1097" i="67"/>
  <c r="R255" i="67"/>
  <c r="R165" i="67"/>
  <c r="R555" i="67"/>
  <c r="R173" i="67"/>
  <c r="R852" i="67"/>
  <c r="R1070" i="67"/>
  <c r="R148" i="67"/>
  <c r="R910" i="67"/>
  <c r="R143" i="67"/>
  <c r="R1036" i="67"/>
  <c r="R1123" i="67"/>
  <c r="R1064" i="67"/>
  <c r="R774" i="67"/>
  <c r="R851" i="67"/>
  <c r="R1058" i="67"/>
  <c r="R1012" i="67"/>
  <c r="R494" i="67"/>
  <c r="R1018" i="67"/>
  <c r="R1074" i="67"/>
  <c r="R26" i="67"/>
  <c r="R61" i="67"/>
  <c r="R572" i="67"/>
  <c r="R932" i="67"/>
  <c r="R1197" i="67"/>
  <c r="R817" i="67"/>
  <c r="R739" i="67"/>
  <c r="R952" i="67"/>
  <c r="R180" i="67"/>
  <c r="R1182" i="67"/>
  <c r="R244" i="67"/>
  <c r="R1002" i="67"/>
  <c r="R730" i="67"/>
  <c r="R763" i="67"/>
  <c r="R320" i="67"/>
  <c r="R855" i="67"/>
  <c r="R1017" i="67"/>
  <c r="R1073" i="67"/>
  <c r="R815" i="67"/>
  <c r="R296" i="67"/>
  <c r="R759" i="67"/>
  <c r="R1049" i="67"/>
  <c r="R488" i="67"/>
  <c r="R328" i="67"/>
  <c r="R459" i="67"/>
  <c r="R869" i="67"/>
  <c r="R247" i="67"/>
  <c r="R133" i="67"/>
  <c r="R111" i="67"/>
  <c r="R693" i="67"/>
  <c r="R614" i="67"/>
  <c r="R1022" i="67"/>
  <c r="R155" i="67"/>
  <c r="R1083" i="67"/>
  <c r="R575" i="67"/>
  <c r="R651" i="67"/>
  <c r="R1072" i="67"/>
  <c r="R1160" i="67"/>
  <c r="R824" i="67"/>
  <c r="R1253" i="67"/>
  <c r="R1205" i="67"/>
  <c r="R55" i="67"/>
  <c r="R636" i="67"/>
  <c r="R454" i="67"/>
  <c r="R1001" i="67"/>
  <c r="R884" i="67"/>
  <c r="R156" i="67"/>
  <c r="R1014" i="67"/>
  <c r="R1122" i="67"/>
  <c r="R1317" i="67"/>
  <c r="R1106" i="67"/>
  <c r="R149" i="67"/>
  <c r="R174" i="67"/>
  <c r="R1109" i="67"/>
  <c r="R697" i="67"/>
  <c r="R990" i="67"/>
  <c r="R609" i="67"/>
  <c r="R1279" i="67"/>
  <c r="R153" i="67"/>
  <c r="R245" i="67"/>
  <c r="R1294" i="67"/>
  <c r="R568" i="67"/>
  <c r="R904" i="67"/>
  <c r="R42" i="67"/>
  <c r="R212" i="67"/>
  <c r="R214" i="67"/>
  <c r="R1051" i="67"/>
  <c r="R52" i="67"/>
  <c r="R172" i="67"/>
  <c r="R612" i="67"/>
  <c r="R135" i="67"/>
  <c r="R1025" i="67"/>
  <c r="R70" i="67"/>
  <c r="R1250" i="67"/>
  <c r="R139" i="67"/>
  <c r="R495" i="67"/>
  <c r="R157" i="67"/>
  <c r="R64" i="67"/>
  <c r="R108" i="67"/>
  <c r="R469" i="67"/>
  <c r="R579" i="67"/>
  <c r="R302" i="67"/>
  <c r="R1252" i="67"/>
  <c r="R184" i="67"/>
  <c r="R654" i="67"/>
  <c r="R332" i="67"/>
  <c r="R298" i="67"/>
  <c r="R1039" i="67"/>
  <c r="R1067" i="67"/>
  <c r="R511" i="67"/>
  <c r="R496" i="67"/>
  <c r="R206" i="67"/>
  <c r="R170" i="67"/>
  <c r="R734" i="67"/>
  <c r="R879" i="67"/>
  <c r="R887" i="67"/>
  <c r="R924" i="67"/>
  <c r="R762" i="67"/>
  <c r="R1183" i="67"/>
  <c r="R539" i="67"/>
  <c r="R701" i="67"/>
  <c r="R802" i="67"/>
  <c r="R400" i="67"/>
  <c r="R263" i="67"/>
  <c r="R794" i="67"/>
  <c r="R713" i="67"/>
  <c r="R627" i="67"/>
  <c r="R374" i="67"/>
  <c r="R490" i="67"/>
  <c r="R683" i="67"/>
  <c r="R888" i="67"/>
  <c r="R478" i="67"/>
  <c r="R1009" i="67"/>
  <c r="R1119" i="67"/>
  <c r="R438" i="67"/>
  <c r="R698" i="67"/>
  <c r="R160" i="67"/>
  <c r="R1166" i="67"/>
  <c r="R1243" i="67"/>
  <c r="R602" i="67"/>
  <c r="R371" i="67"/>
  <c r="R1234" i="67"/>
  <c r="R28" i="67"/>
  <c r="R29" i="67"/>
  <c r="R1133" i="67"/>
  <c r="R1248" i="67"/>
  <c r="R392" i="67"/>
  <c r="R344" i="67"/>
  <c r="R340" i="67"/>
  <c r="R41" i="67"/>
  <c r="R997" i="67"/>
  <c r="R531" i="67"/>
  <c r="R441" i="67"/>
  <c r="R1156" i="67"/>
  <c r="R1239" i="67"/>
  <c r="R95" i="67"/>
  <c r="R97" i="67"/>
  <c r="R49" i="67"/>
  <c r="R1286" i="67"/>
  <c r="R401" i="67"/>
  <c r="R126" i="67"/>
  <c r="R398" i="67"/>
  <c r="R1145" i="67"/>
  <c r="R981" i="67"/>
  <c r="R391" i="67"/>
  <c r="R98" i="67"/>
  <c r="R420" i="67"/>
  <c r="R436" i="67"/>
  <c r="R534" i="67"/>
  <c r="R1154" i="67"/>
  <c r="R548" i="67"/>
  <c r="R131" i="67"/>
  <c r="R589" i="67"/>
  <c r="R507" i="67"/>
  <c r="R76" i="67"/>
  <c r="R368" i="67"/>
  <c r="R699" i="67"/>
  <c r="R419" i="67"/>
  <c r="R621" i="67"/>
  <c r="R402" i="67"/>
  <c r="R702" i="67"/>
  <c r="R706" i="67"/>
  <c r="R22" i="67"/>
  <c r="R631" i="67"/>
  <c r="R971" i="67"/>
  <c r="R691" i="67"/>
  <c r="R703" i="67"/>
  <c r="R571" i="67"/>
  <c r="R549" i="67"/>
  <c r="R424" i="67"/>
  <c r="R538" i="67"/>
  <c r="R1245" i="67"/>
  <c r="R635" i="67"/>
  <c r="R1313" i="67"/>
  <c r="R431" i="67"/>
  <c r="R704" i="67"/>
  <c r="R672" i="67"/>
  <c r="R4" i="67"/>
  <c r="R657" i="67"/>
  <c r="R381" i="67"/>
  <c r="R619" i="67"/>
  <c r="R992" i="67"/>
  <c r="R9" i="67"/>
  <c r="R535" i="67"/>
  <c r="R625" i="67"/>
  <c r="R972" i="67"/>
  <c r="R578" i="67"/>
  <c r="R410" i="67"/>
  <c r="R1272" i="67"/>
  <c r="R684" i="67"/>
  <c r="R369" i="67"/>
  <c r="R378" i="67"/>
  <c r="R101" i="67"/>
  <c r="R322" i="67"/>
  <c r="R267" i="67"/>
  <c r="R24" i="67"/>
  <c r="R265" i="67"/>
  <c r="R364" i="67"/>
  <c r="R358" i="67"/>
  <c r="R432" i="67"/>
  <c r="R373" i="67"/>
  <c r="R541" i="67"/>
  <c r="R60" i="67"/>
  <c r="R347" i="67"/>
  <c r="R966" i="67"/>
  <c r="R536" i="67"/>
  <c r="R423" i="67"/>
  <c r="R664" i="67"/>
  <c r="R542" i="67"/>
  <c r="R1155" i="67"/>
  <c r="R273" i="67"/>
  <c r="R610" i="67"/>
  <c r="R705" i="67"/>
  <c r="R53" i="67"/>
  <c r="R1237" i="67"/>
  <c r="R377" i="67"/>
  <c r="R577" i="67"/>
  <c r="R379" i="67"/>
  <c r="R1159" i="67"/>
  <c r="R399" i="67"/>
  <c r="R658" i="67"/>
  <c r="R1134" i="67"/>
  <c r="R351" i="67"/>
  <c r="R522" i="67"/>
  <c r="R397" i="67"/>
  <c r="R582" i="67"/>
  <c r="R44" i="67"/>
  <c r="R626" i="67"/>
  <c r="R687" i="67"/>
  <c r="R668" i="67"/>
  <c r="R366" i="67"/>
  <c r="R352" i="67"/>
  <c r="R982" i="67"/>
  <c r="R338" i="67"/>
  <c r="R449" i="67"/>
  <c r="R1312" i="67"/>
  <c r="R430" i="67"/>
  <c r="R596" i="67"/>
  <c r="R686" i="67"/>
  <c r="R1170" i="67"/>
  <c r="R1144" i="67"/>
  <c r="R480" i="67"/>
  <c r="R413" i="67"/>
  <c r="R274" i="67"/>
  <c r="R12" i="67"/>
  <c r="R1244" i="67"/>
  <c r="R606" i="67"/>
  <c r="R107" i="67"/>
  <c r="R421" i="67"/>
  <c r="R114" i="67"/>
  <c r="R403" i="67"/>
  <c r="R595" i="67"/>
  <c r="R638" i="67"/>
  <c r="R996" i="67"/>
  <c r="R404" i="67"/>
  <c r="R448" i="67"/>
  <c r="R993" i="67"/>
  <c r="R99" i="67"/>
  <c r="R632" i="67"/>
  <c r="R384" i="67"/>
  <c r="R405" i="67"/>
  <c r="R445" i="67"/>
  <c r="R387" i="67"/>
  <c r="R414" i="67"/>
  <c r="R1129" i="67"/>
  <c r="R1150" i="67"/>
  <c r="R544" i="67"/>
  <c r="R84" i="67"/>
  <c r="R484" i="67"/>
  <c r="R14" i="67"/>
  <c r="R262" i="67"/>
  <c r="R357" i="67"/>
  <c r="R33" i="67"/>
  <c r="R360" i="67"/>
  <c r="H1295" i="67"/>
  <c r="D1295" i="67" s="1"/>
  <c r="H677" i="67"/>
  <c r="D677" i="67" s="1"/>
  <c r="H1035" i="67"/>
  <c r="D1035" i="67" s="1"/>
  <c r="H655" i="67"/>
  <c r="D655" i="67" s="1"/>
  <c r="H1214" i="67"/>
  <c r="D1214" i="67" s="1"/>
  <c r="H130" i="67"/>
  <c r="D130" i="67" s="1"/>
  <c r="H429" i="67"/>
  <c r="D429" i="67" s="1"/>
  <c r="H1050" i="67"/>
  <c r="D1050" i="67" s="1"/>
  <c r="H325" i="67"/>
  <c r="D325" i="67" s="1"/>
  <c r="H305" i="67"/>
  <c r="D305" i="67" s="1"/>
  <c r="H80" i="67"/>
  <c r="D80" i="67" s="1"/>
  <c r="H1096" i="67"/>
  <c r="D1096" i="67" s="1"/>
  <c r="H66" i="67"/>
  <c r="D66" i="67" s="1"/>
  <c r="H1090" i="67"/>
  <c r="D1090" i="67" s="1"/>
  <c r="H516" i="67"/>
  <c r="D516" i="67" s="1"/>
  <c r="H1044" i="67"/>
  <c r="D1044" i="67" s="1"/>
  <c r="H416" i="67"/>
  <c r="D416" i="67" s="1"/>
  <c r="H1019" i="67"/>
  <c r="D1019" i="67" s="1"/>
  <c r="H680" i="67"/>
  <c r="D680" i="67" s="1"/>
  <c r="H1311" i="67"/>
  <c r="D1311" i="67" s="1"/>
  <c r="H1187" i="67"/>
  <c r="D1187" i="67" s="1"/>
  <c r="H830" i="67"/>
  <c r="D830" i="67" s="1"/>
  <c r="H1062" i="67"/>
  <c r="D1062" i="67" s="1"/>
  <c r="H27" i="67"/>
  <c r="D27" i="67" s="1"/>
  <c r="H1157" i="67"/>
  <c r="D1157" i="67" s="1"/>
  <c r="H1093" i="67"/>
  <c r="D1093" i="67" s="1"/>
  <c r="H1273" i="67"/>
  <c r="D1273" i="67" s="1"/>
  <c r="H1284" i="67"/>
  <c r="D1284" i="67" s="1"/>
  <c r="H761" i="67"/>
  <c r="D761" i="67" s="1"/>
  <c r="H426" i="67"/>
  <c r="D426" i="67" s="1"/>
  <c r="H318" i="67"/>
  <c r="D318" i="67" s="1"/>
  <c r="H1269" i="67"/>
  <c r="D1269" i="67" s="1"/>
  <c r="H1028" i="67"/>
  <c r="D1028" i="67" s="1"/>
  <c r="H505" i="67"/>
  <c r="D505" i="67" s="1"/>
  <c r="H560" i="67"/>
  <c r="D560" i="67" s="1"/>
  <c r="H869" i="67"/>
  <c r="D869" i="67" s="1"/>
  <c r="H212" i="67"/>
  <c r="D212" i="67" s="1"/>
  <c r="H359" i="67"/>
  <c r="D359" i="67" s="1"/>
  <c r="H998" i="67"/>
  <c r="D998" i="67" s="1"/>
  <c r="H39" i="67"/>
  <c r="D39" i="67" s="1"/>
  <c r="H279" i="67"/>
  <c r="D279" i="67" s="1"/>
  <c r="H530" i="67"/>
  <c r="D530" i="67" s="1"/>
  <c r="H890" i="67"/>
  <c r="D890" i="67" s="1"/>
  <c r="H462" i="67"/>
  <c r="D462" i="67" s="1"/>
  <c r="H88" i="67"/>
  <c r="D88" i="67" s="1"/>
  <c r="H1143" i="67"/>
  <c r="D1143" i="67" s="1"/>
  <c r="H1249" i="67"/>
  <c r="D1249" i="67" s="1"/>
  <c r="H696" i="67"/>
  <c r="D696" i="67" s="1"/>
  <c r="H1098" i="67"/>
  <c r="D1098" i="67" s="1"/>
  <c r="H842" i="67"/>
  <c r="D842" i="67" s="1"/>
  <c r="H36" i="67"/>
  <c r="D36" i="67" s="1"/>
  <c r="H938" i="67"/>
  <c r="D938" i="67" s="1"/>
  <c r="H446" i="67"/>
  <c r="D446" i="67" s="1"/>
  <c r="H388" i="67"/>
  <c r="D388" i="67" s="1"/>
  <c r="H629" i="67"/>
  <c r="D629" i="67" s="1"/>
  <c r="H1288" i="67"/>
  <c r="D1288" i="67" s="1"/>
  <c r="H1280" i="67"/>
  <c r="D1280" i="67" s="1"/>
  <c r="H35" i="67"/>
  <c r="D35" i="67" s="1"/>
  <c r="H1005" i="67"/>
  <c r="D1005" i="67" s="1"/>
  <c r="H349" i="67"/>
  <c r="D349" i="67" s="1"/>
  <c r="H1060" i="67"/>
  <c r="D1060" i="67" s="1"/>
  <c r="H693" i="67"/>
  <c r="D693" i="67" s="1"/>
  <c r="H1037" i="67"/>
  <c r="D1037" i="67" s="1"/>
  <c r="H1022" i="67"/>
  <c r="D1022" i="67" s="1"/>
  <c r="H521" i="67"/>
  <c r="D521" i="67" s="1"/>
  <c r="H471" i="67"/>
  <c r="D471" i="67" s="1"/>
  <c r="H1084" i="67"/>
  <c r="D1084" i="67" s="1"/>
  <c r="H15" i="67"/>
  <c r="D15" i="67" s="1"/>
  <c r="H1105" i="67"/>
  <c r="D1105" i="67" s="1"/>
  <c r="H1177" i="67"/>
  <c r="D1177" i="67" s="1"/>
  <c r="H1101" i="67"/>
  <c r="D1101" i="67" s="1"/>
  <c r="H128" i="67"/>
  <c r="D128" i="67" s="1"/>
  <c r="H214" i="67"/>
  <c r="D214" i="67" s="1"/>
  <c r="H1107" i="67"/>
  <c r="D1107" i="67" s="1"/>
  <c r="H309" i="67"/>
  <c r="D309" i="67" s="1"/>
  <c r="H734" i="67"/>
  <c r="D734" i="67" s="1"/>
  <c r="H1085" i="67"/>
  <c r="D1085" i="67" s="1"/>
  <c r="H670" i="67"/>
  <c r="D670" i="67" s="1"/>
  <c r="H1059" i="67"/>
  <c r="D1059" i="67" s="1"/>
  <c r="H1115" i="67"/>
  <c r="D1115" i="67" s="1"/>
  <c r="H676" i="67"/>
  <c r="D676" i="67" s="1"/>
  <c r="H637" i="67"/>
  <c r="D637" i="67" s="1"/>
  <c r="H456" i="67"/>
  <c r="D456" i="67" s="1"/>
  <c r="H150" i="67"/>
  <c r="D150" i="67" s="1"/>
  <c r="H52" i="67"/>
  <c r="D52" i="67" s="1"/>
  <c r="H51" i="67"/>
  <c r="D51" i="67" s="1"/>
  <c r="H271" i="67"/>
  <c r="D271" i="67" s="1"/>
  <c r="H1172" i="67"/>
  <c r="D1172" i="67" s="1"/>
  <c r="H867" i="67"/>
  <c r="D867" i="67" s="1"/>
  <c r="H509" i="67"/>
  <c r="D509" i="67" s="1"/>
  <c r="H620" i="67"/>
  <c r="D620" i="67" s="1"/>
  <c r="H331" i="67"/>
  <c r="D331" i="67" s="1"/>
  <c r="H1164" i="67"/>
  <c r="D1164" i="67" s="1"/>
  <c r="H667" i="67"/>
  <c r="D667" i="67" s="1"/>
  <c r="H920" i="67"/>
  <c r="D920" i="67" s="1"/>
  <c r="H172" i="67"/>
  <c r="D172" i="67" s="1"/>
  <c r="H575" i="67"/>
  <c r="D575" i="67" s="1"/>
  <c r="H1124" i="67"/>
  <c r="D1124" i="67" s="1"/>
  <c r="H37" i="67"/>
  <c r="D37" i="67" s="1"/>
  <c r="H158" i="67"/>
  <c r="D158" i="67" s="1"/>
  <c r="H1247" i="67"/>
  <c r="D1247" i="67" s="1"/>
  <c r="H1071" i="67"/>
  <c r="D1071" i="67" s="1"/>
  <c r="H500" i="67"/>
  <c r="D500" i="67" s="1"/>
  <c r="H330" i="67"/>
  <c r="D330" i="67" s="1"/>
  <c r="H1079" i="67"/>
  <c r="D1079" i="67" s="1"/>
  <c r="H1178" i="67"/>
  <c r="D1178" i="67" s="1"/>
  <c r="H23" i="67"/>
  <c r="D23" i="67" s="1"/>
  <c r="H941" i="67"/>
  <c r="D941" i="67" s="1"/>
  <c r="H1309" i="67"/>
  <c r="D1309" i="67" s="1"/>
  <c r="H1046" i="67"/>
  <c r="D1046" i="67" s="1"/>
  <c r="H277" i="67"/>
  <c r="D277" i="67" s="1"/>
  <c r="H1075" i="67"/>
  <c r="D1075" i="67" s="1"/>
  <c r="H553" i="67"/>
  <c r="D553" i="67" s="1"/>
  <c r="H879" i="67"/>
  <c r="D879" i="67" s="1"/>
  <c r="H272" i="67"/>
  <c r="D272" i="67" s="1"/>
  <c r="H70" i="67"/>
  <c r="D70" i="67" s="1"/>
  <c r="H642" i="67"/>
  <c r="D642" i="67" s="1"/>
  <c r="H422" i="67"/>
  <c r="D422" i="67" s="1"/>
  <c r="H495" i="67"/>
  <c r="D495" i="67" s="1"/>
  <c r="H976" i="67"/>
  <c r="D976" i="67" s="1"/>
  <c r="H501" i="67"/>
  <c r="D501" i="67" s="1"/>
  <c r="H605" i="67"/>
  <c r="D605" i="67" s="1"/>
  <c r="H108" i="67"/>
  <c r="D108" i="67" s="1"/>
  <c r="H372" i="67"/>
  <c r="D372" i="67" s="1"/>
  <c r="H350" i="67"/>
  <c r="D350" i="67" s="1"/>
  <c r="H161" i="67"/>
  <c r="D161" i="67" s="1"/>
  <c r="H106" i="67"/>
  <c r="D106" i="67" s="1"/>
  <c r="H994" i="67"/>
  <c r="D994" i="67" s="1"/>
  <c r="H376" i="67"/>
  <c r="D376" i="67" s="1"/>
  <c r="H583" i="67"/>
  <c r="D583" i="67" s="1"/>
  <c r="H346" i="67"/>
  <c r="D346" i="67" s="1"/>
  <c r="H1137" i="67"/>
  <c r="D1137" i="67" s="1"/>
  <c r="H1103" i="67"/>
  <c r="D1103" i="67" s="1"/>
  <c r="H1080" i="67"/>
  <c r="D1080" i="67" s="1"/>
  <c r="H96" i="67"/>
  <c r="D96" i="67" s="1"/>
  <c r="H755" i="67"/>
  <c r="D755" i="67" s="1"/>
  <c r="H1315" i="67"/>
  <c r="D1315" i="67" s="1"/>
  <c r="H593" i="67"/>
  <c r="D593" i="67" s="1"/>
  <c r="H754" i="67"/>
  <c r="D754" i="67" s="1"/>
  <c r="H306" i="67"/>
  <c r="D306" i="67" s="1"/>
  <c r="H1258" i="67"/>
  <c r="D1258" i="67" s="1"/>
  <c r="H1221" i="67"/>
  <c r="D1221" i="67" s="1"/>
  <c r="H1053" i="67"/>
  <c r="D1053" i="67" s="1"/>
  <c r="H1117" i="67"/>
  <c r="D1117" i="67" s="1"/>
  <c r="H873" i="67"/>
  <c r="D873" i="67" s="1"/>
  <c r="H248" i="67"/>
  <c r="D248" i="67" s="1"/>
  <c r="H1271" i="67"/>
  <c r="D1271" i="67" s="1"/>
  <c r="H812" i="67"/>
  <c r="D812" i="67" s="1"/>
  <c r="H630" i="67"/>
  <c r="D630" i="67" s="1"/>
  <c r="H765" i="67"/>
  <c r="D765" i="67" s="1"/>
  <c r="H1104" i="67"/>
  <c r="D1104" i="67" s="1"/>
  <c r="H953" i="67"/>
  <c r="D953" i="67" s="1"/>
  <c r="H57" i="67"/>
  <c r="D57" i="67" s="1"/>
  <c r="H737" i="67"/>
  <c r="D737" i="67" s="1"/>
  <c r="H354" i="67"/>
  <c r="D354" i="67" s="1"/>
  <c r="H1200" i="67"/>
  <c r="D1200" i="67" s="1"/>
  <c r="H355" i="67"/>
  <c r="D355" i="67" s="1"/>
  <c r="H552" i="67"/>
  <c r="D552" i="67" s="1"/>
  <c r="H465" i="67"/>
  <c r="D465" i="67" s="1"/>
  <c r="H564" i="67"/>
  <c r="D564" i="67" s="1"/>
  <c r="H428" i="67"/>
  <c r="D428" i="67" s="1"/>
  <c r="H19" i="67"/>
  <c r="D19" i="67" s="1"/>
  <c r="H333" i="67"/>
  <c r="D333" i="67" s="1"/>
  <c r="H74" i="67"/>
  <c r="D74" i="67" s="1"/>
  <c r="H31" i="67"/>
  <c r="D31" i="67" s="1"/>
  <c r="H811" i="67"/>
  <c r="D811" i="67" s="1"/>
  <c r="H1010" i="67"/>
  <c r="D1010" i="67" s="1"/>
  <c r="H104" i="67"/>
  <c r="D104" i="67" s="1"/>
  <c r="H1160" i="67"/>
  <c r="D1160" i="67" s="1"/>
  <c r="H34" i="67"/>
  <c r="D34" i="67" s="1"/>
  <c r="H137" i="67"/>
  <c r="D137" i="67" s="1"/>
  <c r="H723" i="67"/>
  <c r="D723" i="67" s="1"/>
  <c r="H1000" i="67"/>
  <c r="D1000" i="67" s="1"/>
  <c r="H1161" i="67"/>
  <c r="D1161" i="67" s="1"/>
  <c r="H887" i="67"/>
  <c r="D887" i="67" s="1"/>
  <c r="H1276" i="67"/>
  <c r="D1276" i="67" s="1"/>
  <c r="H519" i="67"/>
  <c r="D519" i="67" s="1"/>
  <c r="H380" i="67"/>
  <c r="D380" i="67" s="1"/>
  <c r="H934" i="67"/>
  <c r="D934" i="67" s="1"/>
  <c r="H389" i="67"/>
  <c r="D389" i="67" s="1"/>
  <c r="H25" i="67"/>
  <c r="D25" i="67" s="1"/>
  <c r="H586" i="67"/>
  <c r="D586" i="67" s="1"/>
  <c r="H1220" i="67"/>
  <c r="D1220" i="67" s="1"/>
  <c r="H798" i="67"/>
  <c r="D798" i="67" s="1"/>
  <c r="H963" i="67"/>
  <c r="D963" i="67" s="1"/>
  <c r="H700" i="67"/>
  <c r="D700" i="67" s="1"/>
  <c r="H760" i="67"/>
  <c r="D760" i="67" s="1"/>
  <c r="H513" i="67"/>
  <c r="D513" i="67" s="1"/>
  <c r="H105" i="67"/>
  <c r="D105" i="67" s="1"/>
  <c r="H510" i="67"/>
  <c r="D510" i="67" s="1"/>
  <c r="H1238" i="67"/>
  <c r="D1238" i="67" s="1"/>
  <c r="H475" i="67"/>
  <c r="D475" i="67" s="1"/>
  <c r="H1038" i="67"/>
  <c r="D1038" i="67" s="1"/>
  <c r="H1151" i="67"/>
  <c r="D1151" i="67" s="1"/>
  <c r="H710" i="67"/>
  <c r="D710" i="67" s="1"/>
  <c r="H1141" i="67"/>
  <c r="D1141" i="67" s="1"/>
  <c r="H71" i="67"/>
  <c r="D71" i="67" s="1"/>
  <c r="H767" i="67"/>
  <c r="D767" i="67" s="1"/>
  <c r="H717" i="67"/>
  <c r="D717" i="67" s="1"/>
  <c r="H756" i="67"/>
  <c r="D756" i="67" s="1"/>
  <c r="H906" i="67"/>
  <c r="D906" i="67" s="1"/>
  <c r="H720" i="67"/>
  <c r="D720" i="67" s="1"/>
  <c r="H970" i="67"/>
  <c r="D970" i="67" s="1"/>
  <c r="H711" i="67"/>
  <c r="D711" i="67" s="1"/>
  <c r="H184" i="67"/>
  <c r="D184" i="67" s="1"/>
  <c r="H569" i="67"/>
  <c r="D569" i="67" s="1"/>
  <c r="H1015" i="67"/>
  <c r="D1015" i="67" s="1"/>
  <c r="H979" i="67"/>
  <c r="D979" i="67" s="1"/>
  <c r="H525" i="67"/>
  <c r="D525" i="67" s="1"/>
  <c r="H1082" i="67"/>
  <c r="D1082" i="67" s="1"/>
  <c r="H581" i="67"/>
  <c r="D581" i="67" s="1"/>
  <c r="H861" i="67"/>
  <c r="D861" i="67" s="1"/>
  <c r="H1121" i="67"/>
  <c r="D1121" i="67" s="1"/>
  <c r="H600" i="67"/>
  <c r="D600" i="67" s="1"/>
  <c r="H502" i="67"/>
  <c r="D502" i="67" s="1"/>
  <c r="H974" i="67"/>
  <c r="D974" i="67" s="1"/>
  <c r="H73" i="67"/>
  <c r="D73" i="67" s="1"/>
  <c r="H370" i="67"/>
  <c r="D370" i="67" s="1"/>
  <c r="H854" i="67"/>
  <c r="D854" i="67" s="1"/>
  <c r="H980" i="67"/>
  <c r="D980" i="67" s="1"/>
  <c r="H1132" i="67"/>
  <c r="D1132" i="67" s="1"/>
  <c r="H1063" i="67"/>
  <c r="D1063" i="67" s="1"/>
  <c r="H567" i="67"/>
  <c r="D567" i="67" s="1"/>
  <c r="H1174" i="67"/>
  <c r="D1174" i="67" s="1"/>
  <c r="H329" i="67"/>
  <c r="D329" i="67" s="1"/>
  <c r="H1242" i="67"/>
  <c r="D1242" i="67" s="1"/>
  <c r="H412" i="67"/>
  <c r="D412" i="67" s="1"/>
  <c r="H1065" i="67"/>
  <c r="D1065" i="67" s="1"/>
  <c r="H418" i="67"/>
  <c r="D418" i="67" s="1"/>
  <c r="H773" i="67"/>
  <c r="D773" i="67" s="1"/>
  <c r="H444" i="67"/>
  <c r="D444" i="67" s="1"/>
  <c r="H1241" i="67"/>
  <c r="D1241" i="67" s="1"/>
  <c r="H999" i="67"/>
  <c r="D999" i="67" s="1"/>
  <c r="H175" i="67"/>
  <c r="D175" i="67" s="1"/>
  <c r="H268" i="67"/>
  <c r="D268" i="67" s="1"/>
  <c r="H1076" i="67"/>
  <c r="D1076" i="67" s="1"/>
  <c r="H1296" i="67"/>
  <c r="D1296" i="67" s="1"/>
  <c r="H87" i="67"/>
  <c r="D87" i="67" s="1"/>
  <c r="H558" i="67"/>
  <c r="D558" i="67" s="1"/>
  <c r="H653" i="67"/>
  <c r="D653" i="67" s="1"/>
  <c r="H1228" i="67"/>
  <c r="D1228" i="67" s="1"/>
  <c r="H648" i="67"/>
  <c r="D648" i="67" s="1"/>
  <c r="H857" i="67"/>
  <c r="D857" i="67" s="1"/>
  <c r="H285" i="67"/>
  <c r="D285" i="67" s="1"/>
  <c r="H16" i="67"/>
  <c r="D16" i="67" s="1"/>
  <c r="H63" i="67"/>
  <c r="D63" i="67" s="1"/>
  <c r="H1201" i="67"/>
  <c r="D1201" i="67" s="1"/>
  <c r="H1045" i="67"/>
  <c r="D1045" i="67" s="1"/>
  <c r="H860" i="67"/>
  <c r="D860" i="67" s="1"/>
  <c r="H968" i="67"/>
  <c r="D968" i="67" s="1"/>
  <c r="H1126" i="67"/>
  <c r="D1126" i="67" s="1"/>
  <c r="H164" i="67"/>
  <c r="D164" i="67" s="1"/>
  <c r="H1163" i="67"/>
  <c r="D1163" i="67" s="1"/>
  <c r="H417" i="67"/>
  <c r="D417" i="67" s="1"/>
  <c r="H411" i="67"/>
  <c r="D411" i="67" s="1"/>
  <c r="H1236" i="67"/>
  <c r="D1236" i="67" s="1"/>
  <c r="H741" i="67"/>
  <c r="D741" i="67" s="1"/>
  <c r="H356" i="67"/>
  <c r="D356" i="67" s="1"/>
  <c r="H1043" i="67"/>
  <c r="D1043" i="67" s="1"/>
  <c r="H298" i="67"/>
  <c r="D298" i="67" s="1"/>
  <c r="H304" i="67"/>
  <c r="D304" i="67" s="1"/>
  <c r="H914" i="67"/>
  <c r="D914" i="67" s="1"/>
  <c r="H365" i="67"/>
  <c r="D365" i="67" s="1"/>
  <c r="H297" i="67"/>
  <c r="D297" i="67" s="1"/>
  <c r="H1125" i="67"/>
  <c r="D1125" i="67" s="1"/>
  <c r="H768" i="67"/>
  <c r="D768" i="67" s="1"/>
  <c r="H415" i="67"/>
  <c r="D415" i="67" s="1"/>
  <c r="H772" i="67"/>
  <c r="D772" i="67" s="1"/>
  <c r="H1152" i="67"/>
  <c r="D1152" i="67" s="1"/>
  <c r="H348" i="67"/>
  <c r="D348" i="67" s="1"/>
  <c r="H1102" i="67"/>
  <c r="D1102" i="67" s="1"/>
  <c r="H439" i="67"/>
  <c r="D439" i="67" s="1"/>
  <c r="H656" i="67"/>
  <c r="D656" i="67" s="1"/>
  <c r="H607" i="67"/>
  <c r="D607" i="67" s="1"/>
  <c r="H1287" i="67"/>
  <c r="D1287" i="67" s="1"/>
  <c r="H8" i="67"/>
  <c r="D8" i="67" s="1"/>
  <c r="H503" i="67"/>
  <c r="D503" i="67" s="1"/>
  <c r="H769" i="67"/>
  <c r="D769" i="67" s="1"/>
  <c r="H1024" i="67"/>
  <c r="D1024" i="67" s="1"/>
  <c r="H820" i="67"/>
  <c r="D820" i="67" s="1"/>
  <c r="H557" i="67"/>
  <c r="D557" i="67" s="1"/>
  <c r="H1131" i="67"/>
  <c r="D1131" i="67" s="1"/>
  <c r="H834" i="67"/>
  <c r="D834" i="67" s="1"/>
  <c r="H641" i="67"/>
  <c r="D641" i="67" s="1"/>
  <c r="H1130" i="67"/>
  <c r="D1130" i="67" s="1"/>
  <c r="H695" i="67"/>
  <c r="D695" i="67" s="1"/>
  <c r="H94" i="67"/>
  <c r="D94" i="67" s="1"/>
  <c r="H367" i="67"/>
  <c r="D367" i="67" s="1"/>
  <c r="H742" i="67"/>
  <c r="D742" i="67" s="1"/>
  <c r="H1235" i="67"/>
  <c r="D1235" i="67" s="1"/>
  <c r="H1055" i="67"/>
  <c r="D1055" i="67" s="1"/>
  <c r="H929" i="67"/>
  <c r="D929" i="67" s="1"/>
  <c r="H1190" i="67"/>
  <c r="D1190" i="67" s="1"/>
  <c r="H345" i="67"/>
  <c r="D345" i="67" s="1"/>
  <c r="H450" i="67"/>
  <c r="D450" i="67" s="1"/>
  <c r="H1029" i="67"/>
  <c r="D1029" i="67" s="1"/>
  <c r="H18" i="67"/>
  <c r="D18" i="67" s="1"/>
  <c r="H835" i="67"/>
  <c r="D835" i="67" s="1"/>
  <c r="H1013" i="67"/>
  <c r="D1013" i="67" s="1"/>
  <c r="H1087" i="67"/>
  <c r="D1087" i="67" s="1"/>
  <c r="H1095" i="67"/>
  <c r="D1095" i="67" s="1"/>
  <c r="H440" i="67"/>
  <c r="D440" i="67" s="1"/>
  <c r="H735" i="67"/>
  <c r="D735" i="67" s="1"/>
  <c r="H891" i="67"/>
  <c r="D891" i="67" s="1"/>
  <c r="H580" i="67"/>
  <c r="D580" i="67" s="1"/>
  <c r="H1068" i="67"/>
  <c r="D1068" i="67" s="1"/>
  <c r="H386" i="67"/>
  <c r="D386" i="67" s="1"/>
  <c r="H476" i="67"/>
  <c r="D476" i="67" s="1"/>
  <c r="H393" i="67"/>
  <c r="D393" i="67" s="1"/>
  <c r="H1011" i="67"/>
  <c r="D1011" i="67" s="1"/>
  <c r="H729" i="67"/>
  <c r="D729" i="67" s="1"/>
  <c r="H496" i="67"/>
  <c r="D496" i="67" s="1"/>
  <c r="H269" i="67"/>
  <c r="D269" i="67" s="1"/>
  <c r="H1253" i="67"/>
  <c r="D1253" i="67" s="1"/>
  <c r="H176" i="67"/>
  <c r="D176" i="67" s="1"/>
  <c r="H707" i="67"/>
  <c r="D707" i="67" s="1"/>
  <c r="H177" i="67"/>
  <c r="D177" i="67" s="1"/>
  <c r="H1086" i="67"/>
  <c r="D1086" i="67" s="1"/>
  <c r="H178" i="67"/>
  <c r="D178" i="67" s="1"/>
  <c r="H477" i="67"/>
  <c r="D477" i="67" s="1"/>
  <c r="H751" i="67"/>
  <c r="D751" i="67" s="1"/>
  <c r="H990" i="67"/>
  <c r="D990" i="67" s="1"/>
  <c r="H470" i="67"/>
  <c r="D470" i="67" s="1"/>
  <c r="H447" i="67"/>
  <c r="D447" i="67" s="1"/>
  <c r="H468" i="67"/>
  <c r="D468" i="67" s="1"/>
  <c r="H806" i="67"/>
  <c r="D806" i="67" s="1"/>
  <c r="H961" i="67"/>
  <c r="D961" i="67" s="1"/>
  <c r="H545" i="67"/>
  <c r="D545" i="67" s="1"/>
  <c r="H543" i="67"/>
  <c r="D543" i="67" s="1"/>
  <c r="H609" i="67"/>
  <c r="D609" i="67" s="1"/>
  <c r="H289" i="67"/>
  <c r="D289" i="67" s="1"/>
  <c r="H394" i="67"/>
  <c r="D394" i="67" s="1"/>
  <c r="H828" i="67"/>
  <c r="D828" i="67" s="1"/>
  <c r="H1006" i="67"/>
  <c r="D1006" i="67" s="1"/>
  <c r="H753" i="67"/>
  <c r="D753" i="67" s="1"/>
  <c r="H764" i="67"/>
  <c r="D764" i="67" s="1"/>
  <c r="H969" i="67"/>
  <c r="D969" i="67" s="1"/>
  <c r="H940" i="67"/>
  <c r="D940" i="67" s="1"/>
  <c r="H1048" i="67"/>
  <c r="D1048" i="67" s="1"/>
  <c r="H206" i="67"/>
  <c r="D206" i="67" s="1"/>
  <c r="H1135" i="67"/>
  <c r="D1135" i="67" s="1"/>
  <c r="H671" i="67"/>
  <c r="D671" i="67" s="1"/>
  <c r="H661" i="67"/>
  <c r="D661" i="67" s="1"/>
  <c r="H79" i="67"/>
  <c r="D79" i="67" s="1"/>
  <c r="H1047" i="67"/>
  <c r="D1047" i="67" s="1"/>
  <c r="H659" i="67"/>
  <c r="D659" i="67" s="1"/>
  <c r="H793" i="67"/>
  <c r="D793" i="67" s="1"/>
  <c r="H601" i="67"/>
  <c r="D601" i="67" s="1"/>
  <c r="H533" i="67"/>
  <c r="D533" i="67" s="1"/>
  <c r="H86" i="67"/>
  <c r="D86" i="67" s="1"/>
  <c r="H466" i="67"/>
  <c r="D466" i="67" s="1"/>
  <c r="H129" i="67"/>
  <c r="D129" i="67" s="1"/>
  <c r="H1310" i="67"/>
  <c r="D1310" i="67" s="1"/>
  <c r="H532" i="67"/>
  <c r="D532" i="67" s="1"/>
  <c r="H125" i="67"/>
  <c r="D125" i="67" s="1"/>
  <c r="H1304" i="67"/>
  <c r="D1304" i="67" s="1"/>
  <c r="H162" i="67"/>
  <c r="D162" i="67" s="1"/>
  <c r="H1108" i="67"/>
  <c r="D1108" i="67" s="1"/>
  <c r="H241" i="67"/>
  <c r="D241" i="67" s="1"/>
  <c r="H335" i="67"/>
  <c r="D335" i="67" s="1"/>
  <c r="H881" i="67"/>
  <c r="D881" i="67" s="1"/>
  <c r="H587" i="67"/>
  <c r="D587" i="67" s="1"/>
  <c r="H766" i="67"/>
  <c r="D766" i="67" s="1"/>
  <c r="H7" i="67"/>
  <c r="D7" i="67" s="1"/>
  <c r="H874" i="67"/>
  <c r="D874" i="67" s="1"/>
  <c r="H1279" i="67"/>
  <c r="D1279" i="67" s="1"/>
  <c r="H1066" i="67"/>
  <c r="D1066" i="67" s="1"/>
  <c r="H1041" i="67"/>
  <c r="D1041" i="67" s="1"/>
  <c r="H973" i="67"/>
  <c r="D973" i="67" s="1"/>
  <c r="H1207" i="67"/>
  <c r="D1207" i="67" s="1"/>
  <c r="H520" i="67"/>
  <c r="D520" i="67" s="1"/>
  <c r="H442" i="67"/>
  <c r="D442" i="67" s="1"/>
  <c r="H666" i="67"/>
  <c r="D666" i="67" s="1"/>
  <c r="H163" i="67"/>
  <c r="D163" i="67" s="1"/>
  <c r="H1308" i="67"/>
  <c r="D1308" i="67" s="1"/>
  <c r="H481" i="67"/>
  <c r="D481" i="67" s="1"/>
  <c r="H1168" i="67"/>
  <c r="D1168" i="67" s="1"/>
  <c r="H524" i="67"/>
  <c r="D524" i="67" s="1"/>
  <c r="H650" i="67"/>
  <c r="D650" i="67" s="1"/>
  <c r="H523" i="67"/>
  <c r="D523" i="67" s="1"/>
  <c r="H1158" i="67"/>
  <c r="D1158" i="67" s="1"/>
  <c r="H499" i="67"/>
  <c r="D499" i="67" s="1"/>
  <c r="H758" i="67"/>
  <c r="D758" i="67" s="1"/>
  <c r="H841" i="67"/>
  <c r="D841" i="67" s="1"/>
  <c r="H960" i="67"/>
  <c r="D960" i="67" s="1"/>
  <c r="H599" i="67"/>
  <c r="D599" i="67" s="1"/>
  <c r="H836" i="67"/>
  <c r="D836" i="67" s="1"/>
  <c r="H93" i="67"/>
  <c r="D93" i="67" s="1"/>
  <c r="H140" i="67"/>
  <c r="D140" i="67" s="1"/>
  <c r="H181" i="67"/>
  <c r="D181" i="67" s="1"/>
  <c r="H489" i="67"/>
  <c r="D489" i="67" s="1"/>
  <c r="H550" i="67"/>
  <c r="D550" i="67" s="1"/>
  <c r="H930" i="67"/>
  <c r="D930" i="67" s="1"/>
  <c r="H1175" i="67"/>
  <c r="D1175" i="67" s="1"/>
  <c r="H603" i="67"/>
  <c r="D603" i="67" s="1"/>
  <c r="H1302" i="67"/>
  <c r="D1302" i="67" s="1"/>
  <c r="H1171" i="67"/>
  <c r="D1171" i="67" s="1"/>
  <c r="H624" i="67"/>
  <c r="D624" i="67" s="1"/>
  <c r="H967" i="67"/>
  <c r="D967" i="67" s="1"/>
  <c r="H1267" i="67"/>
  <c r="D1267" i="67" s="1"/>
  <c r="H866" i="67"/>
  <c r="D866" i="67" s="1"/>
  <c r="H617" i="67"/>
  <c r="D617" i="67" s="1"/>
  <c r="H1255" i="67"/>
  <c r="D1255" i="67" s="1"/>
  <c r="H1283" i="67"/>
  <c r="D1283" i="67" s="1"/>
  <c r="H323" i="67"/>
  <c r="D323" i="67" s="1"/>
  <c r="H639" i="67"/>
  <c r="D639" i="67" s="1"/>
  <c r="H608" i="67"/>
  <c r="D608" i="67" s="1"/>
  <c r="H455" i="67"/>
  <c r="D455" i="67" s="1"/>
  <c r="H363" i="67"/>
  <c r="D363" i="67" s="1"/>
  <c r="H46" i="67"/>
  <c r="D46" i="67" s="1"/>
  <c r="H514" i="67"/>
  <c r="D514" i="67" s="1"/>
  <c r="H957" i="67"/>
  <c r="D957" i="67" s="1"/>
  <c r="H385" i="67"/>
  <c r="D385" i="67" s="1"/>
  <c r="H1262" i="67"/>
  <c r="D1262" i="67" s="1"/>
  <c r="H1277" i="67"/>
  <c r="D1277" i="67" s="1"/>
  <c r="H1113" i="67"/>
  <c r="D1113" i="67" s="1"/>
  <c r="H913" i="67"/>
  <c r="D913" i="67" s="1"/>
  <c r="H457" i="67"/>
  <c r="D457" i="67" s="1"/>
  <c r="H1138" i="67"/>
  <c r="D1138" i="67" s="1"/>
  <c r="H1259" i="67"/>
  <c r="D1259" i="67" s="1"/>
  <c r="H574" i="67"/>
  <c r="D574" i="67" s="1"/>
  <c r="H598" i="67"/>
  <c r="D598" i="67" s="1"/>
  <c r="H597" i="67"/>
  <c r="D597" i="67" s="1"/>
  <c r="H1289" i="67"/>
  <c r="D1289" i="67" s="1"/>
  <c r="H515" i="67"/>
  <c r="D515" i="67" s="1"/>
  <c r="H816" i="67"/>
  <c r="D816" i="67" s="1"/>
  <c r="H497" i="67"/>
  <c r="D497" i="67" s="1"/>
  <c r="H649" i="67"/>
  <c r="D649" i="67" s="1"/>
  <c r="H931" i="67"/>
  <c r="D931" i="67" s="1"/>
  <c r="H1275" i="67"/>
  <c r="D1275" i="67" s="1"/>
  <c r="H58" i="67"/>
  <c r="D58" i="67" s="1"/>
  <c r="H504" i="67"/>
  <c r="D504" i="67" s="1"/>
  <c r="H1266" i="67"/>
  <c r="D1266" i="67" s="1"/>
  <c r="H690" i="67"/>
  <c r="D690" i="67" s="1"/>
  <c r="H1265" i="67"/>
  <c r="D1265" i="67" s="1"/>
  <c r="H1114" i="67"/>
  <c r="D1114" i="67" s="1"/>
  <c r="H529" i="67"/>
  <c r="D529" i="67" s="1"/>
  <c r="H1297" i="67"/>
  <c r="D1297" i="67" s="1"/>
  <c r="H628" i="67"/>
  <c r="D628" i="67" s="1"/>
  <c r="H463" i="67"/>
  <c r="D463" i="67" s="1"/>
  <c r="H390" i="67"/>
  <c r="D390" i="67" s="1"/>
  <c r="H1212" i="67"/>
  <c r="D1212" i="67" s="1"/>
  <c r="H613" i="67"/>
  <c r="D613" i="67" s="1"/>
  <c r="H528" i="67"/>
  <c r="D528" i="67" s="1"/>
  <c r="H1216" i="67"/>
  <c r="D1216" i="67" s="1"/>
  <c r="H286" i="67"/>
  <c r="D286" i="67" s="1"/>
  <c r="H1140" i="67"/>
  <c r="D1140" i="67" s="1"/>
  <c r="H472" i="67"/>
  <c r="D472" i="67" s="1"/>
  <c r="H280" i="67"/>
  <c r="D280" i="67" s="1"/>
  <c r="H1173" i="67"/>
  <c r="D1173" i="67" s="1"/>
  <c r="H1202" i="67"/>
  <c r="D1202" i="67" s="1"/>
  <c r="H460" i="67"/>
  <c r="D460" i="67" s="1"/>
  <c r="H473" i="67"/>
  <c r="D473" i="67" s="1"/>
  <c r="H662" i="67"/>
  <c r="D662" i="67" s="1"/>
  <c r="H950" i="67"/>
  <c r="D950" i="67" s="1"/>
  <c r="H1118" i="67"/>
  <c r="D1118" i="67" s="1"/>
  <c r="H1209" i="67"/>
  <c r="D1209" i="67" s="1"/>
  <c r="H1034" i="67"/>
  <c r="D1034" i="67" s="1"/>
  <c r="H375" i="67"/>
  <c r="D375" i="67" s="1"/>
  <c r="H796" i="67"/>
  <c r="D796" i="67" s="1"/>
  <c r="H1215" i="67"/>
  <c r="D1215" i="67" s="1"/>
  <c r="H1189" i="67"/>
  <c r="D1189" i="67" s="1"/>
  <c r="H1303" i="67"/>
  <c r="D1303" i="67" s="1"/>
  <c r="H435" i="67"/>
  <c r="D435" i="67" s="1"/>
  <c r="H594" i="67"/>
  <c r="D594" i="67" s="1"/>
  <c r="H1260" i="67"/>
  <c r="D1260" i="67" s="1"/>
  <c r="H546" i="67"/>
  <c r="D546" i="67" s="1"/>
  <c r="H709" i="67"/>
  <c r="D709" i="67" s="1"/>
  <c r="H965" i="67"/>
  <c r="D965" i="67" s="1"/>
  <c r="H570" i="67"/>
  <c r="D570" i="67" s="1"/>
  <c r="H508" i="67"/>
  <c r="D508" i="67" s="1"/>
  <c r="H547" i="67"/>
  <c r="D547" i="67" s="1"/>
  <c r="H264" i="67"/>
  <c r="D264" i="67" s="1"/>
  <c r="H1274" i="67"/>
  <c r="D1274" i="67" s="1"/>
  <c r="H56" i="67"/>
  <c r="D56" i="67" s="1"/>
  <c r="H1111" i="67"/>
  <c r="D1111" i="67" s="1"/>
  <c r="H1023" i="67"/>
  <c r="D1023" i="67" s="1"/>
  <c r="H986" i="67"/>
  <c r="D986" i="67" s="1"/>
  <c r="H679" i="67"/>
  <c r="D679" i="67" s="1"/>
  <c r="H315" i="67"/>
  <c r="D315" i="67" s="1"/>
  <c r="H409" i="67"/>
  <c r="D409" i="67" s="1"/>
  <c r="H47" i="67"/>
  <c r="D47" i="67" s="1"/>
  <c r="H1149" i="67"/>
  <c r="D1149" i="67" s="1"/>
  <c r="H660" i="67"/>
  <c r="D660" i="67" s="1"/>
  <c r="H467" i="67"/>
  <c r="D467" i="67" s="1"/>
  <c r="H912" i="67"/>
  <c r="D912" i="67" s="1"/>
  <c r="H1278" i="67"/>
  <c r="D1278" i="67" s="1"/>
  <c r="H32" i="67"/>
  <c r="D32" i="67" s="1"/>
  <c r="H518" i="67"/>
  <c r="D518" i="67" s="1"/>
  <c r="H1285" i="67"/>
  <c r="D1285" i="67" s="1"/>
  <c r="H801" i="67"/>
  <c r="D801" i="67" s="1"/>
  <c r="H561" i="67"/>
  <c r="D561" i="67" s="1"/>
  <c r="H517" i="67"/>
  <c r="D517" i="67" s="1"/>
  <c r="H20" i="67"/>
  <c r="D20" i="67" s="1"/>
  <c r="H1116" i="67"/>
  <c r="D1116" i="67" s="1"/>
  <c r="H275" i="67"/>
  <c r="D275" i="67" s="1"/>
  <c r="H342" i="67"/>
  <c r="D342" i="67" s="1"/>
  <c r="H948" i="67"/>
  <c r="D948" i="67" s="1"/>
  <c r="H486" i="67"/>
  <c r="D486" i="67" s="1"/>
  <c r="H13" i="67"/>
  <c r="D13" i="67" s="1"/>
  <c r="H324" i="67"/>
  <c r="D324" i="67" s="1"/>
  <c r="H804" i="67"/>
  <c r="D804" i="67" s="1"/>
  <c r="H425" i="67"/>
  <c r="D425" i="67" s="1"/>
  <c r="H1213" i="67"/>
  <c r="D1213" i="67" s="1"/>
  <c r="H1204" i="67"/>
  <c r="D1204" i="67" s="1"/>
  <c r="H908" i="67"/>
  <c r="D908" i="67" s="1"/>
  <c r="H916" i="67"/>
  <c r="D916" i="67" s="1"/>
  <c r="H849" i="67"/>
  <c r="D849" i="67" s="1"/>
  <c r="H310" i="67"/>
  <c r="D310" i="67" s="1"/>
  <c r="H905" i="67"/>
  <c r="D905" i="67" s="1"/>
  <c r="H843" i="67"/>
  <c r="D843" i="67" s="1"/>
  <c r="H799" i="67"/>
  <c r="D799" i="67" s="1"/>
  <c r="H827" i="67"/>
  <c r="D827" i="67" s="1"/>
  <c r="H1021" i="67"/>
  <c r="D1021" i="67" s="1"/>
  <c r="H1110" i="67"/>
  <c r="D1110" i="67" s="1"/>
  <c r="H984" i="67"/>
  <c r="D984" i="67" s="1"/>
  <c r="H646" i="67"/>
  <c r="D646" i="67" s="1"/>
  <c r="H313" i="67"/>
  <c r="D313" i="67" s="1"/>
  <c r="H825" i="67"/>
  <c r="D825" i="67" s="1"/>
  <c r="H10" i="67"/>
  <c r="D10" i="67" s="1"/>
  <c r="H947" i="67"/>
  <c r="D947" i="67" s="1"/>
  <c r="H1282" i="67"/>
  <c r="D1282" i="67" s="1"/>
  <c r="H780" i="67"/>
  <c r="D780" i="67" s="1"/>
  <c r="H479" i="67"/>
  <c r="D479" i="67" s="1"/>
  <c r="H985" i="67"/>
  <c r="D985" i="67" s="1"/>
  <c r="H295" i="67"/>
  <c r="D295" i="67" s="1"/>
  <c r="H314" i="67"/>
  <c r="D314" i="67" s="1"/>
  <c r="H1210" i="67"/>
  <c r="D1210" i="67" s="1"/>
  <c r="H1229" i="67"/>
  <c r="D1229" i="67" s="1"/>
  <c r="H775" i="67"/>
  <c r="D775" i="67" s="1"/>
  <c r="H821" i="67"/>
  <c r="D821" i="67" s="1"/>
  <c r="H674" i="67"/>
  <c r="D674" i="67" s="1"/>
  <c r="H777" i="67"/>
  <c r="D777" i="67" s="1"/>
  <c r="H1184" i="67"/>
  <c r="D1184" i="67" s="1"/>
  <c r="H896" i="67"/>
  <c r="D896" i="67" s="1"/>
  <c r="H281" i="67"/>
  <c r="D281" i="67" s="1"/>
  <c r="H5" i="67"/>
  <c r="D5" i="67" s="1"/>
  <c r="H408" i="67"/>
  <c r="D408" i="67" s="1"/>
  <c r="H644" i="67"/>
  <c r="D644" i="67" s="1"/>
  <c r="H17" i="67"/>
  <c r="D17" i="67" s="1"/>
  <c r="H826" i="67"/>
  <c r="D826" i="67" s="1"/>
  <c r="H892" i="67"/>
  <c r="D892" i="67" s="1"/>
  <c r="H283" i="67"/>
  <c r="D283" i="67" s="1"/>
  <c r="H461" i="67"/>
  <c r="D461" i="67" s="1"/>
  <c r="H955" i="67"/>
  <c r="D955" i="67" s="1"/>
  <c r="H885" i="67"/>
  <c r="D885" i="67" s="1"/>
  <c r="H865" i="67"/>
  <c r="D865" i="67" s="1"/>
  <c r="H942" i="67"/>
  <c r="D942" i="67" s="1"/>
  <c r="H807" i="67"/>
  <c r="D807" i="67" s="1"/>
  <c r="H483" i="67"/>
  <c r="D483" i="67" s="1"/>
  <c r="H1224" i="67"/>
  <c r="D1224" i="67" s="1"/>
  <c r="H895" i="67"/>
  <c r="D895" i="67" s="1"/>
  <c r="H805" i="67"/>
  <c r="D805" i="67" s="1"/>
  <c r="H722" i="67"/>
  <c r="D722" i="67" s="1"/>
  <c r="H850" i="67"/>
  <c r="D850" i="67" s="1"/>
  <c r="H136" i="67"/>
  <c r="D136" i="67" s="1"/>
  <c r="H964" i="67"/>
  <c r="D964" i="67" s="1"/>
  <c r="H882" i="67"/>
  <c r="D882" i="67" s="1"/>
  <c r="H833" i="67"/>
  <c r="D833" i="67" s="1"/>
  <c r="H623" i="67"/>
  <c r="D623" i="67" s="1"/>
  <c r="H875" i="67"/>
  <c r="D875" i="67" s="1"/>
  <c r="H278" i="67"/>
  <c r="D278" i="67" s="1"/>
  <c r="H1142" i="67"/>
  <c r="D1142" i="67" s="1"/>
  <c r="H901" i="67"/>
  <c r="D901" i="67" s="1"/>
  <c r="H859" i="67"/>
  <c r="D859" i="67" s="1"/>
  <c r="H781" i="67"/>
  <c r="D781" i="67" s="1"/>
  <c r="H897" i="67"/>
  <c r="D897" i="67" s="1"/>
  <c r="H808" i="67"/>
  <c r="D808" i="67" s="1"/>
  <c r="H1232" i="67"/>
  <c r="D1232" i="67" s="1"/>
  <c r="H795" i="67"/>
  <c r="D795" i="67" s="1"/>
  <c r="H813" i="67"/>
  <c r="D813" i="67" s="1"/>
  <c r="H818" i="67"/>
  <c r="D818" i="67" s="1"/>
  <c r="H778" i="67"/>
  <c r="D778" i="67" s="1"/>
  <c r="H844" i="67"/>
  <c r="D844" i="67" s="1"/>
  <c r="H1192" i="67"/>
  <c r="D1192" i="67" s="1"/>
  <c r="H72" i="67"/>
  <c r="D72" i="67" s="1"/>
  <c r="H395" i="67"/>
  <c r="D395" i="67" s="1"/>
  <c r="H800" i="67"/>
  <c r="D800" i="67" s="1"/>
  <c r="H917" i="67"/>
  <c r="D917" i="67" s="1"/>
  <c r="H1314" i="67"/>
  <c r="D1314" i="67" s="1"/>
  <c r="H876" i="67"/>
  <c r="D876" i="67" s="1"/>
  <c r="H1299" i="67"/>
  <c r="D1299" i="67" s="1"/>
  <c r="H863" i="67"/>
  <c r="D863" i="67" s="1"/>
  <c r="H746" i="67"/>
  <c r="D746" i="67" s="1"/>
  <c r="H592" i="67"/>
  <c r="D592" i="67" s="1"/>
  <c r="H1127" i="67"/>
  <c r="D1127" i="67" s="1"/>
  <c r="H845" i="67"/>
  <c r="D845" i="67" s="1"/>
  <c r="H266" i="67"/>
  <c r="D266" i="67" s="1"/>
  <c r="H1226" i="67"/>
  <c r="D1226" i="67" s="1"/>
  <c r="H681" i="67"/>
  <c r="D681" i="67" s="1"/>
  <c r="H485" i="67"/>
  <c r="D485" i="67" s="1"/>
  <c r="H749" i="67"/>
  <c r="D749" i="67" s="1"/>
  <c r="H633" i="67"/>
  <c r="D633" i="67" s="1"/>
  <c r="H498" i="67"/>
  <c r="D498" i="67" s="1"/>
  <c r="H1251" i="67"/>
  <c r="D1251" i="67" s="1"/>
  <c r="H935" i="67"/>
  <c r="D935" i="67" s="1"/>
  <c r="H1194" i="67"/>
  <c r="D1194" i="67" s="1"/>
  <c r="H728" i="67"/>
  <c r="D728" i="67" s="1"/>
  <c r="H291" i="67"/>
  <c r="D291" i="67" s="1"/>
  <c r="H1291" i="67"/>
  <c r="D1291" i="67" s="1"/>
  <c r="H1223" i="67"/>
  <c r="D1223" i="67" s="1"/>
  <c r="H284" i="67"/>
  <c r="D284" i="67" s="1"/>
  <c r="H317" i="67"/>
  <c r="D317" i="67" s="1"/>
  <c r="H622" i="67"/>
  <c r="D622" i="67" s="1"/>
  <c r="H838" i="67"/>
  <c r="D838" i="67" s="1"/>
  <c r="H991" i="67"/>
  <c r="D991" i="67" s="1"/>
  <c r="H921" i="67"/>
  <c r="D921" i="67" s="1"/>
  <c r="H85" i="67"/>
  <c r="D85" i="67" s="1"/>
  <c r="H926" i="67"/>
  <c r="D926" i="67" s="1"/>
  <c r="H1153" i="67"/>
  <c r="D1153" i="67" s="1"/>
  <c r="H290" i="67"/>
  <c r="D290" i="67" s="1"/>
  <c r="H740" i="67"/>
  <c r="D740" i="67" s="1"/>
  <c r="H868" i="67"/>
  <c r="D868" i="67" s="1"/>
  <c r="H925" i="67"/>
  <c r="D925" i="67" s="1"/>
  <c r="H566" i="67"/>
  <c r="D566" i="67" s="1"/>
  <c r="H933" i="67"/>
  <c r="D933" i="67" s="1"/>
  <c r="H919" i="67"/>
  <c r="D919" i="67" s="1"/>
  <c r="H853" i="67"/>
  <c r="D853" i="67" s="1"/>
  <c r="H1211" i="67"/>
  <c r="D1211" i="67" s="1"/>
  <c r="H893" i="67"/>
  <c r="D893" i="67" s="1"/>
  <c r="H434" i="67"/>
  <c r="D434" i="67" s="1"/>
  <c r="H482" i="67"/>
  <c r="D482" i="67" s="1"/>
  <c r="H1230" i="67"/>
  <c r="D1230" i="67" s="1"/>
  <c r="H1136" i="67"/>
  <c r="D1136" i="67" s="1"/>
  <c r="H878" i="67"/>
  <c r="D878" i="67" s="1"/>
  <c r="H797" i="67"/>
  <c r="D797" i="67" s="1"/>
  <c r="H752" i="67"/>
  <c r="D752" i="67" s="1"/>
  <c r="H1112" i="67"/>
  <c r="D1112" i="67" s="1"/>
  <c r="H1186" i="67"/>
  <c r="D1186" i="67" s="1"/>
  <c r="H902" i="67"/>
  <c r="D902" i="67" s="1"/>
  <c r="H790" i="67"/>
  <c r="D790" i="67" s="1"/>
  <c r="H872" i="67"/>
  <c r="D872" i="67" s="1"/>
  <c r="H944" i="67"/>
  <c r="D944" i="67" s="1"/>
  <c r="H791" i="67"/>
  <c r="D791" i="67" s="1"/>
  <c r="H1181" i="67"/>
  <c r="D1181" i="67" s="1"/>
  <c r="H922" i="67"/>
  <c r="D922" i="67" s="1"/>
  <c r="H1139" i="67"/>
  <c r="D1139" i="67" s="1"/>
  <c r="H886" i="67"/>
  <c r="D886" i="67" s="1"/>
  <c r="H451" i="67"/>
  <c r="D451" i="67" s="1"/>
  <c r="H645" i="67"/>
  <c r="D645" i="67" s="1"/>
  <c r="H738" i="67"/>
  <c r="D738" i="67" s="1"/>
  <c r="H782" i="67"/>
  <c r="D782" i="67" s="1"/>
  <c r="H1290" i="67"/>
  <c r="D1290" i="67" s="1"/>
  <c r="H949" i="67"/>
  <c r="D949" i="67" s="1"/>
  <c r="H903" i="67"/>
  <c r="D903" i="67" s="1"/>
  <c r="H945" i="67"/>
  <c r="D945" i="67" s="1"/>
  <c r="H946" i="67"/>
  <c r="D946" i="67" s="1"/>
  <c r="H458" i="67"/>
  <c r="D458" i="67" s="1"/>
  <c r="H718" i="67"/>
  <c r="D718" i="67" s="1"/>
  <c r="H341" i="67"/>
  <c r="D341" i="67" s="1"/>
  <c r="H537" i="67"/>
  <c r="D537" i="67" s="1"/>
  <c r="H858" i="67"/>
  <c r="D858" i="67" s="1"/>
  <c r="H692" i="67"/>
  <c r="D692" i="67" s="1"/>
  <c r="H1033" i="67"/>
  <c r="D1033" i="67" s="1"/>
  <c r="H382" i="67"/>
  <c r="D382" i="67" s="1"/>
  <c r="H962" i="67"/>
  <c r="D962" i="67" s="1"/>
  <c r="H785" i="67"/>
  <c r="D785" i="67" s="1"/>
  <c r="H784" i="67"/>
  <c r="D784" i="67" s="1"/>
  <c r="H783" i="67"/>
  <c r="D783" i="67" s="1"/>
  <c r="H1146" i="67"/>
  <c r="D1146" i="67" s="1"/>
  <c r="H292" i="67"/>
  <c r="D292" i="67" s="1"/>
  <c r="H840" i="67"/>
  <c r="D840" i="67" s="1"/>
  <c r="H724" i="67"/>
  <c r="D724" i="67" s="1"/>
  <c r="H1206" i="67"/>
  <c r="D1206" i="67" s="1"/>
  <c r="H1292" i="67"/>
  <c r="D1292" i="67" s="1"/>
  <c r="H1032" i="67"/>
  <c r="D1032" i="67" s="1"/>
  <c r="H789" i="67"/>
  <c r="D789" i="67" s="1"/>
  <c r="H757" i="67"/>
  <c r="D757" i="67" s="1"/>
  <c r="H1227" i="67"/>
  <c r="D1227" i="67" s="1"/>
  <c r="H1162" i="67"/>
  <c r="D1162" i="67" s="1"/>
  <c r="H750" i="67"/>
  <c r="D750" i="67" s="1"/>
  <c r="H1191" i="67"/>
  <c r="D1191" i="67" s="1"/>
  <c r="H848" i="67"/>
  <c r="D848" i="67" s="1"/>
  <c r="H726" i="67"/>
  <c r="D726" i="67" s="1"/>
  <c r="H1298" i="67"/>
  <c r="D1298" i="67" s="1"/>
  <c r="H293" i="67"/>
  <c r="D293" i="67" s="1"/>
  <c r="H616" i="67"/>
  <c r="D616" i="67" s="1"/>
  <c r="H1300" i="67"/>
  <c r="D1300" i="67" s="1"/>
  <c r="H900" i="67"/>
  <c r="D900" i="67" s="1"/>
  <c r="H779" i="67"/>
  <c r="D779" i="67" s="1"/>
  <c r="H640" i="67"/>
  <c r="D640" i="67" s="1"/>
  <c r="H871" i="67"/>
  <c r="D871" i="67" s="1"/>
  <c r="H732" i="67"/>
  <c r="D732" i="67" s="1"/>
  <c r="H956" i="67"/>
  <c r="D956" i="67" s="1"/>
  <c r="H311" i="67"/>
  <c r="D311" i="67" s="1"/>
  <c r="H776" i="67"/>
  <c r="D776" i="67" s="1"/>
  <c r="H282" i="67"/>
  <c r="D282" i="67" s="1"/>
  <c r="H733" i="67"/>
  <c r="D733" i="67" s="1"/>
  <c r="H744" i="67"/>
  <c r="D744" i="67" s="1"/>
  <c r="H911" i="67"/>
  <c r="D911" i="67" s="1"/>
  <c r="H512" i="67"/>
  <c r="D512" i="67" s="1"/>
  <c r="H899" i="67"/>
  <c r="D899" i="67" s="1"/>
  <c r="H294" i="67"/>
  <c r="D294" i="67" s="1"/>
  <c r="H928" i="67"/>
  <c r="D928" i="67" s="1"/>
  <c r="H584" i="67"/>
  <c r="D584" i="67" s="1"/>
  <c r="H1196" i="67"/>
  <c r="D1196" i="67" s="1"/>
  <c r="H527" i="67"/>
  <c r="D527" i="67" s="1"/>
  <c r="H1147" i="67"/>
  <c r="D1147" i="67" s="1"/>
  <c r="H407" i="67"/>
  <c r="D407" i="67" s="1"/>
  <c r="H1179" i="67"/>
  <c r="D1179" i="67" s="1"/>
  <c r="H1256" i="67"/>
  <c r="D1256" i="67" s="1"/>
  <c r="H453" i="67"/>
  <c r="D453" i="67" s="1"/>
  <c r="H554" i="67"/>
  <c r="D554" i="67" s="1"/>
  <c r="H526" i="67"/>
  <c r="D526" i="67" s="1"/>
  <c r="H573" i="67"/>
  <c r="D573" i="67" s="1"/>
  <c r="H559" i="67"/>
  <c r="D559" i="67" s="1"/>
  <c r="H303" i="67"/>
  <c r="D303" i="67" s="1"/>
  <c r="H1240" i="67"/>
  <c r="D1240" i="67" s="1"/>
  <c r="H714" i="67"/>
  <c r="D714" i="67" s="1"/>
  <c r="H590" i="67"/>
  <c r="D590" i="67" s="1"/>
  <c r="H361" i="67"/>
  <c r="D361" i="67" s="1"/>
  <c r="H685" i="67"/>
  <c r="D685" i="67" s="1"/>
  <c r="H856" i="67"/>
  <c r="D856" i="67" s="1"/>
  <c r="H299" i="67"/>
  <c r="D299" i="67" s="1"/>
  <c r="H958" i="67"/>
  <c r="D958" i="67" s="1"/>
  <c r="H493" i="67"/>
  <c r="D493" i="67" s="1"/>
  <c r="H665" i="67"/>
  <c r="D665" i="67" s="1"/>
  <c r="H959" i="67"/>
  <c r="D959" i="67" s="1"/>
  <c r="H918" i="67"/>
  <c r="D918" i="67" s="1"/>
  <c r="H939" i="67"/>
  <c r="D939" i="67" s="1"/>
  <c r="H487" i="67"/>
  <c r="D487" i="67" s="1"/>
  <c r="H1233" i="67"/>
  <c r="D1233" i="67" s="1"/>
  <c r="H880" i="67"/>
  <c r="D880" i="67" s="1"/>
  <c r="H907" i="67"/>
  <c r="D907" i="67" s="1"/>
  <c r="H727" i="67"/>
  <c r="D727" i="67" s="1"/>
  <c r="H81" i="67"/>
  <c r="D81" i="67" s="1"/>
  <c r="H1301" i="67"/>
  <c r="D1301" i="67" s="1"/>
  <c r="H936" i="67"/>
  <c r="D936" i="67" s="1"/>
  <c r="H745" i="67"/>
  <c r="D745" i="67" s="1"/>
  <c r="H301" i="67"/>
  <c r="D301" i="67" s="1"/>
  <c r="H1169" i="67"/>
  <c r="D1169" i="67" s="1"/>
  <c r="H562" i="67"/>
  <c r="D562" i="67" s="1"/>
  <c r="H21" i="67"/>
  <c r="D21" i="67" s="1"/>
  <c r="H864" i="67"/>
  <c r="D864" i="67" s="1"/>
  <c r="H829" i="67"/>
  <c r="D829" i="67" s="1"/>
  <c r="H943" i="67"/>
  <c r="D943" i="67" s="1"/>
  <c r="H634" i="67"/>
  <c r="D634" i="67" s="1"/>
  <c r="H134" i="67"/>
  <c r="D134" i="67" s="1"/>
  <c r="H747" i="67"/>
  <c r="D747" i="67" s="1"/>
  <c r="H725" i="67"/>
  <c r="D725" i="67" s="1"/>
  <c r="H1222" i="67"/>
  <c r="D1222" i="67" s="1"/>
  <c r="H312" i="67"/>
  <c r="D312" i="67" s="1"/>
  <c r="H1306" i="67"/>
  <c r="D1306" i="67" s="1"/>
  <c r="H832" i="67"/>
  <c r="D832" i="67" s="1"/>
  <c r="H682" i="67"/>
  <c r="D682" i="67" s="1"/>
  <c r="H1128" i="67"/>
  <c r="D1128" i="67" s="1"/>
  <c r="H870" i="67"/>
  <c r="D870" i="67" s="1"/>
  <c r="H40" i="67"/>
  <c r="D40" i="67" s="1"/>
  <c r="H786" i="67"/>
  <c r="D786" i="67" s="1"/>
  <c r="H1185" i="67"/>
  <c r="D1185" i="67" s="1"/>
  <c r="H719" i="67"/>
  <c r="D719" i="67" s="1"/>
  <c r="H909" i="67"/>
  <c r="D909" i="67" s="1"/>
  <c r="H988" i="67"/>
  <c r="D988" i="67" s="1"/>
  <c r="H831" i="67"/>
  <c r="D831" i="67" s="1"/>
  <c r="H721" i="67"/>
  <c r="D721" i="67" s="1"/>
  <c r="H792" i="67"/>
  <c r="D792" i="67" s="1"/>
  <c r="H819" i="67"/>
  <c r="D819" i="67" s="1"/>
  <c r="H1148" i="67"/>
  <c r="D1148" i="67" s="1"/>
  <c r="H643" i="67"/>
  <c r="D643" i="67" s="1"/>
  <c r="H433" i="67"/>
  <c r="D433" i="67" s="1"/>
  <c r="H362" i="67"/>
  <c r="D362" i="67" s="1"/>
  <c r="H814" i="67"/>
  <c r="D814" i="67" s="1"/>
  <c r="H846" i="67"/>
  <c r="D846" i="67" s="1"/>
  <c r="H694" i="67"/>
  <c r="D694" i="67" s="1"/>
  <c r="H591" i="67"/>
  <c r="D591" i="67" s="1"/>
  <c r="H1208" i="67"/>
  <c r="D1208" i="67" s="1"/>
  <c r="H1257" i="67"/>
  <c r="D1257" i="67" s="1"/>
  <c r="H464" i="67"/>
  <c r="D464" i="67" s="1"/>
  <c r="H1217" i="67"/>
  <c r="D1217" i="67" s="1"/>
  <c r="H1081" i="67"/>
  <c r="D1081" i="67" s="1"/>
  <c r="H103" i="67"/>
  <c r="D103" i="67" s="1"/>
  <c r="H336" i="67"/>
  <c r="D336" i="67" s="1"/>
  <c r="H69" i="67"/>
  <c r="D69" i="67" s="1"/>
  <c r="H1120" i="67"/>
  <c r="D1120" i="67" s="1"/>
  <c r="H712" i="67"/>
  <c r="D712" i="67" s="1"/>
  <c r="H837" i="67"/>
  <c r="D837" i="67" s="1"/>
  <c r="H894" i="67"/>
  <c r="D894" i="67" s="1"/>
  <c r="H254" i="67"/>
  <c r="D254" i="67" s="1"/>
  <c r="H326" i="67"/>
  <c r="D326" i="67" s="1"/>
  <c r="H770" i="67"/>
  <c r="D770" i="67" s="1"/>
  <c r="H927" i="67"/>
  <c r="D927" i="67" s="1"/>
  <c r="H6" i="67"/>
  <c r="D6" i="67" s="1"/>
  <c r="H889" i="67"/>
  <c r="D889" i="67" s="1"/>
  <c r="H307" i="67"/>
  <c r="D307" i="67" s="1"/>
  <c r="H1008" i="67"/>
  <c r="D1008" i="67" s="1"/>
  <c r="H883" i="67"/>
  <c r="D883" i="67" s="1"/>
  <c r="H168" i="67"/>
  <c r="D168" i="67" s="1"/>
  <c r="H1030" i="67"/>
  <c r="D1030" i="67" s="1"/>
  <c r="H506" i="67"/>
  <c r="D506" i="67" s="1"/>
  <c r="H1056" i="67"/>
  <c r="D1056" i="67" s="1"/>
  <c r="H731" i="67"/>
  <c r="D731" i="67" s="1"/>
  <c r="H615" i="67"/>
  <c r="D615" i="67" s="1"/>
  <c r="H1042" i="67"/>
  <c r="D1042" i="67" s="1"/>
  <c r="H321" i="67"/>
  <c r="D321" i="67" s="1"/>
  <c r="H169" i="67"/>
  <c r="D169" i="67" s="1"/>
  <c r="H308" i="67"/>
  <c r="D308" i="67" s="1"/>
  <c r="H1078" i="67"/>
  <c r="D1078" i="67" s="1"/>
  <c r="H68" i="67"/>
  <c r="D68" i="67" s="1"/>
  <c r="H708" i="67"/>
  <c r="D708" i="67" s="1"/>
  <c r="H923" i="67"/>
  <c r="D923" i="67" s="1"/>
  <c r="H588" i="67"/>
  <c r="D588" i="67" s="1"/>
  <c r="H1027" i="67"/>
  <c r="D1027" i="67" s="1"/>
  <c r="H983" i="67"/>
  <c r="D983" i="67" s="1"/>
  <c r="H877" i="67"/>
  <c r="D877" i="67" s="1"/>
  <c r="H1193" i="67"/>
  <c r="D1193" i="67" s="1"/>
  <c r="H822" i="67"/>
  <c r="D822" i="67" s="1"/>
  <c r="H65" i="67"/>
  <c r="D65" i="67" s="1"/>
  <c r="H179" i="67"/>
  <c r="D179" i="67" s="1"/>
  <c r="H82" i="67"/>
  <c r="D82" i="67" s="1"/>
  <c r="H1254" i="67"/>
  <c r="D1254" i="67" s="1"/>
  <c r="H83" i="67"/>
  <c r="D83" i="67" s="1"/>
  <c r="H771" i="67"/>
  <c r="D771" i="67" s="1"/>
  <c r="H788" i="67"/>
  <c r="D788" i="67" s="1"/>
  <c r="H113" i="67"/>
  <c r="D113" i="67" s="1"/>
  <c r="H11" i="67"/>
  <c r="D11" i="67" s="1"/>
  <c r="H1031" i="67"/>
  <c r="D1031" i="67" s="1"/>
  <c r="H110" i="67"/>
  <c r="D110" i="67" s="1"/>
  <c r="H1199" i="67"/>
  <c r="D1199" i="67" s="1"/>
  <c r="H810" i="67"/>
  <c r="D810" i="67" s="1"/>
  <c r="H1054" i="67"/>
  <c r="D1054" i="67" s="1"/>
  <c r="H1092" i="67"/>
  <c r="D1092" i="67" s="1"/>
  <c r="H647" i="67"/>
  <c r="D647" i="67" s="1"/>
  <c r="H951" i="67"/>
  <c r="D951" i="67" s="1"/>
  <c r="H1307" i="67"/>
  <c r="D1307" i="67" s="1"/>
  <c r="H1016" i="67"/>
  <c r="D1016" i="67" s="1"/>
  <c r="H748" i="67"/>
  <c r="D748" i="67" s="1"/>
  <c r="H1020" i="67"/>
  <c r="D1020" i="67" s="1"/>
  <c r="H1165" i="67"/>
  <c r="D1165" i="67" s="1"/>
  <c r="H1294" i="67"/>
  <c r="D1294" i="67" s="1"/>
  <c r="H1268" i="67"/>
  <c r="D1268" i="67" s="1"/>
  <c r="H787" i="67"/>
  <c r="D787" i="67" s="1"/>
  <c r="H142" i="67"/>
  <c r="D142" i="67" s="1"/>
  <c r="H1261" i="67"/>
  <c r="D1261" i="67" s="1"/>
  <c r="H688" i="67"/>
  <c r="D688" i="67" s="1"/>
  <c r="H492" i="67"/>
  <c r="D492" i="67" s="1"/>
  <c r="H167" i="67"/>
  <c r="D167" i="67" s="1"/>
  <c r="H1198" i="67"/>
  <c r="D1198" i="67" s="1"/>
  <c r="H166" i="67"/>
  <c r="D166" i="67" s="1"/>
  <c r="H995" i="67"/>
  <c r="D995" i="67" s="1"/>
  <c r="H1281" i="67"/>
  <c r="D1281" i="67" s="1"/>
  <c r="H652" i="67"/>
  <c r="D652" i="67" s="1"/>
  <c r="H551" i="67"/>
  <c r="D551" i="67" s="1"/>
  <c r="H337" i="67"/>
  <c r="D337" i="67" s="1"/>
  <c r="H736" i="67"/>
  <c r="D736" i="67" s="1"/>
  <c r="H847" i="67"/>
  <c r="D847" i="67" s="1"/>
  <c r="H1077" i="67"/>
  <c r="D1077" i="67" s="1"/>
  <c r="H924" i="67"/>
  <c r="D924" i="67" s="1"/>
  <c r="H112" i="67"/>
  <c r="D112" i="67" s="1"/>
  <c r="H675" i="67"/>
  <c r="D675" i="67" s="1"/>
  <c r="H1188" i="67"/>
  <c r="D1188" i="67" s="1"/>
  <c r="H339" i="67"/>
  <c r="D339" i="67" s="1"/>
  <c r="H809" i="67"/>
  <c r="D809" i="67" s="1"/>
  <c r="H762" i="67"/>
  <c r="D762" i="67" s="1"/>
  <c r="H1180" i="67"/>
  <c r="D1180" i="67" s="1"/>
  <c r="H1100" i="67"/>
  <c r="D1100" i="67" s="1"/>
  <c r="H443" i="67"/>
  <c r="D443" i="67" s="1"/>
  <c r="H713" i="67"/>
  <c r="D713" i="67" s="1"/>
  <c r="H1057" i="67"/>
  <c r="D1057" i="67" s="1"/>
  <c r="H144" i="67"/>
  <c r="D144" i="67" s="1"/>
  <c r="H556" i="67"/>
  <c r="D556" i="67" s="1"/>
  <c r="H474" i="67"/>
  <c r="D474" i="67" s="1"/>
  <c r="H327" i="67"/>
  <c r="D327" i="67" s="1"/>
  <c r="H145" i="67"/>
  <c r="D145" i="67" s="1"/>
  <c r="H1316" i="67"/>
  <c r="D1316" i="67" s="1"/>
  <c r="H978" i="67"/>
  <c r="D978" i="67" s="1"/>
  <c r="H987" i="67"/>
  <c r="D987" i="67" s="1"/>
  <c r="H1305" i="67"/>
  <c r="D1305" i="67" s="1"/>
  <c r="H977" i="67"/>
  <c r="D977" i="67" s="1"/>
  <c r="H585" i="67"/>
  <c r="D585" i="67" s="1"/>
  <c r="H715" i="67"/>
  <c r="D715" i="67" s="1"/>
  <c r="H1069" i="67"/>
  <c r="D1069" i="67" s="1"/>
  <c r="H1219" i="67"/>
  <c r="D1219" i="67" s="1"/>
  <c r="H1004" i="67"/>
  <c r="D1004" i="67" s="1"/>
  <c r="H287" i="67"/>
  <c r="D287" i="67" s="1"/>
  <c r="H151" i="67"/>
  <c r="D151" i="67" s="1"/>
  <c r="H611" i="67"/>
  <c r="D611" i="67" s="1"/>
  <c r="H38" i="67"/>
  <c r="D38" i="67" s="1"/>
  <c r="H576" i="67"/>
  <c r="D576" i="67" s="1"/>
  <c r="H743" i="67"/>
  <c r="D743" i="67" s="1"/>
  <c r="H540" i="67"/>
  <c r="D540" i="67" s="1"/>
  <c r="H563" i="67"/>
  <c r="D563" i="67" s="1"/>
  <c r="H1052" i="67"/>
  <c r="D1052" i="67" s="1"/>
  <c r="H888" i="67"/>
  <c r="D888" i="67" s="1"/>
  <c r="H171" i="67"/>
  <c r="D171" i="67" s="1"/>
  <c r="H989" i="67"/>
  <c r="D989" i="67" s="1"/>
  <c r="H146" i="67"/>
  <c r="D146" i="67" s="1"/>
  <c r="H898" i="67"/>
  <c r="D898" i="67" s="1"/>
  <c r="H147" i="67"/>
  <c r="D147" i="67" s="1"/>
  <c r="H1007" i="67"/>
  <c r="D1007" i="67" s="1"/>
  <c r="H491" i="67"/>
  <c r="D491" i="67" s="1"/>
  <c r="H138" i="67"/>
  <c r="D138" i="67" s="1"/>
  <c r="H1246" i="67"/>
  <c r="D1246" i="67" s="1"/>
  <c r="H604" i="67"/>
  <c r="D604" i="67" s="1"/>
  <c r="H1225" i="67"/>
  <c r="D1225" i="67" s="1"/>
  <c r="H406" i="67"/>
  <c r="D406" i="67" s="1"/>
  <c r="H1176" i="67"/>
  <c r="D1176" i="67" s="1"/>
  <c r="H839" i="67"/>
  <c r="D839" i="67" s="1"/>
  <c r="H141" i="67"/>
  <c r="D141" i="67" s="1"/>
  <c r="H276" i="67"/>
  <c r="D276" i="67" s="1"/>
  <c r="H154" i="67"/>
  <c r="D154" i="67" s="1"/>
  <c r="H152" i="67"/>
  <c r="D152" i="67" s="1"/>
  <c r="H75" i="67"/>
  <c r="D75" i="67" s="1"/>
  <c r="H48" i="67"/>
  <c r="D48" i="67" s="1"/>
  <c r="H1318" i="67"/>
  <c r="D1318" i="67" s="1"/>
  <c r="H1231" i="67"/>
  <c r="D1231" i="67" s="1"/>
  <c r="H246" i="67"/>
  <c r="D246" i="67" s="1"/>
  <c r="H1089" i="67"/>
  <c r="D1089" i="67" s="1"/>
  <c r="H915" i="67"/>
  <c r="D915" i="67" s="1"/>
  <c r="H954" i="67"/>
  <c r="D954" i="67" s="1"/>
  <c r="H618" i="67"/>
  <c r="D618" i="67" s="1"/>
  <c r="H823" i="67"/>
  <c r="D823" i="67" s="1"/>
  <c r="H319" i="67"/>
  <c r="D319" i="67" s="1"/>
  <c r="H334" i="67"/>
  <c r="D334" i="67" s="1"/>
  <c r="H452" i="67"/>
  <c r="D452" i="67" s="1"/>
  <c r="H3" i="67"/>
  <c r="D3" i="67" s="1"/>
  <c r="H383" i="67"/>
  <c r="D383" i="67" s="1"/>
  <c r="H300" i="67"/>
  <c r="D300" i="67" s="1"/>
  <c r="H1040" i="67"/>
  <c r="D1040" i="67" s="1"/>
  <c r="H975" i="67"/>
  <c r="D975" i="67" s="1"/>
  <c r="H1218" i="67"/>
  <c r="D1218" i="67" s="1"/>
  <c r="H1270" i="67"/>
  <c r="D1270" i="67" s="1"/>
  <c r="H937" i="67"/>
  <c r="D937" i="67" s="1"/>
  <c r="H1099" i="67"/>
  <c r="D1099" i="67" s="1"/>
  <c r="H62" i="67"/>
  <c r="D62" i="67" s="1"/>
  <c r="H1094" i="67"/>
  <c r="D1094" i="67" s="1"/>
  <c r="H1091" i="67"/>
  <c r="D1091" i="67" s="1"/>
  <c r="H45" i="67"/>
  <c r="D45" i="67" s="1"/>
  <c r="H663" i="67"/>
  <c r="D663" i="67" s="1"/>
  <c r="H159" i="67"/>
  <c r="D159" i="67" s="1"/>
  <c r="H437" i="67"/>
  <c r="D437" i="67" s="1"/>
  <c r="H1097" i="67"/>
  <c r="D1097" i="67" s="1"/>
  <c r="H255" i="67"/>
  <c r="D255" i="67" s="1"/>
  <c r="H165" i="67"/>
  <c r="D165" i="67" s="1"/>
  <c r="H555" i="67"/>
  <c r="D555" i="67" s="1"/>
  <c r="H173" i="67"/>
  <c r="D173" i="67" s="1"/>
  <c r="H862" i="67"/>
  <c r="D862" i="67" s="1"/>
  <c r="H1070" i="67"/>
  <c r="D1070" i="67" s="1"/>
  <c r="H148" i="67"/>
  <c r="D148" i="67" s="1"/>
  <c r="H396" i="67"/>
  <c r="D396" i="67" s="1"/>
  <c r="H143" i="67"/>
  <c r="D143" i="67" s="1"/>
  <c r="H1036" i="67"/>
  <c r="D1036" i="67" s="1"/>
  <c r="H1123" i="67"/>
  <c r="D1123" i="67" s="1"/>
  <c r="H1064" i="67"/>
  <c r="D1064" i="67" s="1"/>
  <c r="H852" i="67"/>
  <c r="D852" i="67" s="1"/>
  <c r="H910" i="67"/>
  <c r="D910" i="67" s="1"/>
  <c r="H1058" i="67"/>
  <c r="D1058" i="67" s="1"/>
  <c r="H1012" i="67"/>
  <c r="D1012" i="67" s="1"/>
  <c r="H494" i="67"/>
  <c r="D494" i="67" s="1"/>
  <c r="H1018" i="67"/>
  <c r="D1018" i="67" s="1"/>
  <c r="H1074" i="67"/>
  <c r="D1074" i="67" s="1"/>
  <c r="H26" i="67"/>
  <c r="D26" i="67" s="1"/>
  <c r="H61" i="67"/>
  <c r="D61" i="67" s="1"/>
  <c r="H572" i="67"/>
  <c r="D572" i="67" s="1"/>
  <c r="H932" i="67"/>
  <c r="D932" i="67" s="1"/>
  <c r="H1197" i="67"/>
  <c r="D1197" i="67" s="1"/>
  <c r="H669" i="67"/>
  <c r="D669" i="67" s="1"/>
  <c r="H739" i="67"/>
  <c r="D739" i="67" s="1"/>
  <c r="H1263" i="67"/>
  <c r="D1263" i="67" s="1"/>
  <c r="H180" i="67"/>
  <c r="D180" i="67" s="1"/>
  <c r="H1182" i="67"/>
  <c r="D1182" i="67" s="1"/>
  <c r="H244" i="67"/>
  <c r="D244" i="67" s="1"/>
  <c r="H1002" i="67"/>
  <c r="D1002" i="67" s="1"/>
  <c r="H803" i="67"/>
  <c r="D803" i="67" s="1"/>
  <c r="H1195" i="67"/>
  <c r="D1195" i="67" s="1"/>
  <c r="H320" i="67"/>
  <c r="D320" i="67" s="1"/>
  <c r="H855" i="67"/>
  <c r="D855" i="67" s="1"/>
  <c r="H1017" i="67"/>
  <c r="D1017" i="67" s="1"/>
  <c r="H1073" i="67"/>
  <c r="D1073" i="67" s="1"/>
  <c r="H815" i="67"/>
  <c r="D815" i="67" s="1"/>
  <c r="H774" i="67"/>
  <c r="D774" i="67" s="1"/>
  <c r="H343" i="67"/>
  <c r="D343" i="67" s="1"/>
  <c r="H1049" i="67"/>
  <c r="D1049" i="67" s="1"/>
  <c r="H488" i="67"/>
  <c r="D488" i="67" s="1"/>
  <c r="H328" i="67"/>
  <c r="D328" i="67" s="1"/>
  <c r="H459" i="67"/>
  <c r="D459" i="67" s="1"/>
  <c r="H851" i="67"/>
  <c r="D851" i="67" s="1"/>
  <c r="H247" i="67"/>
  <c r="D247" i="67" s="1"/>
  <c r="H133" i="67"/>
  <c r="D133" i="67" s="1"/>
  <c r="H111" i="67"/>
  <c r="D111" i="67" s="1"/>
  <c r="H673" i="67"/>
  <c r="D673" i="67" s="1"/>
  <c r="H614" i="67"/>
  <c r="D614" i="67" s="1"/>
  <c r="H1264" i="67"/>
  <c r="D1264" i="67" s="1"/>
  <c r="H155" i="67"/>
  <c r="D155" i="67" s="1"/>
  <c r="H1083" i="67"/>
  <c r="D1083" i="67" s="1"/>
  <c r="H1203" i="67"/>
  <c r="D1203" i="67" s="1"/>
  <c r="H651" i="67"/>
  <c r="D651" i="67" s="1"/>
  <c r="H1072" i="67"/>
  <c r="D1072" i="67" s="1"/>
  <c r="H353" i="67"/>
  <c r="D353" i="67" s="1"/>
  <c r="H824" i="67"/>
  <c r="D824" i="67" s="1"/>
  <c r="H170" i="67"/>
  <c r="D170" i="67" s="1"/>
  <c r="H1205" i="67"/>
  <c r="D1205" i="67" s="1"/>
  <c r="H55" i="67"/>
  <c r="D55" i="67" s="1"/>
  <c r="H636" i="67"/>
  <c r="D636" i="67" s="1"/>
  <c r="H454" i="67"/>
  <c r="D454" i="67" s="1"/>
  <c r="H1001" i="67"/>
  <c r="D1001" i="67" s="1"/>
  <c r="H884" i="67"/>
  <c r="D884" i="67" s="1"/>
  <c r="H156" i="67"/>
  <c r="D156" i="67" s="1"/>
  <c r="H1014" i="67"/>
  <c r="D1014" i="67" s="1"/>
  <c r="H1122" i="67"/>
  <c r="D1122" i="67" s="1"/>
  <c r="H1317" i="67"/>
  <c r="D1317" i="67" s="1"/>
  <c r="H1106" i="67"/>
  <c r="D1106" i="67" s="1"/>
  <c r="H149" i="67"/>
  <c r="D149" i="67" s="1"/>
  <c r="H174" i="67"/>
  <c r="D174" i="67" s="1"/>
  <c r="H1109" i="67"/>
  <c r="D1109" i="67" s="1"/>
  <c r="H697" i="67"/>
  <c r="D697" i="67" s="1"/>
  <c r="H109" i="67"/>
  <c r="D109" i="67" s="1"/>
  <c r="H817" i="67"/>
  <c r="D817" i="67" s="1"/>
  <c r="H270" i="67"/>
  <c r="D270" i="67" s="1"/>
  <c r="H153" i="67"/>
  <c r="D153" i="67" s="1"/>
  <c r="H245" i="67"/>
  <c r="D245" i="67" s="1"/>
  <c r="H952" i="67"/>
  <c r="D952" i="67" s="1"/>
  <c r="H730" i="67"/>
  <c r="D730" i="67" s="1"/>
  <c r="H427" i="67"/>
  <c r="D427" i="67" s="1"/>
  <c r="H42" i="67"/>
  <c r="D42" i="67" s="1"/>
  <c r="H763" i="67"/>
  <c r="D763" i="67" s="1"/>
  <c r="H568" i="67"/>
  <c r="D568" i="67" s="1"/>
  <c r="H1051" i="67"/>
  <c r="D1051" i="67" s="1"/>
  <c r="H904" i="67"/>
  <c r="D904" i="67" s="1"/>
  <c r="H296" i="67"/>
  <c r="D296" i="67" s="1"/>
  <c r="H612" i="67"/>
  <c r="D612" i="67" s="1"/>
  <c r="H135" i="67"/>
  <c r="D135" i="67" s="1"/>
  <c r="H1025" i="67"/>
  <c r="D1025" i="67" s="1"/>
  <c r="H759" i="67"/>
  <c r="D759" i="67" s="1"/>
  <c r="H1250" i="67"/>
  <c r="D1250" i="67" s="1"/>
  <c r="H139" i="67"/>
  <c r="D139" i="67" s="1"/>
  <c r="H716" i="67"/>
  <c r="D716" i="67" s="1"/>
  <c r="H157" i="67"/>
  <c r="D157" i="67" s="1"/>
  <c r="H64" i="67"/>
  <c r="D64" i="67" s="1"/>
  <c r="H102" i="67"/>
  <c r="D102" i="67" s="1"/>
  <c r="H469" i="67"/>
  <c r="D469" i="67" s="1"/>
  <c r="H579" i="67"/>
  <c r="D579" i="67" s="1"/>
  <c r="H302" i="67"/>
  <c r="D302" i="67" s="1"/>
  <c r="H1252" i="67"/>
  <c r="D1252" i="67" s="1"/>
  <c r="H316" i="67"/>
  <c r="D316" i="67" s="1"/>
  <c r="H654" i="67"/>
  <c r="D654" i="67" s="1"/>
  <c r="H332" i="67"/>
  <c r="D332" i="67" s="1"/>
  <c r="H54" i="67"/>
  <c r="D54" i="67" s="1"/>
  <c r="H1039" i="67"/>
  <c r="D1039" i="67" s="1"/>
  <c r="H1067" i="67"/>
  <c r="D1067" i="67" s="1"/>
  <c r="H511" i="67"/>
  <c r="D511" i="67" s="1"/>
  <c r="H1061" i="67"/>
  <c r="D1061" i="67" s="1"/>
  <c r="H132" i="67"/>
  <c r="D132" i="67" s="1"/>
  <c r="H1167" i="67"/>
  <c r="D1167" i="67" s="1"/>
  <c r="H678" i="67"/>
  <c r="D678" i="67" s="1"/>
  <c r="H288" i="67"/>
  <c r="D288" i="67" s="1"/>
  <c r="H1003" i="67"/>
  <c r="D1003" i="67" s="1"/>
  <c r="H1088" i="67"/>
  <c r="D1088" i="67" s="1"/>
  <c r="H1026" i="67"/>
  <c r="D1026" i="67" s="1"/>
  <c r="H1183" i="67"/>
  <c r="D1183" i="67" s="1"/>
  <c r="H539" i="67"/>
  <c r="D539" i="67" s="1"/>
  <c r="H701" i="67"/>
  <c r="D701" i="67" s="1"/>
  <c r="H802" i="67"/>
  <c r="D802" i="67" s="1"/>
  <c r="H400" i="67"/>
  <c r="D400" i="67" s="1"/>
  <c r="H263" i="67"/>
  <c r="D263" i="67" s="1"/>
  <c r="H794" i="67"/>
  <c r="D794" i="67" s="1"/>
  <c r="H689" i="67"/>
  <c r="D689" i="67" s="1"/>
  <c r="H627" i="67"/>
  <c r="D627" i="67" s="1"/>
  <c r="H374" i="67"/>
  <c r="D374" i="67" s="1"/>
  <c r="H490" i="67"/>
  <c r="D490" i="67" s="1"/>
  <c r="H683" i="67"/>
  <c r="D683" i="67" s="1"/>
  <c r="H1293" i="67"/>
  <c r="D1293" i="67" s="1"/>
  <c r="H478" i="67"/>
  <c r="D478" i="67" s="1"/>
  <c r="H1009" i="67"/>
  <c r="D1009" i="67" s="1"/>
  <c r="H1119" i="67"/>
  <c r="D1119" i="67" s="1"/>
  <c r="H438" i="67"/>
  <c r="D438" i="67" s="1"/>
  <c r="H698" i="67"/>
  <c r="D698" i="67" s="1"/>
  <c r="H160" i="67"/>
  <c r="D160" i="67" s="1"/>
  <c r="H1166" i="67"/>
  <c r="D1166" i="67" s="1"/>
  <c r="H1243" i="67"/>
  <c r="D1243" i="67" s="1"/>
  <c r="H602" i="67"/>
  <c r="D602" i="67" s="1"/>
  <c r="H371" i="67"/>
  <c r="D371" i="67" s="1"/>
  <c r="H1234" i="67"/>
  <c r="D1234" i="67" s="1"/>
  <c r="H28" i="67"/>
  <c r="D28" i="67" s="1"/>
  <c r="H29" i="67"/>
  <c r="D29" i="67" s="1"/>
  <c r="H1133" i="67"/>
  <c r="D1133" i="67" s="1"/>
  <c r="H1248" i="67"/>
  <c r="D1248" i="67" s="1"/>
  <c r="H392" i="67"/>
  <c r="D392" i="67" s="1"/>
  <c r="H344" i="67"/>
  <c r="D344" i="67" s="1"/>
  <c r="H340" i="67"/>
  <c r="D340" i="67" s="1"/>
  <c r="H41" i="67"/>
  <c r="D41" i="67" s="1"/>
  <c r="H997" i="67"/>
  <c r="D997" i="67" s="1"/>
  <c r="H531" i="67"/>
  <c r="D531" i="67" s="1"/>
  <c r="H441" i="67"/>
  <c r="D441" i="67" s="1"/>
  <c r="H1156" i="67"/>
  <c r="D1156" i="67" s="1"/>
  <c r="H1239" i="67"/>
  <c r="D1239" i="67" s="1"/>
  <c r="H95" i="67"/>
  <c r="D95" i="67" s="1"/>
  <c r="H97" i="67"/>
  <c r="D97" i="67" s="1"/>
  <c r="H49" i="67"/>
  <c r="D49" i="67" s="1"/>
  <c r="H1286" i="67"/>
  <c r="D1286" i="67" s="1"/>
  <c r="H401" i="67"/>
  <c r="D401" i="67" s="1"/>
  <c r="H126" i="67"/>
  <c r="D126" i="67" s="1"/>
  <c r="H398" i="67"/>
  <c r="D398" i="67" s="1"/>
  <c r="H1145" i="67"/>
  <c r="D1145" i="67" s="1"/>
  <c r="H981" i="67"/>
  <c r="D981" i="67" s="1"/>
  <c r="H391" i="67"/>
  <c r="D391" i="67" s="1"/>
  <c r="H98" i="67"/>
  <c r="D98" i="67" s="1"/>
  <c r="H420" i="67"/>
  <c r="D420" i="67" s="1"/>
  <c r="H436" i="67"/>
  <c r="D436" i="67" s="1"/>
  <c r="H534" i="67"/>
  <c r="D534" i="67" s="1"/>
  <c r="H1154" i="67"/>
  <c r="D1154" i="67" s="1"/>
  <c r="H548" i="67"/>
  <c r="D548" i="67" s="1"/>
  <c r="H131" i="67"/>
  <c r="D131" i="67" s="1"/>
  <c r="H589" i="67"/>
  <c r="D589" i="67" s="1"/>
  <c r="H507" i="67"/>
  <c r="D507" i="67" s="1"/>
  <c r="H76" i="67"/>
  <c r="D76" i="67" s="1"/>
  <c r="H368" i="67"/>
  <c r="D368" i="67" s="1"/>
  <c r="H699" i="67"/>
  <c r="D699" i="67" s="1"/>
  <c r="H419" i="67"/>
  <c r="D419" i="67" s="1"/>
  <c r="H621" i="67"/>
  <c r="D621" i="67" s="1"/>
  <c r="H402" i="67"/>
  <c r="D402" i="67" s="1"/>
  <c r="H702" i="67"/>
  <c r="D702" i="67" s="1"/>
  <c r="H706" i="67"/>
  <c r="D706" i="67" s="1"/>
  <c r="H22" i="67"/>
  <c r="D22" i="67" s="1"/>
  <c r="H631" i="67"/>
  <c r="D631" i="67" s="1"/>
  <c r="H971" i="67"/>
  <c r="D971" i="67" s="1"/>
  <c r="H691" i="67"/>
  <c r="D691" i="67" s="1"/>
  <c r="H703" i="67"/>
  <c r="D703" i="67" s="1"/>
  <c r="H571" i="67"/>
  <c r="D571" i="67" s="1"/>
  <c r="H549" i="67"/>
  <c r="D549" i="67" s="1"/>
  <c r="H424" i="67"/>
  <c r="D424" i="67" s="1"/>
  <c r="H538" i="67"/>
  <c r="D538" i="67" s="1"/>
  <c r="H1245" i="67"/>
  <c r="D1245" i="67" s="1"/>
  <c r="H635" i="67"/>
  <c r="D635" i="67" s="1"/>
  <c r="H1313" i="67"/>
  <c r="D1313" i="67" s="1"/>
  <c r="H431" i="67"/>
  <c r="D431" i="67" s="1"/>
  <c r="H704" i="67"/>
  <c r="D704" i="67" s="1"/>
  <c r="H672" i="67"/>
  <c r="D672" i="67" s="1"/>
  <c r="H4" i="67"/>
  <c r="D4" i="67" s="1"/>
  <c r="H657" i="67"/>
  <c r="D657" i="67" s="1"/>
  <c r="H381" i="67"/>
  <c r="D381" i="67" s="1"/>
  <c r="H619" i="67"/>
  <c r="D619" i="67" s="1"/>
  <c r="H992" i="67"/>
  <c r="D992" i="67" s="1"/>
  <c r="H9" i="67"/>
  <c r="D9" i="67" s="1"/>
  <c r="H535" i="67"/>
  <c r="D535" i="67" s="1"/>
  <c r="H625" i="67"/>
  <c r="D625" i="67" s="1"/>
  <c r="H972" i="67"/>
  <c r="D972" i="67" s="1"/>
  <c r="H578" i="67"/>
  <c r="D578" i="67" s="1"/>
  <c r="H410" i="67"/>
  <c r="D410" i="67" s="1"/>
  <c r="H1272" i="67"/>
  <c r="D1272" i="67" s="1"/>
  <c r="H684" i="67"/>
  <c r="D684" i="67" s="1"/>
  <c r="H369" i="67"/>
  <c r="D369" i="67" s="1"/>
  <c r="H378" i="67"/>
  <c r="D378" i="67" s="1"/>
  <c r="H101" i="67"/>
  <c r="D101" i="67" s="1"/>
  <c r="H322" i="67"/>
  <c r="D322" i="67" s="1"/>
  <c r="H267" i="67"/>
  <c r="D267" i="67" s="1"/>
  <c r="H24" i="67"/>
  <c r="D24" i="67" s="1"/>
  <c r="H265" i="67"/>
  <c r="D265" i="67" s="1"/>
  <c r="H364" i="67"/>
  <c r="D364" i="67" s="1"/>
  <c r="H358" i="67"/>
  <c r="D358" i="67" s="1"/>
  <c r="H432" i="67"/>
  <c r="D432" i="67" s="1"/>
  <c r="H373" i="67"/>
  <c r="D373" i="67" s="1"/>
  <c r="H541" i="67"/>
  <c r="D541" i="67" s="1"/>
  <c r="H60" i="67"/>
  <c r="D60" i="67" s="1"/>
  <c r="H347" i="67"/>
  <c r="D347" i="67" s="1"/>
  <c r="H966" i="67"/>
  <c r="D966" i="67" s="1"/>
  <c r="H536" i="67"/>
  <c r="D536" i="67" s="1"/>
  <c r="H423" i="67"/>
  <c r="D423" i="67" s="1"/>
  <c r="H664" i="67"/>
  <c r="D664" i="67" s="1"/>
  <c r="H542" i="67"/>
  <c r="D542" i="67" s="1"/>
  <c r="H1155" i="67"/>
  <c r="D1155" i="67" s="1"/>
  <c r="H273" i="67"/>
  <c r="D273" i="67" s="1"/>
  <c r="H610" i="67"/>
  <c r="D610" i="67" s="1"/>
  <c r="H705" i="67"/>
  <c r="D705" i="67" s="1"/>
  <c r="H53" i="67"/>
  <c r="D53" i="67" s="1"/>
  <c r="H1237" i="67"/>
  <c r="D1237" i="67" s="1"/>
  <c r="H377" i="67"/>
  <c r="D377" i="67" s="1"/>
  <c r="H577" i="67"/>
  <c r="D577" i="67" s="1"/>
  <c r="H379" i="67"/>
  <c r="D379" i="67" s="1"/>
  <c r="H1159" i="67"/>
  <c r="D1159" i="67" s="1"/>
  <c r="H399" i="67"/>
  <c r="D399" i="67" s="1"/>
  <c r="H658" i="67"/>
  <c r="D658" i="67" s="1"/>
  <c r="H1134" i="67"/>
  <c r="D1134" i="67" s="1"/>
  <c r="H351" i="67"/>
  <c r="D351" i="67" s="1"/>
  <c r="H522" i="67"/>
  <c r="D522" i="67" s="1"/>
  <c r="H397" i="67"/>
  <c r="D397" i="67" s="1"/>
  <c r="H582" i="67"/>
  <c r="D582" i="67" s="1"/>
  <c r="H44" i="67"/>
  <c r="D44" i="67" s="1"/>
  <c r="H626" i="67"/>
  <c r="D626" i="67" s="1"/>
  <c r="H687" i="67"/>
  <c r="D687" i="67" s="1"/>
  <c r="H668" i="67"/>
  <c r="D668" i="67" s="1"/>
  <c r="H366" i="67"/>
  <c r="D366" i="67" s="1"/>
  <c r="H352" i="67"/>
  <c r="D352" i="67" s="1"/>
  <c r="H982" i="67"/>
  <c r="D982" i="67" s="1"/>
  <c r="H338" i="67"/>
  <c r="D338" i="67" s="1"/>
  <c r="H449" i="67"/>
  <c r="D449" i="67" s="1"/>
  <c r="H1312" i="67"/>
  <c r="D1312" i="67" s="1"/>
  <c r="H430" i="67"/>
  <c r="D430" i="67" s="1"/>
  <c r="H596" i="67"/>
  <c r="D596" i="67" s="1"/>
  <c r="H686" i="67"/>
  <c r="D686" i="67" s="1"/>
  <c r="H1170" i="67"/>
  <c r="D1170" i="67" s="1"/>
  <c r="H1144" i="67"/>
  <c r="D1144" i="67" s="1"/>
  <c r="H480" i="67"/>
  <c r="D480" i="67" s="1"/>
  <c r="H413" i="67"/>
  <c r="D413" i="67" s="1"/>
  <c r="H274" i="67"/>
  <c r="D274" i="67" s="1"/>
  <c r="H12" i="67"/>
  <c r="D12" i="67" s="1"/>
  <c r="H1244" i="67"/>
  <c r="D1244" i="67" s="1"/>
  <c r="H606" i="67"/>
  <c r="D606" i="67" s="1"/>
  <c r="H107" i="67"/>
  <c r="D107" i="67" s="1"/>
  <c r="H421" i="67"/>
  <c r="D421" i="67" s="1"/>
  <c r="H114" i="67"/>
  <c r="D114" i="67" s="1"/>
  <c r="H403" i="67"/>
  <c r="D403" i="67" s="1"/>
  <c r="H595" i="67"/>
  <c r="D595" i="67" s="1"/>
  <c r="H638" i="67"/>
  <c r="D638" i="67" s="1"/>
  <c r="H996" i="67"/>
  <c r="D996" i="67" s="1"/>
  <c r="H404" i="67"/>
  <c r="D404" i="67" s="1"/>
  <c r="H448" i="67"/>
  <c r="D448" i="67" s="1"/>
  <c r="H993" i="67"/>
  <c r="D993" i="67" s="1"/>
  <c r="H99" i="67"/>
  <c r="D99" i="67" s="1"/>
  <c r="H632" i="67"/>
  <c r="D632" i="67" s="1"/>
  <c r="H384" i="67"/>
  <c r="D384" i="67" s="1"/>
  <c r="H405" i="67"/>
  <c r="D405" i="67" s="1"/>
  <c r="H445" i="67"/>
  <c r="D445" i="67" s="1"/>
  <c r="H387" i="67"/>
  <c r="D387" i="67" s="1"/>
  <c r="H414" i="67"/>
  <c r="D414" i="67" s="1"/>
  <c r="H1129" i="67"/>
  <c r="D1129" i="67" s="1"/>
  <c r="H1150" i="67"/>
  <c r="D1150" i="67" s="1"/>
  <c r="H544" i="67"/>
  <c r="D544" i="67" s="1"/>
  <c r="H84" i="67"/>
  <c r="D84" i="67" s="1"/>
  <c r="H484" i="67"/>
  <c r="D484" i="67" s="1"/>
  <c r="H14" i="67"/>
  <c r="D14" i="67" s="1"/>
  <c r="H262" i="67"/>
  <c r="D262" i="67" s="1"/>
  <c r="H357" i="67"/>
  <c r="D357" i="67" s="1"/>
  <c r="H33" i="67"/>
  <c r="D33" i="67" s="1"/>
  <c r="H360" i="67"/>
  <c r="D360" i="67" s="1"/>
  <c r="E1203" i="67" l="1"/>
  <c r="P260" i="67"/>
  <c r="P59" i="67"/>
  <c r="P226" i="67"/>
  <c r="P117" i="67"/>
  <c r="P251" i="67"/>
  <c r="P186" i="67"/>
  <c r="P30" i="67"/>
  <c r="P183" i="67"/>
  <c r="P50" i="67"/>
  <c r="P91" i="67"/>
  <c r="P257" i="67"/>
  <c r="P258" i="67"/>
  <c r="P210" i="67"/>
  <c r="P220" i="67"/>
  <c r="P189" i="67"/>
  <c r="P200" i="67"/>
  <c r="P240" i="67"/>
  <c r="P221" i="67"/>
  <c r="P78" i="67"/>
  <c r="P100" i="67"/>
  <c r="P203" i="67"/>
  <c r="P213" i="67"/>
  <c r="P123" i="67"/>
  <c r="P252" i="67"/>
  <c r="P242" i="67"/>
  <c r="P249" i="67"/>
  <c r="P218" i="67"/>
  <c r="P89" i="67"/>
  <c r="P243" i="67"/>
  <c r="P228" i="67"/>
  <c r="P116" i="67"/>
  <c r="P188" i="67"/>
  <c r="P199" i="67"/>
  <c r="P219" i="67"/>
  <c r="P193" i="67"/>
  <c r="P204" i="67"/>
  <c r="P119" i="67"/>
  <c r="P225" i="67"/>
  <c r="P205" i="67"/>
  <c r="P238" i="67"/>
  <c r="P196" i="67"/>
  <c r="P121" i="67"/>
  <c r="P92" i="67"/>
  <c r="P207" i="67"/>
  <c r="P216" i="67"/>
  <c r="P229" i="67"/>
  <c r="P233" i="67"/>
  <c r="P115" i="67"/>
  <c r="P195" i="67"/>
  <c r="P215" i="67"/>
  <c r="P127" i="67"/>
  <c r="P565" i="67"/>
  <c r="P224" i="67"/>
  <c r="P236" i="67"/>
  <c r="P231" i="67"/>
  <c r="P77" i="67"/>
  <c r="P191" i="67"/>
  <c r="P187" i="67"/>
  <c r="P90" i="67"/>
  <c r="P209" i="67"/>
  <c r="P122" i="67"/>
  <c r="P232" i="67"/>
  <c r="P192" i="67"/>
  <c r="P256" i="67"/>
  <c r="P197" i="67"/>
  <c r="P208" i="67"/>
  <c r="P217" i="67"/>
  <c r="P250" i="67"/>
  <c r="P185" i="67"/>
  <c r="P198" i="67"/>
  <c r="P230" i="67"/>
  <c r="P182" i="67"/>
  <c r="P118" i="67"/>
  <c r="P124" i="67"/>
  <c r="P237" i="67"/>
  <c r="P235" i="67"/>
  <c r="Q84" i="67"/>
  <c r="O84" i="67"/>
  <c r="N84" i="67"/>
  <c r="M84" i="67"/>
  <c r="L84" i="67"/>
  <c r="Q596" i="67"/>
  <c r="O596" i="67"/>
  <c r="N596" i="67"/>
  <c r="M596" i="67"/>
  <c r="L596" i="67"/>
  <c r="Q664" i="67"/>
  <c r="O664" i="67"/>
  <c r="N664" i="67"/>
  <c r="M664" i="67"/>
  <c r="L664" i="67"/>
  <c r="Q4" i="67"/>
  <c r="O4" i="67"/>
  <c r="N4" i="67"/>
  <c r="M4" i="67"/>
  <c r="L4" i="67"/>
  <c r="Q436" i="67"/>
  <c r="O436" i="67"/>
  <c r="N436" i="67"/>
  <c r="M436" i="67"/>
  <c r="L436" i="67"/>
  <c r="Q29" i="67"/>
  <c r="O29" i="67"/>
  <c r="N29" i="67"/>
  <c r="M29" i="67"/>
  <c r="L29" i="67"/>
  <c r="Q539" i="67"/>
  <c r="O539" i="67"/>
  <c r="N539" i="67"/>
  <c r="M539" i="67"/>
  <c r="L539" i="67"/>
  <c r="Q612" i="67"/>
  <c r="O612" i="67"/>
  <c r="M612" i="67"/>
  <c r="L612" i="67"/>
  <c r="N612" i="67"/>
  <c r="Q884" i="67"/>
  <c r="O884" i="67"/>
  <c r="N884" i="67"/>
  <c r="M884" i="67"/>
  <c r="L884" i="67"/>
  <c r="Q1049" i="67"/>
  <c r="O1049" i="67"/>
  <c r="N1049" i="67"/>
  <c r="M1049" i="67"/>
  <c r="L1049" i="67"/>
  <c r="Q1123" i="67"/>
  <c r="O1123" i="67"/>
  <c r="N1123" i="67"/>
  <c r="M1123" i="67"/>
  <c r="L1123" i="67"/>
  <c r="Q1040" i="67"/>
  <c r="O1040" i="67"/>
  <c r="N1040" i="67"/>
  <c r="M1040" i="67"/>
  <c r="L1040" i="67"/>
  <c r="Q1225" i="67"/>
  <c r="O1225" i="67"/>
  <c r="N1225" i="67"/>
  <c r="M1225" i="67"/>
  <c r="L1225" i="67"/>
  <c r="Q1316" i="67"/>
  <c r="O1316" i="67"/>
  <c r="N1316" i="67"/>
  <c r="M1316" i="67"/>
  <c r="L1316" i="67"/>
  <c r="O647" i="67"/>
  <c r="Q647" i="67"/>
  <c r="N647" i="67"/>
  <c r="M647" i="67"/>
  <c r="L647" i="67"/>
  <c r="Q615" i="67"/>
  <c r="O615" i="67"/>
  <c r="N615" i="67"/>
  <c r="M615" i="67"/>
  <c r="L615" i="67"/>
  <c r="Q814" i="67"/>
  <c r="O814" i="67"/>
  <c r="N814" i="67"/>
  <c r="M814" i="67"/>
  <c r="L814" i="67"/>
  <c r="Q81" i="67"/>
  <c r="O81" i="67"/>
  <c r="N81" i="67"/>
  <c r="M81" i="67"/>
  <c r="L81" i="67"/>
  <c r="Q1196" i="67"/>
  <c r="O1196" i="67"/>
  <c r="M1196" i="67"/>
  <c r="N1196" i="67"/>
  <c r="L1196" i="67"/>
  <c r="Q1191" i="67"/>
  <c r="O1191" i="67"/>
  <c r="N1191" i="67"/>
  <c r="M1191" i="67"/>
  <c r="L1191" i="67"/>
  <c r="Q782" i="67"/>
  <c r="O782" i="67"/>
  <c r="N782" i="67"/>
  <c r="M782" i="67"/>
  <c r="L782" i="67"/>
  <c r="Q740" i="67"/>
  <c r="O740" i="67"/>
  <c r="N740" i="67"/>
  <c r="L740" i="67"/>
  <c r="M740" i="67"/>
  <c r="Q1299" i="67"/>
  <c r="O1299" i="67"/>
  <c r="M1299" i="67"/>
  <c r="N1299" i="67"/>
  <c r="L1299" i="67"/>
  <c r="Q895" i="67"/>
  <c r="O895" i="67"/>
  <c r="N895" i="67"/>
  <c r="M895" i="67"/>
  <c r="L895" i="67"/>
  <c r="Q1210" i="67"/>
  <c r="O1210" i="67"/>
  <c r="N1210" i="67"/>
  <c r="M1210" i="67"/>
  <c r="L1210" i="67"/>
  <c r="Q948" i="67"/>
  <c r="O948" i="67"/>
  <c r="N948" i="67"/>
  <c r="M948" i="67"/>
  <c r="L948" i="67"/>
  <c r="Q1189" i="67"/>
  <c r="O1189" i="67"/>
  <c r="N1189" i="67"/>
  <c r="M1189" i="67"/>
  <c r="L1189" i="67"/>
  <c r="Q504" i="67"/>
  <c r="O504" i="67"/>
  <c r="N504" i="67"/>
  <c r="L504" i="67"/>
  <c r="M504" i="67"/>
  <c r="Q455" i="67"/>
  <c r="O455" i="67"/>
  <c r="N455" i="67"/>
  <c r="M455" i="67"/>
  <c r="L455" i="67"/>
  <c r="Q181" i="67"/>
  <c r="O181" i="67"/>
  <c r="N181" i="67"/>
  <c r="M181" i="67"/>
  <c r="L181" i="67"/>
  <c r="Q524" i="67"/>
  <c r="O524" i="67"/>
  <c r="N524" i="67"/>
  <c r="M524" i="67"/>
  <c r="L524" i="67"/>
  <c r="Q601" i="67"/>
  <c r="O601" i="67"/>
  <c r="N601" i="67"/>
  <c r="M601" i="67"/>
  <c r="L601" i="67"/>
  <c r="Q764" i="67"/>
  <c r="O764" i="67"/>
  <c r="M764" i="67"/>
  <c r="N764" i="67"/>
  <c r="L764" i="67"/>
  <c r="Q447" i="67"/>
  <c r="O447" i="67"/>
  <c r="N447" i="67"/>
  <c r="M447" i="67"/>
  <c r="L447" i="67"/>
  <c r="Q496" i="67"/>
  <c r="O496" i="67"/>
  <c r="N496" i="67"/>
  <c r="L496" i="67"/>
  <c r="M496" i="67"/>
  <c r="Q1087" i="67"/>
  <c r="O1087" i="67"/>
  <c r="N1087" i="67"/>
  <c r="M1087" i="67"/>
  <c r="L1087" i="67"/>
  <c r="Q367" i="67"/>
  <c r="O367" i="67"/>
  <c r="N367" i="67"/>
  <c r="M367" i="67"/>
  <c r="L367" i="67"/>
  <c r="Q8" i="67"/>
  <c r="O8" i="67"/>
  <c r="N8" i="67"/>
  <c r="L8" i="67"/>
  <c r="M8" i="67"/>
  <c r="Q297" i="67"/>
  <c r="O297" i="67"/>
  <c r="N297" i="67"/>
  <c r="M297" i="67"/>
  <c r="L297" i="67"/>
  <c r="O164" i="67"/>
  <c r="Q164" i="67"/>
  <c r="N164" i="67"/>
  <c r="L164" i="67"/>
  <c r="M164" i="67"/>
  <c r="O175" i="67"/>
  <c r="Q175" i="67"/>
  <c r="N175" i="67"/>
  <c r="M175" i="67"/>
  <c r="L175" i="67"/>
  <c r="Q1063" i="67"/>
  <c r="O1063" i="67"/>
  <c r="N1063" i="67"/>
  <c r="M1063" i="67"/>
  <c r="L1063" i="67"/>
  <c r="Q1082" i="67"/>
  <c r="O1082" i="67"/>
  <c r="N1082" i="67"/>
  <c r="M1082" i="67"/>
  <c r="L1082" i="67"/>
  <c r="Q767" i="67"/>
  <c r="O767" i="67"/>
  <c r="N767" i="67"/>
  <c r="M767" i="67"/>
  <c r="L767" i="67"/>
  <c r="Q700" i="67"/>
  <c r="O700" i="67"/>
  <c r="N700" i="67"/>
  <c r="M700" i="67"/>
  <c r="L700" i="67"/>
  <c r="Q389" i="67"/>
  <c r="O389" i="67"/>
  <c r="N389" i="67"/>
  <c r="L389" i="67"/>
  <c r="M389" i="67"/>
  <c r="Q104" i="67"/>
  <c r="O104" i="67"/>
  <c r="N104" i="67"/>
  <c r="M104" i="67"/>
  <c r="L104" i="67"/>
  <c r="Q1200" i="67"/>
  <c r="N1200" i="67"/>
  <c r="O1200" i="67"/>
  <c r="M1200" i="67"/>
  <c r="L1200" i="67"/>
  <c r="Q1117" i="67"/>
  <c r="O1117" i="67"/>
  <c r="N1117" i="67"/>
  <c r="M1117" i="67"/>
  <c r="L1117" i="67"/>
  <c r="Q1137" i="67"/>
  <c r="O1137" i="67"/>
  <c r="N1137" i="67"/>
  <c r="L1137" i="67"/>
  <c r="M1137" i="67"/>
  <c r="Q976" i="67"/>
  <c r="O976" i="67"/>
  <c r="N976" i="67"/>
  <c r="M976" i="67"/>
  <c r="L976" i="67"/>
  <c r="Q941" i="67"/>
  <c r="O941" i="67"/>
  <c r="N941" i="67"/>
  <c r="M941" i="67"/>
  <c r="L941" i="67"/>
  <c r="Q172" i="67"/>
  <c r="O172" i="67"/>
  <c r="N172" i="67"/>
  <c r="M172" i="67"/>
  <c r="L172" i="67"/>
  <c r="Q509" i="67"/>
  <c r="O509" i="67"/>
  <c r="N509" i="67"/>
  <c r="M509" i="67"/>
  <c r="L509" i="67"/>
  <c r="Q670" i="67"/>
  <c r="O670" i="67"/>
  <c r="N670" i="67"/>
  <c r="M670" i="67"/>
  <c r="L670" i="67"/>
  <c r="Q471" i="67"/>
  <c r="O471" i="67"/>
  <c r="N471" i="67"/>
  <c r="L471" i="67"/>
  <c r="M471" i="67"/>
  <c r="Q388" i="67"/>
  <c r="O388" i="67"/>
  <c r="M388" i="67"/>
  <c r="N388" i="67"/>
  <c r="L388" i="67"/>
  <c r="Q530" i="67"/>
  <c r="O530" i="67"/>
  <c r="N530" i="67"/>
  <c r="M530" i="67"/>
  <c r="L530" i="67"/>
  <c r="Q426" i="67"/>
  <c r="O426" i="67"/>
  <c r="N426" i="67"/>
  <c r="M426" i="67"/>
  <c r="L426" i="67"/>
  <c r="Q1019" i="67"/>
  <c r="O1019" i="67"/>
  <c r="N1019" i="67"/>
  <c r="M1019" i="67"/>
  <c r="L1019" i="67"/>
  <c r="Q130" i="67"/>
  <c r="O130" i="67"/>
  <c r="M130" i="67"/>
  <c r="N130" i="67"/>
  <c r="L130" i="67"/>
  <c r="Q544" i="67"/>
  <c r="O544" i="67"/>
  <c r="N544" i="67"/>
  <c r="M544" i="67"/>
  <c r="L544" i="67"/>
  <c r="Q404" i="67"/>
  <c r="O404" i="67"/>
  <c r="N404" i="67"/>
  <c r="M404" i="67"/>
  <c r="L404" i="67"/>
  <c r="Q413" i="67"/>
  <c r="O413" i="67"/>
  <c r="N413" i="67"/>
  <c r="M413" i="67"/>
  <c r="L413" i="67"/>
  <c r="Q366" i="67"/>
  <c r="O366" i="67"/>
  <c r="N366" i="67"/>
  <c r="M366" i="67"/>
  <c r="L366" i="67"/>
  <c r="Q1159" i="67"/>
  <c r="O1159" i="67"/>
  <c r="N1159" i="67"/>
  <c r="M1159" i="67"/>
  <c r="L1159" i="67"/>
  <c r="Q423" i="67"/>
  <c r="O423" i="67"/>
  <c r="N423" i="67"/>
  <c r="M423" i="67"/>
  <c r="L423" i="67"/>
  <c r="Q267" i="67"/>
  <c r="O267" i="67"/>
  <c r="N267" i="67"/>
  <c r="M267" i="67"/>
  <c r="L267" i="67"/>
  <c r="Q9" i="67"/>
  <c r="N9" i="67"/>
  <c r="O9" i="67"/>
  <c r="L9" i="67"/>
  <c r="M9" i="67"/>
  <c r="Q538" i="67"/>
  <c r="O538" i="67"/>
  <c r="N538" i="67"/>
  <c r="M538" i="67"/>
  <c r="L538" i="67"/>
  <c r="Q621" i="67"/>
  <c r="N621" i="67"/>
  <c r="O621" i="67"/>
  <c r="M621" i="67"/>
  <c r="L621" i="67"/>
  <c r="Q420" i="67"/>
  <c r="O420" i="67"/>
  <c r="N420" i="67"/>
  <c r="M420" i="67"/>
  <c r="L420" i="67"/>
  <c r="Q1239" i="67"/>
  <c r="O1239" i="67"/>
  <c r="N1239" i="67"/>
  <c r="M1239" i="67"/>
  <c r="L1239" i="67"/>
  <c r="Q28" i="67"/>
  <c r="O28" i="67"/>
  <c r="N28" i="67"/>
  <c r="M28" i="67"/>
  <c r="L28" i="67"/>
  <c r="Q160" i="67"/>
  <c r="O160" i="67"/>
  <c r="N160" i="67"/>
  <c r="M160" i="67"/>
  <c r="L160" i="67"/>
  <c r="Q1183" i="67"/>
  <c r="O1183" i="67"/>
  <c r="N1183" i="67"/>
  <c r="M1183" i="67"/>
  <c r="L1183" i="67"/>
  <c r="Q54" i="67"/>
  <c r="O54" i="67"/>
  <c r="N54" i="67"/>
  <c r="M54" i="67"/>
  <c r="L54" i="67"/>
  <c r="Q139" i="67"/>
  <c r="O139" i="67"/>
  <c r="N139" i="67"/>
  <c r="M139" i="67"/>
  <c r="L139" i="67"/>
  <c r="Q427" i="67"/>
  <c r="O427" i="67"/>
  <c r="N427" i="67"/>
  <c r="M427" i="67"/>
  <c r="L427" i="67"/>
  <c r="Q1001" i="67"/>
  <c r="O1001" i="67"/>
  <c r="N1001" i="67"/>
  <c r="M1001" i="67"/>
  <c r="L1001" i="67"/>
  <c r="Q155" i="67"/>
  <c r="O155" i="67"/>
  <c r="N155" i="67"/>
  <c r="M155" i="67"/>
  <c r="L155" i="67"/>
  <c r="Q343" i="67"/>
  <c r="O343" i="67"/>
  <c r="N343" i="67"/>
  <c r="M343" i="67"/>
  <c r="L343" i="67"/>
  <c r="Q180" i="67"/>
  <c r="O180" i="67"/>
  <c r="N180" i="67"/>
  <c r="M180" i="67"/>
  <c r="L180" i="67"/>
  <c r="Q1012" i="67"/>
  <c r="O1012" i="67"/>
  <c r="N1012" i="67"/>
  <c r="M1012" i="67"/>
  <c r="L1012" i="67"/>
  <c r="Q173" i="67"/>
  <c r="O173" i="67"/>
  <c r="N173" i="67"/>
  <c r="L173" i="67"/>
  <c r="M173" i="67"/>
  <c r="Q1099" i="67"/>
  <c r="O1099" i="67"/>
  <c r="N1099" i="67"/>
  <c r="M1099" i="67"/>
  <c r="L1099" i="67"/>
  <c r="Q823" i="67"/>
  <c r="O823" i="67"/>
  <c r="N823" i="67"/>
  <c r="M823" i="67"/>
  <c r="L823" i="67"/>
  <c r="Q276" i="67"/>
  <c r="O276" i="67"/>
  <c r="N276" i="67"/>
  <c r="M276" i="67"/>
  <c r="L276" i="67"/>
  <c r="Q898" i="67"/>
  <c r="O898" i="67"/>
  <c r="N898" i="67"/>
  <c r="M898" i="67"/>
  <c r="L898" i="67"/>
  <c r="Q563" i="67"/>
  <c r="O563" i="67"/>
  <c r="M563" i="67"/>
  <c r="N563" i="67"/>
  <c r="L563" i="67"/>
  <c r="Q585" i="67"/>
  <c r="O585" i="67"/>
  <c r="N585" i="67"/>
  <c r="M585" i="67"/>
  <c r="L585" i="67"/>
  <c r="Q713" i="67"/>
  <c r="O713" i="67"/>
  <c r="N713" i="67"/>
  <c r="L713" i="67"/>
  <c r="M713" i="67"/>
  <c r="Q847" i="67"/>
  <c r="O847" i="67"/>
  <c r="N847" i="67"/>
  <c r="M847" i="67"/>
  <c r="L847" i="67"/>
  <c r="Q1261" i="67"/>
  <c r="O1261" i="67"/>
  <c r="N1261" i="67"/>
  <c r="M1261" i="67"/>
  <c r="L1261" i="67"/>
  <c r="Q1092" i="67"/>
  <c r="O1092" i="67"/>
  <c r="N1092" i="67"/>
  <c r="M1092" i="67"/>
  <c r="L1092" i="67"/>
  <c r="Q82" i="67"/>
  <c r="O82" i="67"/>
  <c r="M82" i="67"/>
  <c r="L82" i="67"/>
  <c r="N82" i="67"/>
  <c r="Q1078" i="67"/>
  <c r="O1078" i="67"/>
  <c r="N1078" i="67"/>
  <c r="M1078" i="67"/>
  <c r="L1078" i="67"/>
  <c r="Q1008" i="67"/>
  <c r="O1008" i="67"/>
  <c r="N1008" i="67"/>
  <c r="M1008" i="67"/>
  <c r="L1008" i="67"/>
  <c r="Q69" i="67"/>
  <c r="O69" i="67"/>
  <c r="M69" i="67"/>
  <c r="N69" i="67"/>
  <c r="L69" i="67"/>
  <c r="Q362" i="67"/>
  <c r="O362" i="67"/>
  <c r="N362" i="67"/>
  <c r="M362" i="67"/>
  <c r="L362" i="67"/>
  <c r="Q786" i="67"/>
  <c r="O786" i="67"/>
  <c r="N786" i="67"/>
  <c r="M786" i="67"/>
  <c r="L786" i="67"/>
  <c r="Q1169" i="67"/>
  <c r="O1169" i="67"/>
  <c r="N1169" i="67"/>
  <c r="M1169" i="67"/>
  <c r="L1169" i="67"/>
  <c r="Q918" i="67"/>
  <c r="N918" i="67"/>
  <c r="O918" i="67"/>
  <c r="M918" i="67"/>
  <c r="L918" i="67"/>
  <c r="Q303" i="67"/>
  <c r="O303" i="67"/>
  <c r="N303" i="67"/>
  <c r="M303" i="67"/>
  <c r="L303" i="67"/>
  <c r="Q584" i="67"/>
  <c r="O584" i="67"/>
  <c r="N584" i="67"/>
  <c r="M584" i="67"/>
  <c r="L584" i="67"/>
  <c r="Q732" i="67"/>
  <c r="O732" i="67"/>
  <c r="N732" i="67"/>
  <c r="M732" i="67"/>
  <c r="L732" i="67"/>
  <c r="Q750" i="67"/>
  <c r="O750" i="67"/>
  <c r="N750" i="67"/>
  <c r="M750" i="67"/>
  <c r="L750" i="67"/>
  <c r="Q783" i="67"/>
  <c r="O783" i="67"/>
  <c r="N783" i="67"/>
  <c r="L783" i="67"/>
  <c r="M783" i="67"/>
  <c r="Q946" i="67"/>
  <c r="O946" i="67"/>
  <c r="N946" i="67"/>
  <c r="M946" i="67"/>
  <c r="L946" i="67"/>
  <c r="Q1181" i="67"/>
  <c r="O1181" i="67"/>
  <c r="N1181" i="67"/>
  <c r="M1181" i="67"/>
  <c r="L1181" i="67"/>
  <c r="Q1186" i="67"/>
  <c r="O1186" i="67"/>
  <c r="N1186" i="67"/>
  <c r="M1186" i="67"/>
  <c r="L1186" i="67"/>
  <c r="Q919" i="67"/>
  <c r="O919" i="67"/>
  <c r="M919" i="67"/>
  <c r="L919" i="67"/>
  <c r="N919" i="67"/>
  <c r="Q838" i="67"/>
  <c r="O838" i="67"/>
  <c r="N838" i="67"/>
  <c r="M838" i="67"/>
  <c r="L838" i="67"/>
  <c r="Q633" i="67"/>
  <c r="O633" i="67"/>
  <c r="N633" i="67"/>
  <c r="M633" i="67"/>
  <c r="L633" i="67"/>
  <c r="Q1192" i="67"/>
  <c r="O1192" i="67"/>
  <c r="M1192" i="67"/>
  <c r="L1192" i="67"/>
  <c r="N1192" i="67"/>
  <c r="Q1232" i="67"/>
  <c r="N1232" i="67"/>
  <c r="M1232" i="67"/>
  <c r="O1232" i="67"/>
  <c r="L1232" i="67"/>
  <c r="Q964" i="67"/>
  <c r="O964" i="67"/>
  <c r="N964" i="67"/>
  <c r="M964" i="67"/>
  <c r="L964" i="67"/>
  <c r="Q644" i="67"/>
  <c r="O644" i="67"/>
  <c r="N644" i="67"/>
  <c r="M644" i="67"/>
  <c r="L644" i="67"/>
  <c r="Q314" i="67"/>
  <c r="O314" i="67"/>
  <c r="N314" i="67"/>
  <c r="M314" i="67"/>
  <c r="L314" i="67"/>
  <c r="Q947" i="67"/>
  <c r="O947" i="67"/>
  <c r="N947" i="67"/>
  <c r="M947" i="67"/>
  <c r="L947" i="67"/>
  <c r="Q310" i="67"/>
  <c r="O310" i="67"/>
  <c r="N310" i="67"/>
  <c r="M310" i="67"/>
  <c r="L310" i="67"/>
  <c r="Q342" i="67"/>
  <c r="O342" i="67"/>
  <c r="M342" i="67"/>
  <c r="N342" i="67"/>
  <c r="L342" i="67"/>
  <c r="Q467" i="67"/>
  <c r="O467" i="67"/>
  <c r="N467" i="67"/>
  <c r="M467" i="67"/>
  <c r="L467" i="67"/>
  <c r="Q264" i="67"/>
  <c r="O264" i="67"/>
  <c r="N264" i="67"/>
  <c r="M264" i="67"/>
  <c r="L264" i="67"/>
  <c r="Q1215" i="67"/>
  <c r="O1215" i="67"/>
  <c r="N1215" i="67"/>
  <c r="M1215" i="67"/>
  <c r="L1215" i="67"/>
  <c r="Q280" i="67"/>
  <c r="O280" i="67"/>
  <c r="N280" i="67"/>
  <c r="L280" i="67"/>
  <c r="M280" i="67"/>
  <c r="Q529" i="67"/>
  <c r="O529" i="67"/>
  <c r="N529" i="67"/>
  <c r="M529" i="67"/>
  <c r="L529" i="67"/>
  <c r="Q515" i="67"/>
  <c r="O515" i="67"/>
  <c r="N515" i="67"/>
  <c r="M515" i="67"/>
  <c r="L515" i="67"/>
  <c r="Q385" i="67"/>
  <c r="O385" i="67"/>
  <c r="N385" i="67"/>
  <c r="M385" i="67"/>
  <c r="L385" i="67"/>
  <c r="Q866" i="67"/>
  <c r="O866" i="67"/>
  <c r="N866" i="67"/>
  <c r="M866" i="67"/>
  <c r="L866" i="67"/>
  <c r="Q140" i="67"/>
  <c r="O140" i="67"/>
  <c r="N140" i="67"/>
  <c r="M140" i="67"/>
  <c r="L140" i="67"/>
  <c r="Q520" i="67"/>
  <c r="O520" i="67"/>
  <c r="N520" i="67"/>
  <c r="M520" i="67"/>
  <c r="L520" i="67"/>
  <c r="Q874" i="67"/>
  <c r="O874" i="67"/>
  <c r="N874" i="67"/>
  <c r="M874" i="67"/>
  <c r="L874" i="67"/>
  <c r="Q1310" i="67"/>
  <c r="O1310" i="67"/>
  <c r="N1310" i="67"/>
  <c r="M1310" i="67"/>
  <c r="L1310" i="67"/>
  <c r="Q1135" i="67"/>
  <c r="O1135" i="67"/>
  <c r="N1135" i="67"/>
  <c r="M1135" i="67"/>
  <c r="L1135" i="67"/>
  <c r="Q543" i="67"/>
  <c r="O543" i="67"/>
  <c r="N543" i="67"/>
  <c r="M543" i="67"/>
  <c r="L543" i="67"/>
  <c r="Q470" i="67"/>
  <c r="O470" i="67"/>
  <c r="N470" i="67"/>
  <c r="M470" i="67"/>
  <c r="L470" i="67"/>
  <c r="Q729" i="67"/>
  <c r="O729" i="67"/>
  <c r="N729" i="67"/>
  <c r="M729" i="67"/>
  <c r="L729" i="67"/>
  <c r="Q1013" i="67"/>
  <c r="O1013" i="67"/>
  <c r="N1013" i="67"/>
  <c r="M1013" i="67"/>
  <c r="L1013" i="67"/>
  <c r="Q94" i="67"/>
  <c r="O94" i="67"/>
  <c r="N94" i="67"/>
  <c r="M94" i="67"/>
  <c r="L94" i="67"/>
  <c r="Q1287" i="67"/>
  <c r="O1287" i="67"/>
  <c r="M1287" i="67"/>
  <c r="N1287" i="67"/>
  <c r="L1287" i="67"/>
  <c r="Q365" i="67"/>
  <c r="O365" i="67"/>
  <c r="N365" i="67"/>
  <c r="M365" i="67"/>
  <c r="L365" i="67"/>
  <c r="Q1126" i="67"/>
  <c r="O1126" i="67"/>
  <c r="N1126" i="67"/>
  <c r="M1126" i="67"/>
  <c r="L1126" i="67"/>
  <c r="Q558" i="67"/>
  <c r="N558" i="67"/>
  <c r="O558" i="67"/>
  <c r="M558" i="67"/>
  <c r="L558" i="67"/>
  <c r="Q412" i="67"/>
  <c r="O412" i="67"/>
  <c r="N412" i="67"/>
  <c r="M412" i="67"/>
  <c r="L412" i="67"/>
  <c r="Q1132" i="67"/>
  <c r="O1132" i="67"/>
  <c r="N1132" i="67"/>
  <c r="M1132" i="67"/>
  <c r="L1132" i="67"/>
  <c r="Q525" i="67"/>
  <c r="O525" i="67"/>
  <c r="N525" i="67"/>
  <c r="M525" i="67"/>
  <c r="L525" i="67"/>
  <c r="Q71" i="67"/>
  <c r="O71" i="67"/>
  <c r="M71" i="67"/>
  <c r="N71" i="67"/>
  <c r="L71" i="67"/>
  <c r="Q963" i="67"/>
  <c r="O963" i="67"/>
  <c r="N963" i="67"/>
  <c r="M963" i="67"/>
  <c r="L963" i="67"/>
  <c r="O1000" i="67"/>
  <c r="Q1000" i="67"/>
  <c r="M1000" i="67"/>
  <c r="N1000" i="67"/>
  <c r="L1000" i="67"/>
  <c r="Q428" i="67"/>
  <c r="O428" i="67"/>
  <c r="N428" i="67"/>
  <c r="M428" i="67"/>
  <c r="L428" i="67"/>
  <c r="Q630" i="67"/>
  <c r="O630" i="67"/>
  <c r="N630" i="67"/>
  <c r="L630" i="67"/>
  <c r="M630" i="67"/>
  <c r="Q1315" i="67"/>
  <c r="O1315" i="67"/>
  <c r="N1315" i="67"/>
  <c r="M1315" i="67"/>
  <c r="L1315" i="67"/>
  <c r="Q495" i="67"/>
  <c r="O495" i="67"/>
  <c r="N495" i="67"/>
  <c r="M495" i="67"/>
  <c r="L495" i="67"/>
  <c r="Q23" i="67"/>
  <c r="O23" i="67"/>
  <c r="N23" i="67"/>
  <c r="M23" i="67"/>
  <c r="L23" i="67"/>
  <c r="Q920" i="67"/>
  <c r="O920" i="67"/>
  <c r="N920" i="67"/>
  <c r="M920" i="67"/>
  <c r="L920" i="67"/>
  <c r="Q867" i="67"/>
  <c r="O867" i="67"/>
  <c r="N867" i="67"/>
  <c r="M867" i="67"/>
  <c r="L867" i="67"/>
  <c r="O1085" i="67"/>
  <c r="Q1085" i="67"/>
  <c r="N1085" i="67"/>
  <c r="M1085" i="67"/>
  <c r="L1085" i="67"/>
  <c r="Q521" i="67"/>
  <c r="O521" i="67"/>
  <c r="N521" i="67"/>
  <c r="M521" i="67"/>
  <c r="L521" i="67"/>
  <c r="Q446" i="67"/>
  <c r="O446" i="67"/>
  <c r="N446" i="67"/>
  <c r="M446" i="67"/>
  <c r="L446" i="67"/>
  <c r="Q279" i="67"/>
  <c r="O279" i="67"/>
  <c r="N279" i="67"/>
  <c r="M279" i="67"/>
  <c r="L279" i="67"/>
  <c r="Q1062" i="67"/>
  <c r="O1062" i="67"/>
  <c r="N1062" i="67"/>
  <c r="M1062" i="67"/>
  <c r="L1062" i="67"/>
  <c r="Q80" i="67"/>
  <c r="N80" i="67"/>
  <c r="O80" i="67"/>
  <c r="M80" i="67"/>
  <c r="L80" i="67"/>
  <c r="Q360" i="67"/>
  <c r="N360" i="67"/>
  <c r="O360" i="67"/>
  <c r="M360" i="67"/>
  <c r="L360" i="67"/>
  <c r="Q274" i="67"/>
  <c r="O274" i="67"/>
  <c r="N274" i="67"/>
  <c r="M274" i="67"/>
  <c r="L274" i="67"/>
  <c r="Q53" i="67"/>
  <c r="O53" i="67"/>
  <c r="N53" i="67"/>
  <c r="M53" i="67"/>
  <c r="L53" i="67"/>
  <c r="Q535" i="67"/>
  <c r="O535" i="67"/>
  <c r="N535" i="67"/>
  <c r="M535" i="67"/>
  <c r="L535" i="67"/>
  <c r="Q507" i="67"/>
  <c r="O507" i="67"/>
  <c r="N507" i="67"/>
  <c r="M507" i="67"/>
  <c r="L507" i="67"/>
  <c r="O1166" i="67"/>
  <c r="Q1166" i="67"/>
  <c r="N1166" i="67"/>
  <c r="M1166" i="67"/>
  <c r="L1166" i="67"/>
  <c r="Q302" i="67"/>
  <c r="O302" i="67"/>
  <c r="N302" i="67"/>
  <c r="M302" i="67"/>
  <c r="L302" i="67"/>
  <c r="Q149" i="67"/>
  <c r="O149" i="67"/>
  <c r="N149" i="67"/>
  <c r="M149" i="67"/>
  <c r="L149" i="67"/>
  <c r="Q855" i="67"/>
  <c r="O855" i="67"/>
  <c r="M855" i="67"/>
  <c r="N855" i="67"/>
  <c r="L855" i="67"/>
  <c r="Q62" i="67"/>
  <c r="O62" i="67"/>
  <c r="N62" i="67"/>
  <c r="M62" i="67"/>
  <c r="L62" i="67"/>
  <c r="Q147" i="67"/>
  <c r="O147" i="67"/>
  <c r="N147" i="67"/>
  <c r="L147" i="67"/>
  <c r="M147" i="67"/>
  <c r="Q1057" i="67"/>
  <c r="O1057" i="67"/>
  <c r="N1057" i="67"/>
  <c r="M1057" i="67"/>
  <c r="L1057" i="67"/>
  <c r="Q1031" i="67"/>
  <c r="O1031" i="67"/>
  <c r="N1031" i="67"/>
  <c r="M1031" i="67"/>
  <c r="L1031" i="67"/>
  <c r="Q883" i="67"/>
  <c r="O883" i="67"/>
  <c r="N883" i="67"/>
  <c r="M883" i="67"/>
  <c r="L883" i="67"/>
  <c r="Q792" i="67"/>
  <c r="O792" i="67"/>
  <c r="N792" i="67"/>
  <c r="M792" i="67"/>
  <c r="L792" i="67"/>
  <c r="Q939" i="67"/>
  <c r="O939" i="67"/>
  <c r="N939" i="67"/>
  <c r="M939" i="67"/>
  <c r="L939" i="67"/>
  <c r="Q911" i="67"/>
  <c r="O911" i="67"/>
  <c r="N911" i="67"/>
  <c r="M911" i="67"/>
  <c r="L911" i="67"/>
  <c r="Q1146" i="67"/>
  <c r="O1146" i="67"/>
  <c r="N1146" i="67"/>
  <c r="M1146" i="67"/>
  <c r="L1146" i="67"/>
  <c r="Q1136" i="67"/>
  <c r="O1136" i="67"/>
  <c r="N1136" i="67"/>
  <c r="M1136" i="67"/>
  <c r="L1136" i="67"/>
  <c r="Q1291" i="67"/>
  <c r="O1291" i="67"/>
  <c r="N1291" i="67"/>
  <c r="M1291" i="67"/>
  <c r="L1291" i="67"/>
  <c r="Q795" i="67"/>
  <c r="O795" i="67"/>
  <c r="N795" i="67"/>
  <c r="M795" i="67"/>
  <c r="L795" i="67"/>
  <c r="Q885" i="67"/>
  <c r="O885" i="67"/>
  <c r="N885" i="67"/>
  <c r="M885" i="67"/>
  <c r="L885" i="67"/>
  <c r="Q1213" i="67"/>
  <c r="N1213" i="67"/>
  <c r="O1213" i="67"/>
  <c r="M1213" i="67"/>
  <c r="L1213" i="67"/>
  <c r="Q1274" i="67"/>
  <c r="O1274" i="67"/>
  <c r="N1274" i="67"/>
  <c r="M1274" i="67"/>
  <c r="L1274" i="67"/>
  <c r="Q528" i="67"/>
  <c r="O528" i="67"/>
  <c r="N528" i="67"/>
  <c r="M528" i="67"/>
  <c r="L528" i="67"/>
  <c r="Q1262" i="67"/>
  <c r="O1262" i="67"/>
  <c r="M1262" i="67"/>
  <c r="N1262" i="67"/>
  <c r="L1262" i="67"/>
  <c r="Q617" i="67"/>
  <c r="O617" i="67"/>
  <c r="M617" i="67"/>
  <c r="N617" i="67"/>
  <c r="L617" i="67"/>
  <c r="Q1302" i="67"/>
  <c r="O1302" i="67"/>
  <c r="N1302" i="67"/>
  <c r="M1302" i="67"/>
  <c r="L1302" i="67"/>
  <c r="Q841" i="67"/>
  <c r="O841" i="67"/>
  <c r="N841" i="67"/>
  <c r="M841" i="67"/>
  <c r="L841" i="67"/>
  <c r="Q442" i="67"/>
  <c r="O442" i="67"/>
  <c r="N442" i="67"/>
  <c r="M442" i="67"/>
  <c r="L442" i="67"/>
  <c r="Q671" i="67"/>
  <c r="O671" i="67"/>
  <c r="N671" i="67"/>
  <c r="M671" i="67"/>
  <c r="L671" i="67"/>
  <c r="Q609" i="67"/>
  <c r="O609" i="67"/>
  <c r="N609" i="67"/>
  <c r="M609" i="67"/>
  <c r="L609" i="67"/>
  <c r="Q1086" i="67"/>
  <c r="O1086" i="67"/>
  <c r="N1086" i="67"/>
  <c r="M1086" i="67"/>
  <c r="L1086" i="67"/>
  <c r="Q1068" i="67"/>
  <c r="O1068" i="67"/>
  <c r="N1068" i="67"/>
  <c r="M1068" i="67"/>
  <c r="L1068" i="67"/>
  <c r="Q345" i="67"/>
  <c r="O345" i="67"/>
  <c r="N345" i="67"/>
  <c r="M345" i="67"/>
  <c r="L345" i="67"/>
  <c r="Q1131" i="67"/>
  <c r="O1131" i="67"/>
  <c r="N1131" i="67"/>
  <c r="M1131" i="67"/>
  <c r="L1131" i="67"/>
  <c r="O348" i="67"/>
  <c r="Q348" i="67"/>
  <c r="N348" i="67"/>
  <c r="L348" i="67"/>
  <c r="M348" i="67"/>
  <c r="Q356" i="67"/>
  <c r="O356" i="67"/>
  <c r="N356" i="67"/>
  <c r="M356" i="67"/>
  <c r="L356" i="67"/>
  <c r="Q63" i="67"/>
  <c r="O63" i="67"/>
  <c r="N63" i="67"/>
  <c r="M63" i="67"/>
  <c r="L63" i="67"/>
  <c r="Q653" i="67"/>
  <c r="O653" i="67"/>
  <c r="N653" i="67"/>
  <c r="L653" i="67"/>
  <c r="M653" i="67"/>
  <c r="Q1065" i="67"/>
  <c r="O1065" i="67"/>
  <c r="N1065" i="67"/>
  <c r="M1065" i="67"/>
  <c r="L1065" i="67"/>
  <c r="Q974" i="67"/>
  <c r="O974" i="67"/>
  <c r="N974" i="67"/>
  <c r="M974" i="67"/>
  <c r="L974" i="67"/>
  <c r="Q711" i="67"/>
  <c r="O711" i="67"/>
  <c r="N711" i="67"/>
  <c r="L711" i="67"/>
  <c r="M711" i="67"/>
  <c r="Q475" i="67"/>
  <c r="O475" i="67"/>
  <c r="M475" i="67"/>
  <c r="N475" i="67"/>
  <c r="L475" i="67"/>
  <c r="Q1161" i="67"/>
  <c r="O1161" i="67"/>
  <c r="N1161" i="67"/>
  <c r="M1161" i="67"/>
  <c r="L1161" i="67"/>
  <c r="Q19" i="67"/>
  <c r="O19" i="67"/>
  <c r="N19" i="67"/>
  <c r="M19" i="67"/>
  <c r="L19" i="67"/>
  <c r="Q765" i="67"/>
  <c r="O765" i="67"/>
  <c r="N765" i="67"/>
  <c r="M765" i="67"/>
  <c r="L765" i="67"/>
  <c r="Q593" i="67"/>
  <c r="O593" i="67"/>
  <c r="N593" i="67"/>
  <c r="M593" i="67"/>
  <c r="L593" i="67"/>
  <c r="Q161" i="67"/>
  <c r="O161" i="67"/>
  <c r="N161" i="67"/>
  <c r="M161" i="67"/>
  <c r="L161" i="67"/>
  <c r="Q879" i="67"/>
  <c r="O879" i="67"/>
  <c r="N879" i="67"/>
  <c r="M879" i="67"/>
  <c r="L879" i="67"/>
  <c r="Q1071" i="67"/>
  <c r="O1071" i="67"/>
  <c r="N1071" i="67"/>
  <c r="M1071" i="67"/>
  <c r="L1071" i="67"/>
  <c r="O150" i="67"/>
  <c r="Q150" i="67"/>
  <c r="N150" i="67"/>
  <c r="M150" i="67"/>
  <c r="L150" i="67"/>
  <c r="Q128" i="67"/>
  <c r="O128" i="67"/>
  <c r="N128" i="67"/>
  <c r="L128" i="67"/>
  <c r="M128" i="67"/>
  <c r="Q349" i="67"/>
  <c r="O349" i="67"/>
  <c r="N349" i="67"/>
  <c r="M349" i="67"/>
  <c r="L349" i="67"/>
  <c r="Q696" i="67"/>
  <c r="O696" i="67"/>
  <c r="N696" i="67"/>
  <c r="M696" i="67"/>
  <c r="L696" i="67"/>
  <c r="Q869" i="67"/>
  <c r="O869" i="67"/>
  <c r="N869" i="67"/>
  <c r="M869" i="67"/>
  <c r="L869" i="67"/>
  <c r="Q27" i="67"/>
  <c r="O27" i="67"/>
  <c r="N27" i="67"/>
  <c r="M27" i="67"/>
  <c r="L27" i="67"/>
  <c r="Q1096" i="67"/>
  <c r="O1096" i="67"/>
  <c r="N1096" i="67"/>
  <c r="M1096" i="67"/>
  <c r="L1096" i="67"/>
  <c r="Q33" i="67"/>
  <c r="O33" i="67"/>
  <c r="N33" i="67"/>
  <c r="M33" i="67"/>
  <c r="L33" i="67"/>
  <c r="Q405" i="67"/>
  <c r="O405" i="67"/>
  <c r="N405" i="67"/>
  <c r="M405" i="67"/>
  <c r="L405" i="67"/>
  <c r="Q421" i="67"/>
  <c r="O421" i="67"/>
  <c r="N421" i="67"/>
  <c r="M421" i="67"/>
  <c r="L421" i="67"/>
  <c r="Q430" i="67"/>
  <c r="O430" i="67"/>
  <c r="N430" i="67"/>
  <c r="M430" i="67"/>
  <c r="L430" i="67"/>
  <c r="Q397" i="67"/>
  <c r="O397" i="67"/>
  <c r="N397" i="67"/>
  <c r="M397" i="67"/>
  <c r="L397" i="67"/>
  <c r="Q705" i="67"/>
  <c r="O705" i="67"/>
  <c r="N705" i="67"/>
  <c r="M705" i="67"/>
  <c r="L705" i="67"/>
  <c r="Q373" i="67"/>
  <c r="N373" i="67"/>
  <c r="O373" i="67"/>
  <c r="M373" i="67"/>
  <c r="L373" i="67"/>
  <c r="Q1272" i="67"/>
  <c r="O1272" i="67"/>
  <c r="N1272" i="67"/>
  <c r="M1272" i="67"/>
  <c r="L1272" i="67"/>
  <c r="Q672" i="67"/>
  <c r="O672" i="67"/>
  <c r="N672" i="67"/>
  <c r="M672" i="67"/>
  <c r="L672" i="67"/>
  <c r="Q971" i="67"/>
  <c r="O971" i="67"/>
  <c r="N971" i="67"/>
  <c r="M971" i="67"/>
  <c r="L971" i="67"/>
  <c r="Q589" i="67"/>
  <c r="O589" i="67"/>
  <c r="N589" i="67"/>
  <c r="M589" i="67"/>
  <c r="L589" i="67"/>
  <c r="Q126" i="67"/>
  <c r="O126" i="67"/>
  <c r="N126" i="67"/>
  <c r="M126" i="67"/>
  <c r="L126" i="67"/>
  <c r="Q340" i="67"/>
  <c r="O340" i="67"/>
  <c r="N340" i="67"/>
  <c r="M340" i="67"/>
  <c r="L340" i="67"/>
  <c r="Q1293" i="67"/>
  <c r="O1293" i="67"/>
  <c r="M1293" i="67"/>
  <c r="N1293" i="67"/>
  <c r="L1293" i="67"/>
  <c r="Q794" i="67"/>
  <c r="O794" i="67"/>
  <c r="N794" i="67"/>
  <c r="M794" i="67"/>
  <c r="L794" i="67"/>
  <c r="Q1167" i="67"/>
  <c r="O1167" i="67"/>
  <c r="M1167" i="67"/>
  <c r="N1167" i="67"/>
  <c r="L1167" i="67"/>
  <c r="Q579" i="67"/>
  <c r="O579" i="67"/>
  <c r="N579" i="67"/>
  <c r="M579" i="67"/>
  <c r="L579" i="67"/>
  <c r="Q296" i="67"/>
  <c r="O296" i="67"/>
  <c r="N296" i="67"/>
  <c r="M296" i="67"/>
  <c r="L296" i="67"/>
  <c r="Q817" i="67"/>
  <c r="O817" i="67"/>
  <c r="N817" i="67"/>
  <c r="L817" i="67"/>
  <c r="M817" i="67"/>
  <c r="Q1106" i="67"/>
  <c r="O1106" i="67"/>
  <c r="N1106" i="67"/>
  <c r="M1106" i="67"/>
  <c r="L1106" i="67"/>
  <c r="Q824" i="67"/>
  <c r="O824" i="67"/>
  <c r="N824" i="67"/>
  <c r="M824" i="67"/>
  <c r="L824" i="67"/>
  <c r="Q247" i="67"/>
  <c r="O247" i="67"/>
  <c r="N247" i="67"/>
  <c r="M247" i="67"/>
  <c r="L247" i="67"/>
  <c r="Q320" i="67"/>
  <c r="O320" i="67"/>
  <c r="N320" i="67"/>
  <c r="M320" i="67"/>
  <c r="L320" i="67"/>
  <c r="Q572" i="67"/>
  <c r="O572" i="67"/>
  <c r="N572" i="67"/>
  <c r="M572" i="67"/>
  <c r="L572" i="67"/>
  <c r="Q1036" i="67"/>
  <c r="O1036" i="67"/>
  <c r="N1036" i="67"/>
  <c r="L1036" i="67"/>
  <c r="M1036" i="67"/>
  <c r="Q159" i="67"/>
  <c r="O159" i="67"/>
  <c r="N159" i="67"/>
  <c r="M159" i="67"/>
  <c r="L159" i="67"/>
  <c r="Q300" i="67"/>
  <c r="O300" i="67"/>
  <c r="N300" i="67"/>
  <c r="L300" i="67"/>
  <c r="M300" i="67"/>
  <c r="Q1231" i="67"/>
  <c r="O1231" i="67"/>
  <c r="N1231" i="67"/>
  <c r="M1231" i="67"/>
  <c r="L1231" i="67"/>
  <c r="Q604" i="67"/>
  <c r="O604" i="67"/>
  <c r="M604" i="67"/>
  <c r="N604" i="67"/>
  <c r="L604" i="67"/>
  <c r="Q151" i="67"/>
  <c r="O151" i="67"/>
  <c r="N151" i="67"/>
  <c r="M151" i="67"/>
  <c r="L151" i="67"/>
  <c r="O145" i="67"/>
  <c r="Q145" i="67"/>
  <c r="N145" i="67"/>
  <c r="M145" i="67"/>
  <c r="L145" i="67"/>
  <c r="Q339" i="67"/>
  <c r="O339" i="67"/>
  <c r="N339" i="67"/>
  <c r="M339" i="67"/>
  <c r="L339" i="67"/>
  <c r="Q995" i="67"/>
  <c r="O995" i="67"/>
  <c r="M995" i="67"/>
  <c r="N995" i="67"/>
  <c r="L995" i="67"/>
  <c r="Q1020" i="67"/>
  <c r="O1020" i="67"/>
  <c r="N1020" i="67"/>
  <c r="L1020" i="67"/>
  <c r="M1020" i="67"/>
  <c r="Q11" i="67"/>
  <c r="O11" i="67"/>
  <c r="N11" i="67"/>
  <c r="L11" i="67"/>
  <c r="M11" i="67"/>
  <c r="Q983" i="67"/>
  <c r="O983" i="67"/>
  <c r="N983" i="67"/>
  <c r="M983" i="67"/>
  <c r="L983" i="67"/>
  <c r="Q731" i="67"/>
  <c r="O731" i="67"/>
  <c r="N731" i="67"/>
  <c r="M731" i="67"/>
  <c r="L731" i="67"/>
  <c r="Q326" i="67"/>
  <c r="O326" i="67"/>
  <c r="N326" i="67"/>
  <c r="M326" i="67"/>
  <c r="L326" i="67"/>
  <c r="Q1257" i="67"/>
  <c r="O1257" i="67"/>
  <c r="N1257" i="67"/>
  <c r="M1257" i="67"/>
  <c r="L1257" i="67"/>
  <c r="Q721" i="67"/>
  <c r="O721" i="67"/>
  <c r="N721" i="67"/>
  <c r="M721" i="67"/>
  <c r="L721" i="67"/>
  <c r="Q1306" i="67"/>
  <c r="O1306" i="67"/>
  <c r="N1306" i="67"/>
  <c r="M1306" i="67"/>
  <c r="L1306" i="67"/>
  <c r="Q634" i="67"/>
  <c r="O634" i="67"/>
  <c r="N634" i="67"/>
  <c r="M634" i="67"/>
  <c r="L634" i="67"/>
  <c r="Q727" i="67"/>
  <c r="O727" i="67"/>
  <c r="M727" i="67"/>
  <c r="N727" i="67"/>
  <c r="L727" i="67"/>
  <c r="Q856" i="67"/>
  <c r="O856" i="67"/>
  <c r="M856" i="67"/>
  <c r="N856" i="67"/>
  <c r="L856" i="67"/>
  <c r="Q1256" i="67"/>
  <c r="O1256" i="67"/>
  <c r="N1256" i="67"/>
  <c r="M1256" i="67"/>
  <c r="L1256" i="67"/>
  <c r="Q744" i="67"/>
  <c r="O744" i="67"/>
  <c r="M744" i="67"/>
  <c r="N744" i="67"/>
  <c r="L744" i="67"/>
  <c r="Q616" i="67"/>
  <c r="O616" i="67"/>
  <c r="N616" i="67"/>
  <c r="M616" i="67"/>
  <c r="L616" i="67"/>
  <c r="Q1292" i="67"/>
  <c r="O1292" i="67"/>
  <c r="N1292" i="67"/>
  <c r="M1292" i="67"/>
  <c r="L1292" i="67"/>
  <c r="Q692" i="67"/>
  <c r="O692" i="67"/>
  <c r="N692" i="67"/>
  <c r="L692" i="67"/>
  <c r="M692" i="67"/>
  <c r="Q738" i="67"/>
  <c r="O738" i="67"/>
  <c r="N738" i="67"/>
  <c r="M738" i="67"/>
  <c r="L738" i="67"/>
  <c r="Q1230" i="67"/>
  <c r="O1230" i="67"/>
  <c r="M1230" i="67"/>
  <c r="N1230" i="67"/>
  <c r="L1230" i="67"/>
  <c r="Q290" i="67"/>
  <c r="O290" i="67"/>
  <c r="M290" i="67"/>
  <c r="N290" i="67"/>
  <c r="L290" i="67"/>
  <c r="Q291" i="67"/>
  <c r="O291" i="67"/>
  <c r="N291" i="67"/>
  <c r="M291" i="67"/>
  <c r="L291" i="67"/>
  <c r="Q845" i="67"/>
  <c r="O845" i="67"/>
  <c r="N845" i="67"/>
  <c r="M845" i="67"/>
  <c r="L845" i="67"/>
  <c r="Q876" i="67"/>
  <c r="O876" i="67"/>
  <c r="N876" i="67"/>
  <c r="M876" i="67"/>
  <c r="L876" i="67"/>
  <c r="Q1142" i="67"/>
  <c r="O1142" i="67"/>
  <c r="N1142" i="67"/>
  <c r="M1142" i="67"/>
  <c r="L1142" i="67"/>
  <c r="Q1224" i="67"/>
  <c r="O1224" i="67"/>
  <c r="N1224" i="67"/>
  <c r="M1224" i="67"/>
  <c r="L1224" i="67"/>
  <c r="Q955" i="67"/>
  <c r="O955" i="67"/>
  <c r="N955" i="67"/>
  <c r="M955" i="67"/>
  <c r="L955" i="67"/>
  <c r="Q777" i="67"/>
  <c r="O777" i="67"/>
  <c r="N777" i="67"/>
  <c r="M777" i="67"/>
  <c r="L777" i="67"/>
  <c r="Q1110" i="67"/>
  <c r="O1110" i="67"/>
  <c r="N1110" i="67"/>
  <c r="M1110" i="67"/>
  <c r="L1110" i="67"/>
  <c r="Q425" i="67"/>
  <c r="N425" i="67"/>
  <c r="O425" i="67"/>
  <c r="M425" i="67"/>
  <c r="L425" i="67"/>
  <c r="Q801" i="67"/>
  <c r="O801" i="67"/>
  <c r="N801" i="67"/>
  <c r="L801" i="67"/>
  <c r="M801" i="67"/>
  <c r="Q679" i="67"/>
  <c r="O679" i="67"/>
  <c r="N679" i="67"/>
  <c r="M679" i="67"/>
  <c r="L679" i="67"/>
  <c r="Q546" i="67"/>
  <c r="O546" i="67"/>
  <c r="N546" i="67"/>
  <c r="L546" i="67"/>
  <c r="M546" i="67"/>
  <c r="Q950" i="67"/>
  <c r="O950" i="67"/>
  <c r="N950" i="67"/>
  <c r="M950" i="67"/>
  <c r="L950" i="67"/>
  <c r="Q613" i="67"/>
  <c r="O613" i="67"/>
  <c r="N613" i="67"/>
  <c r="M613" i="67"/>
  <c r="L613" i="67"/>
  <c r="Q58" i="67"/>
  <c r="O58" i="67"/>
  <c r="N58" i="67"/>
  <c r="M58" i="67"/>
  <c r="L58" i="67"/>
  <c r="Q1138" i="67"/>
  <c r="O1138" i="67"/>
  <c r="N1138" i="67"/>
  <c r="M1138" i="67"/>
  <c r="L1138" i="67"/>
  <c r="Q608" i="67"/>
  <c r="O608" i="67"/>
  <c r="N608" i="67"/>
  <c r="M608" i="67"/>
  <c r="L608" i="67"/>
  <c r="Q603" i="67"/>
  <c r="O603" i="67"/>
  <c r="N603" i="67"/>
  <c r="M603" i="67"/>
  <c r="L603" i="67"/>
  <c r="Q758" i="67"/>
  <c r="O758" i="67"/>
  <c r="N758" i="67"/>
  <c r="M758" i="67"/>
  <c r="L758" i="67"/>
  <c r="Q1168" i="67"/>
  <c r="N1168" i="67"/>
  <c r="O1168" i="67"/>
  <c r="L1168" i="67"/>
  <c r="M1168" i="67"/>
  <c r="Q241" i="67"/>
  <c r="O241" i="67"/>
  <c r="N241" i="67"/>
  <c r="M241" i="67"/>
  <c r="L241" i="67"/>
  <c r="Q793" i="67"/>
  <c r="O793" i="67"/>
  <c r="N793" i="67"/>
  <c r="L793" i="67"/>
  <c r="M793" i="67"/>
  <c r="Q753" i="67"/>
  <c r="O753" i="67"/>
  <c r="N753" i="67"/>
  <c r="M753" i="67"/>
  <c r="L753" i="67"/>
  <c r="Q177" i="67"/>
  <c r="O177" i="67"/>
  <c r="N177" i="67"/>
  <c r="M177" i="67"/>
  <c r="L177" i="67"/>
  <c r="O580" i="67"/>
  <c r="Q580" i="67"/>
  <c r="N580" i="67"/>
  <c r="L580" i="67"/>
  <c r="M580" i="67"/>
  <c r="Q1190" i="67"/>
  <c r="O1190" i="67"/>
  <c r="N1190" i="67"/>
  <c r="M1190" i="67"/>
  <c r="L1190" i="67"/>
  <c r="Q557" i="67"/>
  <c r="O557" i="67"/>
  <c r="N557" i="67"/>
  <c r="M557" i="67"/>
  <c r="L557" i="67"/>
  <c r="Q1152" i="67"/>
  <c r="N1152" i="67"/>
  <c r="O1152" i="67"/>
  <c r="M1152" i="67"/>
  <c r="L1152" i="67"/>
  <c r="Q741" i="67"/>
  <c r="O741" i="67"/>
  <c r="M741" i="67"/>
  <c r="N741" i="67"/>
  <c r="L741" i="67"/>
  <c r="Q16" i="67"/>
  <c r="O16" i="67"/>
  <c r="N16" i="67"/>
  <c r="M16" i="67"/>
  <c r="L16" i="67"/>
  <c r="Q999" i="67"/>
  <c r="O999" i="67"/>
  <c r="N999" i="67"/>
  <c r="M999" i="67"/>
  <c r="L999" i="67"/>
  <c r="Q502" i="67"/>
  <c r="N502" i="67"/>
  <c r="O502" i="67"/>
  <c r="M502" i="67"/>
  <c r="L502" i="67"/>
  <c r="Q970" i="67"/>
  <c r="O970" i="67"/>
  <c r="N970" i="67"/>
  <c r="M970" i="67"/>
  <c r="L970" i="67"/>
  <c r="Q1238" i="67"/>
  <c r="O1238" i="67"/>
  <c r="N1238" i="67"/>
  <c r="M1238" i="67"/>
  <c r="L1238" i="67"/>
  <c r="Q934" i="67"/>
  <c r="O934" i="67"/>
  <c r="N934" i="67"/>
  <c r="M934" i="67"/>
  <c r="L934" i="67"/>
  <c r="Q1010" i="67"/>
  <c r="O1010" i="67"/>
  <c r="N1010" i="67"/>
  <c r="M1010" i="67"/>
  <c r="L1010" i="67"/>
  <c r="Q354" i="67"/>
  <c r="O354" i="67"/>
  <c r="N354" i="67"/>
  <c r="M354" i="67"/>
  <c r="L354" i="67"/>
  <c r="Q1053" i="67"/>
  <c r="O1053" i="67"/>
  <c r="N1053" i="67"/>
  <c r="M1053" i="67"/>
  <c r="L1053" i="67"/>
  <c r="Q346" i="67"/>
  <c r="O346" i="67"/>
  <c r="N346" i="67"/>
  <c r="M346" i="67"/>
  <c r="L346" i="67"/>
  <c r="Q350" i="67"/>
  <c r="O350" i="67"/>
  <c r="N350" i="67"/>
  <c r="M350" i="67"/>
  <c r="L350" i="67"/>
  <c r="Q553" i="67"/>
  <c r="O553" i="67"/>
  <c r="N553" i="67"/>
  <c r="M553" i="67"/>
  <c r="L553" i="67"/>
  <c r="Q1247" i="67"/>
  <c r="O1247" i="67"/>
  <c r="N1247" i="67"/>
  <c r="M1247" i="67"/>
  <c r="L1247" i="67"/>
  <c r="O456" i="67"/>
  <c r="Q456" i="67"/>
  <c r="M456" i="67"/>
  <c r="N456" i="67"/>
  <c r="L456" i="67"/>
  <c r="Q1101" i="67"/>
  <c r="O1101" i="67"/>
  <c r="N1101" i="67"/>
  <c r="L1101" i="67"/>
  <c r="M1101" i="67"/>
  <c r="Q1005" i="67"/>
  <c r="O1005" i="67"/>
  <c r="M1005" i="67"/>
  <c r="N1005" i="67"/>
  <c r="L1005" i="67"/>
  <c r="Q1249" i="67"/>
  <c r="O1249" i="67"/>
  <c r="N1249" i="67"/>
  <c r="M1249" i="67"/>
  <c r="L1249" i="67"/>
  <c r="Q560" i="67"/>
  <c r="O560" i="67"/>
  <c r="N560" i="67"/>
  <c r="M560" i="67"/>
  <c r="L560" i="67"/>
  <c r="Q761" i="67"/>
  <c r="O761" i="67"/>
  <c r="N761" i="67"/>
  <c r="M761" i="67"/>
  <c r="L761" i="67"/>
  <c r="Q416" i="67"/>
  <c r="O416" i="67"/>
  <c r="M416" i="67"/>
  <c r="L416" i="67"/>
  <c r="N416" i="67"/>
  <c r="Q1214" i="67"/>
  <c r="O1214" i="67"/>
  <c r="N1214" i="67"/>
  <c r="M1214" i="67"/>
  <c r="L1214" i="67"/>
  <c r="Q357" i="67"/>
  <c r="O357" i="67"/>
  <c r="N357" i="67"/>
  <c r="M357" i="67"/>
  <c r="L357" i="67"/>
  <c r="Q1150" i="67"/>
  <c r="O1150" i="67"/>
  <c r="N1150" i="67"/>
  <c r="M1150" i="67"/>
  <c r="L1150" i="67"/>
  <c r="Q384" i="67"/>
  <c r="O384" i="67"/>
  <c r="N384" i="67"/>
  <c r="M384" i="67"/>
  <c r="L384" i="67"/>
  <c r="Q996" i="67"/>
  <c r="O996" i="67"/>
  <c r="N996" i="67"/>
  <c r="M996" i="67"/>
  <c r="L996" i="67"/>
  <c r="Q107" i="67"/>
  <c r="O107" i="67"/>
  <c r="N107" i="67"/>
  <c r="M107" i="67"/>
  <c r="L107" i="67"/>
  <c r="Q480" i="67"/>
  <c r="O480" i="67"/>
  <c r="M480" i="67"/>
  <c r="N480" i="67"/>
  <c r="L480" i="67"/>
  <c r="Q1312" i="67"/>
  <c r="O1312" i="67"/>
  <c r="N1312" i="67"/>
  <c r="M1312" i="67"/>
  <c r="L1312" i="67"/>
  <c r="Q668" i="67"/>
  <c r="O668" i="67"/>
  <c r="N668" i="67"/>
  <c r="M668" i="67"/>
  <c r="L668" i="67"/>
  <c r="Q522" i="67"/>
  <c r="O522" i="67"/>
  <c r="N522" i="67"/>
  <c r="M522" i="67"/>
  <c r="L522" i="67"/>
  <c r="Q379" i="67"/>
  <c r="O379" i="67"/>
  <c r="N379" i="67"/>
  <c r="M379" i="67"/>
  <c r="L379" i="67"/>
  <c r="Q610" i="67"/>
  <c r="O610" i="67"/>
  <c r="N610" i="67"/>
  <c r="M610" i="67"/>
  <c r="L610" i="67"/>
  <c r="Q536" i="67"/>
  <c r="O536" i="67"/>
  <c r="N536" i="67"/>
  <c r="M536" i="67"/>
  <c r="L536" i="67"/>
  <c r="Q432" i="67"/>
  <c r="O432" i="67"/>
  <c r="N432" i="67"/>
  <c r="M432" i="67"/>
  <c r="L432" i="67"/>
  <c r="Q322" i="67"/>
  <c r="O322" i="67"/>
  <c r="N322" i="67"/>
  <c r="M322" i="67"/>
  <c r="L322" i="67"/>
  <c r="Q410" i="67"/>
  <c r="O410" i="67"/>
  <c r="N410" i="67"/>
  <c r="M410" i="67"/>
  <c r="L410" i="67"/>
  <c r="Q992" i="67"/>
  <c r="O992" i="67"/>
  <c r="N992" i="67"/>
  <c r="M992" i="67"/>
  <c r="L992" i="67"/>
  <c r="Q704" i="67"/>
  <c r="O704" i="67"/>
  <c r="N704" i="67"/>
  <c r="M704" i="67"/>
  <c r="L704" i="67"/>
  <c r="Q448" i="67"/>
  <c r="O448" i="67"/>
  <c r="N448" i="67"/>
  <c r="M448" i="67"/>
  <c r="L448" i="67"/>
  <c r="Q582" i="67"/>
  <c r="O582" i="67"/>
  <c r="N582" i="67"/>
  <c r="M582" i="67"/>
  <c r="L582" i="67"/>
  <c r="Q24" i="67"/>
  <c r="O24" i="67"/>
  <c r="N24" i="67"/>
  <c r="M24" i="67"/>
  <c r="L24" i="67"/>
  <c r="Q691" i="67"/>
  <c r="O691" i="67"/>
  <c r="M691" i="67"/>
  <c r="N691" i="67"/>
  <c r="L691" i="67"/>
  <c r="Q95" i="67"/>
  <c r="O95" i="67"/>
  <c r="N95" i="67"/>
  <c r="M95" i="67"/>
  <c r="L95" i="67"/>
  <c r="Q689" i="67"/>
  <c r="O689" i="67"/>
  <c r="N689" i="67"/>
  <c r="M689" i="67"/>
  <c r="L689" i="67"/>
  <c r="Q42" i="67"/>
  <c r="O42" i="67"/>
  <c r="N42" i="67"/>
  <c r="M42" i="67"/>
  <c r="L42" i="67"/>
  <c r="O133" i="67"/>
  <c r="Q133" i="67"/>
  <c r="N133" i="67"/>
  <c r="L133" i="67"/>
  <c r="M133" i="67"/>
  <c r="Q494" i="67"/>
  <c r="N494" i="67"/>
  <c r="M494" i="67"/>
  <c r="O494" i="67"/>
  <c r="L494" i="67"/>
  <c r="Q319" i="67"/>
  <c r="O319" i="67"/>
  <c r="N319" i="67"/>
  <c r="L319" i="67"/>
  <c r="M319" i="67"/>
  <c r="Q715" i="67"/>
  <c r="N715" i="67"/>
  <c r="O715" i="67"/>
  <c r="M715" i="67"/>
  <c r="L715" i="67"/>
  <c r="Q1077" i="67"/>
  <c r="O1077" i="67"/>
  <c r="N1077" i="67"/>
  <c r="M1077" i="67"/>
  <c r="L1077" i="67"/>
  <c r="Q1165" i="67"/>
  <c r="O1165" i="67"/>
  <c r="N1165" i="67"/>
  <c r="M1165" i="67"/>
  <c r="L1165" i="67"/>
  <c r="Q68" i="67"/>
  <c r="O68" i="67"/>
  <c r="N68" i="67"/>
  <c r="L68" i="67"/>
  <c r="M68" i="67"/>
  <c r="Q464" i="67"/>
  <c r="O464" i="67"/>
  <c r="N464" i="67"/>
  <c r="M464" i="67"/>
  <c r="L464" i="67"/>
  <c r="Q832" i="67"/>
  <c r="O832" i="67"/>
  <c r="N832" i="67"/>
  <c r="M832" i="67"/>
  <c r="L832" i="67"/>
  <c r="Q299" i="67"/>
  <c r="O299" i="67"/>
  <c r="N299" i="67"/>
  <c r="M299" i="67"/>
  <c r="L299" i="67"/>
  <c r="Q956" i="67"/>
  <c r="O956" i="67"/>
  <c r="N956" i="67"/>
  <c r="L956" i="67"/>
  <c r="M956" i="67"/>
  <c r="Q1033" i="67"/>
  <c r="O1033" i="67"/>
  <c r="N1033" i="67"/>
  <c r="L1033" i="67"/>
  <c r="M1033" i="67"/>
  <c r="Q902" i="67"/>
  <c r="O902" i="67"/>
  <c r="N902" i="67"/>
  <c r="M902" i="67"/>
  <c r="L902" i="67"/>
  <c r="O498" i="67"/>
  <c r="Q498" i="67"/>
  <c r="N498" i="67"/>
  <c r="M498" i="67"/>
  <c r="L498" i="67"/>
  <c r="Q901" i="67"/>
  <c r="O901" i="67"/>
  <c r="N901" i="67"/>
  <c r="M901" i="67"/>
  <c r="L901" i="67"/>
  <c r="Q1184" i="67"/>
  <c r="O1184" i="67"/>
  <c r="N1184" i="67"/>
  <c r="M1184" i="67"/>
  <c r="L1184" i="67"/>
  <c r="Q905" i="67"/>
  <c r="O905" i="67"/>
  <c r="N905" i="67"/>
  <c r="M905" i="67"/>
  <c r="L905" i="67"/>
  <c r="Q315" i="67"/>
  <c r="O315" i="67"/>
  <c r="N315" i="67"/>
  <c r="M315" i="67"/>
  <c r="L315" i="67"/>
  <c r="Q1173" i="67"/>
  <c r="O1173" i="67"/>
  <c r="N1173" i="67"/>
  <c r="M1173" i="67"/>
  <c r="L1173" i="67"/>
  <c r="Q1259" i="67"/>
  <c r="O1259" i="67"/>
  <c r="M1259" i="67"/>
  <c r="N1259" i="67"/>
  <c r="L1259" i="67"/>
  <c r="O532" i="67"/>
  <c r="Q532" i="67"/>
  <c r="N532" i="67"/>
  <c r="M532" i="67"/>
  <c r="L532" i="67"/>
  <c r="Q632" i="67"/>
  <c r="O632" i="67"/>
  <c r="N632" i="67"/>
  <c r="M632" i="67"/>
  <c r="L632" i="67"/>
  <c r="Q1144" i="67"/>
  <c r="O1144" i="67"/>
  <c r="N1144" i="67"/>
  <c r="L1144" i="67"/>
  <c r="M1144" i="67"/>
  <c r="Q351" i="67"/>
  <c r="N351" i="67"/>
  <c r="O351" i="67"/>
  <c r="M351" i="67"/>
  <c r="L351" i="67"/>
  <c r="Q966" i="67"/>
  <c r="O966" i="67"/>
  <c r="N966" i="67"/>
  <c r="M966" i="67"/>
  <c r="L966" i="67"/>
  <c r="Q619" i="67"/>
  <c r="O619" i="67"/>
  <c r="N619" i="67"/>
  <c r="M619" i="67"/>
  <c r="L619" i="67"/>
  <c r="Q699" i="67"/>
  <c r="O699" i="67"/>
  <c r="N699" i="67"/>
  <c r="M699" i="67"/>
  <c r="L699" i="67"/>
  <c r="Q1286" i="67"/>
  <c r="O1286" i="67"/>
  <c r="N1286" i="67"/>
  <c r="M1286" i="67"/>
  <c r="L1286" i="67"/>
  <c r="Q371" i="67"/>
  <c r="O371" i="67"/>
  <c r="N371" i="67"/>
  <c r="L371" i="67"/>
  <c r="M371" i="67"/>
  <c r="Q400" i="67"/>
  <c r="O400" i="67"/>
  <c r="N400" i="67"/>
  <c r="M400" i="67"/>
  <c r="L400" i="67"/>
  <c r="Q654" i="67"/>
  <c r="O654" i="67"/>
  <c r="N654" i="67"/>
  <c r="M654" i="67"/>
  <c r="L654" i="67"/>
  <c r="Q1051" i="67"/>
  <c r="O1051" i="67"/>
  <c r="N1051" i="67"/>
  <c r="M1051" i="67"/>
  <c r="L1051" i="67"/>
  <c r="Q1122" i="67"/>
  <c r="O1122" i="67"/>
  <c r="M1122" i="67"/>
  <c r="N1122" i="67"/>
  <c r="L1122" i="67"/>
  <c r="Q614" i="67"/>
  <c r="O614" i="67"/>
  <c r="N614" i="67"/>
  <c r="M614" i="67"/>
  <c r="L614" i="67"/>
  <c r="Q803" i="67"/>
  <c r="N803" i="67"/>
  <c r="O803" i="67"/>
  <c r="M803" i="67"/>
  <c r="L803" i="67"/>
  <c r="Q910" i="67"/>
  <c r="O910" i="67"/>
  <c r="N910" i="67"/>
  <c r="M910" i="67"/>
  <c r="L910" i="67"/>
  <c r="Q1270" i="67"/>
  <c r="O1270" i="67"/>
  <c r="N1270" i="67"/>
  <c r="M1270" i="67"/>
  <c r="L1270" i="67"/>
  <c r="Q954" i="67"/>
  <c r="O954" i="67"/>
  <c r="M954" i="67"/>
  <c r="L954" i="67"/>
  <c r="N954" i="67"/>
  <c r="Q839" i="67"/>
  <c r="O839" i="67"/>
  <c r="N839" i="67"/>
  <c r="M839" i="67"/>
  <c r="L839" i="67"/>
  <c r="Q743" i="67"/>
  <c r="O743" i="67"/>
  <c r="M743" i="67"/>
  <c r="N743" i="67"/>
  <c r="L743" i="67"/>
  <c r="Q474" i="67"/>
  <c r="N474" i="67"/>
  <c r="O474" i="67"/>
  <c r="M474" i="67"/>
  <c r="L474" i="67"/>
  <c r="Q675" i="67"/>
  <c r="O675" i="67"/>
  <c r="N675" i="67"/>
  <c r="M675" i="67"/>
  <c r="L675" i="67"/>
  <c r="Q337" i="67"/>
  <c r="O337" i="67"/>
  <c r="N337" i="67"/>
  <c r="M337" i="67"/>
  <c r="L337" i="67"/>
  <c r="Q1016" i="67"/>
  <c r="O1016" i="67"/>
  <c r="N1016" i="67"/>
  <c r="M1016" i="67"/>
  <c r="L1016" i="67"/>
  <c r="Q810" i="67"/>
  <c r="O810" i="67"/>
  <c r="N810" i="67"/>
  <c r="L810" i="67"/>
  <c r="M810" i="67"/>
  <c r="Q788" i="67"/>
  <c r="O788" i="67"/>
  <c r="N788" i="67"/>
  <c r="M788" i="67"/>
  <c r="L788" i="67"/>
  <c r="O65" i="67"/>
  <c r="N65" i="67"/>
  <c r="Q65" i="67"/>
  <c r="M65" i="67"/>
  <c r="L65" i="67"/>
  <c r="Q588" i="67"/>
  <c r="O588" i="67"/>
  <c r="N588" i="67"/>
  <c r="M588" i="67"/>
  <c r="L588" i="67"/>
  <c r="Q169" i="67"/>
  <c r="N169" i="67"/>
  <c r="O169" i="67"/>
  <c r="M169" i="67"/>
  <c r="L169" i="67"/>
  <c r="Q506" i="67"/>
  <c r="O506" i="67"/>
  <c r="N506" i="67"/>
  <c r="M506" i="67"/>
  <c r="L506" i="67"/>
  <c r="Q889" i="67"/>
  <c r="O889" i="67"/>
  <c r="N889" i="67"/>
  <c r="M889" i="67"/>
  <c r="L889" i="67"/>
  <c r="Q894" i="67"/>
  <c r="O894" i="67"/>
  <c r="N894" i="67"/>
  <c r="M894" i="67"/>
  <c r="L894" i="67"/>
  <c r="Q103" i="67"/>
  <c r="O103" i="67"/>
  <c r="N103" i="67"/>
  <c r="M103" i="67"/>
  <c r="L103" i="67"/>
  <c r="Q591" i="67"/>
  <c r="O591" i="67"/>
  <c r="M591" i="67"/>
  <c r="N591" i="67"/>
  <c r="L591" i="67"/>
  <c r="Q643" i="67"/>
  <c r="O643" i="67"/>
  <c r="N643" i="67"/>
  <c r="M643" i="67"/>
  <c r="L643" i="67"/>
  <c r="Q988" i="67"/>
  <c r="O988" i="67"/>
  <c r="N988" i="67"/>
  <c r="M988" i="67"/>
  <c r="L988" i="67"/>
  <c r="Q870" i="67"/>
  <c r="N870" i="67"/>
  <c r="O870" i="67"/>
  <c r="M870" i="67"/>
  <c r="L870" i="67"/>
  <c r="Q1222" i="67"/>
  <c r="O1222" i="67"/>
  <c r="N1222" i="67"/>
  <c r="M1222" i="67"/>
  <c r="L1222" i="67"/>
  <c r="Q829" i="67"/>
  <c r="O829" i="67"/>
  <c r="N829" i="67"/>
  <c r="M829" i="67"/>
  <c r="L829" i="67"/>
  <c r="Q745" i="67"/>
  <c r="O745" i="67"/>
  <c r="N745" i="67"/>
  <c r="M745" i="67"/>
  <c r="L745" i="67"/>
  <c r="Q880" i="67"/>
  <c r="O880" i="67"/>
  <c r="N880" i="67"/>
  <c r="M880" i="67"/>
  <c r="L880" i="67"/>
  <c r="Q665" i="67"/>
  <c r="O665" i="67"/>
  <c r="N665" i="67"/>
  <c r="M665" i="67"/>
  <c r="L665" i="67"/>
  <c r="Q361" i="67"/>
  <c r="O361" i="67"/>
  <c r="N361" i="67"/>
  <c r="M361" i="67"/>
  <c r="L361" i="67"/>
  <c r="Q573" i="67"/>
  <c r="O573" i="67"/>
  <c r="N573" i="67"/>
  <c r="M573" i="67"/>
  <c r="L573" i="67"/>
  <c r="Q407" i="67"/>
  <c r="O407" i="67"/>
  <c r="N407" i="67"/>
  <c r="M407" i="67"/>
  <c r="L407" i="67"/>
  <c r="Q294" i="67"/>
  <c r="O294" i="67"/>
  <c r="N294" i="67"/>
  <c r="M294" i="67"/>
  <c r="L294" i="67"/>
  <c r="Q282" i="67"/>
  <c r="O282" i="67"/>
  <c r="N282" i="67"/>
  <c r="M282" i="67"/>
  <c r="L282" i="67"/>
  <c r="Q640" i="67"/>
  <c r="O640" i="67"/>
  <c r="N640" i="67"/>
  <c r="M640" i="67"/>
  <c r="L640" i="67"/>
  <c r="Q1298" i="67"/>
  <c r="O1298" i="67"/>
  <c r="N1298" i="67"/>
  <c r="M1298" i="67"/>
  <c r="L1298" i="67"/>
  <c r="Q1227" i="67"/>
  <c r="O1227" i="67"/>
  <c r="N1227" i="67"/>
  <c r="M1227" i="67"/>
  <c r="L1227" i="67"/>
  <c r="Q724" i="67"/>
  <c r="O724" i="67"/>
  <c r="N724" i="67"/>
  <c r="M724" i="67"/>
  <c r="L724" i="67"/>
  <c r="Q785" i="67"/>
  <c r="O785" i="67"/>
  <c r="N785" i="67"/>
  <c r="M785" i="67"/>
  <c r="L785" i="67"/>
  <c r="Q537" i="67"/>
  <c r="O537" i="67"/>
  <c r="N537" i="67"/>
  <c r="M537" i="67"/>
  <c r="L537" i="67"/>
  <c r="Q903" i="67"/>
  <c r="O903" i="67"/>
  <c r="N903" i="67"/>
  <c r="L903" i="67"/>
  <c r="M903" i="67"/>
  <c r="Q451" i="67"/>
  <c r="O451" i="67"/>
  <c r="N451" i="67"/>
  <c r="M451" i="67"/>
  <c r="L451" i="67"/>
  <c r="Q944" i="67"/>
  <c r="O944" i="67"/>
  <c r="N944" i="67"/>
  <c r="M944" i="67"/>
  <c r="L944" i="67"/>
  <c r="Q752" i="67"/>
  <c r="O752" i="67"/>
  <c r="M752" i="67"/>
  <c r="N752" i="67"/>
  <c r="L752" i="67"/>
  <c r="Q434" i="67"/>
  <c r="O434" i="67"/>
  <c r="N434" i="67"/>
  <c r="M434" i="67"/>
  <c r="L434" i="67"/>
  <c r="Q566" i="67"/>
  <c r="O566" i="67"/>
  <c r="N566" i="67"/>
  <c r="M566" i="67"/>
  <c r="L566" i="67"/>
  <c r="Q926" i="67"/>
  <c r="O926" i="67"/>
  <c r="N926" i="67"/>
  <c r="M926" i="67"/>
  <c r="L926" i="67"/>
  <c r="Q317" i="67"/>
  <c r="O317" i="67"/>
  <c r="N317" i="67"/>
  <c r="M317" i="67"/>
  <c r="L317" i="67"/>
  <c r="Q1194" i="67"/>
  <c r="O1194" i="67"/>
  <c r="N1194" i="67"/>
  <c r="M1194" i="67"/>
  <c r="L1194" i="67"/>
  <c r="Q485" i="67"/>
  <c r="O485" i="67"/>
  <c r="N485" i="67"/>
  <c r="M485" i="67"/>
  <c r="L485" i="67"/>
  <c r="Q592" i="67"/>
  <c r="O592" i="67"/>
  <c r="N592" i="67"/>
  <c r="M592" i="67"/>
  <c r="L592" i="67"/>
  <c r="O917" i="67"/>
  <c r="Q917" i="67"/>
  <c r="M917" i="67"/>
  <c r="L917" i="67"/>
  <c r="N917" i="67"/>
  <c r="Q778" i="67"/>
  <c r="N778" i="67"/>
  <c r="O778" i="67"/>
  <c r="L778" i="67"/>
  <c r="M778" i="67"/>
  <c r="Q897" i="67"/>
  <c r="N897" i="67"/>
  <c r="O897" i="67"/>
  <c r="L897" i="67"/>
  <c r="M897" i="67"/>
  <c r="Q875" i="67"/>
  <c r="O875" i="67"/>
  <c r="N875" i="67"/>
  <c r="M875" i="67"/>
  <c r="L875" i="67"/>
  <c r="Q850" i="67"/>
  <c r="O850" i="67"/>
  <c r="N850" i="67"/>
  <c r="M850" i="67"/>
  <c r="L850" i="67"/>
  <c r="Q807" i="67"/>
  <c r="O807" i="67"/>
  <c r="N807" i="67"/>
  <c r="M807" i="67"/>
  <c r="L807" i="67"/>
  <c r="Q283" i="67"/>
  <c r="O283" i="67"/>
  <c r="N283" i="67"/>
  <c r="M283" i="67"/>
  <c r="L283" i="67"/>
  <c r="Q5" i="67"/>
  <c r="O5" i="67"/>
  <c r="N5" i="67"/>
  <c r="M5" i="67"/>
  <c r="L5" i="67"/>
  <c r="Q821" i="67"/>
  <c r="O821" i="67"/>
  <c r="N821" i="67"/>
  <c r="M821" i="67"/>
  <c r="L821" i="67"/>
  <c r="Q985" i="67"/>
  <c r="O985" i="67"/>
  <c r="N985" i="67"/>
  <c r="M985" i="67"/>
  <c r="L985" i="67"/>
  <c r="Q825" i="67"/>
  <c r="O825" i="67"/>
  <c r="N825" i="67"/>
  <c r="M825" i="67"/>
  <c r="L825" i="67"/>
  <c r="Q827" i="67"/>
  <c r="O827" i="67"/>
  <c r="N827" i="67"/>
  <c r="M827" i="67"/>
  <c r="L827" i="67"/>
  <c r="Q916" i="67"/>
  <c r="O916" i="67"/>
  <c r="N916" i="67"/>
  <c r="M916" i="67"/>
  <c r="L916" i="67"/>
  <c r="Q324" i="67"/>
  <c r="O324" i="67"/>
  <c r="N324" i="67"/>
  <c r="M324" i="67"/>
  <c r="L324" i="67"/>
  <c r="Q1116" i="67"/>
  <c r="O1116" i="67"/>
  <c r="N1116" i="67"/>
  <c r="M1116" i="67"/>
  <c r="L1116" i="67"/>
  <c r="Q518" i="67"/>
  <c r="N518" i="67"/>
  <c r="O518" i="67"/>
  <c r="M518" i="67"/>
  <c r="L518" i="67"/>
  <c r="Q1149" i="67"/>
  <c r="O1149" i="67"/>
  <c r="M1149" i="67"/>
  <c r="N1149" i="67"/>
  <c r="L1149" i="67"/>
  <c r="Q1023" i="67"/>
  <c r="N1023" i="67"/>
  <c r="O1023" i="67"/>
  <c r="M1023" i="67"/>
  <c r="L1023" i="67"/>
  <c r="Q508" i="67"/>
  <c r="O508" i="67"/>
  <c r="N508" i="67"/>
  <c r="M508" i="67"/>
  <c r="L508" i="67"/>
  <c r="Q594" i="67"/>
  <c r="O594" i="67"/>
  <c r="N594" i="67"/>
  <c r="M594" i="67"/>
  <c r="L594" i="67"/>
  <c r="Q375" i="67"/>
  <c r="O375" i="67"/>
  <c r="N375" i="67"/>
  <c r="M375" i="67"/>
  <c r="L375" i="67"/>
  <c r="Q473" i="67"/>
  <c r="O473" i="67"/>
  <c r="N473" i="67"/>
  <c r="M473" i="67"/>
  <c r="L473" i="67"/>
  <c r="Q1140" i="67"/>
  <c r="O1140" i="67"/>
  <c r="N1140" i="67"/>
  <c r="M1140" i="67"/>
  <c r="L1140" i="67"/>
  <c r="Q390" i="67"/>
  <c r="O390" i="67"/>
  <c r="N390" i="67"/>
  <c r="M390" i="67"/>
  <c r="L390" i="67"/>
  <c r="Q1265" i="67"/>
  <c r="O1265" i="67"/>
  <c r="N1265" i="67"/>
  <c r="M1265" i="67"/>
  <c r="L1265" i="67"/>
  <c r="Q931" i="67"/>
  <c r="O931" i="67"/>
  <c r="N931" i="67"/>
  <c r="M931" i="67"/>
  <c r="L931" i="67"/>
  <c r="Q597" i="67"/>
  <c r="O597" i="67"/>
  <c r="N597" i="67"/>
  <c r="L597" i="67"/>
  <c r="M597" i="67"/>
  <c r="Q913" i="67"/>
  <c r="O913" i="67"/>
  <c r="N913" i="67"/>
  <c r="M913" i="67"/>
  <c r="L913" i="67"/>
  <c r="Q514" i="67"/>
  <c r="O514" i="67"/>
  <c r="N514" i="67"/>
  <c r="M514" i="67"/>
  <c r="L514" i="67"/>
  <c r="Q323" i="67"/>
  <c r="O323" i="67"/>
  <c r="N323" i="67"/>
  <c r="M323" i="67"/>
  <c r="L323" i="67"/>
  <c r="Q967" i="67"/>
  <c r="O967" i="67"/>
  <c r="N967" i="67"/>
  <c r="M967" i="67"/>
  <c r="L967" i="67"/>
  <c r="Q930" i="67"/>
  <c r="N930" i="67"/>
  <c r="O930" i="67"/>
  <c r="M930" i="67"/>
  <c r="L930" i="67"/>
  <c r="Q836" i="67"/>
  <c r="O836" i="67"/>
  <c r="N836" i="67"/>
  <c r="M836" i="67"/>
  <c r="L836" i="67"/>
  <c r="Q1158" i="67"/>
  <c r="O1158" i="67"/>
  <c r="N1158" i="67"/>
  <c r="M1158" i="67"/>
  <c r="L1158" i="67"/>
  <c r="Q1308" i="67"/>
  <c r="O1308" i="67"/>
  <c r="N1308" i="67"/>
  <c r="M1308" i="67"/>
  <c r="L1308" i="67"/>
  <c r="Q973" i="67"/>
  <c r="O973" i="67"/>
  <c r="N973" i="67"/>
  <c r="M973" i="67"/>
  <c r="L973" i="67"/>
  <c r="Q766" i="67"/>
  <c r="O766" i="67"/>
  <c r="M766" i="67"/>
  <c r="N766" i="67"/>
  <c r="L766" i="67"/>
  <c r="Q162" i="67"/>
  <c r="O162" i="67"/>
  <c r="N162" i="67"/>
  <c r="M162" i="67"/>
  <c r="L162" i="67"/>
  <c r="Q466" i="67"/>
  <c r="O466" i="67"/>
  <c r="N466" i="67"/>
  <c r="M466" i="67"/>
  <c r="L466" i="67"/>
  <c r="Q1047" i="67"/>
  <c r="O1047" i="67"/>
  <c r="N1047" i="67"/>
  <c r="M1047" i="67"/>
  <c r="L1047" i="67"/>
  <c r="Q1048" i="67"/>
  <c r="O1048" i="67"/>
  <c r="N1048" i="67"/>
  <c r="M1048" i="67"/>
  <c r="L1048" i="67"/>
  <c r="Q828" i="67"/>
  <c r="O828" i="67"/>
  <c r="N828" i="67"/>
  <c r="M828" i="67"/>
  <c r="L828" i="67"/>
  <c r="Q961" i="67"/>
  <c r="O961" i="67"/>
  <c r="N961" i="67"/>
  <c r="M961" i="67"/>
  <c r="L961" i="67"/>
  <c r="Q751" i="67"/>
  <c r="O751" i="67"/>
  <c r="N751" i="67"/>
  <c r="M751" i="67"/>
  <c r="L751" i="67"/>
  <c r="Q176" i="67"/>
  <c r="O176" i="67"/>
  <c r="N176" i="67"/>
  <c r="M176" i="67"/>
  <c r="L176" i="67"/>
  <c r="Q393" i="67"/>
  <c r="O393" i="67"/>
  <c r="N393" i="67"/>
  <c r="M393" i="67"/>
  <c r="L393" i="67"/>
  <c r="Q735" i="67"/>
  <c r="O735" i="67"/>
  <c r="N735" i="67"/>
  <c r="M735" i="67"/>
  <c r="L735" i="67"/>
  <c r="Q18" i="67"/>
  <c r="O18" i="67"/>
  <c r="M18" i="67"/>
  <c r="N18" i="67"/>
  <c r="L18" i="67"/>
  <c r="Q1055" i="67"/>
  <c r="O1055" i="67"/>
  <c r="N1055" i="67"/>
  <c r="M1055" i="67"/>
  <c r="L1055" i="67"/>
  <c r="Q1130" i="67"/>
  <c r="N1130" i="67"/>
  <c r="O1130" i="67"/>
  <c r="M1130" i="67"/>
  <c r="L1130" i="67"/>
  <c r="Q1024" i="67"/>
  <c r="O1024" i="67"/>
  <c r="N1024" i="67"/>
  <c r="M1024" i="67"/>
  <c r="L1024" i="67"/>
  <c r="Q656" i="67"/>
  <c r="O656" i="67"/>
  <c r="N656" i="67"/>
  <c r="M656" i="67"/>
  <c r="L656" i="67"/>
  <c r="Q415" i="67"/>
  <c r="O415" i="67"/>
  <c r="N415" i="67"/>
  <c r="M415" i="67"/>
  <c r="L415" i="67"/>
  <c r="Q304" i="67"/>
  <c r="O304" i="67"/>
  <c r="N304" i="67"/>
  <c r="L304" i="67"/>
  <c r="M304" i="67"/>
  <c r="Q411" i="67"/>
  <c r="O411" i="67"/>
  <c r="N411" i="67"/>
  <c r="M411" i="67"/>
  <c r="L411" i="67"/>
  <c r="Q860" i="67"/>
  <c r="N860" i="67"/>
  <c r="M860" i="67"/>
  <c r="O860" i="67"/>
  <c r="L860" i="67"/>
  <c r="Q857" i="67"/>
  <c r="O857" i="67"/>
  <c r="N857" i="67"/>
  <c r="L857" i="67"/>
  <c r="M857" i="67"/>
  <c r="Q1296" i="67"/>
  <c r="O1296" i="67"/>
  <c r="N1296" i="67"/>
  <c r="M1296" i="67"/>
  <c r="L1296" i="67"/>
  <c r="Q444" i="67"/>
  <c r="O444" i="67"/>
  <c r="N444" i="67"/>
  <c r="M444" i="67"/>
  <c r="L444" i="67"/>
  <c r="Q329" i="67"/>
  <c r="O329" i="67"/>
  <c r="N329" i="67"/>
  <c r="L329" i="67"/>
  <c r="M329" i="67"/>
  <c r="Q854" i="67"/>
  <c r="O854" i="67"/>
  <c r="N854" i="67"/>
  <c r="M854" i="67"/>
  <c r="L854" i="67"/>
  <c r="Q1121" i="67"/>
  <c r="O1121" i="67"/>
  <c r="N1121" i="67"/>
  <c r="L1121" i="67"/>
  <c r="M1121" i="67"/>
  <c r="Q1015" i="67"/>
  <c r="O1015" i="67"/>
  <c r="N1015" i="67"/>
  <c r="M1015" i="67"/>
  <c r="L1015" i="67"/>
  <c r="Q906" i="67"/>
  <c r="O906" i="67"/>
  <c r="N906" i="67"/>
  <c r="M906" i="67"/>
  <c r="L906" i="67"/>
  <c r="Q710" i="67"/>
  <c r="O710" i="67"/>
  <c r="N710" i="67"/>
  <c r="M710" i="67"/>
  <c r="L710" i="67"/>
  <c r="Q105" i="67"/>
  <c r="O105" i="67"/>
  <c r="N105" i="67"/>
  <c r="M105" i="67"/>
  <c r="L105" i="67"/>
  <c r="Q1220" i="67"/>
  <c r="O1220" i="67"/>
  <c r="N1220" i="67"/>
  <c r="M1220" i="67"/>
  <c r="L1220" i="67"/>
  <c r="Q519" i="67"/>
  <c r="O519" i="67"/>
  <c r="M519" i="67"/>
  <c r="N519" i="67"/>
  <c r="L519" i="67"/>
  <c r="Q137" i="67"/>
  <c r="O137" i="67"/>
  <c r="N137" i="67"/>
  <c r="M137" i="67"/>
  <c r="L137" i="67"/>
  <c r="Q31" i="67"/>
  <c r="O31" i="67"/>
  <c r="M31" i="67"/>
  <c r="N31" i="67"/>
  <c r="L31" i="67"/>
  <c r="Q465" i="67"/>
  <c r="O465" i="67"/>
  <c r="N465" i="67"/>
  <c r="M465" i="67"/>
  <c r="L465" i="67"/>
  <c r="Q57" i="67"/>
  <c r="O57" i="67"/>
  <c r="N57" i="67"/>
  <c r="M57" i="67"/>
  <c r="L57" i="67"/>
  <c r="Q1271" i="67"/>
  <c r="O1271" i="67"/>
  <c r="N1271" i="67"/>
  <c r="M1271" i="67"/>
  <c r="L1271" i="67"/>
  <c r="Q1258" i="67"/>
  <c r="O1258" i="67"/>
  <c r="N1258" i="67"/>
  <c r="M1258" i="67"/>
  <c r="L1258" i="67"/>
  <c r="Q96" i="67"/>
  <c r="O96" i="67"/>
  <c r="N96" i="67"/>
  <c r="M96" i="67"/>
  <c r="L96" i="67"/>
  <c r="Q376" i="67"/>
  <c r="O376" i="67"/>
  <c r="N376" i="67"/>
  <c r="M376" i="67"/>
  <c r="L376" i="67"/>
  <c r="Q108" i="67"/>
  <c r="O108" i="67"/>
  <c r="M108" i="67"/>
  <c r="N108" i="67"/>
  <c r="L108" i="67"/>
  <c r="Q642" i="67"/>
  <c r="O642" i="67"/>
  <c r="N642" i="67"/>
  <c r="M642" i="67"/>
  <c r="L642" i="67"/>
  <c r="Q277" i="67"/>
  <c r="O277" i="67"/>
  <c r="M277" i="67"/>
  <c r="N277" i="67"/>
  <c r="L277" i="67"/>
  <c r="Q1079" i="67"/>
  <c r="O1079" i="67"/>
  <c r="N1079" i="67"/>
  <c r="M1079" i="67"/>
  <c r="L1079" i="67"/>
  <c r="Q37" i="67"/>
  <c r="O37" i="67"/>
  <c r="N37" i="67"/>
  <c r="M37" i="67"/>
  <c r="L37" i="67"/>
  <c r="Q1164" i="67"/>
  <c r="O1164" i="67"/>
  <c r="N1164" i="67"/>
  <c r="M1164" i="67"/>
  <c r="L1164" i="67"/>
  <c r="Q271" i="67"/>
  <c r="O271" i="67"/>
  <c r="N271" i="67"/>
  <c r="M271" i="67"/>
  <c r="L271" i="67"/>
  <c r="Q676" i="67"/>
  <c r="O676" i="67"/>
  <c r="N676" i="67"/>
  <c r="M676" i="67"/>
  <c r="L676" i="67"/>
  <c r="Q309" i="67"/>
  <c r="O309" i="67"/>
  <c r="N309" i="67"/>
  <c r="M309" i="67"/>
  <c r="L309" i="67"/>
  <c r="Q1105" i="67"/>
  <c r="O1105" i="67"/>
  <c r="N1105" i="67"/>
  <c r="M1105" i="67"/>
  <c r="L1105" i="67"/>
  <c r="Q1037" i="67"/>
  <c r="O1037" i="67"/>
  <c r="N1037" i="67"/>
  <c r="M1037" i="67"/>
  <c r="L1037" i="67"/>
  <c r="Q1280" i="67"/>
  <c r="O1280" i="67"/>
  <c r="N1280" i="67"/>
  <c r="L1280" i="67"/>
  <c r="M1280" i="67"/>
  <c r="Q36" i="67"/>
  <c r="N36" i="67"/>
  <c r="O36" i="67"/>
  <c r="L36" i="67"/>
  <c r="M36" i="67"/>
  <c r="Q88" i="67"/>
  <c r="N88" i="67"/>
  <c r="M88" i="67"/>
  <c r="O88" i="67"/>
  <c r="L88" i="67"/>
  <c r="Q998" i="67"/>
  <c r="O998" i="67"/>
  <c r="N998" i="67"/>
  <c r="M998" i="67"/>
  <c r="L998" i="67"/>
  <c r="Q1028" i="67"/>
  <c r="O1028" i="67"/>
  <c r="N1028" i="67"/>
  <c r="M1028" i="67"/>
  <c r="L1028" i="67"/>
  <c r="Q1273" i="67"/>
  <c r="O1273" i="67"/>
  <c r="N1273" i="67"/>
  <c r="M1273" i="67"/>
  <c r="L1273" i="67"/>
  <c r="Q1187" i="67"/>
  <c r="O1187" i="67"/>
  <c r="N1187" i="67"/>
  <c r="M1187" i="67"/>
  <c r="L1187" i="67"/>
  <c r="Q516" i="67"/>
  <c r="O516" i="67"/>
  <c r="N516" i="67"/>
  <c r="M516" i="67"/>
  <c r="L516" i="67"/>
  <c r="Q325" i="67"/>
  <c r="O325" i="67"/>
  <c r="M325" i="67"/>
  <c r="N325" i="67"/>
  <c r="L325" i="67"/>
  <c r="Q1035" i="67"/>
  <c r="O1035" i="67"/>
  <c r="N1035" i="67"/>
  <c r="M1035" i="67"/>
  <c r="L1035" i="67"/>
  <c r="Q114" i="67"/>
  <c r="O114" i="67"/>
  <c r="N114" i="67"/>
  <c r="M114" i="67"/>
  <c r="L114" i="67"/>
  <c r="Q399" i="67"/>
  <c r="O399" i="67"/>
  <c r="N399" i="67"/>
  <c r="M399" i="67"/>
  <c r="L399" i="67"/>
  <c r="Q684" i="67"/>
  <c r="O684" i="67"/>
  <c r="N684" i="67"/>
  <c r="M684" i="67"/>
  <c r="L684" i="67"/>
  <c r="Q402" i="67"/>
  <c r="O402" i="67"/>
  <c r="N402" i="67"/>
  <c r="M402" i="67"/>
  <c r="L402" i="67"/>
  <c r="Q41" i="67"/>
  <c r="N41" i="67"/>
  <c r="O41" i="67"/>
  <c r="M41" i="67"/>
  <c r="L41" i="67"/>
  <c r="Q678" i="67"/>
  <c r="O678" i="67"/>
  <c r="M678" i="67"/>
  <c r="N678" i="67"/>
  <c r="L678" i="67"/>
  <c r="O716" i="67"/>
  <c r="Q716" i="67"/>
  <c r="N716" i="67"/>
  <c r="M716" i="67"/>
  <c r="L716" i="67"/>
  <c r="Q170" i="67"/>
  <c r="O170" i="67"/>
  <c r="N170" i="67"/>
  <c r="M170" i="67"/>
  <c r="L170" i="67"/>
  <c r="Q1182" i="67"/>
  <c r="O1182" i="67"/>
  <c r="N1182" i="67"/>
  <c r="M1182" i="67"/>
  <c r="L1182" i="67"/>
  <c r="Q862" i="67"/>
  <c r="O862" i="67"/>
  <c r="N862" i="67"/>
  <c r="L862" i="67"/>
  <c r="M862" i="67"/>
  <c r="Q246" i="67"/>
  <c r="O246" i="67"/>
  <c r="N246" i="67"/>
  <c r="L246" i="67"/>
  <c r="M246" i="67"/>
  <c r="Q1052" i="67"/>
  <c r="O1052" i="67"/>
  <c r="N1052" i="67"/>
  <c r="M1052" i="67"/>
  <c r="L1052" i="67"/>
  <c r="Q1281" i="67"/>
  <c r="O1281" i="67"/>
  <c r="N1281" i="67"/>
  <c r="M1281" i="67"/>
  <c r="L1281" i="67"/>
  <c r="Q1254" i="67"/>
  <c r="O1254" i="67"/>
  <c r="N1254" i="67"/>
  <c r="M1254" i="67"/>
  <c r="L1254" i="67"/>
  <c r="Q770" i="67"/>
  <c r="O770" i="67"/>
  <c r="N770" i="67"/>
  <c r="M770" i="67"/>
  <c r="L770" i="67"/>
  <c r="Q1185" i="67"/>
  <c r="O1185" i="67"/>
  <c r="N1185" i="67"/>
  <c r="M1185" i="67"/>
  <c r="L1185" i="67"/>
  <c r="Q562" i="67"/>
  <c r="O562" i="67"/>
  <c r="N562" i="67"/>
  <c r="L562" i="67"/>
  <c r="M562" i="67"/>
  <c r="Q1240" i="67"/>
  <c r="O1240" i="67"/>
  <c r="N1240" i="67"/>
  <c r="M1240" i="67"/>
  <c r="L1240" i="67"/>
  <c r="Q1300" i="67"/>
  <c r="O1300" i="67"/>
  <c r="N1300" i="67"/>
  <c r="M1300" i="67"/>
  <c r="L1300" i="67"/>
  <c r="Q458" i="67"/>
  <c r="O458" i="67"/>
  <c r="M458" i="67"/>
  <c r="N458" i="67"/>
  <c r="L458" i="67"/>
  <c r="Q853" i="67"/>
  <c r="O853" i="67"/>
  <c r="M853" i="67"/>
  <c r="N853" i="67"/>
  <c r="L853" i="67"/>
  <c r="Q72" i="67"/>
  <c r="O72" i="67"/>
  <c r="N72" i="67"/>
  <c r="M72" i="67"/>
  <c r="L72" i="67"/>
  <c r="Q17" i="67"/>
  <c r="O17" i="67"/>
  <c r="N17" i="67"/>
  <c r="L17" i="67"/>
  <c r="M17" i="67"/>
  <c r="Q984" i="67"/>
  <c r="O984" i="67"/>
  <c r="N984" i="67"/>
  <c r="M984" i="67"/>
  <c r="L984" i="67"/>
  <c r="Q561" i="67"/>
  <c r="O561" i="67"/>
  <c r="N561" i="67"/>
  <c r="M561" i="67"/>
  <c r="L561" i="67"/>
  <c r="Q709" i="67"/>
  <c r="O709" i="67"/>
  <c r="N709" i="67"/>
  <c r="M709" i="67"/>
  <c r="L709" i="67"/>
  <c r="Q1297" i="67"/>
  <c r="O1297" i="67"/>
  <c r="N1297" i="67"/>
  <c r="M1297" i="67"/>
  <c r="L1297" i="67"/>
  <c r="Q1279" i="67"/>
  <c r="O1279" i="67"/>
  <c r="N1279" i="67"/>
  <c r="M1279" i="67"/>
  <c r="L1279" i="67"/>
  <c r="Q262" i="67"/>
  <c r="O262" i="67"/>
  <c r="N262" i="67"/>
  <c r="M262" i="67"/>
  <c r="L262" i="67"/>
  <c r="Q638" i="67"/>
  <c r="O638" i="67"/>
  <c r="N638" i="67"/>
  <c r="M638" i="67"/>
  <c r="L638" i="67"/>
  <c r="Q449" i="67"/>
  <c r="O449" i="67"/>
  <c r="N449" i="67"/>
  <c r="M449" i="67"/>
  <c r="L449" i="67"/>
  <c r="Q577" i="67"/>
  <c r="O577" i="67"/>
  <c r="N577" i="67"/>
  <c r="M577" i="67"/>
  <c r="L577" i="67"/>
  <c r="Q358" i="67"/>
  <c r="O358" i="67"/>
  <c r="N358" i="67"/>
  <c r="M358" i="67"/>
  <c r="L358" i="67"/>
  <c r="Q578" i="67"/>
  <c r="O578" i="67"/>
  <c r="N578" i="67"/>
  <c r="M578" i="67"/>
  <c r="L578" i="67"/>
  <c r="Q549" i="67"/>
  <c r="O549" i="67"/>
  <c r="N549" i="67"/>
  <c r="M549" i="67"/>
  <c r="L549" i="67"/>
  <c r="Q548" i="67"/>
  <c r="N548" i="67"/>
  <c r="O548" i="67"/>
  <c r="M548" i="67"/>
  <c r="L548" i="67"/>
  <c r="Q441" i="67"/>
  <c r="N441" i="67"/>
  <c r="O441" i="67"/>
  <c r="L441" i="67"/>
  <c r="M441" i="67"/>
  <c r="Q438" i="67"/>
  <c r="O438" i="67"/>
  <c r="N438" i="67"/>
  <c r="M438" i="67"/>
  <c r="L438" i="67"/>
  <c r="Q1088" i="67"/>
  <c r="O1088" i="67"/>
  <c r="N1088" i="67"/>
  <c r="M1088" i="67"/>
  <c r="L1088" i="67"/>
  <c r="Q102" i="67"/>
  <c r="O102" i="67"/>
  <c r="N102" i="67"/>
  <c r="L102" i="67"/>
  <c r="M102" i="67"/>
  <c r="Q952" i="67"/>
  <c r="O952" i="67"/>
  <c r="N952" i="67"/>
  <c r="M952" i="67"/>
  <c r="L952" i="67"/>
  <c r="Q636" i="67"/>
  <c r="O636" i="67"/>
  <c r="N636" i="67"/>
  <c r="M636" i="67"/>
  <c r="L636" i="67"/>
  <c r="Q459" i="67"/>
  <c r="O459" i="67"/>
  <c r="N459" i="67"/>
  <c r="M459" i="67"/>
  <c r="L459" i="67"/>
  <c r="Q26" i="67"/>
  <c r="O26" i="67"/>
  <c r="N26" i="67"/>
  <c r="M26" i="67"/>
  <c r="L26" i="67"/>
  <c r="Q396" i="67"/>
  <c r="O396" i="67"/>
  <c r="N396" i="67"/>
  <c r="M396" i="67"/>
  <c r="L396" i="67"/>
  <c r="Q45" i="67"/>
  <c r="O45" i="67"/>
  <c r="N45" i="67"/>
  <c r="M45" i="67"/>
  <c r="L45" i="67"/>
  <c r="Q3" i="67"/>
  <c r="O3" i="67"/>
  <c r="N3" i="67"/>
  <c r="M3" i="67"/>
  <c r="L3" i="67"/>
  <c r="Q138" i="67"/>
  <c r="N138" i="67"/>
  <c r="O138" i="67"/>
  <c r="M138" i="67"/>
  <c r="L138" i="67"/>
  <c r="Q1305" i="67"/>
  <c r="O1305" i="67"/>
  <c r="N1305" i="67"/>
  <c r="M1305" i="67"/>
  <c r="L1305" i="67"/>
  <c r="Q1100" i="67"/>
  <c r="O1100" i="67"/>
  <c r="N1100" i="67"/>
  <c r="M1100" i="67"/>
  <c r="L1100" i="67"/>
  <c r="Q787" i="67"/>
  <c r="O787" i="67"/>
  <c r="N787" i="67"/>
  <c r="M787" i="67"/>
  <c r="L787" i="67"/>
  <c r="Q414" i="67"/>
  <c r="O414" i="67"/>
  <c r="N414" i="67"/>
  <c r="M414" i="67"/>
  <c r="L414" i="67"/>
  <c r="Q595" i="67"/>
  <c r="O595" i="67"/>
  <c r="N595" i="67"/>
  <c r="M595" i="67"/>
  <c r="L595" i="67"/>
  <c r="Q1170" i="67"/>
  <c r="O1170" i="67"/>
  <c r="N1170" i="67"/>
  <c r="M1170" i="67"/>
  <c r="L1170" i="67"/>
  <c r="Q626" i="67"/>
  <c r="O626" i="67"/>
  <c r="N626" i="67"/>
  <c r="L626" i="67"/>
  <c r="M626" i="67"/>
  <c r="Q377" i="67"/>
  <c r="O377" i="67"/>
  <c r="N377" i="67"/>
  <c r="L377" i="67"/>
  <c r="M377" i="67"/>
  <c r="Q364" i="67"/>
  <c r="O364" i="67"/>
  <c r="N364" i="67"/>
  <c r="L364" i="67"/>
  <c r="M364" i="67"/>
  <c r="Q972" i="67"/>
  <c r="O972" i="67"/>
  <c r="N972" i="67"/>
  <c r="M972" i="67"/>
  <c r="L972" i="67"/>
  <c r="Q1313" i="67"/>
  <c r="O1313" i="67"/>
  <c r="N1313" i="67"/>
  <c r="M1313" i="67"/>
  <c r="L1313" i="67"/>
  <c r="Q706" i="67"/>
  <c r="O706" i="67"/>
  <c r="N706" i="67"/>
  <c r="M706" i="67"/>
  <c r="L706" i="67"/>
  <c r="O1154" i="67"/>
  <c r="Q1154" i="67"/>
  <c r="N1154" i="67"/>
  <c r="M1154" i="67"/>
  <c r="L1154" i="67"/>
  <c r="Q49" i="67"/>
  <c r="O49" i="67"/>
  <c r="N49" i="67"/>
  <c r="M49" i="67"/>
  <c r="L49" i="67"/>
  <c r="Q1248" i="67"/>
  <c r="O1248" i="67"/>
  <c r="N1248" i="67"/>
  <c r="M1248" i="67"/>
  <c r="L1248" i="67"/>
  <c r="Q1119" i="67"/>
  <c r="O1119" i="67"/>
  <c r="M1119" i="67"/>
  <c r="N1119" i="67"/>
  <c r="L1119" i="67"/>
  <c r="Q802" i="67"/>
  <c r="O802" i="67"/>
  <c r="N802" i="67"/>
  <c r="M802" i="67"/>
  <c r="L802" i="67"/>
  <c r="Q511" i="67"/>
  <c r="O511" i="67"/>
  <c r="N511" i="67"/>
  <c r="M511" i="67"/>
  <c r="L511" i="67"/>
  <c r="Q64" i="67"/>
  <c r="O64" i="67"/>
  <c r="N64" i="67"/>
  <c r="M64" i="67"/>
  <c r="L64" i="67"/>
  <c r="Q245" i="67"/>
  <c r="O245" i="67"/>
  <c r="N245" i="67"/>
  <c r="M245" i="67"/>
  <c r="L245" i="67"/>
  <c r="Q1014" i="67"/>
  <c r="O1014" i="67"/>
  <c r="N1014" i="67"/>
  <c r="M1014" i="67"/>
  <c r="L1014" i="67"/>
  <c r="Q651" i="67"/>
  <c r="O651" i="67"/>
  <c r="N651" i="67"/>
  <c r="M651" i="67"/>
  <c r="L651" i="67"/>
  <c r="Q328" i="67"/>
  <c r="O328" i="67"/>
  <c r="N328" i="67"/>
  <c r="M328" i="67"/>
  <c r="L328" i="67"/>
  <c r="Q1073" i="67"/>
  <c r="O1073" i="67"/>
  <c r="N1073" i="67"/>
  <c r="M1073" i="67"/>
  <c r="L1073" i="67"/>
  <c r="Q669" i="67"/>
  <c r="O669" i="67"/>
  <c r="N669" i="67"/>
  <c r="M669" i="67"/>
  <c r="L669" i="67"/>
  <c r="Q148" i="67"/>
  <c r="O148" i="67"/>
  <c r="N148" i="67"/>
  <c r="M148" i="67"/>
  <c r="L148" i="67"/>
  <c r="Q1091" i="67"/>
  <c r="O1091" i="67"/>
  <c r="N1091" i="67"/>
  <c r="M1091" i="67"/>
  <c r="L1091" i="67"/>
  <c r="Q452" i="67"/>
  <c r="O452" i="67"/>
  <c r="N452" i="67"/>
  <c r="M452" i="67"/>
  <c r="L452" i="67"/>
  <c r="Q75" i="67"/>
  <c r="O75" i="67"/>
  <c r="N75" i="67"/>
  <c r="M75" i="67"/>
  <c r="L75" i="67"/>
  <c r="Q491" i="67"/>
  <c r="O491" i="67"/>
  <c r="N491" i="67"/>
  <c r="M491" i="67"/>
  <c r="L491" i="67"/>
  <c r="Q576" i="67"/>
  <c r="O576" i="67"/>
  <c r="N576" i="67"/>
  <c r="M576" i="67"/>
  <c r="L576" i="67"/>
  <c r="Q987" i="67"/>
  <c r="O987" i="67"/>
  <c r="N987" i="67"/>
  <c r="M987" i="67"/>
  <c r="L987" i="67"/>
  <c r="Q112" i="67"/>
  <c r="O112" i="67"/>
  <c r="N112" i="67"/>
  <c r="M112" i="67"/>
  <c r="L112" i="67"/>
  <c r="Q167" i="67"/>
  <c r="O167" i="67"/>
  <c r="N167" i="67"/>
  <c r="M167" i="67"/>
  <c r="L167" i="67"/>
  <c r="Q1307" i="67"/>
  <c r="O1307" i="67"/>
  <c r="N1307" i="67"/>
  <c r="M1307" i="67"/>
  <c r="L1307" i="67"/>
  <c r="Q771" i="67"/>
  <c r="O771" i="67"/>
  <c r="N771" i="67"/>
  <c r="M771" i="67"/>
  <c r="L771" i="67"/>
  <c r="Q923" i="67"/>
  <c r="O923" i="67"/>
  <c r="N923" i="67"/>
  <c r="L923" i="67"/>
  <c r="M923" i="67"/>
  <c r="Q1030" i="67"/>
  <c r="O1030" i="67"/>
  <c r="N1030" i="67"/>
  <c r="M1030" i="67"/>
  <c r="L1030" i="67"/>
  <c r="Q837" i="67"/>
  <c r="O837" i="67"/>
  <c r="N837" i="67"/>
  <c r="M837" i="67"/>
  <c r="L837" i="67"/>
  <c r="Q694" i="67"/>
  <c r="O694" i="67"/>
  <c r="N694" i="67"/>
  <c r="M694" i="67"/>
  <c r="L694" i="67"/>
  <c r="Q909" i="67"/>
  <c r="O909" i="67"/>
  <c r="N909" i="67"/>
  <c r="M909" i="67"/>
  <c r="L909" i="67"/>
  <c r="Q725" i="67"/>
  <c r="O725" i="67"/>
  <c r="N725" i="67"/>
  <c r="L725" i="67"/>
  <c r="M725" i="67"/>
  <c r="Q864" i="67"/>
  <c r="O864" i="67"/>
  <c r="N864" i="67"/>
  <c r="M864" i="67"/>
  <c r="L864" i="67"/>
  <c r="Q1233" i="67"/>
  <c r="O1233" i="67"/>
  <c r="N1233" i="67"/>
  <c r="M1233" i="67"/>
  <c r="L1233" i="67"/>
  <c r="Q590" i="67"/>
  <c r="O590" i="67"/>
  <c r="N590" i="67"/>
  <c r="M590" i="67"/>
  <c r="L590" i="67"/>
  <c r="Q1147" i="67"/>
  <c r="N1147" i="67"/>
  <c r="O1147" i="67"/>
  <c r="L1147" i="67"/>
  <c r="M1147" i="67"/>
  <c r="Q776" i="67"/>
  <c r="O776" i="67"/>
  <c r="M776" i="67"/>
  <c r="N776" i="67"/>
  <c r="L776" i="67"/>
  <c r="Q726" i="67"/>
  <c r="O726" i="67"/>
  <c r="M726" i="67"/>
  <c r="N726" i="67"/>
  <c r="L726" i="67"/>
  <c r="Q840" i="67"/>
  <c r="O840" i="67"/>
  <c r="N840" i="67"/>
  <c r="M840" i="67"/>
  <c r="L840" i="67"/>
  <c r="Q962" i="67"/>
  <c r="O962" i="67"/>
  <c r="N962" i="67"/>
  <c r="M962" i="67"/>
  <c r="L962" i="67"/>
  <c r="Q949" i="67"/>
  <c r="O949" i="67"/>
  <c r="N949" i="67"/>
  <c r="M949" i="67"/>
  <c r="L949" i="67"/>
  <c r="Q872" i="67"/>
  <c r="O872" i="67"/>
  <c r="N872" i="67"/>
  <c r="M872" i="67"/>
  <c r="L872" i="67"/>
  <c r="Q893" i="67"/>
  <c r="O893" i="67"/>
  <c r="M893" i="67"/>
  <c r="N893" i="67"/>
  <c r="L893" i="67"/>
  <c r="Q85" i="67"/>
  <c r="O85" i="67"/>
  <c r="N85" i="67"/>
  <c r="M85" i="67"/>
  <c r="L85" i="67"/>
  <c r="Q935" i="67"/>
  <c r="O935" i="67"/>
  <c r="N935" i="67"/>
  <c r="M935" i="67"/>
  <c r="L935" i="67"/>
  <c r="Q746" i="67"/>
  <c r="O746" i="67"/>
  <c r="N746" i="67"/>
  <c r="M746" i="67"/>
  <c r="L746" i="67"/>
  <c r="Q818" i="67"/>
  <c r="O818" i="67"/>
  <c r="N818" i="67"/>
  <c r="M818" i="67"/>
  <c r="L818" i="67"/>
  <c r="Q623" i="67"/>
  <c r="O623" i="67"/>
  <c r="N623" i="67"/>
  <c r="M623" i="67"/>
  <c r="L623" i="67"/>
  <c r="Q942" i="67"/>
  <c r="O942" i="67"/>
  <c r="N942" i="67"/>
  <c r="L942" i="67"/>
  <c r="M942" i="67"/>
  <c r="Q892" i="67"/>
  <c r="O892" i="67"/>
  <c r="N892" i="67"/>
  <c r="M892" i="67"/>
  <c r="L892" i="67"/>
  <c r="Q775" i="67"/>
  <c r="O775" i="67"/>
  <c r="N775" i="67"/>
  <c r="M775" i="67"/>
  <c r="L775" i="67"/>
  <c r="Q799" i="67"/>
  <c r="O799" i="67"/>
  <c r="N799" i="67"/>
  <c r="M799" i="67"/>
  <c r="L799" i="67"/>
  <c r="Q908" i="67"/>
  <c r="O908" i="67"/>
  <c r="N908" i="67"/>
  <c r="M908" i="67"/>
  <c r="L908" i="67"/>
  <c r="Q20" i="67"/>
  <c r="N20" i="67"/>
  <c r="O20" i="67"/>
  <c r="M20" i="67"/>
  <c r="L20" i="67"/>
  <c r="Q47" i="67"/>
  <c r="O47" i="67"/>
  <c r="N47" i="67"/>
  <c r="M47" i="67"/>
  <c r="L47" i="67"/>
  <c r="Q570" i="67"/>
  <c r="O570" i="67"/>
  <c r="N570" i="67"/>
  <c r="M570" i="67"/>
  <c r="L570" i="67"/>
  <c r="Q1034" i="67"/>
  <c r="O1034" i="67"/>
  <c r="N1034" i="67"/>
  <c r="M1034" i="67"/>
  <c r="L1034" i="67"/>
  <c r="Q463" i="67"/>
  <c r="O463" i="67"/>
  <c r="N463" i="67"/>
  <c r="M463" i="67"/>
  <c r="L463" i="67"/>
  <c r="Q649" i="67"/>
  <c r="O649" i="67"/>
  <c r="N649" i="67"/>
  <c r="M649" i="67"/>
  <c r="L649" i="67"/>
  <c r="Q1113" i="67"/>
  <c r="O1113" i="67"/>
  <c r="N1113" i="67"/>
  <c r="M1113" i="67"/>
  <c r="L1113" i="67"/>
  <c r="Q1283" i="67"/>
  <c r="O1283" i="67"/>
  <c r="N1283" i="67"/>
  <c r="M1283" i="67"/>
  <c r="L1283" i="67"/>
  <c r="Q550" i="67"/>
  <c r="O550" i="67"/>
  <c r="N550" i="67"/>
  <c r="M550" i="67"/>
  <c r="L550" i="67"/>
  <c r="Q523" i="67"/>
  <c r="O523" i="67"/>
  <c r="N523" i="67"/>
  <c r="M523" i="67"/>
  <c r="L523" i="67"/>
  <c r="Q1041" i="67"/>
  <c r="O1041" i="67"/>
  <c r="N1041" i="67"/>
  <c r="L1041" i="67"/>
  <c r="M1041" i="67"/>
  <c r="Q1304" i="67"/>
  <c r="O1304" i="67"/>
  <c r="N1304" i="67"/>
  <c r="M1304" i="67"/>
  <c r="L1304" i="67"/>
  <c r="O79" i="67"/>
  <c r="Q79" i="67"/>
  <c r="M79" i="67"/>
  <c r="N79" i="67"/>
  <c r="L79" i="67"/>
  <c r="Q806" i="67"/>
  <c r="O806" i="67"/>
  <c r="N806" i="67"/>
  <c r="M806" i="67"/>
  <c r="L806" i="67"/>
  <c r="O477" i="67"/>
  <c r="Q477" i="67"/>
  <c r="M477" i="67"/>
  <c r="N477" i="67"/>
  <c r="L477" i="67"/>
  <c r="O440" i="67"/>
  <c r="Q440" i="67"/>
  <c r="N440" i="67"/>
  <c r="L440" i="67"/>
  <c r="M440" i="67"/>
  <c r="Q1235" i="67"/>
  <c r="O1235" i="67"/>
  <c r="N1235" i="67"/>
  <c r="L1235" i="67"/>
  <c r="M1235" i="67"/>
  <c r="Q769" i="67"/>
  <c r="O769" i="67"/>
  <c r="N769" i="67"/>
  <c r="L769" i="67"/>
  <c r="M769" i="67"/>
  <c r="Q298" i="67"/>
  <c r="O298" i="67"/>
  <c r="N298" i="67"/>
  <c r="M298" i="67"/>
  <c r="L298" i="67"/>
  <c r="Q1045" i="67"/>
  <c r="O1045" i="67"/>
  <c r="N1045" i="67"/>
  <c r="M1045" i="67"/>
  <c r="L1045" i="67"/>
  <c r="Q1076" i="67"/>
  <c r="O1076" i="67"/>
  <c r="N1076" i="67"/>
  <c r="M1076" i="67"/>
  <c r="L1076" i="67"/>
  <c r="Q1174" i="67"/>
  <c r="O1174" i="67"/>
  <c r="N1174" i="67"/>
  <c r="M1174" i="67"/>
  <c r="L1174" i="67"/>
  <c r="Q861" i="67"/>
  <c r="O861" i="67"/>
  <c r="N861" i="67"/>
  <c r="M861" i="67"/>
  <c r="L861" i="67"/>
  <c r="Q756" i="67"/>
  <c r="O756" i="67"/>
  <c r="N756" i="67"/>
  <c r="M756" i="67"/>
  <c r="L756" i="67"/>
  <c r="Q513" i="67"/>
  <c r="O513" i="67"/>
  <c r="N513" i="67"/>
  <c r="M513" i="67"/>
  <c r="L513" i="67"/>
  <c r="Q1276" i="67"/>
  <c r="N1276" i="67"/>
  <c r="O1276" i="67"/>
  <c r="M1276" i="67"/>
  <c r="L1276" i="67"/>
  <c r="Q74" i="67"/>
  <c r="O74" i="67"/>
  <c r="N74" i="67"/>
  <c r="M74" i="67"/>
  <c r="L74" i="67"/>
  <c r="Q953" i="67"/>
  <c r="O953" i="67"/>
  <c r="M953" i="67"/>
  <c r="N953" i="67"/>
  <c r="L953" i="67"/>
  <c r="Q306" i="67"/>
  <c r="O306" i="67"/>
  <c r="N306" i="67"/>
  <c r="L306" i="67"/>
  <c r="M306" i="67"/>
  <c r="Q994" i="67"/>
  <c r="O994" i="67"/>
  <c r="N994" i="67"/>
  <c r="L994" i="67"/>
  <c r="M994" i="67"/>
  <c r="Q605" i="67"/>
  <c r="O605" i="67"/>
  <c r="N605" i="67"/>
  <c r="M605" i="67"/>
  <c r="L605" i="67"/>
  <c r="O1046" i="67"/>
  <c r="Q1046" i="67"/>
  <c r="N1046" i="67"/>
  <c r="L1046" i="67"/>
  <c r="M1046" i="67"/>
  <c r="Q1124" i="67"/>
  <c r="O1124" i="67"/>
  <c r="N1124" i="67"/>
  <c r="M1124" i="67"/>
  <c r="L1124" i="67"/>
  <c r="Q51" i="67"/>
  <c r="O51" i="67"/>
  <c r="N51" i="67"/>
  <c r="M51" i="67"/>
  <c r="L51" i="67"/>
  <c r="O1107" i="67"/>
  <c r="Q1107" i="67"/>
  <c r="N1107" i="67"/>
  <c r="M1107" i="67"/>
  <c r="L1107" i="67"/>
  <c r="Q693" i="67"/>
  <c r="O693" i="67"/>
  <c r="N693" i="67"/>
  <c r="M693" i="67"/>
  <c r="L693" i="67"/>
  <c r="Q842" i="67"/>
  <c r="O842" i="67"/>
  <c r="N842" i="67"/>
  <c r="M842" i="67"/>
  <c r="L842" i="67"/>
  <c r="Q359" i="67"/>
  <c r="O359" i="67"/>
  <c r="N359" i="67"/>
  <c r="M359" i="67"/>
  <c r="L359" i="67"/>
  <c r="Q1093" i="67"/>
  <c r="O1093" i="67"/>
  <c r="N1093" i="67"/>
  <c r="M1093" i="67"/>
  <c r="L1093" i="67"/>
  <c r="Q1090" i="67"/>
  <c r="O1090" i="67"/>
  <c r="N1090" i="67"/>
  <c r="M1090" i="67"/>
  <c r="L1090" i="67"/>
  <c r="Q677" i="67"/>
  <c r="O677" i="67"/>
  <c r="N677" i="67"/>
  <c r="M677" i="67"/>
  <c r="L677" i="67"/>
  <c r="Q445" i="67"/>
  <c r="O445" i="67"/>
  <c r="N445" i="67"/>
  <c r="M445" i="67"/>
  <c r="L445" i="67"/>
  <c r="Q352" i="67"/>
  <c r="O352" i="67"/>
  <c r="N352" i="67"/>
  <c r="M352" i="67"/>
  <c r="L352" i="67"/>
  <c r="Q541" i="67"/>
  <c r="O541" i="67"/>
  <c r="N541" i="67"/>
  <c r="M541" i="67"/>
  <c r="L541" i="67"/>
  <c r="Q1245" i="67"/>
  <c r="O1245" i="67"/>
  <c r="N1245" i="67"/>
  <c r="M1245" i="67"/>
  <c r="L1245" i="67"/>
  <c r="Q398" i="67"/>
  <c r="O398" i="67"/>
  <c r="N398" i="67"/>
  <c r="M398" i="67"/>
  <c r="L398" i="67"/>
  <c r="Q478" i="67"/>
  <c r="O478" i="67"/>
  <c r="M478" i="67"/>
  <c r="N478" i="67"/>
  <c r="L478" i="67"/>
  <c r="Q1039" i="67"/>
  <c r="O1039" i="67"/>
  <c r="N1039" i="67"/>
  <c r="L1039" i="67"/>
  <c r="M1039" i="67"/>
  <c r="Q270" i="67"/>
  <c r="O270" i="67"/>
  <c r="M270" i="67"/>
  <c r="L270" i="67"/>
  <c r="N270" i="67"/>
  <c r="Q1083" i="67"/>
  <c r="O1083" i="67"/>
  <c r="N1083" i="67"/>
  <c r="M1083" i="67"/>
  <c r="L1083" i="67"/>
  <c r="Q932" i="67"/>
  <c r="O932" i="67"/>
  <c r="N932" i="67"/>
  <c r="L932" i="67"/>
  <c r="M932" i="67"/>
  <c r="Q437" i="67"/>
  <c r="O437" i="67"/>
  <c r="N437" i="67"/>
  <c r="M437" i="67"/>
  <c r="L437" i="67"/>
  <c r="Q154" i="67"/>
  <c r="O154" i="67"/>
  <c r="N154" i="67"/>
  <c r="M154" i="67"/>
  <c r="L154" i="67"/>
  <c r="Q611" i="67"/>
  <c r="O611" i="67"/>
  <c r="N611" i="67"/>
  <c r="M611" i="67"/>
  <c r="L611" i="67"/>
  <c r="Q809" i="67"/>
  <c r="O809" i="67"/>
  <c r="N809" i="67"/>
  <c r="M809" i="67"/>
  <c r="L809" i="67"/>
  <c r="Q688" i="67"/>
  <c r="O688" i="67"/>
  <c r="N688" i="67"/>
  <c r="M688" i="67"/>
  <c r="L688" i="67"/>
  <c r="Q877" i="67"/>
  <c r="O877" i="67"/>
  <c r="N877" i="67"/>
  <c r="M877" i="67"/>
  <c r="L877" i="67"/>
  <c r="Q1120" i="67"/>
  <c r="O1120" i="67"/>
  <c r="N1120" i="67"/>
  <c r="M1120" i="67"/>
  <c r="L1120" i="67"/>
  <c r="Q134" i="67"/>
  <c r="O134" i="67"/>
  <c r="N134" i="67"/>
  <c r="M134" i="67"/>
  <c r="L134" i="67"/>
  <c r="Q453" i="67"/>
  <c r="O453" i="67"/>
  <c r="N453" i="67"/>
  <c r="M453" i="67"/>
  <c r="L453" i="67"/>
  <c r="Q1032" i="67"/>
  <c r="O1032" i="67"/>
  <c r="N1032" i="67"/>
  <c r="M1032" i="67"/>
  <c r="L1032" i="67"/>
  <c r="Q922" i="67"/>
  <c r="N922" i="67"/>
  <c r="O922" i="67"/>
  <c r="M922" i="67"/>
  <c r="L922" i="67"/>
  <c r="Q991" i="67"/>
  <c r="O991" i="67"/>
  <c r="N991" i="67"/>
  <c r="M991" i="67"/>
  <c r="L991" i="67"/>
  <c r="Q266" i="67"/>
  <c r="O266" i="67"/>
  <c r="N266" i="67"/>
  <c r="M266" i="67"/>
  <c r="L266" i="67"/>
  <c r="Q882" i="67"/>
  <c r="O882" i="67"/>
  <c r="N882" i="67"/>
  <c r="M882" i="67"/>
  <c r="L882" i="67"/>
  <c r="Q1282" i="67"/>
  <c r="O1282" i="67"/>
  <c r="N1282" i="67"/>
  <c r="M1282" i="67"/>
  <c r="L1282" i="67"/>
  <c r="Q912" i="67"/>
  <c r="O912" i="67"/>
  <c r="M912" i="67"/>
  <c r="N912" i="67"/>
  <c r="L912" i="67"/>
  <c r="Q1118" i="67"/>
  <c r="O1118" i="67"/>
  <c r="N1118" i="67"/>
  <c r="M1118" i="67"/>
  <c r="L1118" i="67"/>
  <c r="Q816" i="67"/>
  <c r="O816" i="67"/>
  <c r="N816" i="67"/>
  <c r="L816" i="67"/>
  <c r="M816" i="67"/>
  <c r="Q335" i="67"/>
  <c r="O335" i="67"/>
  <c r="N335" i="67"/>
  <c r="M335" i="67"/>
  <c r="L335" i="67"/>
  <c r="Q1129" i="67"/>
  <c r="O1129" i="67"/>
  <c r="N1129" i="67"/>
  <c r="L1129" i="67"/>
  <c r="M1129" i="67"/>
  <c r="Q606" i="67"/>
  <c r="O606" i="67"/>
  <c r="N606" i="67"/>
  <c r="M606" i="67"/>
  <c r="L606" i="67"/>
  <c r="Q687" i="67"/>
  <c r="O687" i="67"/>
  <c r="N687" i="67"/>
  <c r="M687" i="67"/>
  <c r="L687" i="67"/>
  <c r="Q273" i="67"/>
  <c r="N273" i="67"/>
  <c r="O273" i="67"/>
  <c r="M273" i="67"/>
  <c r="L273" i="67"/>
  <c r="Q101" i="67"/>
  <c r="O101" i="67"/>
  <c r="N101" i="67"/>
  <c r="M101" i="67"/>
  <c r="L101" i="67"/>
  <c r="Q431" i="67"/>
  <c r="O431" i="67"/>
  <c r="N431" i="67"/>
  <c r="L431" i="67"/>
  <c r="M431" i="67"/>
  <c r="Q22" i="67"/>
  <c r="O22" i="67"/>
  <c r="N22" i="67"/>
  <c r="M22" i="67"/>
  <c r="L22" i="67"/>
  <c r="Q391" i="67"/>
  <c r="O391" i="67"/>
  <c r="N391" i="67"/>
  <c r="M391" i="67"/>
  <c r="L391" i="67"/>
  <c r="Q392" i="67"/>
  <c r="N392" i="67"/>
  <c r="O392" i="67"/>
  <c r="L392" i="67"/>
  <c r="M392" i="67"/>
  <c r="Q490" i="67"/>
  <c r="O490" i="67"/>
  <c r="N490" i="67"/>
  <c r="M490" i="67"/>
  <c r="L490" i="67"/>
  <c r="Q1061" i="67"/>
  <c r="O1061" i="67"/>
  <c r="N1061" i="67"/>
  <c r="M1061" i="67"/>
  <c r="L1061" i="67"/>
  <c r="Q759" i="67"/>
  <c r="N759" i="67"/>
  <c r="O759" i="67"/>
  <c r="M759" i="67"/>
  <c r="L759" i="67"/>
  <c r="Q697" i="67"/>
  <c r="O697" i="67"/>
  <c r="N697" i="67"/>
  <c r="L697" i="67"/>
  <c r="M697" i="67"/>
  <c r="Q1072" i="67"/>
  <c r="O1072" i="67"/>
  <c r="N1072" i="67"/>
  <c r="L1072" i="67"/>
  <c r="M1072" i="67"/>
  <c r="Q815" i="67"/>
  <c r="O815" i="67"/>
  <c r="N815" i="67"/>
  <c r="M815" i="67"/>
  <c r="L815" i="67"/>
  <c r="Q739" i="67"/>
  <c r="N739" i="67"/>
  <c r="O739" i="67"/>
  <c r="M739" i="67"/>
  <c r="L739" i="67"/>
  <c r="Q165" i="67"/>
  <c r="N165" i="67"/>
  <c r="O165" i="67"/>
  <c r="M165" i="67"/>
  <c r="L165" i="67"/>
  <c r="Q48" i="67"/>
  <c r="O48" i="67"/>
  <c r="N48" i="67"/>
  <c r="M48" i="67"/>
  <c r="L48" i="67"/>
  <c r="Q989" i="67"/>
  <c r="O989" i="67"/>
  <c r="N989" i="67"/>
  <c r="M989" i="67"/>
  <c r="L989" i="67"/>
  <c r="Q1004" i="67"/>
  <c r="O1004" i="67"/>
  <c r="N1004" i="67"/>
  <c r="M1004" i="67"/>
  <c r="L1004" i="67"/>
  <c r="Q1198" i="67"/>
  <c r="O1198" i="67"/>
  <c r="N1198" i="67"/>
  <c r="M1198" i="67"/>
  <c r="L1198" i="67"/>
  <c r="Q14" i="67"/>
  <c r="O14" i="67"/>
  <c r="N14" i="67"/>
  <c r="M14" i="67"/>
  <c r="L14" i="67"/>
  <c r="Q99" i="67"/>
  <c r="O99" i="67"/>
  <c r="N99" i="67"/>
  <c r="M99" i="67"/>
  <c r="L99" i="67"/>
  <c r="Q1244" i="67"/>
  <c r="N1244" i="67"/>
  <c r="O1244" i="67"/>
  <c r="M1244" i="67"/>
  <c r="L1244" i="67"/>
  <c r="Q338" i="67"/>
  <c r="O338" i="67"/>
  <c r="N338" i="67"/>
  <c r="M338" i="67"/>
  <c r="L338" i="67"/>
  <c r="Q1134" i="67"/>
  <c r="O1134" i="67"/>
  <c r="N1134" i="67"/>
  <c r="L1134" i="67"/>
  <c r="M1134" i="67"/>
  <c r="Q1155" i="67"/>
  <c r="O1155" i="67"/>
  <c r="N1155" i="67"/>
  <c r="M1155" i="67"/>
  <c r="L1155" i="67"/>
  <c r="Q347" i="67"/>
  <c r="O347" i="67"/>
  <c r="N347" i="67"/>
  <c r="M347" i="67"/>
  <c r="L347" i="67"/>
  <c r="Q378" i="67"/>
  <c r="O378" i="67"/>
  <c r="N378" i="67"/>
  <c r="M378" i="67"/>
  <c r="L378" i="67"/>
  <c r="Q381" i="67"/>
  <c r="O381" i="67"/>
  <c r="N381" i="67"/>
  <c r="M381" i="67"/>
  <c r="L381" i="67"/>
  <c r="Q571" i="67"/>
  <c r="O571" i="67"/>
  <c r="N571" i="67"/>
  <c r="M571" i="67"/>
  <c r="L571" i="67"/>
  <c r="Q368" i="67"/>
  <c r="O368" i="67"/>
  <c r="M368" i="67"/>
  <c r="N368" i="67"/>
  <c r="L368" i="67"/>
  <c r="Q981" i="67"/>
  <c r="O981" i="67"/>
  <c r="N981" i="67"/>
  <c r="M981" i="67"/>
  <c r="L981" i="67"/>
  <c r="Q531" i="67"/>
  <c r="O531" i="67"/>
  <c r="N531" i="67"/>
  <c r="M531" i="67"/>
  <c r="L531" i="67"/>
  <c r="Q602" i="67"/>
  <c r="O602" i="67"/>
  <c r="N602" i="67"/>
  <c r="M602" i="67"/>
  <c r="L602" i="67"/>
  <c r="Q374" i="67"/>
  <c r="O374" i="67"/>
  <c r="N374" i="67"/>
  <c r="M374" i="67"/>
  <c r="L374" i="67"/>
  <c r="O1003" i="67"/>
  <c r="Q1003" i="67"/>
  <c r="N1003" i="67"/>
  <c r="M1003" i="67"/>
  <c r="L1003" i="67"/>
  <c r="Q316" i="67"/>
  <c r="O316" i="67"/>
  <c r="N316" i="67"/>
  <c r="M316" i="67"/>
  <c r="L316" i="67"/>
  <c r="Q1025" i="67"/>
  <c r="O1025" i="67"/>
  <c r="N1025" i="67"/>
  <c r="M1025" i="67"/>
  <c r="L1025" i="67"/>
  <c r="Q568" i="67"/>
  <c r="O568" i="67"/>
  <c r="N568" i="67"/>
  <c r="M568" i="67"/>
  <c r="L568" i="67"/>
  <c r="O1109" i="67"/>
  <c r="Q1109" i="67"/>
  <c r="N1109" i="67"/>
  <c r="M1109" i="67"/>
  <c r="L1109" i="67"/>
  <c r="Q55" i="67"/>
  <c r="O55" i="67"/>
  <c r="N55" i="67"/>
  <c r="M55" i="67"/>
  <c r="L55" i="67"/>
  <c r="Q673" i="67"/>
  <c r="O673" i="67"/>
  <c r="N673" i="67"/>
  <c r="L673" i="67"/>
  <c r="M673" i="67"/>
  <c r="Q1002" i="67"/>
  <c r="O1002" i="67"/>
  <c r="N1002" i="67"/>
  <c r="M1002" i="67"/>
  <c r="L1002" i="67"/>
  <c r="Q1074" i="67"/>
  <c r="O1074" i="67"/>
  <c r="N1074" i="67"/>
  <c r="L1074" i="67"/>
  <c r="M1074" i="67"/>
  <c r="Q852" i="67"/>
  <c r="N852" i="67"/>
  <c r="M852" i="67"/>
  <c r="L852" i="67"/>
  <c r="O852" i="67"/>
  <c r="Q255" i="67"/>
  <c r="O255" i="67"/>
  <c r="N255" i="67"/>
  <c r="L255" i="67"/>
  <c r="M255" i="67"/>
  <c r="Q1218" i="67"/>
  <c r="O1218" i="67"/>
  <c r="N1218" i="67"/>
  <c r="M1218" i="67"/>
  <c r="L1218" i="67"/>
  <c r="Q915" i="67"/>
  <c r="N915" i="67"/>
  <c r="O915" i="67"/>
  <c r="M915" i="67"/>
  <c r="L915" i="67"/>
  <c r="Q1176" i="67"/>
  <c r="O1176" i="67"/>
  <c r="N1176" i="67"/>
  <c r="M1176" i="67"/>
  <c r="L1176" i="67"/>
  <c r="Q171" i="67"/>
  <c r="O171" i="67"/>
  <c r="N171" i="67"/>
  <c r="M171" i="67"/>
  <c r="L171" i="67"/>
  <c r="Q1219" i="67"/>
  <c r="O1219" i="67"/>
  <c r="N1219" i="67"/>
  <c r="M1219" i="67"/>
  <c r="L1219" i="67"/>
  <c r="Q556" i="67"/>
  <c r="O556" i="67"/>
  <c r="N556" i="67"/>
  <c r="M556" i="67"/>
  <c r="L556" i="67"/>
  <c r="Q1180" i="67"/>
  <c r="O1180" i="67"/>
  <c r="N1180" i="67"/>
  <c r="L1180" i="67"/>
  <c r="M1180" i="67"/>
  <c r="Q551" i="67"/>
  <c r="O551" i="67"/>
  <c r="N551" i="67"/>
  <c r="M551" i="67"/>
  <c r="L551" i="67"/>
  <c r="Q1268" i="67"/>
  <c r="O1268" i="67"/>
  <c r="N1268" i="67"/>
  <c r="M1268" i="67"/>
  <c r="L1268" i="67"/>
  <c r="Q1199" i="67"/>
  <c r="O1199" i="67"/>
  <c r="N1199" i="67"/>
  <c r="M1199" i="67"/>
  <c r="L1199" i="67"/>
  <c r="Q822" i="67"/>
  <c r="O822" i="67"/>
  <c r="N822" i="67"/>
  <c r="M822" i="67"/>
  <c r="L822" i="67"/>
  <c r="Q321" i="67"/>
  <c r="O321" i="67"/>
  <c r="N321" i="67"/>
  <c r="M321" i="67"/>
  <c r="L321" i="67"/>
  <c r="Q6" i="67"/>
  <c r="O6" i="67"/>
  <c r="N6" i="67"/>
  <c r="M6" i="67"/>
  <c r="L6" i="67"/>
  <c r="Q1081" i="67"/>
  <c r="O1081" i="67"/>
  <c r="N1081" i="67"/>
  <c r="M1081" i="67"/>
  <c r="L1081" i="67"/>
  <c r="Q1148" i="67"/>
  <c r="O1148" i="67"/>
  <c r="N1148" i="67"/>
  <c r="M1148" i="67"/>
  <c r="L1148" i="67"/>
  <c r="Q1128" i="67"/>
  <c r="O1128" i="67"/>
  <c r="N1128" i="67"/>
  <c r="M1128" i="67"/>
  <c r="L1128" i="67"/>
  <c r="Q936" i="67"/>
  <c r="O936" i="67"/>
  <c r="M936" i="67"/>
  <c r="N936" i="67"/>
  <c r="L936" i="67"/>
  <c r="Q493" i="67"/>
  <c r="O493" i="67"/>
  <c r="N493" i="67"/>
  <c r="L493" i="67"/>
  <c r="M493" i="67"/>
  <c r="Q526" i="67"/>
  <c r="O526" i="67"/>
  <c r="N526" i="67"/>
  <c r="M526" i="67"/>
  <c r="L526" i="67"/>
  <c r="Q899" i="67"/>
  <c r="O899" i="67"/>
  <c r="N899" i="67"/>
  <c r="M899" i="67"/>
  <c r="L899" i="67"/>
  <c r="Q779" i="67"/>
  <c r="O779" i="67"/>
  <c r="N779" i="67"/>
  <c r="M779" i="67"/>
  <c r="L779" i="67"/>
  <c r="Q757" i="67"/>
  <c r="O757" i="67"/>
  <c r="N757" i="67"/>
  <c r="M757" i="67"/>
  <c r="L757" i="67"/>
  <c r="Q341" i="67"/>
  <c r="O341" i="67"/>
  <c r="N341" i="67"/>
  <c r="M341" i="67"/>
  <c r="L341" i="67"/>
  <c r="Q886" i="67"/>
  <c r="O886" i="67"/>
  <c r="N886" i="67"/>
  <c r="M886" i="67"/>
  <c r="L886" i="67"/>
  <c r="Q797" i="67"/>
  <c r="O797" i="67"/>
  <c r="N797" i="67"/>
  <c r="M797" i="67"/>
  <c r="L797" i="67"/>
  <c r="Q925" i="67"/>
  <c r="O925" i="67"/>
  <c r="N925" i="67"/>
  <c r="M925" i="67"/>
  <c r="L925" i="67"/>
  <c r="Q284" i="67"/>
  <c r="O284" i="67"/>
  <c r="N284" i="67"/>
  <c r="M284" i="67"/>
  <c r="L284" i="67"/>
  <c r="Q681" i="67"/>
  <c r="O681" i="67"/>
  <c r="M681" i="67"/>
  <c r="N681" i="67"/>
  <c r="L681" i="67"/>
  <c r="Q800" i="67"/>
  <c r="N800" i="67"/>
  <c r="O800" i="67"/>
  <c r="M800" i="67"/>
  <c r="L800" i="67"/>
  <c r="Q781" i="67"/>
  <c r="O781" i="67"/>
  <c r="N781" i="67"/>
  <c r="M781" i="67"/>
  <c r="L781" i="67"/>
  <c r="Q722" i="67"/>
  <c r="O722" i="67"/>
  <c r="N722" i="67"/>
  <c r="M722" i="67"/>
  <c r="L722" i="67"/>
  <c r="Q281" i="67"/>
  <c r="O281" i="67"/>
  <c r="N281" i="67"/>
  <c r="M281" i="67"/>
  <c r="L281" i="67"/>
  <c r="Q479" i="67"/>
  <c r="N479" i="67"/>
  <c r="O479" i="67"/>
  <c r="M479" i="67"/>
  <c r="L479" i="67"/>
  <c r="Q313" i="67"/>
  <c r="O313" i="67"/>
  <c r="N313" i="67"/>
  <c r="M313" i="67"/>
  <c r="L313" i="67"/>
  <c r="Q13" i="67"/>
  <c r="O13" i="67"/>
  <c r="N13" i="67"/>
  <c r="M13" i="67"/>
  <c r="L13" i="67"/>
  <c r="Q32" i="67"/>
  <c r="O32" i="67"/>
  <c r="N32" i="67"/>
  <c r="M32" i="67"/>
  <c r="L32" i="67"/>
  <c r="Q1111" i="67"/>
  <c r="O1111" i="67"/>
  <c r="N1111" i="67"/>
  <c r="M1111" i="67"/>
  <c r="L1111" i="67"/>
  <c r="Q435" i="67"/>
  <c r="O435" i="67"/>
  <c r="N435" i="67"/>
  <c r="M435" i="67"/>
  <c r="L435" i="67"/>
  <c r="Q460" i="67"/>
  <c r="O460" i="67"/>
  <c r="M460" i="67"/>
  <c r="N460" i="67"/>
  <c r="L460" i="67"/>
  <c r="Q286" i="67"/>
  <c r="N286" i="67"/>
  <c r="O286" i="67"/>
  <c r="M286" i="67"/>
  <c r="L286" i="67"/>
  <c r="Q690" i="67"/>
  <c r="O690" i="67"/>
  <c r="N690" i="67"/>
  <c r="M690" i="67"/>
  <c r="L690" i="67"/>
  <c r="Q598" i="67"/>
  <c r="O598" i="67"/>
  <c r="N598" i="67"/>
  <c r="M598" i="67"/>
  <c r="L598" i="67"/>
  <c r="Q46" i="67"/>
  <c r="O46" i="67"/>
  <c r="N46" i="67"/>
  <c r="M46" i="67"/>
  <c r="L46" i="67"/>
  <c r="O624" i="67"/>
  <c r="Q624" i="67"/>
  <c r="N624" i="67"/>
  <c r="M624" i="67"/>
  <c r="L624" i="67"/>
  <c r="Q599" i="67"/>
  <c r="O599" i="67"/>
  <c r="N599" i="67"/>
  <c r="M599" i="67"/>
  <c r="L599" i="67"/>
  <c r="Q163" i="67"/>
  <c r="O163" i="67"/>
  <c r="N163" i="67"/>
  <c r="M163" i="67"/>
  <c r="L163" i="67"/>
  <c r="Q587" i="67"/>
  <c r="O587" i="67"/>
  <c r="N587" i="67"/>
  <c r="M587" i="67"/>
  <c r="L587" i="67"/>
  <c r="Q86" i="67"/>
  <c r="O86" i="67"/>
  <c r="N86" i="67"/>
  <c r="M86" i="67"/>
  <c r="L86" i="67"/>
  <c r="Q940" i="67"/>
  <c r="O940" i="67"/>
  <c r="N940" i="67"/>
  <c r="M940" i="67"/>
  <c r="L940" i="67"/>
  <c r="Q394" i="67"/>
  <c r="O394" i="67"/>
  <c r="N394" i="67"/>
  <c r="L394" i="67"/>
  <c r="M394" i="67"/>
  <c r="Q1253" i="67"/>
  <c r="O1253" i="67"/>
  <c r="N1253" i="67"/>
  <c r="M1253" i="67"/>
  <c r="L1253" i="67"/>
  <c r="Q476" i="67"/>
  <c r="O476" i="67"/>
  <c r="N476" i="67"/>
  <c r="M476" i="67"/>
  <c r="L476" i="67"/>
  <c r="Q1029" i="67"/>
  <c r="O1029" i="67"/>
  <c r="N1029" i="67"/>
  <c r="M1029" i="67"/>
  <c r="L1029" i="67"/>
  <c r="Q641" i="67"/>
  <c r="O641" i="67"/>
  <c r="N641" i="67"/>
  <c r="M641" i="67"/>
  <c r="L641" i="67"/>
  <c r="Q439" i="67"/>
  <c r="O439" i="67"/>
  <c r="N439" i="67"/>
  <c r="M439" i="67"/>
  <c r="L439" i="67"/>
  <c r="Q768" i="67"/>
  <c r="O768" i="67"/>
  <c r="M768" i="67"/>
  <c r="N768" i="67"/>
  <c r="L768" i="67"/>
  <c r="Q417" i="67"/>
  <c r="O417" i="67"/>
  <c r="N417" i="67"/>
  <c r="M417" i="67"/>
  <c r="L417" i="67"/>
  <c r="Q648" i="67"/>
  <c r="O648" i="67"/>
  <c r="N648" i="67"/>
  <c r="M648" i="67"/>
  <c r="L648" i="67"/>
  <c r="Q773" i="67"/>
  <c r="O773" i="67"/>
  <c r="N773" i="67"/>
  <c r="L773" i="67"/>
  <c r="M773" i="67"/>
  <c r="Q370" i="67"/>
  <c r="O370" i="67"/>
  <c r="N370" i="67"/>
  <c r="M370" i="67"/>
  <c r="L370" i="67"/>
  <c r="Q569" i="67"/>
  <c r="O569" i="67"/>
  <c r="N569" i="67"/>
  <c r="M569" i="67"/>
  <c r="L569" i="67"/>
  <c r="Q1151" i="67"/>
  <c r="O1151" i="67"/>
  <c r="N1151" i="67"/>
  <c r="M1151" i="67"/>
  <c r="L1151" i="67"/>
  <c r="Q586" i="67"/>
  <c r="O586" i="67"/>
  <c r="N586" i="67"/>
  <c r="L586" i="67"/>
  <c r="M586" i="67"/>
  <c r="Q34" i="67"/>
  <c r="O34" i="67"/>
  <c r="N34" i="67"/>
  <c r="M34" i="67"/>
  <c r="L34" i="67"/>
  <c r="Q552" i="67"/>
  <c r="O552" i="67"/>
  <c r="N552" i="67"/>
  <c r="M552" i="67"/>
  <c r="L552" i="67"/>
  <c r="Q248" i="67"/>
  <c r="O248" i="67"/>
  <c r="N248" i="67"/>
  <c r="M248" i="67"/>
  <c r="L248" i="67"/>
  <c r="Q1080" i="67"/>
  <c r="O1080" i="67"/>
  <c r="N1080" i="67"/>
  <c r="M1080" i="67"/>
  <c r="L1080" i="67"/>
  <c r="Q70" i="67"/>
  <c r="O70" i="67"/>
  <c r="N70" i="67"/>
  <c r="M70" i="67"/>
  <c r="L70" i="67"/>
  <c r="Q330" i="67"/>
  <c r="O330" i="67"/>
  <c r="N330" i="67"/>
  <c r="M330" i="67"/>
  <c r="L330" i="67"/>
  <c r="Q331" i="67"/>
  <c r="O331" i="67"/>
  <c r="N331" i="67"/>
  <c r="M331" i="67"/>
  <c r="L331" i="67"/>
  <c r="Q1115" i="67"/>
  <c r="O1115" i="67"/>
  <c r="N1115" i="67"/>
  <c r="M1115" i="67"/>
  <c r="L1115" i="67"/>
  <c r="Q15" i="67"/>
  <c r="O15" i="67"/>
  <c r="M15" i="67"/>
  <c r="N15" i="67"/>
  <c r="L15" i="67"/>
  <c r="Q1288" i="67"/>
  <c r="O1288" i="67"/>
  <c r="L1288" i="67"/>
  <c r="N1288" i="67"/>
  <c r="M1288" i="67"/>
  <c r="Q462" i="67"/>
  <c r="O462" i="67"/>
  <c r="N462" i="67"/>
  <c r="M462" i="67"/>
  <c r="L462" i="67"/>
  <c r="Q1269" i="67"/>
  <c r="N1269" i="67"/>
  <c r="O1269" i="67"/>
  <c r="M1269" i="67"/>
  <c r="L1269" i="67"/>
  <c r="Q1311" i="67"/>
  <c r="O1311" i="67"/>
  <c r="N1311" i="67"/>
  <c r="M1311" i="67"/>
  <c r="L1311" i="67"/>
  <c r="Q1050" i="67"/>
  <c r="O1050" i="67"/>
  <c r="N1050" i="67"/>
  <c r="M1050" i="67"/>
  <c r="L1050" i="67"/>
  <c r="Q484" i="67"/>
  <c r="O484" i="67"/>
  <c r="N484" i="67"/>
  <c r="L484" i="67"/>
  <c r="M484" i="67"/>
  <c r="Q387" i="67"/>
  <c r="N387" i="67"/>
  <c r="O387" i="67"/>
  <c r="M387" i="67"/>
  <c r="L387" i="67"/>
  <c r="Q993" i="67"/>
  <c r="O993" i="67"/>
  <c r="N993" i="67"/>
  <c r="M993" i="67"/>
  <c r="L993" i="67"/>
  <c r="Q403" i="67"/>
  <c r="O403" i="67"/>
  <c r="N403" i="67"/>
  <c r="M403" i="67"/>
  <c r="L403" i="67"/>
  <c r="Q12" i="67"/>
  <c r="O12" i="67"/>
  <c r="N12" i="67"/>
  <c r="M12" i="67"/>
  <c r="L12" i="67"/>
  <c r="Q686" i="67"/>
  <c r="O686" i="67"/>
  <c r="N686" i="67"/>
  <c r="M686" i="67"/>
  <c r="L686" i="67"/>
  <c r="Q982" i="67"/>
  <c r="O982" i="67"/>
  <c r="M982" i="67"/>
  <c r="L982" i="67"/>
  <c r="N982" i="67"/>
  <c r="Q44" i="67"/>
  <c r="O44" i="67"/>
  <c r="N44" i="67"/>
  <c r="M44" i="67"/>
  <c r="L44" i="67"/>
  <c r="Q658" i="67"/>
  <c r="O658" i="67"/>
  <c r="N658" i="67"/>
  <c r="M658" i="67"/>
  <c r="L658" i="67"/>
  <c r="Q1237" i="67"/>
  <c r="O1237" i="67"/>
  <c r="N1237" i="67"/>
  <c r="M1237" i="67"/>
  <c r="L1237" i="67"/>
  <c r="O542" i="67"/>
  <c r="Q542" i="67"/>
  <c r="N542" i="67"/>
  <c r="M542" i="67"/>
  <c r="L542" i="67"/>
  <c r="Q60" i="67"/>
  <c r="O60" i="67"/>
  <c r="N60" i="67"/>
  <c r="L60" i="67"/>
  <c r="M60" i="67"/>
  <c r="Q424" i="67"/>
  <c r="O424" i="67"/>
  <c r="N424" i="67"/>
  <c r="M424" i="67"/>
  <c r="L424" i="67"/>
  <c r="Q631" i="67"/>
  <c r="O631" i="67"/>
  <c r="N631" i="67"/>
  <c r="M631" i="67"/>
  <c r="L631" i="67"/>
  <c r="Q419" i="67"/>
  <c r="O419" i="67"/>
  <c r="N419" i="67"/>
  <c r="M419" i="67"/>
  <c r="L419" i="67"/>
  <c r="Q131" i="67"/>
  <c r="O131" i="67"/>
  <c r="N131" i="67"/>
  <c r="M131" i="67"/>
  <c r="L131" i="67"/>
  <c r="Q98" i="67"/>
  <c r="O98" i="67"/>
  <c r="N98" i="67"/>
  <c r="L98" i="67"/>
  <c r="M98" i="67"/>
  <c r="Q401" i="67"/>
  <c r="N401" i="67"/>
  <c r="O401" i="67"/>
  <c r="M401" i="67"/>
  <c r="L401" i="67"/>
  <c r="Q1156" i="67"/>
  <c r="O1156" i="67"/>
  <c r="N1156" i="67"/>
  <c r="M1156" i="67"/>
  <c r="L1156" i="67"/>
  <c r="Q344" i="67"/>
  <c r="O344" i="67"/>
  <c r="N344" i="67"/>
  <c r="M344" i="67"/>
  <c r="L344" i="67"/>
  <c r="Q1234" i="67"/>
  <c r="O1234" i="67"/>
  <c r="N1234" i="67"/>
  <c r="M1234" i="67"/>
  <c r="L1234" i="67"/>
  <c r="Q698" i="67"/>
  <c r="O698" i="67"/>
  <c r="N698" i="67"/>
  <c r="M698" i="67"/>
  <c r="L698" i="67"/>
  <c r="Q683" i="67"/>
  <c r="O683" i="67"/>
  <c r="N683" i="67"/>
  <c r="M683" i="67"/>
  <c r="L683" i="67"/>
  <c r="Q263" i="67"/>
  <c r="O263" i="67"/>
  <c r="N263" i="67"/>
  <c r="M263" i="67"/>
  <c r="L263" i="67"/>
  <c r="Q1026" i="67"/>
  <c r="O1026" i="67"/>
  <c r="N1026" i="67"/>
  <c r="M1026" i="67"/>
  <c r="L1026" i="67"/>
  <c r="Q132" i="67"/>
  <c r="O132" i="67"/>
  <c r="N132" i="67"/>
  <c r="M132" i="67"/>
  <c r="L132" i="67"/>
  <c r="Q332" i="67"/>
  <c r="O332" i="67"/>
  <c r="N332" i="67"/>
  <c r="M332" i="67"/>
  <c r="L332" i="67"/>
  <c r="Q469" i="67"/>
  <c r="O469" i="67"/>
  <c r="N469" i="67"/>
  <c r="L469" i="67"/>
  <c r="M469" i="67"/>
  <c r="Q1250" i="67"/>
  <c r="O1250" i="67"/>
  <c r="N1250" i="67"/>
  <c r="M1250" i="67"/>
  <c r="L1250" i="67"/>
  <c r="Q904" i="67"/>
  <c r="O904" i="67"/>
  <c r="N904" i="67"/>
  <c r="M904" i="67"/>
  <c r="L904" i="67"/>
  <c r="Q730" i="67"/>
  <c r="O730" i="67"/>
  <c r="N730" i="67"/>
  <c r="M730" i="67"/>
  <c r="L730" i="67"/>
  <c r="Q109" i="67"/>
  <c r="O109" i="67"/>
  <c r="N109" i="67"/>
  <c r="M109" i="67"/>
  <c r="L109" i="67"/>
  <c r="Q1317" i="67"/>
  <c r="O1317" i="67"/>
  <c r="N1317" i="67"/>
  <c r="M1317" i="67"/>
  <c r="L1317" i="67"/>
  <c r="Q454" i="67"/>
  <c r="O454" i="67"/>
  <c r="N454" i="67"/>
  <c r="M454" i="67"/>
  <c r="L454" i="67"/>
  <c r="Q353" i="67"/>
  <c r="O353" i="67"/>
  <c r="M353" i="67"/>
  <c r="N353" i="67"/>
  <c r="L353" i="67"/>
  <c r="Q1264" i="67"/>
  <c r="O1264" i="67"/>
  <c r="N1264" i="67"/>
  <c r="M1264" i="67"/>
  <c r="L1264" i="67"/>
  <c r="Q851" i="67"/>
  <c r="O851" i="67"/>
  <c r="N851" i="67"/>
  <c r="M851" i="67"/>
  <c r="L851" i="67"/>
  <c r="Q774" i="67"/>
  <c r="O774" i="67"/>
  <c r="N774" i="67"/>
  <c r="M774" i="67"/>
  <c r="L774" i="67"/>
  <c r="Q1195" i="67"/>
  <c r="O1195" i="67"/>
  <c r="N1195" i="67"/>
  <c r="M1195" i="67"/>
  <c r="L1195" i="67"/>
  <c r="Q1263" i="67"/>
  <c r="O1263" i="67"/>
  <c r="N1263" i="67"/>
  <c r="M1263" i="67"/>
  <c r="L1263" i="67"/>
  <c r="Q61" i="67"/>
  <c r="O61" i="67"/>
  <c r="N61" i="67"/>
  <c r="M61" i="67"/>
  <c r="L61" i="67"/>
  <c r="Q1058" i="67"/>
  <c r="O1058" i="67"/>
  <c r="N1058" i="67"/>
  <c r="M1058" i="67"/>
  <c r="L1058" i="67"/>
  <c r="Q143" i="67"/>
  <c r="O143" i="67"/>
  <c r="N143" i="67"/>
  <c r="L143" i="67"/>
  <c r="M143" i="67"/>
  <c r="Q555" i="67"/>
  <c r="O555" i="67"/>
  <c r="M555" i="67"/>
  <c r="N555" i="67"/>
  <c r="L555" i="67"/>
  <c r="Q663" i="67"/>
  <c r="O663" i="67"/>
  <c r="M663" i="67"/>
  <c r="N663" i="67"/>
  <c r="L663" i="67"/>
  <c r="Q937" i="67"/>
  <c r="O937" i="67"/>
  <c r="M937" i="67"/>
  <c r="N937" i="67"/>
  <c r="L937" i="67"/>
  <c r="Q383" i="67"/>
  <c r="O383" i="67"/>
  <c r="N383" i="67"/>
  <c r="M383" i="67"/>
  <c r="L383" i="67"/>
  <c r="Q618" i="67"/>
  <c r="O618" i="67"/>
  <c r="N618" i="67"/>
  <c r="M618" i="67"/>
  <c r="L618" i="67"/>
  <c r="Q1318" i="67"/>
  <c r="O1318" i="67"/>
  <c r="N1318" i="67"/>
  <c r="M1318" i="67"/>
  <c r="L1318" i="67"/>
  <c r="Q141" i="67"/>
  <c r="O141" i="67"/>
  <c r="N141" i="67"/>
  <c r="L141" i="67"/>
  <c r="M141" i="67"/>
  <c r="Q1246" i="67"/>
  <c r="N1246" i="67"/>
  <c r="O1246" i="67"/>
  <c r="M1246" i="67"/>
  <c r="L1246" i="67"/>
  <c r="Q146" i="67"/>
  <c r="O146" i="67"/>
  <c r="N146" i="67"/>
  <c r="M146" i="67"/>
  <c r="L146" i="67"/>
  <c r="Q540" i="67"/>
  <c r="O540" i="67"/>
  <c r="N540" i="67"/>
  <c r="M540" i="67"/>
  <c r="L540" i="67"/>
  <c r="Q287" i="67"/>
  <c r="O287" i="67"/>
  <c r="N287" i="67"/>
  <c r="M287" i="67"/>
  <c r="L287" i="67"/>
  <c r="Q977" i="67"/>
  <c r="O977" i="67"/>
  <c r="N977" i="67"/>
  <c r="M977" i="67"/>
  <c r="L977" i="67"/>
  <c r="Q327" i="67"/>
  <c r="O327" i="67"/>
  <c r="N327" i="67"/>
  <c r="M327" i="67"/>
  <c r="L327" i="67"/>
  <c r="Q443" i="67"/>
  <c r="O443" i="67"/>
  <c r="N443" i="67"/>
  <c r="M443" i="67"/>
  <c r="L443" i="67"/>
  <c r="Q1188" i="67"/>
  <c r="O1188" i="67"/>
  <c r="N1188" i="67"/>
  <c r="M1188" i="67"/>
  <c r="L1188" i="67"/>
  <c r="Q736" i="67"/>
  <c r="O736" i="67"/>
  <c r="N736" i="67"/>
  <c r="M736" i="67"/>
  <c r="L736" i="67"/>
  <c r="Q166" i="67"/>
  <c r="O166" i="67"/>
  <c r="N166" i="67"/>
  <c r="M166" i="67"/>
  <c r="L166" i="67"/>
  <c r="Q142" i="67"/>
  <c r="O142" i="67"/>
  <c r="M142" i="67"/>
  <c r="L142" i="67"/>
  <c r="N142" i="67"/>
  <c r="Q748" i="67"/>
  <c r="O748" i="67"/>
  <c r="N748" i="67"/>
  <c r="M748" i="67"/>
  <c r="L748" i="67"/>
  <c r="Q1054" i="67"/>
  <c r="O1054" i="67"/>
  <c r="N1054" i="67"/>
  <c r="M1054" i="67"/>
  <c r="L1054" i="67"/>
  <c r="Q113" i="67"/>
  <c r="O113" i="67"/>
  <c r="N113" i="67"/>
  <c r="M113" i="67"/>
  <c r="L113" i="67"/>
  <c r="Q179" i="67"/>
  <c r="O179" i="67"/>
  <c r="N179" i="67"/>
  <c r="M179" i="67"/>
  <c r="L179" i="67"/>
  <c r="Q1027" i="67"/>
  <c r="O1027" i="67"/>
  <c r="N1027" i="67"/>
  <c r="M1027" i="67"/>
  <c r="L1027" i="67"/>
  <c r="Q308" i="67"/>
  <c r="N308" i="67"/>
  <c r="O308" i="67"/>
  <c r="M308" i="67"/>
  <c r="L308" i="67"/>
  <c r="Q1056" i="67"/>
  <c r="O1056" i="67"/>
  <c r="N1056" i="67"/>
  <c r="L1056" i="67"/>
  <c r="M1056" i="67"/>
  <c r="Q307" i="67"/>
  <c r="O307" i="67"/>
  <c r="N307" i="67"/>
  <c r="M307" i="67"/>
  <c r="L307" i="67"/>
  <c r="Q254" i="67"/>
  <c r="N254" i="67"/>
  <c r="O254" i="67"/>
  <c r="M254" i="67"/>
  <c r="L254" i="67"/>
  <c r="Q336" i="67"/>
  <c r="O336" i="67"/>
  <c r="N336" i="67"/>
  <c r="M336" i="67"/>
  <c r="L336" i="67"/>
  <c r="Q1208" i="67"/>
  <c r="O1208" i="67"/>
  <c r="N1208" i="67"/>
  <c r="M1208" i="67"/>
  <c r="L1208" i="67"/>
  <c r="Q433" i="67"/>
  <c r="O433" i="67"/>
  <c r="N433" i="67"/>
  <c r="M433" i="67"/>
  <c r="L433" i="67"/>
  <c r="Q831" i="67"/>
  <c r="O831" i="67"/>
  <c r="N831" i="67"/>
  <c r="L831" i="67"/>
  <c r="M831" i="67"/>
  <c r="Q40" i="67"/>
  <c r="O40" i="67"/>
  <c r="N40" i="67"/>
  <c r="M40" i="67"/>
  <c r="L40" i="67"/>
  <c r="Q312" i="67"/>
  <c r="O312" i="67"/>
  <c r="N312" i="67"/>
  <c r="M312" i="67"/>
  <c r="L312" i="67"/>
  <c r="Q943" i="67"/>
  <c r="O943" i="67"/>
  <c r="N943" i="67"/>
  <c r="M943" i="67"/>
  <c r="L943" i="67"/>
  <c r="Q301" i="67"/>
  <c r="O301" i="67"/>
  <c r="N301" i="67"/>
  <c r="M301" i="67"/>
  <c r="L301" i="67"/>
  <c r="Q907" i="67"/>
  <c r="O907" i="67"/>
  <c r="N907" i="67"/>
  <c r="L907" i="67"/>
  <c r="M907" i="67"/>
  <c r="Q959" i="67"/>
  <c r="O959" i="67"/>
  <c r="N959" i="67"/>
  <c r="M959" i="67"/>
  <c r="L959" i="67"/>
  <c r="Q685" i="67"/>
  <c r="O685" i="67"/>
  <c r="N685" i="67"/>
  <c r="L685" i="67"/>
  <c r="M685" i="67"/>
  <c r="Q559" i="67"/>
  <c r="O559" i="67"/>
  <c r="N559" i="67"/>
  <c r="M559" i="67"/>
  <c r="L559" i="67"/>
  <c r="Q1179" i="67"/>
  <c r="O1179" i="67"/>
  <c r="N1179" i="67"/>
  <c r="M1179" i="67"/>
  <c r="L1179" i="67"/>
  <c r="Q928" i="67"/>
  <c r="O928" i="67"/>
  <c r="N928" i="67"/>
  <c r="M928" i="67"/>
  <c r="L928" i="67"/>
  <c r="Q733" i="67"/>
  <c r="O733" i="67"/>
  <c r="N733" i="67"/>
  <c r="M733" i="67"/>
  <c r="L733" i="67"/>
  <c r="Q871" i="67"/>
  <c r="O871" i="67"/>
  <c r="N871" i="67"/>
  <c r="M871" i="67"/>
  <c r="L871" i="67"/>
  <c r="Q293" i="67"/>
  <c r="O293" i="67"/>
  <c r="N293" i="67"/>
  <c r="M293" i="67"/>
  <c r="L293" i="67"/>
  <c r="Q1162" i="67"/>
  <c r="O1162" i="67"/>
  <c r="N1162" i="67"/>
  <c r="M1162" i="67"/>
  <c r="L1162" i="67"/>
  <c r="Q1206" i="67"/>
  <c r="O1206" i="67"/>
  <c r="N1206" i="67"/>
  <c r="L1206" i="67"/>
  <c r="M1206" i="67"/>
  <c r="Q784" i="67"/>
  <c r="O784" i="67"/>
  <c r="N784" i="67"/>
  <c r="L784" i="67"/>
  <c r="M784" i="67"/>
  <c r="Q858" i="67"/>
  <c r="O858" i="67"/>
  <c r="N858" i="67"/>
  <c r="M858" i="67"/>
  <c r="L858" i="67"/>
  <c r="Q945" i="67"/>
  <c r="O945" i="67"/>
  <c r="N945" i="67"/>
  <c r="M945" i="67"/>
  <c r="L945" i="67"/>
  <c r="Q645" i="67"/>
  <c r="O645" i="67"/>
  <c r="N645" i="67"/>
  <c r="M645" i="67"/>
  <c r="L645" i="67"/>
  <c r="Q791" i="67"/>
  <c r="O791" i="67"/>
  <c r="N791" i="67"/>
  <c r="M791" i="67"/>
  <c r="L791" i="67"/>
  <c r="Q1112" i="67"/>
  <c r="O1112" i="67"/>
  <c r="N1112" i="67"/>
  <c r="M1112" i="67"/>
  <c r="L1112" i="67"/>
  <c r="Q482" i="67"/>
  <c r="O482" i="67"/>
  <c r="N482" i="67"/>
  <c r="M482" i="67"/>
  <c r="L482" i="67"/>
  <c r="Q933" i="67"/>
  <c r="O933" i="67"/>
  <c r="N933" i="67"/>
  <c r="M933" i="67"/>
  <c r="L933" i="67"/>
  <c r="Q1153" i="67"/>
  <c r="O1153" i="67"/>
  <c r="N1153" i="67"/>
  <c r="M1153" i="67"/>
  <c r="L1153" i="67"/>
  <c r="Q622" i="67"/>
  <c r="O622" i="67"/>
  <c r="N622" i="67"/>
  <c r="M622" i="67"/>
  <c r="L622" i="67"/>
  <c r="Q728" i="67"/>
  <c r="O728" i="67"/>
  <c r="N728" i="67"/>
  <c r="M728" i="67"/>
  <c r="L728" i="67"/>
  <c r="Q749" i="67"/>
  <c r="O749" i="67"/>
  <c r="N749" i="67"/>
  <c r="M749" i="67"/>
  <c r="L749" i="67"/>
  <c r="Q1127" i="67"/>
  <c r="O1127" i="67"/>
  <c r="N1127" i="67"/>
  <c r="M1127" i="67"/>
  <c r="L1127" i="67"/>
  <c r="Q1314" i="67"/>
  <c r="O1314" i="67"/>
  <c r="N1314" i="67"/>
  <c r="M1314" i="67"/>
  <c r="L1314" i="67"/>
  <c r="Q844" i="67"/>
  <c r="O844" i="67"/>
  <c r="M844" i="67"/>
  <c r="N844" i="67"/>
  <c r="L844" i="67"/>
  <c r="Q808" i="67"/>
  <c r="N808" i="67"/>
  <c r="O808" i="67"/>
  <c r="M808" i="67"/>
  <c r="L808" i="67"/>
  <c r="Q278" i="67"/>
  <c r="O278" i="67"/>
  <c r="N278" i="67"/>
  <c r="M278" i="67"/>
  <c r="L278" i="67"/>
  <c r="O136" i="67"/>
  <c r="Q136" i="67"/>
  <c r="N136" i="67"/>
  <c r="M136" i="67"/>
  <c r="L136" i="67"/>
  <c r="Q483" i="67"/>
  <c r="O483" i="67"/>
  <c r="N483" i="67"/>
  <c r="M483" i="67"/>
  <c r="L483" i="67"/>
  <c r="Q461" i="67"/>
  <c r="O461" i="67"/>
  <c r="N461" i="67"/>
  <c r="M461" i="67"/>
  <c r="L461" i="67"/>
  <c r="Q408" i="67"/>
  <c r="O408" i="67"/>
  <c r="N408" i="67"/>
  <c r="M408" i="67"/>
  <c r="L408" i="67"/>
  <c r="Q674" i="67"/>
  <c r="O674" i="67"/>
  <c r="N674" i="67"/>
  <c r="M674" i="67"/>
  <c r="L674" i="67"/>
  <c r="Q295" i="67"/>
  <c r="O295" i="67"/>
  <c r="N295" i="67"/>
  <c r="M295" i="67"/>
  <c r="L295" i="67"/>
  <c r="Q10" i="67"/>
  <c r="O10" i="67"/>
  <c r="N10" i="67"/>
  <c r="M10" i="67"/>
  <c r="L10" i="67"/>
  <c r="Q1021" i="67"/>
  <c r="O1021" i="67"/>
  <c r="N1021" i="67"/>
  <c r="M1021" i="67"/>
  <c r="L1021" i="67"/>
  <c r="Q849" i="67"/>
  <c r="O849" i="67"/>
  <c r="N849" i="67"/>
  <c r="M849" i="67"/>
  <c r="L849" i="67"/>
  <c r="Q804" i="67"/>
  <c r="N804" i="67"/>
  <c r="M804" i="67"/>
  <c r="O804" i="67"/>
  <c r="L804" i="67"/>
  <c r="Q275" i="67"/>
  <c r="O275" i="67"/>
  <c r="N275" i="67"/>
  <c r="M275" i="67"/>
  <c r="L275" i="67"/>
  <c r="Q1285" i="67"/>
  <c r="O1285" i="67"/>
  <c r="N1285" i="67"/>
  <c r="M1285" i="67"/>
  <c r="L1285" i="67"/>
  <c r="Q660" i="67"/>
  <c r="O660" i="67"/>
  <c r="N660" i="67"/>
  <c r="M660" i="67"/>
  <c r="L660" i="67"/>
  <c r="Q986" i="67"/>
  <c r="O986" i="67"/>
  <c r="N986" i="67"/>
  <c r="M986" i="67"/>
  <c r="L986" i="67"/>
  <c r="Q547" i="67"/>
  <c r="O547" i="67"/>
  <c r="N547" i="67"/>
  <c r="M547" i="67"/>
  <c r="L547" i="67"/>
  <c r="O1260" i="67"/>
  <c r="N1260" i="67"/>
  <c r="Q1260" i="67"/>
  <c r="M1260" i="67"/>
  <c r="L1260" i="67"/>
  <c r="Q796" i="67"/>
  <c r="N796" i="67"/>
  <c r="O796" i="67"/>
  <c r="M796" i="67"/>
  <c r="L796" i="67"/>
  <c r="Q662" i="67"/>
  <c r="O662" i="67"/>
  <c r="N662" i="67"/>
  <c r="M662" i="67"/>
  <c r="L662" i="67"/>
  <c r="Q472" i="67"/>
  <c r="O472" i="67"/>
  <c r="N472" i="67"/>
  <c r="M472" i="67"/>
  <c r="L472" i="67"/>
  <c r="Q1212" i="67"/>
  <c r="O1212" i="67"/>
  <c r="N1212" i="67"/>
  <c r="M1212" i="67"/>
  <c r="L1212" i="67"/>
  <c r="Q1114" i="67"/>
  <c r="N1114" i="67"/>
  <c r="O1114" i="67"/>
  <c r="M1114" i="67"/>
  <c r="L1114" i="67"/>
  <c r="Q1275" i="67"/>
  <c r="O1275" i="67"/>
  <c r="N1275" i="67"/>
  <c r="L1275" i="67"/>
  <c r="M1275" i="67"/>
  <c r="Q1289" i="67"/>
  <c r="N1289" i="67"/>
  <c r="M1289" i="67"/>
  <c r="O1289" i="67"/>
  <c r="L1289" i="67"/>
  <c r="Q457" i="67"/>
  <c r="O457" i="67"/>
  <c r="N457" i="67"/>
  <c r="M457" i="67"/>
  <c r="L457" i="67"/>
  <c r="Q957" i="67"/>
  <c r="O957" i="67"/>
  <c r="N957" i="67"/>
  <c r="M957" i="67"/>
  <c r="L957" i="67"/>
  <c r="Q639" i="67"/>
  <c r="O639" i="67"/>
  <c r="N639" i="67"/>
  <c r="M639" i="67"/>
  <c r="L639" i="67"/>
  <c r="Q1267" i="67"/>
  <c r="O1267" i="67"/>
  <c r="N1267" i="67"/>
  <c r="L1267" i="67"/>
  <c r="M1267" i="67"/>
  <c r="Q1175" i="67"/>
  <c r="O1175" i="67"/>
  <c r="N1175" i="67"/>
  <c r="M1175" i="67"/>
  <c r="L1175" i="67"/>
  <c r="Q93" i="67"/>
  <c r="O93" i="67"/>
  <c r="N93" i="67"/>
  <c r="M93" i="67"/>
  <c r="L93" i="67"/>
  <c r="Q499" i="67"/>
  <c r="O499" i="67"/>
  <c r="N499" i="67"/>
  <c r="M499" i="67"/>
  <c r="L499" i="67"/>
  <c r="Q481" i="67"/>
  <c r="O481" i="67"/>
  <c r="N481" i="67"/>
  <c r="M481" i="67"/>
  <c r="L481" i="67"/>
  <c r="Q1207" i="67"/>
  <c r="O1207" i="67"/>
  <c r="N1207" i="67"/>
  <c r="M1207" i="67"/>
  <c r="L1207" i="67"/>
  <c r="Q7" i="67"/>
  <c r="O7" i="67"/>
  <c r="M7" i="67"/>
  <c r="N7" i="67"/>
  <c r="L7" i="67"/>
  <c r="Q1108" i="67"/>
  <c r="O1108" i="67"/>
  <c r="N1108" i="67"/>
  <c r="M1108" i="67"/>
  <c r="L1108" i="67"/>
  <c r="Q129" i="67"/>
  <c r="O129" i="67"/>
  <c r="N129" i="67"/>
  <c r="M129" i="67"/>
  <c r="L129" i="67"/>
  <c r="Q659" i="67"/>
  <c r="O659" i="67"/>
  <c r="N659" i="67"/>
  <c r="L659" i="67"/>
  <c r="M659" i="67"/>
  <c r="Q206" i="67"/>
  <c r="O206" i="67"/>
  <c r="N206" i="67"/>
  <c r="M206" i="67"/>
  <c r="L206" i="67"/>
  <c r="Q1006" i="67"/>
  <c r="N1006" i="67"/>
  <c r="O1006" i="67"/>
  <c r="M1006" i="67"/>
  <c r="L1006" i="67"/>
  <c r="Q545" i="67"/>
  <c r="O545" i="67"/>
  <c r="N545" i="67"/>
  <c r="M545" i="67"/>
  <c r="L545" i="67"/>
  <c r="Q990" i="67"/>
  <c r="O990" i="67"/>
  <c r="N990" i="67"/>
  <c r="L990" i="67"/>
  <c r="M990" i="67"/>
  <c r="Q707" i="67"/>
  <c r="O707" i="67"/>
  <c r="N707" i="67"/>
  <c r="M707" i="67"/>
  <c r="L707" i="67"/>
  <c r="Q1011" i="67"/>
  <c r="O1011" i="67"/>
  <c r="N1011" i="67"/>
  <c r="M1011" i="67"/>
  <c r="L1011" i="67"/>
  <c r="Q891" i="67"/>
  <c r="O891" i="67"/>
  <c r="N891" i="67"/>
  <c r="M891" i="67"/>
  <c r="L891" i="67"/>
  <c r="Q835" i="67"/>
  <c r="O835" i="67"/>
  <c r="N835" i="67"/>
  <c r="M835" i="67"/>
  <c r="L835" i="67"/>
  <c r="Q929" i="67"/>
  <c r="O929" i="67"/>
  <c r="N929" i="67"/>
  <c r="M929" i="67"/>
  <c r="L929" i="67"/>
  <c r="Q695" i="67"/>
  <c r="O695" i="67"/>
  <c r="N695" i="67"/>
  <c r="M695" i="67"/>
  <c r="L695" i="67"/>
  <c r="Q820" i="67"/>
  <c r="O820" i="67"/>
  <c r="M820" i="67"/>
  <c r="L820" i="67"/>
  <c r="N820" i="67"/>
  <c r="Q607" i="67"/>
  <c r="O607" i="67"/>
  <c r="N607" i="67"/>
  <c r="L607" i="67"/>
  <c r="M607" i="67"/>
  <c r="Q772" i="67"/>
  <c r="O772" i="67"/>
  <c r="N772" i="67"/>
  <c r="M772" i="67"/>
  <c r="L772" i="67"/>
  <c r="Q914" i="67"/>
  <c r="O914" i="67"/>
  <c r="M914" i="67"/>
  <c r="N914" i="67"/>
  <c r="L914" i="67"/>
  <c r="Q1236" i="67"/>
  <c r="O1236" i="67"/>
  <c r="M1236" i="67"/>
  <c r="N1236" i="67"/>
  <c r="L1236" i="67"/>
  <c r="Q968" i="67"/>
  <c r="O968" i="67"/>
  <c r="N968" i="67"/>
  <c r="M968" i="67"/>
  <c r="L968" i="67"/>
  <c r="Q285" i="67"/>
  <c r="O285" i="67"/>
  <c r="N285" i="67"/>
  <c r="M285" i="67"/>
  <c r="L285" i="67"/>
  <c r="Q87" i="67"/>
  <c r="O87" i="67"/>
  <c r="N87" i="67"/>
  <c r="M87" i="67"/>
  <c r="L87" i="67"/>
  <c r="Q1241" i="67"/>
  <c r="O1241" i="67"/>
  <c r="N1241" i="67"/>
  <c r="M1241" i="67"/>
  <c r="L1241" i="67"/>
  <c r="Q1242" i="67"/>
  <c r="O1242" i="67"/>
  <c r="N1242" i="67"/>
  <c r="M1242" i="67"/>
  <c r="L1242" i="67"/>
  <c r="Q980" i="67"/>
  <c r="O980" i="67"/>
  <c r="N980" i="67"/>
  <c r="M980" i="67"/>
  <c r="L980" i="67"/>
  <c r="Q600" i="67"/>
  <c r="O600" i="67"/>
  <c r="N600" i="67"/>
  <c r="L600" i="67"/>
  <c r="M600" i="67"/>
  <c r="Q979" i="67"/>
  <c r="N979" i="67"/>
  <c r="O979" i="67"/>
  <c r="L979" i="67"/>
  <c r="M979" i="67"/>
  <c r="O720" i="67"/>
  <c r="Q720" i="67"/>
  <c r="N720" i="67"/>
  <c r="M720" i="67"/>
  <c r="L720" i="67"/>
  <c r="Q1141" i="67"/>
  <c r="O1141" i="67"/>
  <c r="N1141" i="67"/>
  <c r="M1141" i="67"/>
  <c r="L1141" i="67"/>
  <c r="Q510" i="67"/>
  <c r="O510" i="67"/>
  <c r="N510" i="67"/>
  <c r="M510" i="67"/>
  <c r="L510" i="67"/>
  <c r="Q798" i="67"/>
  <c r="O798" i="67"/>
  <c r="N798" i="67"/>
  <c r="M798" i="67"/>
  <c r="L798" i="67"/>
  <c r="Q380" i="67"/>
  <c r="O380" i="67"/>
  <c r="N380" i="67"/>
  <c r="M380" i="67"/>
  <c r="L380" i="67"/>
  <c r="Q723" i="67"/>
  <c r="O723" i="67"/>
  <c r="N723" i="67"/>
  <c r="M723" i="67"/>
  <c r="L723" i="67"/>
  <c r="Q811" i="67"/>
  <c r="O811" i="67"/>
  <c r="M811" i="67"/>
  <c r="L811" i="67"/>
  <c r="N811" i="67"/>
  <c r="Q564" i="67"/>
  <c r="O564" i="67"/>
  <c r="N564" i="67"/>
  <c r="M564" i="67"/>
  <c r="L564" i="67"/>
  <c r="Q737" i="67"/>
  <c r="O737" i="67"/>
  <c r="N737" i="67"/>
  <c r="M737" i="67"/>
  <c r="L737" i="67"/>
  <c r="Q812" i="67"/>
  <c r="O812" i="67"/>
  <c r="N812" i="67"/>
  <c r="M812" i="67"/>
  <c r="L812" i="67"/>
  <c r="Q1221" i="67"/>
  <c r="O1221" i="67"/>
  <c r="N1221" i="67"/>
  <c r="M1221" i="67"/>
  <c r="L1221" i="67"/>
  <c r="Q755" i="67"/>
  <c r="O755" i="67"/>
  <c r="N755" i="67"/>
  <c r="M755" i="67"/>
  <c r="L755" i="67"/>
  <c r="Q583" i="67"/>
  <c r="O583" i="67"/>
  <c r="N583" i="67"/>
  <c r="M583" i="67"/>
  <c r="L583" i="67"/>
  <c r="Q372" i="67"/>
  <c r="O372" i="67"/>
  <c r="N372" i="67"/>
  <c r="M372" i="67"/>
  <c r="L372" i="67"/>
  <c r="Q422" i="67"/>
  <c r="O422" i="67"/>
  <c r="N422" i="67"/>
  <c r="M422" i="67"/>
  <c r="L422" i="67"/>
  <c r="Q1075" i="67"/>
  <c r="O1075" i="67"/>
  <c r="N1075" i="67"/>
  <c r="M1075" i="67"/>
  <c r="L1075" i="67"/>
  <c r="Q1178" i="67"/>
  <c r="O1178" i="67"/>
  <c r="N1178" i="67"/>
  <c r="M1178" i="67"/>
  <c r="L1178" i="67"/>
  <c r="Q158" i="67"/>
  <c r="O158" i="67"/>
  <c r="N158" i="67"/>
  <c r="M158" i="67"/>
  <c r="L158" i="67"/>
  <c r="Q667" i="67"/>
  <c r="O667" i="67"/>
  <c r="N667" i="67"/>
  <c r="M667" i="67"/>
  <c r="L667" i="67"/>
  <c r="Q1172" i="67"/>
  <c r="O1172" i="67"/>
  <c r="N1172" i="67"/>
  <c r="M1172" i="67"/>
  <c r="L1172" i="67"/>
  <c r="Q637" i="67"/>
  <c r="O637" i="67"/>
  <c r="N637" i="67"/>
  <c r="M637" i="67"/>
  <c r="L637" i="67"/>
  <c r="Q734" i="67"/>
  <c r="O734" i="67"/>
  <c r="N734" i="67"/>
  <c r="M734" i="67"/>
  <c r="L734" i="67"/>
  <c r="Q1177" i="67"/>
  <c r="O1177" i="67"/>
  <c r="N1177" i="67"/>
  <c r="M1177" i="67"/>
  <c r="L1177" i="67"/>
  <c r="Q1022" i="67"/>
  <c r="O1022" i="67"/>
  <c r="M1022" i="67"/>
  <c r="N1022" i="67"/>
  <c r="L1022" i="67"/>
  <c r="Q35" i="67"/>
  <c r="O35" i="67"/>
  <c r="N35" i="67"/>
  <c r="M35" i="67"/>
  <c r="L35" i="67"/>
  <c r="Q938" i="67"/>
  <c r="O938" i="67"/>
  <c r="M938" i="67"/>
  <c r="N938" i="67"/>
  <c r="L938" i="67"/>
  <c r="Q1143" i="67"/>
  <c r="O1143" i="67"/>
  <c r="N1143" i="67"/>
  <c r="M1143" i="67"/>
  <c r="L1143" i="67"/>
  <c r="Q39" i="67"/>
  <c r="O39" i="67"/>
  <c r="N39" i="67"/>
  <c r="M39" i="67"/>
  <c r="L39" i="67"/>
  <c r="Q505" i="67"/>
  <c r="O505" i="67"/>
  <c r="M505" i="67"/>
  <c r="N505" i="67"/>
  <c r="L505" i="67"/>
  <c r="Q1284" i="67"/>
  <c r="O1284" i="67"/>
  <c r="N1284" i="67"/>
  <c r="M1284" i="67"/>
  <c r="L1284" i="67"/>
  <c r="Q830" i="67"/>
  <c r="O830" i="67"/>
  <c r="M830" i="67"/>
  <c r="N830" i="67"/>
  <c r="L830" i="67"/>
  <c r="O1044" i="67"/>
  <c r="Q1044" i="67"/>
  <c r="N1044" i="67"/>
  <c r="M1044" i="67"/>
  <c r="L1044" i="67"/>
  <c r="Q305" i="67"/>
  <c r="O305" i="67"/>
  <c r="N305" i="67"/>
  <c r="M305" i="67"/>
  <c r="L305" i="67"/>
  <c r="Q655" i="67"/>
  <c r="O655" i="67"/>
  <c r="N655" i="67"/>
  <c r="M655" i="67"/>
  <c r="L655" i="67"/>
  <c r="Q265" i="67"/>
  <c r="N265" i="67"/>
  <c r="O265" i="67"/>
  <c r="M265" i="67"/>
  <c r="L265" i="67"/>
  <c r="Q369" i="67"/>
  <c r="O369" i="67"/>
  <c r="N369" i="67"/>
  <c r="M369" i="67"/>
  <c r="L369" i="67"/>
  <c r="Q625" i="67"/>
  <c r="O625" i="67"/>
  <c r="N625" i="67"/>
  <c r="M625" i="67"/>
  <c r="L625" i="67"/>
  <c r="Q657" i="67"/>
  <c r="O657" i="67"/>
  <c r="N657" i="67"/>
  <c r="M657" i="67"/>
  <c r="L657" i="67"/>
  <c r="Q635" i="67"/>
  <c r="O635" i="67"/>
  <c r="N635" i="67"/>
  <c r="M635" i="67"/>
  <c r="L635" i="67"/>
  <c r="Q703" i="67"/>
  <c r="O703" i="67"/>
  <c r="N703" i="67"/>
  <c r="M703" i="67"/>
  <c r="L703" i="67"/>
  <c r="Q702" i="67"/>
  <c r="O702" i="67"/>
  <c r="N702" i="67"/>
  <c r="M702" i="67"/>
  <c r="L702" i="67"/>
  <c r="Q76" i="67"/>
  <c r="O76" i="67"/>
  <c r="N76" i="67"/>
  <c r="M76" i="67"/>
  <c r="L76" i="67"/>
  <c r="Q534" i="67"/>
  <c r="O534" i="67"/>
  <c r="N534" i="67"/>
  <c r="M534" i="67"/>
  <c r="L534" i="67"/>
  <c r="Q1145" i="67"/>
  <c r="O1145" i="67"/>
  <c r="N1145" i="67"/>
  <c r="M1145" i="67"/>
  <c r="L1145" i="67"/>
  <c r="Q97" i="67"/>
  <c r="O97" i="67"/>
  <c r="N97" i="67"/>
  <c r="M97" i="67"/>
  <c r="L97" i="67"/>
  <c r="Q997" i="67"/>
  <c r="O997" i="67"/>
  <c r="N997" i="67"/>
  <c r="M997" i="67"/>
  <c r="L997" i="67"/>
  <c r="Q1133" i="67"/>
  <c r="O1133" i="67"/>
  <c r="N1133" i="67"/>
  <c r="M1133" i="67"/>
  <c r="L1133" i="67"/>
  <c r="Q1243" i="67"/>
  <c r="O1243" i="67"/>
  <c r="N1243" i="67"/>
  <c r="M1243" i="67"/>
  <c r="L1243" i="67"/>
  <c r="Q1009" i="67"/>
  <c r="O1009" i="67"/>
  <c r="N1009" i="67"/>
  <c r="M1009" i="67"/>
  <c r="L1009" i="67"/>
  <c r="Q627" i="67"/>
  <c r="O627" i="67"/>
  <c r="N627" i="67"/>
  <c r="M627" i="67"/>
  <c r="L627" i="67"/>
  <c r="Q701" i="67"/>
  <c r="O701" i="67"/>
  <c r="N701" i="67"/>
  <c r="M701" i="67"/>
  <c r="L701" i="67"/>
  <c r="Q288" i="67"/>
  <c r="O288" i="67"/>
  <c r="N288" i="67"/>
  <c r="M288" i="67"/>
  <c r="L288" i="67"/>
  <c r="Q1067" i="67"/>
  <c r="O1067" i="67"/>
  <c r="N1067" i="67"/>
  <c r="M1067" i="67"/>
  <c r="L1067" i="67"/>
  <c r="Q1252" i="67"/>
  <c r="O1252" i="67"/>
  <c r="N1252" i="67"/>
  <c r="M1252" i="67"/>
  <c r="L1252" i="67"/>
  <c r="Q157" i="67"/>
  <c r="O157" i="67"/>
  <c r="N157" i="67"/>
  <c r="M157" i="67"/>
  <c r="L157" i="67"/>
  <c r="Q135" i="67"/>
  <c r="O135" i="67"/>
  <c r="N135" i="67"/>
  <c r="M135" i="67"/>
  <c r="L135" i="67"/>
  <c r="Q763" i="67"/>
  <c r="O763" i="67"/>
  <c r="N763" i="67"/>
  <c r="M763" i="67"/>
  <c r="L763" i="67"/>
  <c r="Q153" i="67"/>
  <c r="O153" i="67"/>
  <c r="N153" i="67"/>
  <c r="M153" i="67"/>
  <c r="L153" i="67"/>
  <c r="Q174" i="67"/>
  <c r="O174" i="67"/>
  <c r="M174" i="67"/>
  <c r="L174" i="67"/>
  <c r="N174" i="67"/>
  <c r="Q156" i="67"/>
  <c r="O156" i="67"/>
  <c r="N156" i="67"/>
  <c r="M156" i="67"/>
  <c r="L156" i="67"/>
  <c r="Q1205" i="67"/>
  <c r="O1205" i="67"/>
  <c r="M1205" i="67"/>
  <c r="N1205" i="67"/>
  <c r="L1205" i="67"/>
  <c r="Q1203" i="67"/>
  <c r="O1203" i="67"/>
  <c r="N1203" i="67"/>
  <c r="M1203" i="67"/>
  <c r="L1203" i="67"/>
  <c r="Q111" i="67"/>
  <c r="O111" i="67"/>
  <c r="N111" i="67"/>
  <c r="M111" i="67"/>
  <c r="L111" i="67"/>
  <c r="Q488" i="67"/>
  <c r="O488" i="67"/>
  <c r="N488" i="67"/>
  <c r="M488" i="67"/>
  <c r="L488" i="67"/>
  <c r="Q1017" i="67"/>
  <c r="O1017" i="67"/>
  <c r="N1017" i="67"/>
  <c r="M1017" i="67"/>
  <c r="L1017" i="67"/>
  <c r="Q244" i="67"/>
  <c r="O244" i="67"/>
  <c r="N244" i="67"/>
  <c r="M244" i="67"/>
  <c r="L244" i="67"/>
  <c r="Q1197" i="67"/>
  <c r="O1197" i="67"/>
  <c r="N1197" i="67"/>
  <c r="M1197" i="67"/>
  <c r="L1197" i="67"/>
  <c r="Q1018" i="67"/>
  <c r="O1018" i="67"/>
  <c r="N1018" i="67"/>
  <c r="M1018" i="67"/>
  <c r="L1018" i="67"/>
  <c r="Q1064" i="67"/>
  <c r="N1064" i="67"/>
  <c r="O1064" i="67"/>
  <c r="M1064" i="67"/>
  <c r="L1064" i="67"/>
  <c r="Q1070" i="67"/>
  <c r="O1070" i="67"/>
  <c r="N1070" i="67"/>
  <c r="M1070" i="67"/>
  <c r="L1070" i="67"/>
  <c r="Q1097" i="67"/>
  <c r="O1097" i="67"/>
  <c r="N1097" i="67"/>
  <c r="M1097" i="67"/>
  <c r="L1097" i="67"/>
  <c r="Q1094" i="67"/>
  <c r="O1094" i="67"/>
  <c r="N1094" i="67"/>
  <c r="M1094" i="67"/>
  <c r="L1094" i="67"/>
  <c r="Q975" i="67"/>
  <c r="O975" i="67"/>
  <c r="N975" i="67"/>
  <c r="M975" i="67"/>
  <c r="L975" i="67"/>
  <c r="Q334" i="67"/>
  <c r="O334" i="67"/>
  <c r="N334" i="67"/>
  <c r="M334" i="67"/>
  <c r="L334" i="67"/>
  <c r="O1089" i="67"/>
  <c r="Q1089" i="67"/>
  <c r="N1089" i="67"/>
  <c r="M1089" i="67"/>
  <c r="L1089" i="67"/>
  <c r="Q152" i="67"/>
  <c r="O152" i="67"/>
  <c r="N152" i="67"/>
  <c r="M152" i="67"/>
  <c r="L152" i="67"/>
  <c r="Q406" i="67"/>
  <c r="O406" i="67"/>
  <c r="N406" i="67"/>
  <c r="M406" i="67"/>
  <c r="L406" i="67"/>
  <c r="Q1007" i="67"/>
  <c r="N1007" i="67"/>
  <c r="M1007" i="67"/>
  <c r="O1007" i="67"/>
  <c r="L1007" i="67"/>
  <c r="Q888" i="67"/>
  <c r="O888" i="67"/>
  <c r="N888" i="67"/>
  <c r="M888" i="67"/>
  <c r="L888" i="67"/>
  <c r="Q38" i="67"/>
  <c r="O38" i="67"/>
  <c r="N38" i="67"/>
  <c r="M38" i="67"/>
  <c r="L38" i="67"/>
  <c r="O1069" i="67"/>
  <c r="Q1069" i="67"/>
  <c r="N1069" i="67"/>
  <c r="L1069" i="67"/>
  <c r="M1069" i="67"/>
  <c r="Q978" i="67"/>
  <c r="O978" i="67"/>
  <c r="N978" i="67"/>
  <c r="M978" i="67"/>
  <c r="L978" i="67"/>
  <c r="Q144" i="67"/>
  <c r="N144" i="67"/>
  <c r="M144" i="67"/>
  <c r="O144" i="67"/>
  <c r="L144" i="67"/>
  <c r="Q762" i="67"/>
  <c r="O762" i="67"/>
  <c r="N762" i="67"/>
  <c r="M762" i="67"/>
  <c r="L762" i="67"/>
  <c r="Q924" i="67"/>
  <c r="O924" i="67"/>
  <c r="M924" i="67"/>
  <c r="N924" i="67"/>
  <c r="L924" i="67"/>
  <c r="Q652" i="67"/>
  <c r="O652" i="67"/>
  <c r="M652" i="67"/>
  <c r="L652" i="67"/>
  <c r="N652" i="67"/>
  <c r="Q492" i="67"/>
  <c r="O492" i="67"/>
  <c r="N492" i="67"/>
  <c r="M492" i="67"/>
  <c r="L492" i="67"/>
  <c r="Q1294" i="67"/>
  <c r="O1294" i="67"/>
  <c r="M1294" i="67"/>
  <c r="N1294" i="67"/>
  <c r="L1294" i="67"/>
  <c r="Q951" i="67"/>
  <c r="O951" i="67"/>
  <c r="M951" i="67"/>
  <c r="N951" i="67"/>
  <c r="L951" i="67"/>
  <c r="Q110" i="67"/>
  <c r="O110" i="67"/>
  <c r="N110" i="67"/>
  <c r="M110" i="67"/>
  <c r="L110" i="67"/>
  <c r="Q83" i="67"/>
  <c r="O83" i="67"/>
  <c r="N83" i="67"/>
  <c r="M83" i="67"/>
  <c r="L83" i="67"/>
  <c r="Q1193" i="67"/>
  <c r="O1193" i="67"/>
  <c r="N1193" i="67"/>
  <c r="L1193" i="67"/>
  <c r="M1193" i="67"/>
  <c r="Q708" i="67"/>
  <c r="O708" i="67"/>
  <c r="N708" i="67"/>
  <c r="M708" i="67"/>
  <c r="L708" i="67"/>
  <c r="Q1042" i="67"/>
  <c r="O1042" i="67"/>
  <c r="N1042" i="67"/>
  <c r="M1042" i="67"/>
  <c r="L1042" i="67"/>
  <c r="Q168" i="67"/>
  <c r="O168" i="67"/>
  <c r="N168" i="67"/>
  <c r="M168" i="67"/>
  <c r="L168" i="67"/>
  <c r="Q927" i="67"/>
  <c r="O927" i="67"/>
  <c r="N927" i="67"/>
  <c r="M927" i="67"/>
  <c r="L927" i="67"/>
  <c r="Q712" i="67"/>
  <c r="O712" i="67"/>
  <c r="N712" i="67"/>
  <c r="M712" i="67"/>
  <c r="L712" i="67"/>
  <c r="Q1217" i="67"/>
  <c r="O1217" i="67"/>
  <c r="N1217" i="67"/>
  <c r="M1217" i="67"/>
  <c r="L1217" i="67"/>
  <c r="Q846" i="67"/>
  <c r="O846" i="67"/>
  <c r="M846" i="67"/>
  <c r="N846" i="67"/>
  <c r="L846" i="67"/>
  <c r="Q819" i="67"/>
  <c r="O819" i="67"/>
  <c r="N819" i="67"/>
  <c r="M819" i="67"/>
  <c r="L819" i="67"/>
  <c r="Q719" i="67"/>
  <c r="O719" i="67"/>
  <c r="N719" i="67"/>
  <c r="M719" i="67"/>
  <c r="L719" i="67"/>
  <c r="Q682" i="67"/>
  <c r="O682" i="67"/>
  <c r="N682" i="67"/>
  <c r="M682" i="67"/>
  <c r="L682" i="67"/>
  <c r="Q747" i="67"/>
  <c r="O747" i="67"/>
  <c r="N747" i="67"/>
  <c r="L747" i="67"/>
  <c r="M747" i="67"/>
  <c r="Q21" i="67"/>
  <c r="N21" i="67"/>
  <c r="O21" i="67"/>
  <c r="M21" i="67"/>
  <c r="L21" i="67"/>
  <c r="Q1301" i="67"/>
  <c r="O1301" i="67"/>
  <c r="N1301" i="67"/>
  <c r="M1301" i="67"/>
  <c r="L1301" i="67"/>
  <c r="Q487" i="67"/>
  <c r="O487" i="67"/>
  <c r="N487" i="67"/>
  <c r="L487" i="67"/>
  <c r="M487" i="67"/>
  <c r="Q958" i="67"/>
  <c r="O958" i="67"/>
  <c r="N958" i="67"/>
  <c r="M958" i="67"/>
  <c r="L958" i="67"/>
  <c r="Q714" i="67"/>
  <c r="O714" i="67"/>
  <c r="N714" i="67"/>
  <c r="M714" i="67"/>
  <c r="L714" i="67"/>
  <c r="O554" i="67"/>
  <c r="Q554" i="67"/>
  <c r="N554" i="67"/>
  <c r="M554" i="67"/>
  <c r="L554" i="67"/>
  <c r="Q527" i="67"/>
  <c r="N527" i="67"/>
  <c r="O527" i="67"/>
  <c r="M527" i="67"/>
  <c r="L527" i="67"/>
  <c r="Q512" i="67"/>
  <c r="O512" i="67"/>
  <c r="N512" i="67"/>
  <c r="M512" i="67"/>
  <c r="L512" i="67"/>
  <c r="Q311" i="67"/>
  <c r="O311" i="67"/>
  <c r="N311" i="67"/>
  <c r="M311" i="67"/>
  <c r="L311" i="67"/>
  <c r="Q900" i="67"/>
  <c r="O900" i="67"/>
  <c r="N900" i="67"/>
  <c r="L900" i="67"/>
  <c r="M900" i="67"/>
  <c r="Q848" i="67"/>
  <c r="O848" i="67"/>
  <c r="M848" i="67"/>
  <c r="N848" i="67"/>
  <c r="L848" i="67"/>
  <c r="Q789" i="67"/>
  <c r="O789" i="67"/>
  <c r="N789" i="67"/>
  <c r="M789" i="67"/>
  <c r="L789" i="67"/>
  <c r="Q292" i="67"/>
  <c r="N292" i="67"/>
  <c r="O292" i="67"/>
  <c r="L292" i="67"/>
  <c r="M292" i="67"/>
  <c r="Q382" i="67"/>
  <c r="O382" i="67"/>
  <c r="N382" i="67"/>
  <c r="M382" i="67"/>
  <c r="L382" i="67"/>
  <c r="Q718" i="67"/>
  <c r="N718" i="67"/>
  <c r="O718" i="67"/>
  <c r="M718" i="67"/>
  <c r="L718" i="67"/>
  <c r="Q1290" i="67"/>
  <c r="O1290" i="67"/>
  <c r="N1290" i="67"/>
  <c r="M1290" i="67"/>
  <c r="L1290" i="67"/>
  <c r="Q1139" i="67"/>
  <c r="O1139" i="67"/>
  <c r="N1139" i="67"/>
  <c r="M1139" i="67"/>
  <c r="L1139" i="67"/>
  <c r="Q790" i="67"/>
  <c r="O790" i="67"/>
  <c r="N790" i="67"/>
  <c r="M790" i="67"/>
  <c r="L790" i="67"/>
  <c r="Q878" i="67"/>
  <c r="O878" i="67"/>
  <c r="M878" i="67"/>
  <c r="N878" i="67"/>
  <c r="L878" i="67"/>
  <c r="Q1211" i="67"/>
  <c r="O1211" i="67"/>
  <c r="N1211" i="67"/>
  <c r="M1211" i="67"/>
  <c r="L1211" i="67"/>
  <c r="Q868" i="67"/>
  <c r="O868" i="67"/>
  <c r="N868" i="67"/>
  <c r="M868" i="67"/>
  <c r="L868" i="67"/>
  <c r="Q921" i="67"/>
  <c r="O921" i="67"/>
  <c r="N921" i="67"/>
  <c r="M921" i="67"/>
  <c r="L921" i="67"/>
  <c r="Q1223" i="67"/>
  <c r="O1223" i="67"/>
  <c r="N1223" i="67"/>
  <c r="M1223" i="67"/>
  <c r="L1223" i="67"/>
  <c r="Q1251" i="67"/>
  <c r="O1251" i="67"/>
  <c r="N1251" i="67"/>
  <c r="M1251" i="67"/>
  <c r="L1251" i="67"/>
  <c r="Q1226" i="67"/>
  <c r="O1226" i="67"/>
  <c r="N1226" i="67"/>
  <c r="L1226" i="67"/>
  <c r="M1226" i="67"/>
  <c r="Q863" i="67"/>
  <c r="O863" i="67"/>
  <c r="N863" i="67"/>
  <c r="L863" i="67"/>
  <c r="M863" i="67"/>
  <c r="Q395" i="67"/>
  <c r="O395" i="67"/>
  <c r="M395" i="67"/>
  <c r="N395" i="67"/>
  <c r="L395" i="67"/>
  <c r="Q813" i="67"/>
  <c r="O813" i="67"/>
  <c r="N813" i="67"/>
  <c r="M813" i="67"/>
  <c r="L813" i="67"/>
  <c r="Q859" i="67"/>
  <c r="O859" i="67"/>
  <c r="N859" i="67"/>
  <c r="M859" i="67"/>
  <c r="L859" i="67"/>
  <c r="Q833" i="67"/>
  <c r="O833" i="67"/>
  <c r="N833" i="67"/>
  <c r="M833" i="67"/>
  <c r="L833" i="67"/>
  <c r="Q805" i="67"/>
  <c r="O805" i="67"/>
  <c r="N805" i="67"/>
  <c r="M805" i="67"/>
  <c r="L805" i="67"/>
  <c r="O865" i="67"/>
  <c r="Q865" i="67"/>
  <c r="N865" i="67"/>
  <c r="L865" i="67"/>
  <c r="M865" i="67"/>
  <c r="Q826" i="67"/>
  <c r="N826" i="67"/>
  <c r="O826" i="67"/>
  <c r="M826" i="67"/>
  <c r="L826" i="67"/>
  <c r="Q896" i="67"/>
  <c r="O896" i="67"/>
  <c r="N896" i="67"/>
  <c r="M896" i="67"/>
  <c r="L896" i="67"/>
  <c r="Q1229" i="67"/>
  <c r="O1229" i="67"/>
  <c r="N1229" i="67"/>
  <c r="L1229" i="67"/>
  <c r="M1229" i="67"/>
  <c r="Q780" i="67"/>
  <c r="O780" i="67"/>
  <c r="N780" i="67"/>
  <c r="M780" i="67"/>
  <c r="L780" i="67"/>
  <c r="Q646" i="67"/>
  <c r="O646" i="67"/>
  <c r="N646" i="67"/>
  <c r="M646" i="67"/>
  <c r="L646" i="67"/>
  <c r="Q843" i="67"/>
  <c r="O843" i="67"/>
  <c r="N843" i="67"/>
  <c r="M843" i="67"/>
  <c r="L843" i="67"/>
  <c r="Q1204" i="67"/>
  <c r="O1204" i="67"/>
  <c r="N1204" i="67"/>
  <c r="M1204" i="67"/>
  <c r="L1204" i="67"/>
  <c r="Q486" i="67"/>
  <c r="O486" i="67"/>
  <c r="N486" i="67"/>
  <c r="M486" i="67"/>
  <c r="L486" i="67"/>
  <c r="Q517" i="67"/>
  <c r="O517" i="67"/>
  <c r="N517" i="67"/>
  <c r="M517" i="67"/>
  <c r="L517" i="67"/>
  <c r="Q1278" i="67"/>
  <c r="O1278" i="67"/>
  <c r="N1278" i="67"/>
  <c r="M1278" i="67"/>
  <c r="L1278" i="67"/>
  <c r="Q409" i="67"/>
  <c r="O409" i="67"/>
  <c r="N409" i="67"/>
  <c r="M409" i="67"/>
  <c r="L409" i="67"/>
  <c r="Q56" i="67"/>
  <c r="N56" i="67"/>
  <c r="O56" i="67"/>
  <c r="M56" i="67"/>
  <c r="L56" i="67"/>
  <c r="Q965" i="67"/>
  <c r="N965" i="67"/>
  <c r="O965" i="67"/>
  <c r="L965" i="67"/>
  <c r="M965" i="67"/>
  <c r="Q1303" i="67"/>
  <c r="O1303" i="67"/>
  <c r="N1303" i="67"/>
  <c r="M1303" i="67"/>
  <c r="L1303" i="67"/>
  <c r="Q1209" i="67"/>
  <c r="O1209" i="67"/>
  <c r="N1209" i="67"/>
  <c r="M1209" i="67"/>
  <c r="L1209" i="67"/>
  <c r="Q1202" i="67"/>
  <c r="O1202" i="67"/>
  <c r="N1202" i="67"/>
  <c r="M1202" i="67"/>
  <c r="L1202" i="67"/>
  <c r="Q1216" i="67"/>
  <c r="O1216" i="67"/>
  <c r="N1216" i="67"/>
  <c r="M1216" i="67"/>
  <c r="L1216" i="67"/>
  <c r="Q628" i="67"/>
  <c r="O628" i="67"/>
  <c r="N628" i="67"/>
  <c r="M628" i="67"/>
  <c r="L628" i="67"/>
  <c r="Q1266" i="67"/>
  <c r="O1266" i="67"/>
  <c r="N1266" i="67"/>
  <c r="M1266" i="67"/>
  <c r="L1266" i="67"/>
  <c r="Q497" i="67"/>
  <c r="O497" i="67"/>
  <c r="N497" i="67"/>
  <c r="M497" i="67"/>
  <c r="L497" i="67"/>
  <c r="Q574" i="67"/>
  <c r="O574" i="67"/>
  <c r="N574" i="67"/>
  <c r="M574" i="67"/>
  <c r="L574" i="67"/>
  <c r="Q1277" i="67"/>
  <c r="O1277" i="67"/>
  <c r="N1277" i="67"/>
  <c r="M1277" i="67"/>
  <c r="L1277" i="67"/>
  <c r="Q363" i="67"/>
  <c r="O363" i="67"/>
  <c r="N363" i="67"/>
  <c r="M363" i="67"/>
  <c r="L363" i="67"/>
  <c r="Q1255" i="67"/>
  <c r="O1255" i="67"/>
  <c r="N1255" i="67"/>
  <c r="M1255" i="67"/>
  <c r="L1255" i="67"/>
  <c r="Q1171" i="67"/>
  <c r="O1171" i="67"/>
  <c r="M1171" i="67"/>
  <c r="N1171" i="67"/>
  <c r="L1171" i="67"/>
  <c r="Q489" i="67"/>
  <c r="O489" i="67"/>
  <c r="M489" i="67"/>
  <c r="N489" i="67"/>
  <c r="L489" i="67"/>
  <c r="Q960" i="67"/>
  <c r="O960" i="67"/>
  <c r="N960" i="67"/>
  <c r="M960" i="67"/>
  <c r="L960" i="67"/>
  <c r="Q650" i="67"/>
  <c r="O650" i="67"/>
  <c r="N650" i="67"/>
  <c r="M650" i="67"/>
  <c r="L650" i="67"/>
  <c r="Q666" i="67"/>
  <c r="O666" i="67"/>
  <c r="N666" i="67"/>
  <c r="M666" i="67"/>
  <c r="L666" i="67"/>
  <c r="O1066" i="67"/>
  <c r="Q1066" i="67"/>
  <c r="N1066" i="67"/>
  <c r="M1066" i="67"/>
  <c r="L1066" i="67"/>
  <c r="Q881" i="67"/>
  <c r="N881" i="67"/>
  <c r="O881" i="67"/>
  <c r="M881" i="67"/>
  <c r="L881" i="67"/>
  <c r="Q125" i="67"/>
  <c r="N125" i="67"/>
  <c r="O125" i="67"/>
  <c r="M125" i="67"/>
  <c r="L125" i="67"/>
  <c r="Q533" i="67"/>
  <c r="O533" i="67"/>
  <c r="N533" i="67"/>
  <c r="M533" i="67"/>
  <c r="L533" i="67"/>
  <c r="Q661" i="67"/>
  <c r="O661" i="67"/>
  <c r="N661" i="67"/>
  <c r="M661" i="67"/>
  <c r="L661" i="67"/>
  <c r="Q969" i="67"/>
  <c r="O969" i="67"/>
  <c r="M969" i="67"/>
  <c r="N969" i="67"/>
  <c r="L969" i="67"/>
  <c r="Q289" i="67"/>
  <c r="O289" i="67"/>
  <c r="N289" i="67"/>
  <c r="M289" i="67"/>
  <c r="L289" i="67"/>
  <c r="Q468" i="67"/>
  <c r="O468" i="67"/>
  <c r="N468" i="67"/>
  <c r="M468" i="67"/>
  <c r="L468" i="67"/>
  <c r="Q178" i="67"/>
  <c r="O178" i="67"/>
  <c r="N178" i="67"/>
  <c r="M178" i="67"/>
  <c r="L178" i="67"/>
  <c r="Q269" i="67"/>
  <c r="O269" i="67"/>
  <c r="N269" i="67"/>
  <c r="M269" i="67"/>
  <c r="L269" i="67"/>
  <c r="Q386" i="67"/>
  <c r="N386" i="67"/>
  <c r="O386" i="67"/>
  <c r="L386" i="67"/>
  <c r="M386" i="67"/>
  <c r="Q1095" i="67"/>
  <c r="O1095" i="67"/>
  <c r="N1095" i="67"/>
  <c r="M1095" i="67"/>
  <c r="L1095" i="67"/>
  <c r="Q450" i="67"/>
  <c r="N450" i="67"/>
  <c r="O450" i="67"/>
  <c r="L450" i="67"/>
  <c r="M450" i="67"/>
  <c r="Q742" i="67"/>
  <c r="O742" i="67"/>
  <c r="N742" i="67"/>
  <c r="M742" i="67"/>
  <c r="L742" i="67"/>
  <c r="Q834" i="67"/>
  <c r="O834" i="67"/>
  <c r="N834" i="67"/>
  <c r="M834" i="67"/>
  <c r="L834" i="67"/>
  <c r="Q503" i="67"/>
  <c r="O503" i="67"/>
  <c r="N503" i="67"/>
  <c r="M503" i="67"/>
  <c r="L503" i="67"/>
  <c r="Q1102" i="67"/>
  <c r="O1102" i="67"/>
  <c r="N1102" i="67"/>
  <c r="M1102" i="67"/>
  <c r="L1102" i="67"/>
  <c r="Q1125" i="67"/>
  <c r="O1125" i="67"/>
  <c r="N1125" i="67"/>
  <c r="M1125" i="67"/>
  <c r="L1125" i="67"/>
  <c r="Q1043" i="67"/>
  <c r="O1043" i="67"/>
  <c r="N1043" i="67"/>
  <c r="M1043" i="67"/>
  <c r="L1043" i="67"/>
  <c r="Q1163" i="67"/>
  <c r="O1163" i="67"/>
  <c r="N1163" i="67"/>
  <c r="M1163" i="67"/>
  <c r="L1163" i="67"/>
  <c r="Q1201" i="67"/>
  <c r="O1201" i="67"/>
  <c r="N1201" i="67"/>
  <c r="M1201" i="67"/>
  <c r="L1201" i="67"/>
  <c r="Q1228" i="67"/>
  <c r="O1228" i="67"/>
  <c r="N1228" i="67"/>
  <c r="M1228" i="67"/>
  <c r="L1228" i="67"/>
  <c r="Q268" i="67"/>
  <c r="O268" i="67"/>
  <c r="N268" i="67"/>
  <c r="M268" i="67"/>
  <c r="L268" i="67"/>
  <c r="Q418" i="67"/>
  <c r="O418" i="67"/>
  <c r="N418" i="67"/>
  <c r="M418" i="67"/>
  <c r="L418" i="67"/>
  <c r="Q567" i="67"/>
  <c r="O567" i="67"/>
  <c r="N567" i="67"/>
  <c r="M567" i="67"/>
  <c r="L567" i="67"/>
  <c r="Q73" i="67"/>
  <c r="O73" i="67"/>
  <c r="N73" i="67"/>
  <c r="M73" i="67"/>
  <c r="L73" i="67"/>
  <c r="Q581" i="67"/>
  <c r="O581" i="67"/>
  <c r="N581" i="67"/>
  <c r="M581" i="67"/>
  <c r="L581" i="67"/>
  <c r="Q184" i="67"/>
  <c r="O184" i="67"/>
  <c r="N184" i="67"/>
  <c r="M184" i="67"/>
  <c r="L184" i="67"/>
  <c r="Q717" i="67"/>
  <c r="O717" i="67"/>
  <c r="N717" i="67"/>
  <c r="M717" i="67"/>
  <c r="L717" i="67"/>
  <c r="Q1038" i="67"/>
  <c r="O1038" i="67"/>
  <c r="N1038" i="67"/>
  <c r="M1038" i="67"/>
  <c r="L1038" i="67"/>
  <c r="Q760" i="67"/>
  <c r="O760" i="67"/>
  <c r="N760" i="67"/>
  <c r="M760" i="67"/>
  <c r="L760" i="67"/>
  <c r="Q25" i="67"/>
  <c r="O25" i="67"/>
  <c r="N25" i="67"/>
  <c r="L25" i="67"/>
  <c r="M25" i="67"/>
  <c r="Q887" i="67"/>
  <c r="O887" i="67"/>
  <c r="N887" i="67"/>
  <c r="M887" i="67"/>
  <c r="L887" i="67"/>
  <c r="O1160" i="67"/>
  <c r="Q1160" i="67"/>
  <c r="N1160" i="67"/>
  <c r="L1160" i="67"/>
  <c r="M1160" i="67"/>
  <c r="Q333" i="67"/>
  <c r="O333" i="67"/>
  <c r="M333" i="67"/>
  <c r="N333" i="67"/>
  <c r="L333" i="67"/>
  <c r="Q355" i="67"/>
  <c r="O355" i="67"/>
  <c r="N355" i="67"/>
  <c r="M355" i="67"/>
  <c r="L355" i="67"/>
  <c r="Q1104" i="67"/>
  <c r="O1104" i="67"/>
  <c r="N1104" i="67"/>
  <c r="M1104" i="67"/>
  <c r="L1104" i="67"/>
  <c r="Q873" i="67"/>
  <c r="O873" i="67"/>
  <c r="N873" i="67"/>
  <c r="M873" i="67"/>
  <c r="L873" i="67"/>
  <c r="Q754" i="67"/>
  <c r="O754" i="67"/>
  <c r="M754" i="67"/>
  <c r="L754" i="67"/>
  <c r="N754" i="67"/>
  <c r="Q1103" i="67"/>
  <c r="N1103" i="67"/>
  <c r="O1103" i="67"/>
  <c r="M1103" i="67"/>
  <c r="L1103" i="67"/>
  <c r="Q106" i="67"/>
  <c r="N106" i="67"/>
  <c r="O106" i="67"/>
  <c r="M106" i="67"/>
  <c r="L106" i="67"/>
  <c r="Q501" i="67"/>
  <c r="O501" i="67"/>
  <c r="N501" i="67"/>
  <c r="M501" i="67"/>
  <c r="L501" i="67"/>
  <c r="Q272" i="67"/>
  <c r="N272" i="67"/>
  <c r="O272" i="67"/>
  <c r="L272" i="67"/>
  <c r="M272" i="67"/>
  <c r="Q1309" i="67"/>
  <c r="O1309" i="67"/>
  <c r="M1309" i="67"/>
  <c r="N1309" i="67"/>
  <c r="L1309" i="67"/>
  <c r="Q500" i="67"/>
  <c r="O500" i="67"/>
  <c r="N500" i="67"/>
  <c r="M500" i="67"/>
  <c r="L500" i="67"/>
  <c r="Q575" i="67"/>
  <c r="O575" i="67"/>
  <c r="N575" i="67"/>
  <c r="M575" i="67"/>
  <c r="L575" i="67"/>
  <c r="Q620" i="67"/>
  <c r="O620" i="67"/>
  <c r="N620" i="67"/>
  <c r="M620" i="67"/>
  <c r="L620" i="67"/>
  <c r="Q52" i="67"/>
  <c r="O52" i="67"/>
  <c r="N52" i="67"/>
  <c r="M52" i="67"/>
  <c r="L52" i="67"/>
  <c r="O1059" i="67"/>
  <c r="Q1059" i="67"/>
  <c r="N1059" i="67"/>
  <c r="M1059" i="67"/>
  <c r="L1059" i="67"/>
  <c r="O214" i="67"/>
  <c r="N214" i="67"/>
  <c r="Q214" i="67"/>
  <c r="M214" i="67"/>
  <c r="L214" i="67"/>
  <c r="Q1084" i="67"/>
  <c r="O1084" i="67"/>
  <c r="N1084" i="67"/>
  <c r="M1084" i="67"/>
  <c r="L1084" i="67"/>
  <c r="Q1060" i="67"/>
  <c r="O1060" i="67"/>
  <c r="N1060" i="67"/>
  <c r="M1060" i="67"/>
  <c r="L1060" i="67"/>
  <c r="O629" i="67"/>
  <c r="Q629" i="67"/>
  <c r="N629" i="67"/>
  <c r="L629" i="67"/>
  <c r="M629" i="67"/>
  <c r="Q1098" i="67"/>
  <c r="O1098" i="67"/>
  <c r="N1098" i="67"/>
  <c r="M1098" i="67"/>
  <c r="L1098" i="67"/>
  <c r="Q890" i="67"/>
  <c r="O890" i="67"/>
  <c r="N890" i="67"/>
  <c r="M890" i="67"/>
  <c r="L890" i="67"/>
  <c r="Q212" i="67"/>
  <c r="O212" i="67"/>
  <c r="M212" i="67"/>
  <c r="N212" i="67"/>
  <c r="L212" i="67"/>
  <c r="O318" i="67"/>
  <c r="Q318" i="67"/>
  <c r="N318" i="67"/>
  <c r="L318" i="67"/>
  <c r="M318" i="67"/>
  <c r="Q1157" i="67"/>
  <c r="O1157" i="67"/>
  <c r="N1157" i="67"/>
  <c r="M1157" i="67"/>
  <c r="L1157" i="67"/>
  <c r="Q680" i="67"/>
  <c r="O680" i="67"/>
  <c r="N680" i="67"/>
  <c r="M680" i="67"/>
  <c r="L680" i="67"/>
  <c r="Q66" i="67"/>
  <c r="O66" i="67"/>
  <c r="N66" i="67"/>
  <c r="M66" i="67"/>
  <c r="L66" i="67"/>
  <c r="Q429" i="67"/>
  <c r="N429" i="67"/>
  <c r="O429" i="67"/>
  <c r="M429" i="67"/>
  <c r="L429" i="67"/>
  <c r="Q1295" i="67"/>
  <c r="O1295" i="67"/>
  <c r="N1295" i="67"/>
  <c r="M1295" i="67"/>
  <c r="L1295" i="67"/>
  <c r="P190" i="67"/>
  <c r="P211" i="67"/>
  <c r="P234" i="67"/>
  <c r="P202" i="67"/>
  <c r="P194" i="67"/>
  <c r="P120" i="67"/>
  <c r="P239" i="67"/>
  <c r="P223" i="67"/>
  <c r="P201" i="67"/>
  <c r="P222" i="67"/>
  <c r="P253" i="67"/>
  <c r="P43" i="67"/>
  <c r="P227" i="67"/>
  <c r="P67" i="67"/>
  <c r="P259" i="67"/>
  <c r="P261" i="67"/>
  <c r="I175" i="67"/>
  <c r="I268" i="67"/>
  <c r="I999" i="67"/>
  <c r="I581" i="67"/>
  <c r="I642" i="67"/>
  <c r="I861" i="67"/>
  <c r="I1121" i="67"/>
  <c r="I600" i="67"/>
  <c r="I16" i="67"/>
  <c r="I502" i="67"/>
  <c r="I1236" i="67"/>
  <c r="I63" i="67"/>
  <c r="I422" i="67"/>
  <c r="I974" i="67"/>
  <c r="I73" i="67"/>
  <c r="I370" i="67"/>
  <c r="I854" i="67"/>
  <c r="I980" i="67"/>
  <c r="I495" i="67"/>
  <c r="I1132" i="67"/>
  <c r="I1063" i="67"/>
  <c r="I567" i="67"/>
  <c r="I1174" i="67"/>
  <c r="I867" i="67"/>
  <c r="I329" i="67"/>
  <c r="I1242" i="67"/>
  <c r="I1107" i="67"/>
  <c r="I412" i="67"/>
  <c r="I741" i="67"/>
  <c r="I1065" i="67"/>
  <c r="I976" i="67"/>
  <c r="I418" i="67"/>
  <c r="I309" i="67"/>
  <c r="I773" i="67"/>
  <c r="I444" i="67"/>
  <c r="I1201" i="67"/>
  <c r="I1241" i="67"/>
  <c r="L1319" i="67" l="1"/>
  <c r="P1121" i="67"/>
  <c r="P917" i="67"/>
  <c r="P783" i="67"/>
  <c r="P108" i="67"/>
  <c r="P1296" i="67"/>
  <c r="P411" i="67"/>
  <c r="P656" i="67"/>
  <c r="P1055" i="67"/>
  <c r="P393" i="67"/>
  <c r="P961" i="67"/>
  <c r="P1047" i="67"/>
  <c r="P766" i="67"/>
  <c r="P1158" i="67"/>
  <c r="P967" i="67"/>
  <c r="P913" i="67"/>
  <c r="P1265" i="67"/>
  <c r="P473" i="67"/>
  <c r="P508" i="67"/>
  <c r="P518" i="67"/>
  <c r="P916" i="67"/>
  <c r="P985" i="67"/>
  <c r="P315" i="67"/>
  <c r="P901" i="67"/>
  <c r="P832" i="67"/>
  <c r="P1165" i="67"/>
  <c r="P410" i="67"/>
  <c r="P536" i="67"/>
  <c r="P1101" i="67"/>
  <c r="P1010" i="67"/>
  <c r="P970" i="67"/>
  <c r="P16" i="67"/>
  <c r="P557" i="67"/>
  <c r="P177" i="67"/>
  <c r="P241" i="67"/>
  <c r="P603" i="67"/>
  <c r="P58" i="67"/>
  <c r="P546" i="67"/>
  <c r="P1110" i="67"/>
  <c r="P1224" i="67"/>
  <c r="P856" i="67"/>
  <c r="P1306" i="67"/>
  <c r="P326" i="67"/>
  <c r="P11" i="67"/>
  <c r="P33" i="67"/>
  <c r="P869" i="67"/>
  <c r="P520" i="67"/>
  <c r="P385" i="67"/>
  <c r="P670" i="67"/>
  <c r="P941" i="67"/>
  <c r="P1117" i="67"/>
  <c r="P1063" i="67"/>
  <c r="P297" i="67"/>
  <c r="P1087" i="67"/>
  <c r="P764" i="67"/>
  <c r="P890" i="67"/>
  <c r="P1060" i="67"/>
  <c r="P214" i="67"/>
  <c r="P1059" i="67"/>
  <c r="P52" i="67"/>
  <c r="P500" i="67"/>
  <c r="P1309" i="67"/>
  <c r="P1038" i="67"/>
  <c r="P717" i="67"/>
  <c r="P184" i="67"/>
  <c r="P1066" i="67"/>
  <c r="P666" i="67"/>
  <c r="P650" i="67"/>
  <c r="P960" i="67"/>
  <c r="P1251" i="67"/>
  <c r="P1223" i="67"/>
  <c r="P921" i="67"/>
  <c r="P868" i="67"/>
  <c r="P878" i="67"/>
  <c r="P790" i="67"/>
  <c r="P1139" i="67"/>
  <c r="P1217" i="67"/>
  <c r="P712" i="67"/>
  <c r="P927" i="67"/>
  <c r="P951" i="67"/>
  <c r="P334" i="67"/>
  <c r="P701" i="67"/>
  <c r="P534" i="67"/>
  <c r="P265" i="67"/>
  <c r="P1236" i="67"/>
  <c r="P147" i="67"/>
  <c r="P525" i="67"/>
  <c r="P558" i="67"/>
  <c r="P1287" i="67"/>
  <c r="P729" i="67"/>
  <c r="P1135" i="67"/>
  <c r="P786" i="67"/>
  <c r="P713" i="67"/>
  <c r="P427" i="67"/>
  <c r="P1239" i="67"/>
  <c r="P538" i="67"/>
  <c r="P423" i="67"/>
  <c r="P413" i="67"/>
  <c r="P130" i="67"/>
  <c r="P530" i="67"/>
  <c r="P607" i="67"/>
  <c r="P820" i="67"/>
  <c r="P206" i="67"/>
  <c r="P986" i="67"/>
  <c r="P804" i="67"/>
  <c r="P408" i="67"/>
  <c r="P461" i="67"/>
  <c r="P483" i="67"/>
  <c r="P136" i="67"/>
  <c r="P749" i="67"/>
  <c r="P728" i="67"/>
  <c r="P482" i="67"/>
  <c r="P907" i="67"/>
  <c r="P748" i="67"/>
  <c r="P618" i="67"/>
  <c r="P1058" i="67"/>
  <c r="P1263" i="67"/>
  <c r="P263" i="67"/>
  <c r="P131" i="67"/>
  <c r="P330" i="67"/>
  <c r="P248" i="67"/>
  <c r="P370" i="67"/>
  <c r="P417" i="67"/>
  <c r="P690" i="67"/>
  <c r="P435" i="67"/>
  <c r="P13" i="67"/>
  <c r="P281" i="67"/>
  <c r="P800" i="67"/>
  <c r="P925" i="67"/>
  <c r="P341" i="67"/>
  <c r="P899" i="67"/>
  <c r="P852" i="67"/>
  <c r="P673" i="67"/>
  <c r="P697" i="67"/>
  <c r="P687" i="67"/>
  <c r="P335" i="67"/>
  <c r="P912" i="67"/>
  <c r="P266" i="67"/>
  <c r="P1032" i="67"/>
  <c r="P1120" i="67"/>
  <c r="P809" i="67"/>
  <c r="P437" i="67"/>
  <c r="P270" i="67"/>
  <c r="P1245" i="67"/>
  <c r="P445" i="67"/>
  <c r="P1090" i="67"/>
  <c r="P842" i="67"/>
  <c r="P51" i="67"/>
  <c r="P440" i="67"/>
  <c r="P1304" i="67"/>
  <c r="P550" i="67"/>
  <c r="P649" i="67"/>
  <c r="P570" i="67"/>
  <c r="P908" i="67"/>
  <c r="P892" i="67"/>
  <c r="P818" i="67"/>
  <c r="P85" i="67"/>
  <c r="P725" i="67"/>
  <c r="P1030" i="67"/>
  <c r="P1307" i="67"/>
  <c r="P987" i="67"/>
  <c r="P75" i="67"/>
  <c r="P148" i="67"/>
  <c r="P328" i="67"/>
  <c r="P245" i="67"/>
  <c r="P802" i="67"/>
  <c r="P49" i="67"/>
  <c r="P1313" i="67"/>
  <c r="P595" i="67"/>
  <c r="P1100" i="67"/>
  <c r="P3" i="67"/>
  <c r="P26" i="67"/>
  <c r="P952" i="67"/>
  <c r="P438" i="67"/>
  <c r="P549" i="67"/>
  <c r="P577" i="67"/>
  <c r="P262" i="67"/>
  <c r="P17" i="67"/>
  <c r="P1300" i="67"/>
  <c r="P1185" i="67"/>
  <c r="P1281" i="67"/>
  <c r="P716" i="67"/>
  <c r="P402" i="67"/>
  <c r="P114" i="67"/>
  <c r="P271" i="67"/>
  <c r="P823" i="67"/>
  <c r="P1012" i="67"/>
  <c r="P9" i="67"/>
  <c r="P84" i="67"/>
  <c r="P412" i="67"/>
  <c r="P365" i="67"/>
  <c r="P1013" i="67"/>
  <c r="P543" i="67"/>
  <c r="P874" i="67"/>
  <c r="P866" i="67"/>
  <c r="P529" i="67"/>
  <c r="P264" i="67"/>
  <c r="P310" i="67"/>
  <c r="P644" i="67"/>
  <c r="P919" i="67"/>
  <c r="P82" i="67"/>
  <c r="P54" i="67"/>
  <c r="P28" i="67"/>
  <c r="P740" i="67"/>
  <c r="P212" i="67"/>
  <c r="P1084" i="67"/>
  <c r="P501" i="67"/>
  <c r="P106" i="67"/>
  <c r="P1103" i="67"/>
  <c r="P760" i="67"/>
  <c r="P503" i="67"/>
  <c r="P834" i="67"/>
  <c r="P742" i="67"/>
  <c r="P125" i="67"/>
  <c r="P881" i="67"/>
  <c r="P833" i="67"/>
  <c r="P859" i="67"/>
  <c r="P813" i="67"/>
  <c r="P1226" i="67"/>
  <c r="P1211" i="67"/>
  <c r="P900" i="67"/>
  <c r="P311" i="67"/>
  <c r="P1301" i="67"/>
  <c r="P846" i="67"/>
  <c r="P110" i="67"/>
  <c r="P135" i="67"/>
  <c r="P157" i="67"/>
  <c r="P1252" i="67"/>
  <c r="P1067" i="67"/>
  <c r="P288" i="67"/>
  <c r="P76" i="67"/>
  <c r="P702" i="67"/>
  <c r="P703" i="67"/>
  <c r="P635" i="67"/>
  <c r="P657" i="67"/>
  <c r="P369" i="67"/>
  <c r="P1044" i="67"/>
  <c r="P1075" i="67"/>
  <c r="P737" i="67"/>
  <c r="P564" i="67"/>
  <c r="P811" i="67"/>
  <c r="P980" i="67"/>
  <c r="P968" i="67"/>
  <c r="P545" i="67"/>
  <c r="P1006" i="67"/>
  <c r="P659" i="67"/>
  <c r="P457" i="67"/>
  <c r="P1289" i="67"/>
  <c r="P1260" i="67"/>
  <c r="P547" i="67"/>
  <c r="P660" i="67"/>
  <c r="P1285" i="67"/>
  <c r="P275" i="67"/>
  <c r="P1021" i="67"/>
  <c r="P10" i="67"/>
  <c r="P295" i="67"/>
  <c r="P674" i="67"/>
  <c r="P278" i="67"/>
  <c r="P1127" i="67"/>
  <c r="P1162" i="67"/>
  <c r="P871" i="67"/>
  <c r="P733" i="67"/>
  <c r="P928" i="67"/>
  <c r="P1179" i="67"/>
  <c r="P559" i="67"/>
  <c r="P685" i="67"/>
  <c r="P308" i="67"/>
  <c r="P1027" i="67"/>
  <c r="P179" i="67"/>
  <c r="P113" i="67"/>
  <c r="P1054" i="67"/>
  <c r="P166" i="67"/>
  <c r="P736" i="67"/>
  <c r="P1318" i="67"/>
  <c r="P1026" i="67"/>
  <c r="P401" i="67"/>
  <c r="P631" i="67"/>
  <c r="P424" i="67"/>
  <c r="P1237" i="67"/>
  <c r="P403" i="67"/>
  <c r="P1269" i="67"/>
  <c r="P1288" i="67"/>
  <c r="P15" i="67"/>
  <c r="P586" i="67"/>
  <c r="P768" i="67"/>
  <c r="P1029" i="67"/>
  <c r="P587" i="67"/>
  <c r="P624" i="67"/>
  <c r="P1128" i="67"/>
  <c r="P6" i="67"/>
  <c r="P1199" i="67"/>
  <c r="P171" i="67"/>
  <c r="P1218" i="67"/>
  <c r="P55" i="67"/>
  <c r="P1025" i="67"/>
  <c r="P374" i="67"/>
  <c r="P981" i="67"/>
  <c r="P381" i="67"/>
  <c r="P1155" i="67"/>
  <c r="P1244" i="67"/>
  <c r="P1198" i="67"/>
  <c r="P48" i="67"/>
  <c r="P815" i="67"/>
  <c r="P759" i="67"/>
  <c r="P74" i="67"/>
  <c r="P756" i="67"/>
  <c r="P1076" i="67"/>
  <c r="P477" i="67"/>
  <c r="P893" i="67"/>
  <c r="P962" i="67"/>
  <c r="P776" i="67"/>
  <c r="P1233" i="67"/>
  <c r="P909" i="67"/>
  <c r="P377" i="67"/>
  <c r="P1279" i="67"/>
  <c r="P561" i="67"/>
  <c r="P72" i="67"/>
  <c r="P862" i="67"/>
  <c r="P516" i="67"/>
  <c r="P1028" i="67"/>
  <c r="P1105" i="67"/>
  <c r="P1164" i="67"/>
  <c r="P277" i="67"/>
  <c r="P1024" i="67"/>
  <c r="P18" i="67"/>
  <c r="P176" i="67"/>
  <c r="P828" i="67"/>
  <c r="P466" i="67"/>
  <c r="P973" i="67"/>
  <c r="P836" i="67"/>
  <c r="P323" i="67"/>
  <c r="P390" i="67"/>
  <c r="P375" i="67"/>
  <c r="P1023" i="67"/>
  <c r="P1116" i="67"/>
  <c r="P827" i="67"/>
  <c r="P821" i="67"/>
  <c r="P897" i="67"/>
  <c r="P810" i="67"/>
  <c r="P905" i="67"/>
  <c r="P498" i="67"/>
  <c r="P464" i="67"/>
  <c r="P1077" i="67"/>
  <c r="P494" i="67"/>
  <c r="P704" i="67"/>
  <c r="P322" i="67"/>
  <c r="P416" i="67"/>
  <c r="P1247" i="67"/>
  <c r="P934" i="67"/>
  <c r="P502" i="67"/>
  <c r="P741" i="67"/>
  <c r="P1190" i="67"/>
  <c r="P753" i="67"/>
  <c r="P608" i="67"/>
  <c r="P613" i="67"/>
  <c r="P777" i="67"/>
  <c r="P1142" i="67"/>
  <c r="P727" i="67"/>
  <c r="P721" i="67"/>
  <c r="P731" i="67"/>
  <c r="P1020" i="67"/>
  <c r="P1036" i="67"/>
  <c r="P817" i="67"/>
  <c r="P1096" i="67"/>
  <c r="P696" i="67"/>
  <c r="P711" i="67"/>
  <c r="P653" i="67"/>
  <c r="P348" i="67"/>
  <c r="P855" i="67"/>
  <c r="P963" i="67"/>
  <c r="P1132" i="67"/>
  <c r="P1126" i="67"/>
  <c r="P94" i="67"/>
  <c r="P470" i="67"/>
  <c r="P1310" i="67"/>
  <c r="P140" i="67"/>
  <c r="P515" i="67"/>
  <c r="P1215" i="67"/>
  <c r="P342" i="67"/>
  <c r="P314" i="67"/>
  <c r="P1232" i="67"/>
  <c r="P173" i="67"/>
  <c r="P155" i="67"/>
  <c r="P139" i="67"/>
  <c r="P160" i="67"/>
  <c r="P420" i="67"/>
  <c r="P1159" i="67"/>
  <c r="P404" i="67"/>
  <c r="P1019" i="67"/>
  <c r="P388" i="67"/>
  <c r="P509" i="67"/>
  <c r="P976" i="67"/>
  <c r="P1200" i="67"/>
  <c r="P700" i="67"/>
  <c r="P175" i="67"/>
  <c r="P612" i="67"/>
  <c r="P66" i="67"/>
  <c r="P680" i="67"/>
  <c r="P1157" i="67"/>
  <c r="P318" i="67"/>
  <c r="P629" i="67"/>
  <c r="P272" i="67"/>
  <c r="P887" i="67"/>
  <c r="P533" i="67"/>
  <c r="P805" i="67"/>
  <c r="P395" i="67"/>
  <c r="P863" i="67"/>
  <c r="P512" i="67"/>
  <c r="P527" i="67"/>
  <c r="P554" i="67"/>
  <c r="P714" i="67"/>
  <c r="P958" i="67"/>
  <c r="P21" i="67"/>
  <c r="P83" i="67"/>
  <c r="P38" i="67"/>
  <c r="P888" i="67"/>
  <c r="P1007" i="67"/>
  <c r="P975" i="67"/>
  <c r="P1097" i="67"/>
  <c r="P1070" i="67"/>
  <c r="P1197" i="67"/>
  <c r="P244" i="67"/>
  <c r="P488" i="67"/>
  <c r="P156" i="67"/>
  <c r="P174" i="67"/>
  <c r="P153" i="67"/>
  <c r="P763" i="67"/>
  <c r="P625" i="67"/>
  <c r="P655" i="67"/>
  <c r="P305" i="67"/>
  <c r="P830" i="67"/>
  <c r="P158" i="67"/>
  <c r="P1178" i="67"/>
  <c r="P422" i="67"/>
  <c r="P372" i="67"/>
  <c r="P812" i="67"/>
  <c r="P600" i="67"/>
  <c r="P1242" i="67"/>
  <c r="P285" i="67"/>
  <c r="P835" i="67"/>
  <c r="P891" i="67"/>
  <c r="P1011" i="67"/>
  <c r="P707" i="67"/>
  <c r="P639" i="67"/>
  <c r="P957" i="67"/>
  <c r="P796" i="67"/>
  <c r="P808" i="67"/>
  <c r="P1314" i="67"/>
  <c r="P293" i="67"/>
  <c r="P40" i="67"/>
  <c r="P433" i="67"/>
  <c r="P1208" i="67"/>
  <c r="P142" i="67"/>
  <c r="P1188" i="67"/>
  <c r="P977" i="67"/>
  <c r="P287" i="67"/>
  <c r="P1246" i="67"/>
  <c r="P141" i="67"/>
  <c r="P555" i="67"/>
  <c r="P143" i="67"/>
  <c r="P1195" i="67"/>
  <c r="P851" i="67"/>
  <c r="P132" i="67"/>
  <c r="P1156" i="67"/>
  <c r="P98" i="67"/>
  <c r="P419" i="67"/>
  <c r="P982" i="67"/>
  <c r="P484" i="67"/>
  <c r="P1115" i="67"/>
  <c r="P70" i="67"/>
  <c r="P552" i="67"/>
  <c r="P1151" i="67"/>
  <c r="P394" i="67"/>
  <c r="P286" i="67"/>
  <c r="P1111" i="67"/>
  <c r="P313" i="67"/>
  <c r="P722" i="67"/>
  <c r="P681" i="67"/>
  <c r="P797" i="67"/>
  <c r="P757" i="67"/>
  <c r="P526" i="67"/>
  <c r="P1180" i="67"/>
  <c r="P1074" i="67"/>
  <c r="P392" i="67"/>
  <c r="P431" i="67"/>
  <c r="P606" i="67"/>
  <c r="P1282" i="67"/>
  <c r="P991" i="67"/>
  <c r="P453" i="67"/>
  <c r="P877" i="67"/>
  <c r="P611" i="67"/>
  <c r="P932" i="67"/>
  <c r="P1039" i="67"/>
  <c r="P541" i="67"/>
  <c r="P1093" i="67"/>
  <c r="P693" i="67"/>
  <c r="P1124" i="67"/>
  <c r="P994" i="67"/>
  <c r="P769" i="67"/>
  <c r="P806" i="67"/>
  <c r="P1283" i="67"/>
  <c r="P463" i="67"/>
  <c r="P47" i="67"/>
  <c r="P799" i="67"/>
  <c r="P746" i="67"/>
  <c r="P694" i="67"/>
  <c r="P167" i="67"/>
  <c r="P576" i="67"/>
  <c r="P452" i="67"/>
  <c r="P669" i="67"/>
  <c r="P651" i="67"/>
  <c r="P64" i="67"/>
  <c r="P1119" i="67"/>
  <c r="P1154" i="67"/>
  <c r="P972" i="67"/>
  <c r="P414" i="67"/>
  <c r="P1305" i="67"/>
  <c r="P45" i="67"/>
  <c r="P459" i="67"/>
  <c r="P578" i="67"/>
  <c r="P449" i="67"/>
  <c r="P1240" i="67"/>
  <c r="P770" i="67"/>
  <c r="P1052" i="67"/>
  <c r="P1182" i="67"/>
  <c r="P678" i="67"/>
  <c r="P684" i="67"/>
  <c r="P36" i="67"/>
  <c r="P96" i="67"/>
  <c r="P57" i="67"/>
  <c r="P137" i="67"/>
  <c r="P105" i="67"/>
  <c r="P1015" i="67"/>
  <c r="P857" i="67"/>
  <c r="P304" i="67"/>
  <c r="P597" i="67"/>
  <c r="P850" i="67"/>
  <c r="P485" i="67"/>
  <c r="P926" i="67"/>
  <c r="P752" i="67"/>
  <c r="P724" i="67"/>
  <c r="P640" i="67"/>
  <c r="P407" i="67"/>
  <c r="P665" i="67"/>
  <c r="P829" i="67"/>
  <c r="P988" i="67"/>
  <c r="P103" i="67"/>
  <c r="P506" i="67"/>
  <c r="P65" i="67"/>
  <c r="P1016" i="67"/>
  <c r="P474" i="67"/>
  <c r="P803" i="67"/>
  <c r="P1051" i="67"/>
  <c r="P619" i="67"/>
  <c r="P1259" i="67"/>
  <c r="P956" i="67"/>
  <c r="P95" i="67"/>
  <c r="P582" i="67"/>
  <c r="P379" i="67"/>
  <c r="P1312" i="67"/>
  <c r="P996" i="67"/>
  <c r="P357" i="67"/>
  <c r="P761" i="67"/>
  <c r="P1005" i="67"/>
  <c r="P1053" i="67"/>
  <c r="P1168" i="67"/>
  <c r="P950" i="67"/>
  <c r="P801" i="67"/>
  <c r="P876" i="67"/>
  <c r="P290" i="67"/>
  <c r="P744" i="67"/>
  <c r="P995" i="67"/>
  <c r="P151" i="67"/>
  <c r="P572" i="67"/>
  <c r="P824" i="67"/>
  <c r="P296" i="67"/>
  <c r="P794" i="67"/>
  <c r="P126" i="67"/>
  <c r="P672" i="67"/>
  <c r="P705" i="67"/>
  <c r="P421" i="67"/>
  <c r="P1071" i="67"/>
  <c r="P593" i="67"/>
  <c r="P1161" i="67"/>
  <c r="P974" i="67"/>
  <c r="P63" i="67"/>
  <c r="P1131" i="67"/>
  <c r="P1086" i="67"/>
  <c r="P442" i="67"/>
  <c r="P617" i="67"/>
  <c r="P1274" i="67"/>
  <c r="P795" i="67"/>
  <c r="P1146" i="67"/>
  <c r="P792" i="67"/>
  <c r="P1057" i="67"/>
  <c r="P507" i="67"/>
  <c r="P274" i="67"/>
  <c r="P279" i="67"/>
  <c r="P1085" i="67"/>
  <c r="P23" i="67"/>
  <c r="P946" i="67"/>
  <c r="P732" i="67"/>
  <c r="P918" i="67"/>
  <c r="P69" i="67"/>
  <c r="P847" i="67"/>
  <c r="P563" i="67"/>
  <c r="P767" i="67"/>
  <c r="P8" i="67"/>
  <c r="P496" i="67"/>
  <c r="P524" i="67"/>
  <c r="P1210" i="67"/>
  <c r="P1196" i="67"/>
  <c r="P615" i="67"/>
  <c r="P1225" i="67"/>
  <c r="P1049" i="67"/>
  <c r="P539" i="67"/>
  <c r="P4" i="67"/>
  <c r="P1295" i="67"/>
  <c r="P333" i="67"/>
  <c r="P1125" i="67"/>
  <c r="P450" i="67"/>
  <c r="P269" i="67"/>
  <c r="P969" i="67"/>
  <c r="P843" i="67"/>
  <c r="P826" i="67"/>
  <c r="P487" i="67"/>
  <c r="P1094" i="67"/>
  <c r="P1064" i="67"/>
  <c r="P1018" i="67"/>
  <c r="P1017" i="67"/>
  <c r="P111" i="67"/>
  <c r="P1205" i="67"/>
  <c r="P1177" i="67"/>
  <c r="P1172" i="67"/>
  <c r="P667" i="67"/>
  <c r="P583" i="67"/>
  <c r="P755" i="67"/>
  <c r="P1221" i="67"/>
  <c r="P510" i="67"/>
  <c r="P1141" i="67"/>
  <c r="P720" i="67"/>
  <c r="P979" i="67"/>
  <c r="P87" i="67"/>
  <c r="P929" i="67"/>
  <c r="P990" i="67"/>
  <c r="P7" i="67"/>
  <c r="P1207" i="67"/>
  <c r="P481" i="67"/>
  <c r="P499" i="67"/>
  <c r="P93" i="67"/>
  <c r="P1175" i="67"/>
  <c r="P1275" i="67"/>
  <c r="P1114" i="67"/>
  <c r="P1212" i="67"/>
  <c r="P472" i="67"/>
  <c r="P662" i="67"/>
  <c r="P844" i="67"/>
  <c r="P945" i="67"/>
  <c r="P858" i="67"/>
  <c r="P784" i="67"/>
  <c r="P1206" i="67"/>
  <c r="P312" i="67"/>
  <c r="P307" i="67"/>
  <c r="P1056" i="67"/>
  <c r="P443" i="67"/>
  <c r="P327" i="67"/>
  <c r="P540" i="67"/>
  <c r="P146" i="67"/>
  <c r="P663" i="67"/>
  <c r="P774" i="67"/>
  <c r="P1264" i="67"/>
  <c r="P353" i="67"/>
  <c r="P454" i="67"/>
  <c r="P1317" i="67"/>
  <c r="P109" i="67"/>
  <c r="P730" i="67"/>
  <c r="P904" i="67"/>
  <c r="P1250" i="67"/>
  <c r="P332" i="67"/>
  <c r="P1234" i="67"/>
  <c r="P344" i="67"/>
  <c r="P658" i="67"/>
  <c r="P686" i="67"/>
  <c r="P993" i="67"/>
  <c r="P1050" i="67"/>
  <c r="P462" i="67"/>
  <c r="P773" i="67"/>
  <c r="P439" i="67"/>
  <c r="P476" i="67"/>
  <c r="P940" i="67"/>
  <c r="P163" i="67"/>
  <c r="P46" i="67"/>
  <c r="P1148" i="67"/>
  <c r="P321" i="67"/>
  <c r="P1268" i="67"/>
  <c r="P556" i="67"/>
  <c r="P1176" i="67"/>
  <c r="P1002" i="67"/>
  <c r="P1109" i="67"/>
  <c r="P316" i="67"/>
  <c r="P602" i="67"/>
  <c r="P368" i="67"/>
  <c r="P378" i="67"/>
  <c r="P99" i="67"/>
  <c r="P1004" i="67"/>
  <c r="P165" i="67"/>
  <c r="P1061" i="67"/>
  <c r="P391" i="67"/>
  <c r="P101" i="67"/>
  <c r="P816" i="67"/>
  <c r="P1083" i="67"/>
  <c r="P478" i="67"/>
  <c r="P1276" i="67"/>
  <c r="P861" i="67"/>
  <c r="P1045" i="67"/>
  <c r="P1041" i="67"/>
  <c r="P942" i="67"/>
  <c r="P872" i="67"/>
  <c r="P840" i="67"/>
  <c r="P864" i="67"/>
  <c r="P923" i="67"/>
  <c r="P626" i="67"/>
  <c r="P102" i="67"/>
  <c r="P441" i="67"/>
  <c r="P1297" i="67"/>
  <c r="P984" i="67"/>
  <c r="P853" i="67"/>
  <c r="P1035" i="67"/>
  <c r="P1187" i="67"/>
  <c r="P998" i="67"/>
  <c r="P309" i="67"/>
  <c r="P37" i="67"/>
  <c r="P642" i="67"/>
  <c r="P329" i="67"/>
  <c r="P860" i="67"/>
  <c r="P415" i="67"/>
  <c r="P1130" i="67"/>
  <c r="P735" i="67"/>
  <c r="P751" i="67"/>
  <c r="P1048" i="67"/>
  <c r="P162" i="67"/>
  <c r="P1308" i="67"/>
  <c r="P930" i="67"/>
  <c r="P514" i="67"/>
  <c r="P931" i="67"/>
  <c r="P1140" i="67"/>
  <c r="P594" i="67"/>
  <c r="P1149" i="67"/>
  <c r="P324" i="67"/>
  <c r="P825" i="67"/>
  <c r="P5" i="67"/>
  <c r="P778" i="67"/>
  <c r="P903" i="67"/>
  <c r="P954" i="67"/>
  <c r="P371" i="67"/>
  <c r="P1144" i="67"/>
  <c r="P1184" i="67"/>
  <c r="P902" i="67"/>
  <c r="P299" i="67"/>
  <c r="P715" i="67"/>
  <c r="P133" i="67"/>
  <c r="P992" i="67"/>
  <c r="P432" i="67"/>
  <c r="P553" i="67"/>
  <c r="P354" i="67"/>
  <c r="P1238" i="67"/>
  <c r="P999" i="67"/>
  <c r="P1152" i="67"/>
  <c r="P758" i="67"/>
  <c r="P1138" i="67"/>
  <c r="P425" i="67"/>
  <c r="P955" i="67"/>
  <c r="P692" i="67"/>
  <c r="P1256" i="67"/>
  <c r="P634" i="67"/>
  <c r="P1257" i="67"/>
  <c r="P983" i="67"/>
  <c r="P300" i="67"/>
  <c r="P405" i="67"/>
  <c r="P27" i="67"/>
  <c r="P349" i="67"/>
  <c r="P149" i="67"/>
  <c r="P630" i="67"/>
  <c r="P71" i="67"/>
  <c r="P180" i="67"/>
  <c r="P1001" i="67"/>
  <c r="P621" i="67"/>
  <c r="P267" i="67"/>
  <c r="P366" i="67"/>
  <c r="P544" i="67"/>
  <c r="P426" i="67"/>
  <c r="P172" i="67"/>
  <c r="P104" i="67"/>
  <c r="P1082" i="67"/>
  <c r="P367" i="67"/>
  <c r="P447" i="67"/>
  <c r="P504" i="67"/>
  <c r="P429" i="67"/>
  <c r="P873" i="67"/>
  <c r="P355" i="67"/>
  <c r="P25" i="67"/>
  <c r="P1095" i="67"/>
  <c r="P661" i="67"/>
  <c r="P747" i="67"/>
  <c r="P682" i="67"/>
  <c r="P152" i="67"/>
  <c r="P575" i="67"/>
  <c r="P754" i="67"/>
  <c r="P1104" i="67"/>
  <c r="P1160" i="67"/>
  <c r="P73" i="67"/>
  <c r="P418" i="67"/>
  <c r="P268" i="67"/>
  <c r="P1043" i="67"/>
  <c r="P386" i="67"/>
  <c r="P178" i="67"/>
  <c r="P468" i="67"/>
  <c r="P289" i="67"/>
  <c r="P363" i="67"/>
  <c r="P1277" i="67"/>
  <c r="P1266" i="67"/>
  <c r="P628" i="67"/>
  <c r="P1216" i="67"/>
  <c r="P1202" i="67"/>
  <c r="P1209" i="67"/>
  <c r="P1303" i="67"/>
  <c r="P56" i="67"/>
  <c r="P486" i="67"/>
  <c r="P1204" i="67"/>
  <c r="P646" i="67"/>
  <c r="P896" i="67"/>
  <c r="P865" i="67"/>
  <c r="P789" i="67"/>
  <c r="P719" i="67"/>
  <c r="P708" i="67"/>
  <c r="P1193" i="67"/>
  <c r="P924" i="67"/>
  <c r="P762" i="67"/>
  <c r="P978" i="67"/>
  <c r="P1069" i="67"/>
  <c r="P406" i="67"/>
  <c r="P1203" i="67"/>
  <c r="P1009" i="67"/>
  <c r="P1243" i="67"/>
  <c r="P1133" i="67"/>
  <c r="P97" i="67"/>
  <c r="P1145" i="67"/>
  <c r="P1284" i="67"/>
  <c r="P505" i="67"/>
  <c r="P39" i="67"/>
  <c r="P1143" i="67"/>
  <c r="P938" i="67"/>
  <c r="P35" i="67"/>
  <c r="P1022" i="67"/>
  <c r="P734" i="67"/>
  <c r="P637" i="67"/>
  <c r="P798" i="67"/>
  <c r="P1241" i="67"/>
  <c r="P695" i="67"/>
  <c r="P1108" i="67"/>
  <c r="P1267" i="67"/>
  <c r="P645" i="67"/>
  <c r="P301" i="67"/>
  <c r="P943" i="67"/>
  <c r="P831" i="67"/>
  <c r="P336" i="67"/>
  <c r="P254" i="67"/>
  <c r="P937" i="67"/>
  <c r="P469" i="67"/>
  <c r="P698" i="67"/>
  <c r="P60" i="67"/>
  <c r="P331" i="67"/>
  <c r="P1080" i="67"/>
  <c r="P34" i="67"/>
  <c r="P569" i="67"/>
  <c r="P648" i="67"/>
  <c r="P598" i="67"/>
  <c r="P460" i="67"/>
  <c r="P32" i="67"/>
  <c r="P479" i="67"/>
  <c r="P781" i="67"/>
  <c r="P284" i="67"/>
  <c r="P886" i="67"/>
  <c r="P779" i="67"/>
  <c r="P255" i="67"/>
  <c r="P1134" i="67"/>
  <c r="P1072" i="67"/>
  <c r="P273" i="67"/>
  <c r="P1118" i="67"/>
  <c r="P882" i="67"/>
  <c r="P922" i="67"/>
  <c r="P134" i="67"/>
  <c r="P688" i="67"/>
  <c r="P154" i="67"/>
  <c r="P352" i="67"/>
  <c r="P677" i="67"/>
  <c r="P359" i="67"/>
  <c r="P1107" i="67"/>
  <c r="P306" i="67"/>
  <c r="P1235" i="67"/>
  <c r="P79" i="67"/>
  <c r="P523" i="67"/>
  <c r="P1113" i="67"/>
  <c r="P1034" i="67"/>
  <c r="P20" i="67"/>
  <c r="P775" i="67"/>
  <c r="P623" i="67"/>
  <c r="P935" i="67"/>
  <c r="P1147" i="67"/>
  <c r="P837" i="67"/>
  <c r="P771" i="67"/>
  <c r="P112" i="67"/>
  <c r="P491" i="67"/>
  <c r="P1091" i="67"/>
  <c r="P1073" i="67"/>
  <c r="P1014" i="67"/>
  <c r="P511" i="67"/>
  <c r="P1248" i="67"/>
  <c r="P706" i="67"/>
  <c r="P1170" i="67"/>
  <c r="P787" i="67"/>
  <c r="P138" i="67"/>
  <c r="P396" i="67"/>
  <c r="P636" i="67"/>
  <c r="P1088" i="67"/>
  <c r="P548" i="67"/>
  <c r="P358" i="67"/>
  <c r="P638" i="67"/>
  <c r="P458" i="67"/>
  <c r="P1254" i="67"/>
  <c r="P170" i="67"/>
  <c r="P41" i="67"/>
  <c r="P399" i="67"/>
  <c r="P1280" i="67"/>
  <c r="P1258" i="67"/>
  <c r="P465" i="67"/>
  <c r="P519" i="67"/>
  <c r="P710" i="67"/>
  <c r="P444" i="67"/>
  <c r="P283" i="67"/>
  <c r="P875" i="67"/>
  <c r="P1194" i="67"/>
  <c r="P566" i="67"/>
  <c r="P944" i="67"/>
  <c r="P537" i="67"/>
  <c r="P1227" i="67"/>
  <c r="P282" i="67"/>
  <c r="P573" i="67"/>
  <c r="P880" i="67"/>
  <c r="P1222" i="67"/>
  <c r="P643" i="67"/>
  <c r="P894" i="67"/>
  <c r="P169" i="67"/>
  <c r="P788" i="67"/>
  <c r="P337" i="67"/>
  <c r="P743" i="67"/>
  <c r="P1270" i="67"/>
  <c r="P614" i="67"/>
  <c r="P654" i="67"/>
  <c r="P1286" i="67"/>
  <c r="P966" i="67"/>
  <c r="P632" i="67"/>
  <c r="P1173" i="67"/>
  <c r="P68" i="67"/>
  <c r="P42" i="67"/>
  <c r="P691" i="67"/>
  <c r="P448" i="67"/>
  <c r="P522" i="67"/>
  <c r="P480" i="67"/>
  <c r="P384" i="67"/>
  <c r="P1214" i="67"/>
  <c r="P560" i="67"/>
  <c r="P350" i="67"/>
  <c r="P580" i="67"/>
  <c r="P793" i="67"/>
  <c r="P845" i="67"/>
  <c r="P1230" i="67"/>
  <c r="P1292" i="67"/>
  <c r="P339" i="67"/>
  <c r="P604" i="67"/>
  <c r="P159" i="67"/>
  <c r="P320" i="67"/>
  <c r="P1106" i="67"/>
  <c r="P579" i="67"/>
  <c r="P1293" i="67"/>
  <c r="P589" i="67"/>
  <c r="P1272" i="67"/>
  <c r="P397" i="67"/>
  <c r="P879" i="67"/>
  <c r="P765" i="67"/>
  <c r="P475" i="67"/>
  <c r="P1065" i="67"/>
  <c r="P356" i="67"/>
  <c r="P345" i="67"/>
  <c r="P609" i="67"/>
  <c r="P841" i="67"/>
  <c r="P1262" i="67"/>
  <c r="P1213" i="67"/>
  <c r="P1291" i="67"/>
  <c r="P911" i="67"/>
  <c r="P883" i="67"/>
  <c r="P302" i="67"/>
  <c r="P535" i="67"/>
  <c r="P360" i="67"/>
  <c r="P80" i="67"/>
  <c r="P446" i="67"/>
  <c r="P867" i="67"/>
  <c r="P495" i="67"/>
  <c r="P428" i="67"/>
  <c r="P1192" i="67"/>
  <c r="P633" i="67"/>
  <c r="P1186" i="67"/>
  <c r="P584" i="67"/>
  <c r="P1169" i="67"/>
  <c r="P1008" i="67"/>
  <c r="P1092" i="67"/>
  <c r="P898" i="67"/>
  <c r="P1099" i="67"/>
  <c r="P471" i="67"/>
  <c r="P1137" i="67"/>
  <c r="P164" i="67"/>
  <c r="P181" i="67"/>
  <c r="P1189" i="67"/>
  <c r="P895" i="67"/>
  <c r="P782" i="67"/>
  <c r="P81" i="67"/>
  <c r="P647" i="67"/>
  <c r="P1040" i="67"/>
  <c r="P884" i="67"/>
  <c r="P29" i="67"/>
  <c r="P664" i="67"/>
  <c r="P1098" i="67"/>
  <c r="P620" i="67"/>
  <c r="P581" i="67"/>
  <c r="P567" i="67"/>
  <c r="P1228" i="67"/>
  <c r="P1201" i="67"/>
  <c r="P1163" i="67"/>
  <c r="P1102" i="67"/>
  <c r="P489" i="67"/>
  <c r="P1171" i="67"/>
  <c r="P1255" i="67"/>
  <c r="P574" i="67"/>
  <c r="P497" i="67"/>
  <c r="P965" i="67"/>
  <c r="P409" i="67"/>
  <c r="P1278" i="67"/>
  <c r="P517" i="67"/>
  <c r="P780" i="67"/>
  <c r="P1229" i="67"/>
  <c r="P1290" i="67"/>
  <c r="P718" i="67"/>
  <c r="P382" i="67"/>
  <c r="P292" i="67"/>
  <c r="P848" i="67"/>
  <c r="P819" i="67"/>
  <c r="P168" i="67"/>
  <c r="P1042" i="67"/>
  <c r="P1294" i="67"/>
  <c r="P492" i="67"/>
  <c r="P652" i="67"/>
  <c r="P144" i="67"/>
  <c r="P1089" i="67"/>
  <c r="P627" i="67"/>
  <c r="P997" i="67"/>
  <c r="P723" i="67"/>
  <c r="P380" i="67"/>
  <c r="P914" i="67"/>
  <c r="P772" i="67"/>
  <c r="P129" i="67"/>
  <c r="P849" i="67"/>
  <c r="P622" i="67"/>
  <c r="P1153" i="67"/>
  <c r="P933" i="67"/>
  <c r="P1112" i="67"/>
  <c r="P791" i="67"/>
  <c r="P959" i="67"/>
  <c r="P383" i="67"/>
  <c r="P61" i="67"/>
  <c r="P683" i="67"/>
  <c r="P542" i="67"/>
  <c r="P44" i="67"/>
  <c r="P12" i="67"/>
  <c r="P387" i="67"/>
  <c r="P1311" i="67"/>
  <c r="P641" i="67"/>
  <c r="P1253" i="67"/>
  <c r="P86" i="67"/>
  <c r="P599" i="67"/>
  <c r="P493" i="67"/>
  <c r="P936" i="67"/>
  <c r="P1081" i="67"/>
  <c r="P822" i="67"/>
  <c r="P551" i="67"/>
  <c r="P1219" i="67"/>
  <c r="P915" i="67"/>
  <c r="P568" i="67"/>
  <c r="P1003" i="67"/>
  <c r="P531" i="67"/>
  <c r="P571" i="67"/>
  <c r="P347" i="67"/>
  <c r="P338" i="67"/>
  <c r="P14" i="67"/>
  <c r="P989" i="67"/>
  <c r="P739" i="67"/>
  <c r="P490" i="67"/>
  <c r="P22" i="67"/>
  <c r="P1129" i="67"/>
  <c r="P398" i="67"/>
  <c r="P1046" i="67"/>
  <c r="P605" i="67"/>
  <c r="P953" i="67"/>
  <c r="P513" i="67"/>
  <c r="P1174" i="67"/>
  <c r="P298" i="67"/>
  <c r="P949" i="67"/>
  <c r="P726" i="67"/>
  <c r="P590" i="67"/>
  <c r="P364" i="67"/>
  <c r="P709" i="67"/>
  <c r="P562" i="67"/>
  <c r="P246" i="67"/>
  <c r="P325" i="67"/>
  <c r="P1273" i="67"/>
  <c r="P88" i="67"/>
  <c r="P1037" i="67"/>
  <c r="P676" i="67"/>
  <c r="P1079" i="67"/>
  <c r="P467" i="67"/>
  <c r="P947" i="67"/>
  <c r="P964" i="67"/>
  <c r="P343" i="67"/>
  <c r="P1183" i="67"/>
  <c r="P376" i="67"/>
  <c r="P1271" i="67"/>
  <c r="P31" i="67"/>
  <c r="P1220" i="67"/>
  <c r="P906" i="67"/>
  <c r="P854" i="67"/>
  <c r="P807" i="67"/>
  <c r="P592" i="67"/>
  <c r="P317" i="67"/>
  <c r="P434" i="67"/>
  <c r="P451" i="67"/>
  <c r="P785" i="67"/>
  <c r="P1298" i="67"/>
  <c r="P294" i="67"/>
  <c r="P361" i="67"/>
  <c r="P745" i="67"/>
  <c r="P870" i="67"/>
  <c r="P591" i="67"/>
  <c r="P889" i="67"/>
  <c r="P588" i="67"/>
  <c r="P675" i="67"/>
  <c r="P839" i="67"/>
  <c r="P910" i="67"/>
  <c r="P1122" i="67"/>
  <c r="P400" i="67"/>
  <c r="P699" i="67"/>
  <c r="P351" i="67"/>
  <c r="P532" i="67"/>
  <c r="P1033" i="67"/>
  <c r="P319" i="67"/>
  <c r="P689" i="67"/>
  <c r="P24" i="67"/>
  <c r="P610" i="67"/>
  <c r="P668" i="67"/>
  <c r="P107" i="67"/>
  <c r="P1150" i="67"/>
  <c r="P1249" i="67"/>
  <c r="P456" i="67"/>
  <c r="P346" i="67"/>
  <c r="P679" i="67"/>
  <c r="P291" i="67"/>
  <c r="P738" i="67"/>
  <c r="P616" i="67"/>
  <c r="P145" i="67"/>
  <c r="P1231" i="67"/>
  <c r="P247" i="67"/>
  <c r="P1167" i="67"/>
  <c r="P340" i="67"/>
  <c r="P971" i="67"/>
  <c r="P373" i="67"/>
  <c r="P430" i="67"/>
  <c r="P128" i="67"/>
  <c r="P150" i="67"/>
  <c r="P161" i="67"/>
  <c r="P19" i="67"/>
  <c r="P1068" i="67"/>
  <c r="P671" i="67"/>
  <c r="P1302" i="67"/>
  <c r="P528" i="67"/>
  <c r="P885" i="67"/>
  <c r="P1136" i="67"/>
  <c r="P939" i="67"/>
  <c r="P1031" i="67"/>
  <c r="P62" i="67"/>
  <c r="P1166" i="67"/>
  <c r="P53" i="67"/>
  <c r="P1062" i="67"/>
  <c r="P521" i="67"/>
  <c r="P920" i="67"/>
  <c r="P1315" i="67"/>
  <c r="P1000" i="67"/>
  <c r="P280" i="67"/>
  <c r="P838" i="67"/>
  <c r="P1181" i="67"/>
  <c r="P750" i="67"/>
  <c r="P303" i="67"/>
  <c r="P362" i="67"/>
  <c r="P1078" i="67"/>
  <c r="P1261" i="67"/>
  <c r="P585" i="67"/>
  <c r="P276" i="67"/>
  <c r="P389" i="67"/>
  <c r="P601" i="67"/>
  <c r="P455" i="67"/>
  <c r="P948" i="67"/>
  <c r="P1299" i="67"/>
  <c r="P1191" i="67"/>
  <c r="P814" i="67"/>
  <c r="P1316" i="67"/>
  <c r="P1123" i="67"/>
  <c r="P436" i="67"/>
  <c r="P596" i="67"/>
  <c r="I685" i="67" l="1"/>
  <c r="I19" i="67"/>
  <c r="I590" i="67"/>
  <c r="I1206" i="67"/>
  <c r="I1075" i="67"/>
  <c r="I1159" i="67"/>
  <c r="I1278" i="67"/>
  <c r="I414" i="67"/>
  <c r="I7" i="67"/>
  <c r="I512" i="67"/>
  <c r="I1056" i="67"/>
  <c r="I799" i="67"/>
  <c r="I405" i="67"/>
  <c r="I369" i="67"/>
  <c r="I406" i="67"/>
  <c r="I354" i="67"/>
  <c r="I931" i="67"/>
  <c r="I595" i="67"/>
  <c r="I1208" i="67"/>
  <c r="I1025" i="67"/>
  <c r="I614" i="67"/>
  <c r="I1119" i="67"/>
  <c r="I4" i="67"/>
  <c r="I716" i="67"/>
  <c r="I1021" i="67"/>
  <c r="I88" i="67"/>
  <c r="I430" i="67"/>
  <c r="I393" i="67"/>
  <c r="I1213" i="67"/>
  <c r="I752" i="67"/>
  <c r="I532" i="67"/>
  <c r="I97" i="67"/>
  <c r="I801" i="67"/>
  <c r="I805" i="67"/>
  <c r="I1089" i="67"/>
  <c r="I891" i="67"/>
  <c r="I1197" i="67"/>
  <c r="I965" i="67"/>
  <c r="I111" i="67"/>
  <c r="I1024" i="67"/>
  <c r="I28" i="67"/>
  <c r="I462" i="67"/>
  <c r="I501" i="67"/>
  <c r="I1318" i="67"/>
  <c r="I452" i="67"/>
  <c r="I679" i="67"/>
  <c r="I85" i="67"/>
  <c r="I317" i="67"/>
  <c r="I893" i="67"/>
  <c r="I637" i="67"/>
  <c r="I542" i="67"/>
  <c r="I473" i="67"/>
  <c r="I1145" i="67"/>
  <c r="I1222" i="67"/>
  <c r="I583" i="67"/>
  <c r="I531" i="67"/>
  <c r="I1122" i="67"/>
  <c r="I464" i="67"/>
  <c r="I1249" i="67"/>
  <c r="I571" i="67"/>
  <c r="I1181" i="67"/>
  <c r="I104" i="67"/>
  <c r="I1053" i="67"/>
  <c r="I157" i="67"/>
  <c r="I20" i="67"/>
  <c r="I1287" i="67"/>
  <c r="I246" i="67"/>
  <c r="I1108" i="67"/>
  <c r="I475" i="67"/>
  <c r="I482" i="67"/>
  <c r="I11" i="67"/>
  <c r="I698" i="67"/>
  <c r="I179" i="67"/>
  <c r="I176" i="67"/>
  <c r="I431" i="67"/>
  <c r="I633" i="67"/>
  <c r="I668" i="67"/>
  <c r="I561" i="67"/>
  <c r="I562" i="67"/>
  <c r="I989" i="67"/>
  <c r="I538" i="67"/>
  <c r="I661" i="67"/>
  <c r="I635" i="67"/>
  <c r="I584" i="67"/>
  <c r="I696" i="67"/>
  <c r="I935" i="67"/>
  <c r="I170" i="67"/>
  <c r="I290" i="67"/>
  <c r="I174" i="67"/>
  <c r="I404" i="67"/>
  <c r="I69" i="67"/>
  <c r="I846" i="67"/>
  <c r="I918" i="67"/>
  <c r="I391" i="67"/>
  <c r="I808" i="67"/>
  <c r="I356" i="67"/>
  <c r="I884" i="67"/>
  <c r="I64" i="67"/>
  <c r="I1031" i="67"/>
  <c r="I1285" i="67"/>
  <c r="I723" i="67"/>
  <c r="I1044" i="67"/>
  <c r="I52" i="67"/>
  <c r="I1022" i="67"/>
  <c r="I1143" i="67"/>
  <c r="I657" i="67"/>
  <c r="I659" i="67"/>
  <c r="I347" i="67"/>
  <c r="I1247" i="67"/>
  <c r="I721" i="67"/>
  <c r="I850" i="67"/>
  <c r="I1196" i="67"/>
  <c r="I1205" i="67"/>
  <c r="I823" i="67"/>
  <c r="I284" i="67"/>
  <c r="I1188" i="67"/>
  <c r="I184" i="67"/>
  <c r="I1189" i="67"/>
  <c r="I167" i="67"/>
  <c r="I831" i="67"/>
  <c r="I664" i="67"/>
  <c r="I574" i="67"/>
  <c r="I1259" i="67"/>
  <c r="I1130" i="67"/>
  <c r="I1019" i="67"/>
  <c r="I572" i="67"/>
  <c r="I528" i="67"/>
  <c r="I717" i="67"/>
  <c r="I1086" i="67"/>
  <c r="I1003" i="67"/>
  <c r="I682" i="67"/>
  <c r="I1298" i="67"/>
  <c r="I488" i="67"/>
  <c r="I761" i="67"/>
  <c r="I126" i="67"/>
  <c r="I640" i="67"/>
  <c r="I546" i="67"/>
  <c r="I870" i="67"/>
  <c r="I1150" i="67"/>
  <c r="I971" i="67"/>
  <c r="I1274" i="67"/>
  <c r="I712" i="67"/>
  <c r="I305" i="67"/>
  <c r="I1036" i="67"/>
  <c r="I1309" i="67"/>
  <c r="I1026" i="67"/>
  <c r="I497" i="67"/>
  <c r="I750" i="67"/>
  <c r="I937" i="67"/>
  <c r="I84" i="67"/>
  <c r="I762" i="67"/>
  <c r="I678" i="67"/>
  <c r="I101" i="67"/>
  <c r="I48" i="67"/>
  <c r="I636" i="67"/>
  <c r="I491" i="67"/>
  <c r="I1192" i="67"/>
  <c r="I777" i="67"/>
  <c r="I468" i="67"/>
  <c r="I1067" i="67"/>
  <c r="I1183" i="67"/>
  <c r="I619" i="67"/>
  <c r="I941" i="67"/>
  <c r="I32" i="67"/>
  <c r="I1211" i="67"/>
  <c r="I8" i="67"/>
  <c r="I446" i="67"/>
  <c r="I388" i="67"/>
  <c r="I1303" i="67"/>
  <c r="I849" i="67"/>
  <c r="I779" i="67"/>
  <c r="I724" i="67"/>
  <c r="I1095" i="67"/>
  <c r="I492" i="67"/>
  <c r="I1059" i="67"/>
  <c r="I289" i="67"/>
  <c r="I298" i="67"/>
  <c r="I108" i="67"/>
  <c r="I945" i="67"/>
  <c r="I568" i="67"/>
  <c r="I1176" i="67"/>
  <c r="I310" i="67"/>
  <c r="I1264" i="67"/>
  <c r="I745" i="67"/>
  <c r="I297" i="67"/>
  <c r="I1142" i="67"/>
  <c r="I451" i="67"/>
  <c r="I1047" i="67"/>
  <c r="I655" i="67"/>
  <c r="I1217" i="67"/>
  <c r="I350" i="67"/>
  <c r="I840" i="67"/>
  <c r="I54" i="67"/>
  <c r="I585" i="67"/>
  <c r="I308" i="67"/>
  <c r="I1265" i="67"/>
  <c r="I331" i="67"/>
  <c r="I623" i="67"/>
  <c r="I1105" i="67"/>
  <c r="I832" i="67"/>
  <c r="I1017" i="67"/>
  <c r="I597" i="67"/>
  <c r="I38" i="67"/>
  <c r="I146" i="67"/>
  <c r="I1096" i="67"/>
  <c r="I245" i="67"/>
  <c r="I754" i="67"/>
  <c r="I663" i="67"/>
  <c r="I1227" i="67"/>
  <c r="I1289" i="67"/>
  <c r="I364" i="67"/>
  <c r="I265" i="67"/>
  <c r="I647" i="67"/>
  <c r="I380" i="67"/>
  <c r="I736" i="67"/>
  <c r="I843" i="67"/>
  <c r="I397" i="67"/>
  <c r="I985" i="67"/>
  <c r="I299" i="67"/>
  <c r="I519" i="67"/>
  <c r="I1304" i="67"/>
  <c r="I94" i="67"/>
  <c r="I1203" i="67"/>
  <c r="I1191" i="67"/>
  <c r="I1058" i="67"/>
  <c r="I293" i="67"/>
  <c r="I506" i="67"/>
  <c r="I1113" i="67"/>
  <c r="I972" i="67"/>
  <c r="I248" i="67"/>
  <c r="I697" i="67"/>
  <c r="I296" i="67"/>
  <c r="I1033" i="67"/>
  <c r="I214" i="67"/>
  <c r="I500" i="67"/>
  <c r="I478" i="67"/>
  <c r="I1269" i="67"/>
  <c r="I554" i="67"/>
  <c r="I592" i="67"/>
  <c r="I658" i="67"/>
  <c r="I587" i="67"/>
  <c r="I74" i="67"/>
  <c r="I140" i="67"/>
  <c r="I1252" i="67"/>
  <c r="I154" i="67"/>
  <c r="I620" i="67"/>
  <c r="I1219" i="67"/>
  <c r="I734" i="67"/>
  <c r="I1165" i="67"/>
  <c r="I1018" i="67"/>
  <c r="I517" i="67"/>
  <c r="I1215" i="67"/>
  <c r="I527" i="67"/>
  <c r="I1221" i="67"/>
  <c r="I384" i="67"/>
  <c r="I5" i="67"/>
  <c r="I694" i="67"/>
  <c r="I975" i="67"/>
  <c r="I56" i="67"/>
  <c r="I447" i="67"/>
  <c r="I986" i="67"/>
  <c r="I638" i="67"/>
  <c r="I1027" i="67"/>
  <c r="I378" i="67"/>
  <c r="I610" i="67"/>
  <c r="I815" i="67"/>
  <c r="I1152" i="67"/>
  <c r="I24" i="67"/>
  <c r="I868" i="67"/>
  <c r="I1257" i="67"/>
  <c r="I816" i="67"/>
  <c r="I1226" i="67"/>
  <c r="I498" i="67"/>
  <c r="I1080" i="67"/>
  <c r="I803" i="67"/>
  <c r="I18" i="67"/>
  <c r="I335" i="67"/>
  <c r="I1182" i="67"/>
  <c r="I612" i="67"/>
  <c r="I427" i="67"/>
  <c r="I1313" i="67"/>
  <c r="I766" i="67"/>
  <c r="I852" i="67"/>
  <c r="I163" i="67"/>
  <c r="I859" i="67"/>
  <c r="I790" i="67"/>
  <c r="I705" i="67"/>
  <c r="I1106" i="67"/>
  <c r="I13" i="67"/>
  <c r="I302" i="67"/>
  <c r="I955" i="67"/>
  <c r="I725" i="67"/>
  <c r="I287" i="67"/>
  <c r="I423" i="67"/>
  <c r="I824" i="67"/>
  <c r="I514" i="67"/>
  <c r="I1001" i="67"/>
  <c r="I1220" i="67"/>
  <c r="I903" i="67"/>
  <c r="I37" i="67"/>
  <c r="I577" i="67"/>
  <c r="I1034" i="67"/>
  <c r="I1195" i="67"/>
  <c r="I1293" i="67"/>
  <c r="I929" i="67"/>
  <c r="I533" i="67"/>
  <c r="I1167" i="67"/>
  <c r="I997" i="67"/>
  <c r="I1199" i="67"/>
  <c r="I1138" i="67"/>
  <c r="I1048" i="67"/>
  <c r="I169" i="67"/>
  <c r="I701" i="67"/>
  <c r="I524" i="67"/>
  <c r="I726" i="67"/>
  <c r="I876" i="67"/>
  <c r="I394" i="67"/>
  <c r="I82" i="67"/>
  <c r="I1101" i="67"/>
  <c r="I128" i="67"/>
  <c r="I746" i="67"/>
  <c r="I455" i="67"/>
  <c r="I1272" i="67"/>
  <c r="I981" i="67"/>
  <c r="I173" i="67"/>
  <c r="I939" i="67"/>
  <c r="I31" i="67"/>
  <c r="I342" i="67"/>
  <c r="I212" i="67"/>
  <c r="I35" i="67"/>
  <c r="I787" i="67"/>
  <c r="I666" i="67"/>
  <c r="I353" i="67"/>
  <c r="I1046" i="67"/>
  <c r="I1157" i="67"/>
  <c r="I771" i="67"/>
  <c r="I499" i="67"/>
  <c r="I274" i="67"/>
  <c r="I1146" i="67"/>
  <c r="I606" i="67"/>
  <c r="I755" i="67"/>
  <c r="I865" i="67"/>
  <c r="I340" i="67"/>
  <c r="I1246" i="67"/>
  <c r="I1097" i="67"/>
  <c r="I742" i="67"/>
  <c r="I513" i="67"/>
  <c r="I770" i="67"/>
  <c r="I796" i="67"/>
  <c r="I327" i="67"/>
  <c r="I797" i="67"/>
  <c r="I643" i="67"/>
  <c r="I902" i="67"/>
  <c r="I841" i="67"/>
  <c r="I313" i="67"/>
  <c r="I349" i="67"/>
  <c r="I984" i="67"/>
  <c r="I621" i="67"/>
  <c r="I559" i="67"/>
  <c r="I510" i="67"/>
  <c r="I172" i="67"/>
  <c r="I687" i="67"/>
  <c r="I291" i="67"/>
  <c r="I1294" i="67"/>
  <c r="I435" i="67"/>
  <c r="I869" i="67"/>
  <c r="I1100" i="67"/>
  <c r="I485" i="67"/>
  <c r="I1179" i="67"/>
  <c r="I507" i="67"/>
  <c r="I883" i="67"/>
  <c r="I413" i="67"/>
  <c r="I1023" i="67"/>
  <c r="I266" i="67"/>
  <c r="I882" i="67"/>
  <c r="I75" i="67"/>
  <c r="I990" i="67"/>
  <c r="I775" i="67"/>
  <c r="I47" i="67"/>
  <c r="I373" i="67"/>
  <c r="I294" i="67"/>
  <c r="I360" i="67"/>
  <c r="I425" i="67"/>
  <c r="I511" i="67"/>
  <c r="I624" i="67"/>
  <c r="I792" i="67"/>
  <c r="I853" i="67"/>
  <c r="I956" i="67"/>
  <c r="I616" i="67"/>
  <c r="I1094" i="67"/>
  <c r="I813" i="67"/>
  <c r="I324" i="67"/>
  <c r="I987" i="67"/>
  <c r="I281" i="67"/>
  <c r="I374" i="67"/>
  <c r="I686" i="67"/>
  <c r="I1212" i="67"/>
  <c r="I114" i="67"/>
  <c r="I919" i="67"/>
  <c r="I1255" i="67"/>
  <c r="I303" i="67"/>
  <c r="I836" i="67"/>
  <c r="I311" i="67"/>
  <c r="I944" i="67"/>
  <c r="I878" i="67"/>
  <c r="I49" i="67"/>
  <c r="I540" i="67"/>
  <c r="I751" i="67"/>
  <c r="I142" i="67"/>
  <c r="I79" i="67"/>
  <c r="I286" i="67"/>
  <c r="I727" i="67"/>
  <c r="I396" i="67"/>
  <c r="I106" i="67"/>
  <c r="I579" i="67"/>
  <c r="I552" i="67"/>
  <c r="I693" i="67"/>
  <c r="I960" i="67"/>
  <c r="I1238" i="67"/>
  <c r="I1049" i="67"/>
  <c r="I765" i="67"/>
  <c r="I1243" i="67"/>
  <c r="I1088" i="67"/>
  <c r="I326" i="67"/>
  <c r="I700" i="67"/>
  <c r="I674" i="67"/>
  <c r="I168" i="67"/>
  <c r="I1060" i="67"/>
  <c r="I1175" i="67"/>
  <c r="I772" i="67"/>
  <c r="I804" i="67"/>
  <c r="I477" i="67"/>
  <c r="I441" i="67"/>
  <c r="I366" i="67"/>
  <c r="I653" i="67"/>
  <c r="I1052" i="67"/>
  <c r="I1069" i="67"/>
  <c r="I1258" i="67"/>
  <c r="I1254" i="67"/>
  <c r="I1161" i="67"/>
  <c r="I760" i="67"/>
  <c r="I93" i="67"/>
  <c r="I911" i="67"/>
  <c r="I950" i="67"/>
  <c r="I494" i="67"/>
  <c r="I706" i="67"/>
  <c r="I1008" i="67"/>
  <c r="I1235" i="67"/>
  <c r="I282" i="67"/>
  <c r="I95" i="67"/>
  <c r="I129" i="67"/>
  <c r="I96" i="67"/>
  <c r="I651" i="67"/>
  <c r="I609" i="67"/>
  <c r="I830" i="67"/>
  <c r="I112" i="67"/>
  <c r="I440" i="67"/>
  <c r="I1115" i="67"/>
  <c r="I379" i="67"/>
  <c r="I838" i="67"/>
  <c r="I958" i="67"/>
  <c r="I873" i="67"/>
  <c r="I273" i="67"/>
  <c r="I1190" i="67"/>
  <c r="I588" i="67"/>
  <c r="I504" i="67"/>
  <c r="I774" i="67"/>
  <c r="I288" i="67"/>
  <c r="I315" i="67"/>
  <c r="I1232" i="67"/>
  <c r="I1032" i="67"/>
  <c r="I461" i="67"/>
  <c r="I689" i="67"/>
  <c r="I983" i="67"/>
  <c r="I177" i="67"/>
  <c r="I586" i="67"/>
  <c r="I1280" i="67"/>
  <c r="I493" i="67"/>
  <c r="I530" i="67"/>
  <c r="I582" i="67"/>
  <c r="I171" i="67"/>
  <c r="I1234" i="67"/>
  <c r="I1007" i="67"/>
  <c r="I1282" i="67"/>
  <c r="I598" i="67"/>
  <c r="I767" i="67"/>
  <c r="I1284" i="67"/>
  <c r="I828" i="67"/>
  <c r="I910" i="67"/>
  <c r="I386" i="67"/>
  <c r="I402" i="67"/>
  <c r="I671" i="67"/>
  <c r="I1042" i="67"/>
  <c r="I781" i="67"/>
  <c r="I544" i="67"/>
  <c r="I988" i="67"/>
  <c r="I563" i="67"/>
  <c r="I365" i="67"/>
  <c r="I551" i="67"/>
  <c r="I722" i="67"/>
  <c r="I1099" i="67"/>
  <c r="I481" i="67"/>
  <c r="I1004" i="67"/>
  <c r="I153" i="67"/>
  <c r="I1120" i="67"/>
  <c r="I83" i="67"/>
  <c r="I328" i="67"/>
  <c r="I928" i="67"/>
  <c r="I1011" i="67"/>
  <c r="I591" i="67"/>
  <c r="I556" i="67"/>
  <c r="I564" i="67"/>
  <c r="I1261" i="67"/>
  <c r="I161" i="67"/>
  <c r="I1214" i="67"/>
  <c r="I39" i="67"/>
  <c r="I669" i="67"/>
  <c r="I925" i="67"/>
  <c r="I1158" i="67"/>
  <c r="I1277" i="67"/>
  <c r="I780" i="67"/>
  <c r="I578" i="67"/>
  <c r="I1268" i="67"/>
  <c r="I164" i="67"/>
  <c r="I450" i="67"/>
  <c r="I924" i="67"/>
  <c r="I1006" i="67"/>
  <c r="I795" i="67"/>
  <c r="I34" i="67"/>
  <c r="I272" i="67"/>
  <c r="I1038" i="67"/>
  <c r="I607" i="67"/>
  <c r="I904" i="67"/>
  <c r="I866" i="67"/>
  <c r="I998" i="67"/>
  <c r="I465" i="67"/>
  <c r="I875" i="67"/>
  <c r="I99" i="67"/>
  <c r="I952" i="67"/>
  <c r="I1112" i="67"/>
  <c r="I785" i="67"/>
  <c r="I1300" i="67"/>
  <c r="I1296" i="67"/>
  <c r="I675" i="67"/>
  <c r="I27" i="67"/>
  <c r="I420" i="67"/>
  <c r="I155" i="67"/>
  <c r="I1114" i="67"/>
  <c r="I1310" i="67"/>
  <c r="I603" i="67"/>
  <c r="I1202" i="67"/>
  <c r="I1131" i="67"/>
  <c r="I594" i="67"/>
  <c r="I949" i="67"/>
  <c r="I880" i="67"/>
  <c r="I993" i="67"/>
  <c r="I1194" i="67"/>
  <c r="I793" i="67"/>
  <c r="I889" i="67"/>
  <c r="I1218" i="67"/>
  <c r="I885" i="67"/>
  <c r="I1012" i="67"/>
  <c r="I14" i="67"/>
  <c r="I909" i="67"/>
  <c r="I634" i="67"/>
  <c r="I1068" i="67"/>
  <c r="I915" i="67"/>
  <c r="I1139" i="67"/>
  <c r="I877" i="67"/>
  <c r="I1125" i="67"/>
  <c r="I914" i="67"/>
  <c r="I1149" i="67"/>
  <c r="I1140" i="67"/>
  <c r="I743" i="67"/>
  <c r="I1054" i="67"/>
  <c r="I509" i="67"/>
  <c r="I1200" i="67"/>
  <c r="I1187" i="67"/>
  <c r="I467" i="67"/>
  <c r="I525" i="67"/>
  <c r="I359" i="67"/>
  <c r="I1137" i="67"/>
  <c r="I1204" i="67"/>
  <c r="I60" i="67"/>
  <c r="I545" i="67"/>
  <c r="I1040" i="67"/>
  <c r="I1136" i="67"/>
  <c r="I424" i="67"/>
  <c r="I905" i="67"/>
  <c r="I351" i="67"/>
  <c r="I105" i="67"/>
  <c r="I486" i="67"/>
  <c r="I143" i="67"/>
  <c r="I670" i="67"/>
  <c r="I1002" i="67"/>
  <c r="I58" i="67"/>
  <c r="I1087" i="67"/>
  <c r="I731" i="67"/>
  <c r="I874" i="67"/>
  <c r="I401" i="67"/>
  <c r="I650" i="67"/>
  <c r="I839" i="67"/>
  <c r="I1123" i="67"/>
  <c r="I244" i="67"/>
  <c r="I692" i="67"/>
  <c r="I951" i="67"/>
  <c r="I1016" i="67"/>
  <c r="I940" i="67"/>
  <c r="I165" i="67"/>
  <c r="I996" i="67"/>
  <c r="I851" i="67"/>
  <c r="I448" i="67"/>
  <c r="I1116" i="67"/>
  <c r="I390" i="67"/>
  <c r="I922" i="67"/>
  <c r="I306" i="67"/>
  <c r="I639" i="67"/>
  <c r="I1028" i="67"/>
  <c r="I948" i="67"/>
  <c r="I1230" i="67"/>
  <c r="I1155" i="67"/>
  <c r="I520" i="67"/>
  <c r="I794" i="67"/>
  <c r="I1147" i="67"/>
  <c r="I539" i="67"/>
  <c r="I817" i="67"/>
  <c r="I416" i="67"/>
  <c r="I472" i="67"/>
  <c r="I429" i="67"/>
  <c r="I1109" i="67"/>
  <c r="I442" i="67"/>
  <c r="I759" i="67"/>
  <c r="I262" i="67"/>
  <c r="I896" i="67"/>
  <c r="I862" i="67"/>
  <c r="I1180" i="67"/>
  <c r="I769" i="67"/>
  <c r="I1029" i="67"/>
  <c r="I433" i="67"/>
  <c r="I22" i="67"/>
  <c r="I375" i="67"/>
  <c r="I604" i="67"/>
  <c r="I68" i="67"/>
  <c r="I625" i="67"/>
  <c r="I487" i="67"/>
  <c r="I1281" i="67"/>
  <c r="I672" i="67"/>
  <c r="I684" i="67"/>
  <c r="I784" i="67"/>
  <c r="I1051" i="67"/>
  <c r="I708" i="67"/>
  <c r="I483" i="67"/>
  <c r="I159" i="67"/>
  <c r="I1288" i="67"/>
  <c r="I1110" i="67"/>
  <c r="I1103" i="67"/>
  <c r="I627" i="67"/>
  <c r="I323" i="67"/>
  <c r="I1186" i="67"/>
  <c r="I558" i="67"/>
  <c r="I178" i="67"/>
  <c r="I1279" i="67"/>
  <c r="I560" i="67"/>
  <c r="I749" i="67"/>
  <c r="I71" i="67"/>
  <c r="I449" i="67"/>
  <c r="I141" i="67"/>
  <c r="I1098" i="67"/>
  <c r="I456" i="67"/>
  <c r="I180" i="67"/>
  <c r="I304" i="67"/>
  <c r="I399" i="67"/>
  <c r="I916" i="67"/>
  <c r="I410" i="67"/>
  <c r="I107" i="67"/>
  <c r="I1292" i="67"/>
  <c r="I145" i="67"/>
  <c r="I879" i="67"/>
  <c r="I280" i="67"/>
  <c r="I895" i="67"/>
  <c r="I300" i="67"/>
  <c r="I811" i="67"/>
  <c r="I345" i="67"/>
  <c r="I652" i="67"/>
  <c r="I645" i="67"/>
  <c r="I372" i="67"/>
  <c r="I156" i="67"/>
  <c r="I1290" i="67"/>
  <c r="I1231" i="67"/>
  <c r="I968" i="67"/>
  <c r="I1177" i="67"/>
  <c r="I1169" i="67"/>
  <c r="I555" i="67"/>
  <c r="I728" i="67"/>
  <c r="I439" i="67"/>
  <c r="I321" i="67"/>
  <c r="I132" i="67"/>
  <c r="I907" i="67"/>
  <c r="I1260" i="67"/>
  <c r="I408" i="67"/>
  <c r="I938" i="67"/>
  <c r="I438" i="67"/>
  <c r="I1228" i="67"/>
  <c r="I417" i="67"/>
  <c r="I718" i="67"/>
  <c r="I608" i="67"/>
  <c r="I515" i="67"/>
  <c r="I23" i="67"/>
  <c r="I833" i="67"/>
  <c r="I802" i="67"/>
  <c r="I699" i="67"/>
  <c r="I683" i="67"/>
  <c r="I36" i="67"/>
  <c r="I1144" i="67"/>
  <c r="I995" i="67"/>
  <c r="I611" i="67"/>
  <c r="I549" i="67"/>
  <c r="I615" i="67"/>
  <c r="I389" i="67"/>
  <c r="I76" i="67"/>
  <c r="I814" i="67"/>
  <c r="I842" i="67"/>
  <c r="I352" i="67"/>
  <c r="I887" i="67"/>
  <c r="I589" i="67"/>
  <c r="I550" i="67"/>
  <c r="I87" i="67"/>
  <c r="I1240" i="67"/>
  <c r="I469" i="67"/>
  <c r="I1306" i="67"/>
  <c r="I503" i="67"/>
  <c r="I822" i="67"/>
  <c r="I969" i="67"/>
  <c r="I739" i="67"/>
  <c r="I798" i="67"/>
  <c r="I346" i="67"/>
  <c r="I270" i="67"/>
  <c r="I961" i="67"/>
  <c r="I125" i="67"/>
  <c r="I548" i="67"/>
  <c r="I942" i="67"/>
  <c r="I33" i="67"/>
  <c r="I15" i="67"/>
  <c r="I732" i="67"/>
  <c r="I946" i="67"/>
  <c r="I466" i="67"/>
  <c r="I480" i="67"/>
  <c r="I644" i="67"/>
  <c r="I1301" i="67"/>
  <c r="I160" i="67"/>
  <c r="I279" i="67"/>
  <c r="I44" i="67"/>
  <c r="I363" i="67"/>
  <c r="I702" i="67"/>
  <c r="I1250" i="67"/>
  <c r="I1035" i="67"/>
  <c r="I1085" i="67"/>
  <c r="I707" i="67"/>
  <c r="I710" i="67"/>
  <c r="I1148" i="67"/>
  <c r="I1135" i="67"/>
  <c r="I711" i="67"/>
  <c r="I457" i="67"/>
  <c r="I667" i="67"/>
  <c r="I314" i="67"/>
  <c r="I109" i="67"/>
  <c r="I738" i="67"/>
  <c r="I1273" i="67"/>
  <c r="I72" i="67"/>
  <c r="I654" i="67"/>
  <c r="I10" i="67"/>
  <c r="I994" i="67"/>
  <c r="I1184" i="67"/>
  <c r="I676" i="67"/>
  <c r="I362" i="67"/>
  <c r="I788" i="67"/>
  <c r="I763" i="67"/>
  <c r="I936" i="67"/>
  <c r="I1128" i="67"/>
  <c r="I1295" i="67"/>
  <c r="I55" i="67"/>
  <c r="I1154" i="67"/>
  <c r="I426" i="67"/>
  <c r="I886" i="67"/>
  <c r="I660" i="67"/>
  <c r="I1079" i="67"/>
  <c r="I1037" i="67"/>
  <c r="I338" i="67"/>
  <c r="I1185" i="67"/>
  <c r="I1178" i="67"/>
  <c r="I98" i="67"/>
  <c r="I963" i="67"/>
  <c r="I377" i="67"/>
  <c r="I576" i="67"/>
  <c r="I820" i="67"/>
  <c r="I713" i="67"/>
  <c r="I613" i="67"/>
  <c r="I432" i="67"/>
  <c r="I368" i="67"/>
  <c r="I899" i="67"/>
  <c r="I9" i="67"/>
  <c r="I753" i="67"/>
  <c r="I318" i="67"/>
  <c r="I3" i="67"/>
  <c r="I714" i="67"/>
  <c r="I1000" i="67"/>
  <c r="I343" i="67"/>
  <c r="I1237" i="67"/>
  <c r="I1163" i="67"/>
  <c r="I1092" i="67"/>
  <c r="I158" i="67"/>
  <c r="I690" i="67"/>
  <c r="I86" i="67"/>
  <c r="I858" i="67"/>
  <c r="I254" i="67"/>
  <c r="I720" i="67"/>
  <c r="I912" i="67"/>
  <c r="I470" i="67"/>
  <c r="I1275" i="67"/>
  <c r="I959" i="67"/>
  <c r="I629" i="67"/>
  <c r="I337" i="67"/>
  <c r="I134" i="67"/>
  <c r="I103" i="67"/>
  <c r="I921" i="67"/>
  <c r="I53" i="67"/>
  <c r="I490" i="67"/>
  <c r="I522" i="67"/>
  <c r="I662" i="67"/>
  <c r="I1061" i="67"/>
  <c r="I392" i="67"/>
  <c r="I325" i="67"/>
  <c r="I526" i="67"/>
  <c r="I131" i="67"/>
  <c r="I764" i="67"/>
  <c r="I920" i="67"/>
  <c r="I1078" i="67"/>
  <c r="I1162" i="67"/>
  <c r="I479" i="67"/>
  <c r="I872" i="67"/>
  <c r="I437" i="67"/>
  <c r="I1270" i="67"/>
  <c r="I40" i="67"/>
  <c r="I407" i="67"/>
  <c r="I673" i="67"/>
  <c r="I789" i="67"/>
  <c r="I344" i="67"/>
  <c r="I1276" i="67"/>
  <c r="I630" i="67"/>
  <c r="I269" i="67"/>
  <c r="I1170" i="67"/>
  <c r="I783" i="67"/>
  <c r="I932" i="67"/>
  <c r="I1104" i="67"/>
  <c r="I957" i="67"/>
  <c r="I786" i="67"/>
  <c r="I285" i="67"/>
  <c r="I147" i="67"/>
  <c r="I1045" i="67"/>
  <c r="I341" i="67"/>
  <c r="I1160" i="67"/>
  <c r="I757" i="67"/>
  <c r="I278" i="67"/>
  <c r="I445" i="67"/>
  <c r="I61" i="67"/>
  <c r="I436" i="67"/>
  <c r="I599" i="67"/>
  <c r="I65" i="67"/>
  <c r="I1193" i="67"/>
  <c r="I334" i="67"/>
  <c r="I844" i="67"/>
  <c r="I1134" i="67"/>
  <c r="I947" i="67"/>
  <c r="I277" i="67"/>
  <c r="I508" i="67"/>
  <c r="I1084" i="67"/>
  <c r="I970" i="67"/>
  <c r="I1118" i="67"/>
  <c r="I665" i="67"/>
  <c r="I681" i="67"/>
  <c r="I1286" i="67"/>
  <c r="I1299" i="67"/>
  <c r="I516" i="67"/>
  <c r="I51" i="67"/>
  <c r="I1153" i="67"/>
  <c r="I967" i="67"/>
  <c r="I864" i="67"/>
  <c r="I1315" i="67"/>
  <c r="I735" i="67"/>
  <c r="I1093" i="67"/>
  <c r="I837" i="67"/>
  <c r="I1030" i="67"/>
  <c r="I871" i="67"/>
  <c r="I6" i="67"/>
  <c r="I890" i="67"/>
  <c r="I400" i="67"/>
  <c r="I358" i="67"/>
  <c r="I740" i="67"/>
  <c r="I46" i="67"/>
  <c r="I894" i="67"/>
  <c r="I1074" i="67"/>
  <c r="I626" i="67"/>
  <c r="I1223" i="67"/>
  <c r="I1041" i="67"/>
  <c r="I1307" i="67"/>
  <c r="I973" i="67"/>
  <c r="I138" i="67"/>
  <c r="I1308" i="67"/>
  <c r="I1070" i="67"/>
  <c r="I1091" i="67"/>
  <c r="I382" i="67"/>
  <c r="I387" i="67"/>
  <c r="I1248" i="67"/>
  <c r="I1076" i="67"/>
  <c r="I1267" i="67"/>
  <c r="I618" i="67"/>
  <c r="I428" i="67"/>
  <c r="I1010" i="67"/>
  <c r="I357" i="67"/>
  <c r="I730" i="67"/>
  <c r="I29" i="67"/>
  <c r="I489" i="67"/>
  <c r="I458" i="67"/>
  <c r="I943" i="67"/>
  <c r="I1126" i="67"/>
  <c r="I137" i="67"/>
  <c r="I680" i="67"/>
  <c r="I812" i="67"/>
  <c r="I778" i="67"/>
  <c r="I622" i="67"/>
  <c r="I930" i="67"/>
  <c r="I1005" i="67"/>
  <c r="I1297" i="67"/>
  <c r="I149" i="67"/>
  <c r="I807" i="67"/>
  <c r="I954" i="67"/>
  <c r="I403" i="67"/>
  <c r="I476" i="67"/>
  <c r="I336" i="67"/>
  <c r="I136" i="67"/>
  <c r="I1071" i="67"/>
  <c r="I1073" i="67"/>
  <c r="I529" i="67"/>
  <c r="I162" i="67"/>
  <c r="I66" i="67"/>
  <c r="I641" i="67"/>
  <c r="I628" i="67"/>
  <c r="I70" i="67"/>
  <c r="I569" i="67"/>
  <c r="I776" i="67"/>
  <c r="I631" i="67"/>
  <c r="I829" i="67"/>
  <c r="I312" i="67"/>
  <c r="I434" i="67"/>
  <c r="I181" i="67"/>
  <c r="I897" i="67"/>
  <c r="I1266" i="67"/>
  <c r="I1064" i="67"/>
  <c r="I908" i="67"/>
  <c r="I729" i="67"/>
  <c r="I1009" i="67"/>
  <c r="I295" i="67"/>
  <c r="I756" i="67"/>
  <c r="I791" i="67"/>
  <c r="I1311" i="67"/>
  <c r="I570" i="67"/>
  <c r="I1209" i="67"/>
  <c r="I463" i="67"/>
  <c r="I383" i="67"/>
  <c r="I819" i="67"/>
  <c r="I962" i="67"/>
  <c r="I806" i="67"/>
  <c r="I768" i="67"/>
  <c r="I381" i="67"/>
  <c r="I1015" i="67"/>
  <c r="I978" i="67"/>
  <c r="I110" i="67"/>
  <c r="I332" i="67"/>
  <c r="I688" i="67"/>
  <c r="I906" i="67"/>
  <c r="I1164" i="67"/>
  <c r="I1156" i="67"/>
  <c r="I1133" i="67"/>
  <c r="I703" i="67"/>
  <c r="I860" i="67"/>
  <c r="I26" i="67"/>
  <c r="I21" i="67"/>
  <c r="I1316" i="67"/>
  <c r="I632" i="67"/>
  <c r="I505" i="67"/>
  <c r="I395" i="67"/>
  <c r="I255" i="67"/>
  <c r="I827" i="67"/>
  <c r="I1168" i="67"/>
  <c r="I1244" i="67"/>
  <c r="I593" i="67"/>
  <c r="I847" i="67"/>
  <c r="I553" i="67"/>
  <c r="I385" i="67"/>
  <c r="I275" i="67"/>
  <c r="I307" i="67"/>
  <c r="I12" i="67"/>
  <c r="I320" i="67"/>
  <c r="I166" i="67"/>
  <c r="I541" i="67"/>
  <c r="I1129" i="67"/>
  <c r="I1020" i="67"/>
  <c r="I543" i="67"/>
  <c r="I933" i="67"/>
  <c r="I367" i="67"/>
  <c r="I135" i="67"/>
  <c r="I421" i="67"/>
  <c r="I992" i="67"/>
  <c r="I81" i="67"/>
  <c r="I848" i="67"/>
  <c r="I1013" i="67"/>
  <c r="I649" i="67"/>
  <c r="I419" i="67"/>
  <c r="I1062" i="67"/>
  <c r="I460" i="67"/>
  <c r="I1141" i="67"/>
  <c r="I934" i="67"/>
  <c r="I292" i="67"/>
  <c r="I80" i="67"/>
  <c r="I301" i="67"/>
  <c r="I151" i="67"/>
  <c r="I1111" i="67"/>
  <c r="I1302" i="67"/>
  <c r="I888" i="67"/>
  <c r="I863" i="67"/>
  <c r="I1225" i="67"/>
  <c r="I496" i="67"/>
  <c r="I927" i="67"/>
  <c r="I818" i="67"/>
  <c r="I646" i="67"/>
  <c r="I535" i="67"/>
  <c r="I834" i="67"/>
  <c r="I263" i="67"/>
  <c r="I966" i="67"/>
  <c r="I139" i="67"/>
  <c r="I809" i="67"/>
  <c r="I737" i="67"/>
  <c r="I271" i="67"/>
  <c r="I41" i="67"/>
  <c r="I1291" i="67"/>
  <c r="I1077" i="67"/>
  <c r="I605" i="67"/>
  <c r="I1262" i="67"/>
  <c r="I953" i="67"/>
  <c r="I283" i="67"/>
  <c r="I547" i="67"/>
  <c r="I758" i="67"/>
  <c r="I1127" i="67"/>
  <c r="I57" i="67"/>
  <c r="I656" i="67"/>
  <c r="I747" i="67"/>
  <c r="I241" i="67"/>
  <c r="I1081" i="67"/>
  <c r="I267" i="67"/>
  <c r="I1166" i="67"/>
  <c r="I1229" i="67"/>
  <c r="I926" i="67"/>
  <c r="I979" i="67"/>
  <c r="I521" i="67"/>
  <c r="I733" i="67"/>
  <c r="I1256" i="67"/>
  <c r="I1224" i="67"/>
  <c r="I575" i="67"/>
  <c r="I102" i="67"/>
  <c r="I1253" i="67"/>
  <c r="I534" i="67"/>
  <c r="I1172" i="67"/>
  <c r="I443" i="67"/>
  <c r="I601" i="67"/>
  <c r="I748" i="67"/>
  <c r="I898" i="67"/>
  <c r="I1124" i="67"/>
  <c r="I964" i="67"/>
  <c r="I1151" i="67"/>
  <c r="I361" i="67"/>
  <c r="I376" i="67"/>
  <c r="I677" i="67"/>
  <c r="I1312" i="67"/>
  <c r="I857" i="67"/>
  <c r="I744" i="67"/>
  <c r="I471" i="67"/>
  <c r="I1271" i="67"/>
  <c r="I913" i="67"/>
  <c r="I881" i="67"/>
  <c r="I150" i="67"/>
  <c r="I45" i="67"/>
  <c r="I1198" i="67"/>
  <c r="I333" i="67"/>
  <c r="I1173" i="67"/>
  <c r="I1216" i="67"/>
  <c r="I537" i="67"/>
  <c r="I144" i="67"/>
  <c r="I845" i="67"/>
  <c r="I1050" i="67"/>
  <c r="I42" i="67"/>
  <c r="I1043" i="67"/>
  <c r="I892" i="67"/>
  <c r="I1305" i="67"/>
  <c r="I596" i="67"/>
  <c r="I719" i="67"/>
  <c r="I1263" i="67"/>
  <c r="I316" i="67"/>
  <c r="I113" i="67"/>
  <c r="I991" i="67"/>
  <c r="I1066" i="67"/>
  <c r="I1314" i="67"/>
  <c r="I133" i="67"/>
  <c r="I1039" i="67"/>
  <c r="I130" i="67"/>
  <c r="I264" i="67"/>
  <c r="I1055" i="67"/>
  <c r="I247" i="67"/>
  <c r="I648" i="67"/>
  <c r="I536" i="67"/>
  <c r="I1090" i="67"/>
  <c r="I523" i="67"/>
  <c r="I1072" i="67"/>
  <c r="I518" i="67"/>
  <c r="I800" i="67"/>
  <c r="I398" i="67"/>
  <c r="I409" i="67"/>
  <c r="I322" i="67"/>
  <c r="I901" i="67"/>
  <c r="I1210" i="67"/>
  <c r="I1014" i="67"/>
  <c r="I348" i="67"/>
  <c r="I1239" i="67"/>
  <c r="I17" i="67"/>
  <c r="I330" i="67"/>
  <c r="I617" i="67"/>
  <c r="I1317" i="67"/>
  <c r="I339" i="67"/>
  <c r="I821" i="67"/>
  <c r="I709" i="67"/>
  <c r="I573" i="67"/>
  <c r="I810" i="67"/>
  <c r="I977" i="67"/>
  <c r="I715" i="67"/>
  <c r="I557" i="67"/>
  <c r="I704" i="67"/>
  <c r="I691" i="67"/>
  <c r="I835" i="67"/>
  <c r="I982" i="67"/>
  <c r="I1207" i="67"/>
  <c r="I1083" i="67"/>
  <c r="I923" i="67"/>
  <c r="I415" i="67"/>
  <c r="I1102" i="67"/>
  <c r="I1057" i="67"/>
  <c r="I25" i="67"/>
  <c r="I152" i="67"/>
  <c r="I319" i="67"/>
  <c r="I1233" i="67"/>
  <c r="I900" i="67"/>
  <c r="I825" i="67"/>
  <c r="I566" i="67"/>
  <c r="I355" i="67"/>
  <c r="I580" i="67"/>
  <c r="I484" i="67"/>
  <c r="I371" i="67"/>
  <c r="I454" i="67"/>
  <c r="I62" i="67"/>
  <c r="I826" i="67"/>
  <c r="I1245" i="67"/>
  <c r="I148" i="67"/>
  <c r="I782" i="67"/>
  <c r="I1171" i="67"/>
  <c r="I459" i="67"/>
  <c r="I602" i="67"/>
  <c r="I1283" i="67"/>
  <c r="I411" i="67"/>
  <c r="I856" i="67"/>
  <c r="I1082" i="67"/>
  <c r="I1117" i="67"/>
  <c r="I917" i="67"/>
  <c r="I276" i="67"/>
  <c r="I1251" i="67"/>
  <c r="I206" i="67"/>
  <c r="I474" i="67"/>
  <c r="I695" i="67"/>
  <c r="I855" i="67"/>
  <c r="I453" i="67"/>
  <c r="K1024" i="67" l="1"/>
  <c r="K482" i="67"/>
  <c r="K170" i="67"/>
  <c r="K721" i="67"/>
  <c r="K488" i="67"/>
  <c r="K779" i="67"/>
  <c r="K308" i="67"/>
  <c r="K364" i="67"/>
  <c r="K1165" i="67"/>
  <c r="K986" i="67"/>
  <c r="K128" i="67"/>
  <c r="K313" i="67"/>
  <c r="K172" i="67"/>
  <c r="K425" i="67"/>
  <c r="K727" i="67"/>
  <c r="K326" i="67"/>
  <c r="K588" i="67"/>
  <c r="K983" i="67"/>
  <c r="K591" i="67"/>
  <c r="K780" i="67"/>
  <c r="K578" i="67"/>
  <c r="K99" i="67"/>
  <c r="K880" i="67"/>
  <c r="K1218" i="67"/>
  <c r="K877" i="67"/>
  <c r="K1054" i="67"/>
  <c r="K1028" i="67"/>
  <c r="K1147" i="67"/>
  <c r="K1109" i="67"/>
  <c r="K487" i="67"/>
  <c r="K811" i="67"/>
  <c r="K408" i="67"/>
  <c r="K36" i="67"/>
  <c r="K615" i="67"/>
  <c r="K969" i="67"/>
  <c r="K548" i="67"/>
  <c r="K1250" i="67"/>
  <c r="K763" i="67"/>
  <c r="K426" i="67"/>
  <c r="K1037" i="67"/>
  <c r="K368" i="67"/>
  <c r="K899" i="67"/>
  <c r="K9" i="67"/>
  <c r="K714" i="67"/>
  <c r="K921" i="67"/>
  <c r="K522" i="67"/>
  <c r="K131" i="67"/>
  <c r="K920" i="67"/>
  <c r="K1104" i="67"/>
  <c r="K445" i="67"/>
  <c r="K334" i="67"/>
  <c r="K51" i="67"/>
  <c r="K358" i="67"/>
  <c r="K973" i="67"/>
  <c r="K1010" i="67"/>
  <c r="K458" i="67"/>
  <c r="K1126" i="67"/>
  <c r="K137" i="67"/>
  <c r="K622" i="67"/>
  <c r="K312" i="67"/>
  <c r="K434" i="67"/>
  <c r="K1064" i="67"/>
  <c r="K1009" i="67"/>
  <c r="K768" i="67"/>
  <c r="K978" i="67"/>
  <c r="K332" i="67"/>
  <c r="K307" i="67"/>
  <c r="K421" i="67"/>
  <c r="K292" i="67"/>
  <c r="K1225" i="67"/>
  <c r="K263" i="67"/>
  <c r="K41" i="67"/>
  <c r="K979" i="67"/>
  <c r="K521" i="67"/>
  <c r="K1224" i="67"/>
  <c r="K102" i="67"/>
  <c r="K748" i="67"/>
  <c r="K361" i="67"/>
  <c r="K45" i="67"/>
  <c r="K719" i="67"/>
  <c r="K1066" i="67"/>
  <c r="K1039" i="67"/>
  <c r="K1090" i="67"/>
  <c r="K523" i="67"/>
  <c r="K617" i="67"/>
  <c r="K339" i="67"/>
  <c r="K977" i="67"/>
  <c r="K982" i="67"/>
  <c r="K900" i="67"/>
  <c r="K355" i="67"/>
  <c r="K484" i="67"/>
  <c r="K782" i="67"/>
  <c r="K276" i="67"/>
  <c r="K747" i="67"/>
  <c r="K737" i="67"/>
  <c r="K1013" i="67"/>
  <c r="K330" i="67"/>
  <c r="K267" i="67"/>
  <c r="K906" i="67"/>
  <c r="K560" i="67"/>
  <c r="K483" i="67"/>
  <c r="K509" i="67"/>
  <c r="K885" i="67"/>
  <c r="K450" i="67"/>
  <c r="K928" i="67"/>
  <c r="K751" i="67"/>
  <c r="K878" i="67"/>
  <c r="K1094" i="67"/>
  <c r="K792" i="67"/>
  <c r="K294" i="67"/>
  <c r="K291" i="67"/>
  <c r="K621" i="67"/>
  <c r="K1101" i="67"/>
  <c r="K726" i="67"/>
  <c r="K1199" i="67"/>
  <c r="K1220" i="67"/>
  <c r="K790" i="67"/>
  <c r="K766" i="67"/>
  <c r="K427" i="67"/>
  <c r="K335" i="67"/>
  <c r="K975" i="67"/>
  <c r="K1221" i="67"/>
  <c r="K1219" i="67"/>
  <c r="K214" i="67"/>
  <c r="K985" i="67"/>
  <c r="K397" i="67"/>
  <c r="K1227" i="67"/>
  <c r="K331" i="67"/>
  <c r="K1095" i="67"/>
  <c r="K724" i="67"/>
  <c r="K446" i="67"/>
  <c r="K84" i="67"/>
  <c r="K682" i="67"/>
  <c r="K717" i="67"/>
  <c r="K1019" i="67"/>
  <c r="K723" i="67"/>
  <c r="K584" i="67"/>
  <c r="K562" i="67"/>
  <c r="K561" i="67"/>
  <c r="K475" i="67"/>
  <c r="K583" i="67"/>
  <c r="K1222" i="67"/>
  <c r="K462" i="67"/>
  <c r="K965" i="67"/>
  <c r="K1197" i="67"/>
  <c r="K716" i="67"/>
  <c r="K430" i="67"/>
  <c r="K752" i="67"/>
  <c r="K1143" i="67"/>
  <c r="K1036" i="67"/>
  <c r="K310" i="67"/>
  <c r="K1105" i="67"/>
  <c r="K620" i="67"/>
  <c r="K1027" i="67"/>
  <c r="K1257" i="67"/>
  <c r="K746" i="67"/>
  <c r="K1146" i="67"/>
  <c r="K559" i="67"/>
  <c r="K485" i="67"/>
  <c r="K507" i="67"/>
  <c r="K987" i="67"/>
  <c r="K282" i="67"/>
  <c r="K781" i="67"/>
  <c r="K607" i="67"/>
  <c r="K909" i="67"/>
  <c r="K1137" i="67"/>
  <c r="K851" i="67"/>
  <c r="K448" i="67"/>
  <c r="K922" i="67"/>
  <c r="K539" i="67"/>
  <c r="K1230" i="67"/>
  <c r="K1051" i="67"/>
  <c r="K916" i="67"/>
  <c r="K1240" i="67"/>
  <c r="K362" i="67"/>
  <c r="K713" i="67"/>
  <c r="K338" i="67"/>
  <c r="K858" i="67"/>
  <c r="K490" i="67"/>
  <c r="K757" i="67"/>
  <c r="K681" i="67"/>
  <c r="K740" i="67"/>
  <c r="K1091" i="67"/>
  <c r="K357" i="67"/>
  <c r="K812" i="67"/>
  <c r="K1005" i="67"/>
  <c r="K756" i="67"/>
  <c r="K367" i="67"/>
  <c r="E251" i="67" l="1"/>
  <c r="E217" i="67"/>
  <c r="E220" i="67"/>
  <c r="E198" i="67"/>
  <c r="E100" i="67"/>
  <c r="E183" i="67"/>
  <c r="E258" i="67"/>
  <c r="E67" i="67"/>
  <c r="E259" i="67"/>
  <c r="E261" i="67"/>
  <c r="E219" i="67"/>
  <c r="E122" i="67"/>
  <c r="E123" i="67"/>
  <c r="E191" i="67"/>
  <c r="F232" i="67"/>
  <c r="F123" i="67"/>
  <c r="F50" i="67"/>
  <c r="F216" i="67"/>
  <c r="F204" i="67"/>
  <c r="F225" i="67"/>
  <c r="F200" i="67"/>
  <c r="F221" i="67"/>
  <c r="F201" i="67"/>
  <c r="F222" i="67"/>
  <c r="F182" i="67"/>
  <c r="F237" i="67"/>
  <c r="F92" i="67"/>
  <c r="F91" i="67"/>
  <c r="F187" i="67"/>
  <c r="F236" i="67"/>
  <c r="E186" i="67"/>
  <c r="E119" i="67"/>
  <c r="E565" i="67"/>
  <c r="E216" i="67"/>
  <c r="E196" i="67"/>
  <c r="E188" i="67"/>
  <c r="E204" i="67"/>
  <c r="E190" i="67"/>
  <c r="E211" i="67"/>
  <c r="E234" i="67"/>
  <c r="E121" i="67"/>
  <c r="E215" i="67"/>
  <c r="E260" i="67"/>
  <c r="F100" i="67"/>
  <c r="F199" i="67"/>
  <c r="F219" i="67"/>
  <c r="F256" i="67"/>
  <c r="F208" i="67"/>
  <c r="F77" i="67"/>
  <c r="F30" i="67"/>
  <c r="F205" i="67"/>
  <c r="F226" i="67"/>
  <c r="F253" i="67"/>
  <c r="F43" i="67"/>
  <c r="F227" i="67"/>
  <c r="F195" i="67"/>
  <c r="F233" i="67"/>
  <c r="F260" i="67"/>
  <c r="F90" i="67"/>
  <c r="F213" i="67"/>
  <c r="E237" i="67"/>
  <c r="E118" i="67"/>
  <c r="E236" i="67"/>
  <c r="E91" i="67"/>
  <c r="J91" i="67" s="1"/>
  <c r="K91" i="67" s="1"/>
  <c r="E213" i="67"/>
  <c r="E90" i="67"/>
  <c r="E256" i="67"/>
  <c r="E30" i="67"/>
  <c r="E194" i="67"/>
  <c r="E120" i="67"/>
  <c r="E239" i="67"/>
  <c r="E250" i="67"/>
  <c r="E240" i="67"/>
  <c r="E59" i="67"/>
  <c r="F203" i="67"/>
  <c r="F127" i="67"/>
  <c r="F257" i="67"/>
  <c r="F210" i="67"/>
  <c r="F185" i="67"/>
  <c r="F117" i="67"/>
  <c r="F230" i="67"/>
  <c r="F67" i="67"/>
  <c r="J67" i="67" s="1"/>
  <c r="K67" i="67" s="1"/>
  <c r="F259" i="67"/>
  <c r="F261" i="67"/>
  <c r="J261" i="67" s="1"/>
  <c r="K261" i="67" s="1"/>
  <c r="F116" i="67"/>
  <c r="F89" i="67"/>
  <c r="F238" i="67"/>
  <c r="F228" i="67"/>
  <c r="F209" i="67"/>
  <c r="F252" i="67"/>
  <c r="E124" i="67"/>
  <c r="E205" i="67"/>
  <c r="E232" i="67"/>
  <c r="J232" i="67" s="1"/>
  <c r="K232" i="67" s="1"/>
  <c r="E127" i="67"/>
  <c r="J127" i="67" s="1"/>
  <c r="K127" i="67" s="1"/>
  <c r="E252" i="67"/>
  <c r="E117" i="67"/>
  <c r="E203" i="67"/>
  <c r="E257" i="67"/>
  <c r="E185" i="67"/>
  <c r="E249" i="67"/>
  <c r="E218" i="67"/>
  <c r="E235" i="67"/>
  <c r="E208" i="67"/>
  <c r="E78" i="67"/>
  <c r="E207" i="67"/>
  <c r="E238" i="67"/>
  <c r="E210" i="67"/>
  <c r="F231" i="67"/>
  <c r="F223" i="67"/>
  <c r="F183" i="67"/>
  <c r="F207" i="67"/>
  <c r="F193" i="67"/>
  <c r="F119" i="67"/>
  <c r="J119" i="67" s="1"/>
  <c r="K119" i="67" s="1"/>
  <c r="F189" i="67"/>
  <c r="F240" i="67"/>
  <c r="F190" i="67"/>
  <c r="J190" i="67" s="1"/>
  <c r="K190" i="67" s="1"/>
  <c r="F211" i="67"/>
  <c r="F234" i="67"/>
  <c r="F215" i="67"/>
  <c r="F196" i="67"/>
  <c r="J196" i="67" s="1"/>
  <c r="K196" i="67" s="1"/>
  <c r="F78" i="67"/>
  <c r="F122" i="67"/>
  <c r="F250" i="67"/>
  <c r="E228" i="67"/>
  <c r="E92" i="67"/>
  <c r="E50" i="67"/>
  <c r="J50" i="67" s="1"/>
  <c r="K50" i="67" s="1"/>
  <c r="E231" i="67"/>
  <c r="E202" i="67"/>
  <c r="E89" i="67"/>
  <c r="E243" i="67"/>
  <c r="E193" i="67"/>
  <c r="E189" i="67"/>
  <c r="E201" i="67"/>
  <c r="E222" i="67"/>
  <c r="E230" i="67"/>
  <c r="J230" i="67" s="1"/>
  <c r="K230" i="67" s="1"/>
  <c r="E200" i="67"/>
  <c r="E77" i="67"/>
  <c r="E199" i="67"/>
  <c r="E233" i="67"/>
  <c r="E116" i="67"/>
  <c r="F202" i="67"/>
  <c r="F191" i="67"/>
  <c r="F188" i="67"/>
  <c r="F118" i="67"/>
  <c r="F197" i="67"/>
  <c r="F217" i="67"/>
  <c r="J217" i="67" s="1"/>
  <c r="K217" i="67" s="1"/>
  <c r="F115" i="67"/>
  <c r="F59" i="67"/>
  <c r="F194" i="67"/>
  <c r="F120" i="67"/>
  <c r="J120" i="67" s="1"/>
  <c r="K120" i="67" s="1"/>
  <c r="F239" i="67"/>
  <c r="F224" i="67"/>
  <c r="F243" i="67"/>
  <c r="F186" i="67"/>
  <c r="F229" i="67"/>
  <c r="E223" i="67"/>
  <c r="E221" i="67"/>
  <c r="E182" i="67"/>
  <c r="J182" i="67" s="1"/>
  <c r="K182" i="67" s="1"/>
  <c r="E226" i="67"/>
  <c r="J226" i="67" s="1"/>
  <c r="K226" i="67" s="1"/>
  <c r="E195" i="67"/>
  <c r="E187" i="67"/>
  <c r="E209" i="67"/>
  <c r="E197" i="67"/>
  <c r="E253" i="67"/>
  <c r="E43" i="67"/>
  <c r="E227" i="67"/>
  <c r="E225" i="67"/>
  <c r="J225" i="67" s="1"/>
  <c r="K225" i="67" s="1"/>
  <c r="E115" i="67"/>
  <c r="E224" i="67"/>
  <c r="E192" i="67"/>
  <c r="E229" i="67"/>
  <c r="E242" i="67"/>
  <c r="F192" i="67"/>
  <c r="F565" i="67"/>
  <c r="F258" i="67"/>
  <c r="J258" i="67" s="1"/>
  <c r="K258" i="67" s="1"/>
  <c r="F220" i="67"/>
  <c r="F198" i="67"/>
  <c r="J198" i="67" s="1"/>
  <c r="K198" i="67" s="1"/>
  <c r="F251" i="67"/>
  <c r="F249" i="67"/>
  <c r="F218" i="67"/>
  <c r="F124" i="67"/>
  <c r="J124" i="67" s="1"/>
  <c r="K124" i="67" s="1"/>
  <c r="F121" i="67"/>
  <c r="F242" i="67"/>
  <c r="F235" i="67"/>
  <c r="E1144" i="67"/>
  <c r="E815" i="67"/>
  <c r="E1119" i="67"/>
  <c r="E171" i="67"/>
  <c r="E590" i="67"/>
  <c r="E722" i="67"/>
  <c r="E102" i="67"/>
  <c r="E1154" i="67"/>
  <c r="E1091" i="67"/>
  <c r="E909" i="67"/>
  <c r="E935" i="67"/>
  <c r="E1088" i="67"/>
  <c r="E571" i="67"/>
  <c r="E148" i="67"/>
  <c r="E1128" i="67"/>
  <c r="E681" i="67"/>
  <c r="E438" i="67"/>
  <c r="E381" i="67"/>
  <c r="E1074" i="67"/>
  <c r="E1148" i="67"/>
  <c r="E101" i="67"/>
  <c r="E595" i="67"/>
  <c r="E1025" i="67"/>
  <c r="E1180" i="67"/>
  <c r="E726" i="67"/>
  <c r="E687" i="67"/>
  <c r="E26" i="67"/>
  <c r="E3" i="67"/>
  <c r="E743" i="67"/>
  <c r="E337" i="67"/>
  <c r="E13" i="67"/>
  <c r="E435" i="67"/>
  <c r="E649" i="67"/>
  <c r="E599" i="67"/>
  <c r="E86" i="67"/>
  <c r="E1253" i="67"/>
  <c r="E769" i="67"/>
  <c r="E648" i="67"/>
  <c r="E569" i="67"/>
  <c r="E34" i="67"/>
  <c r="E1080" i="67"/>
  <c r="E1124" i="67"/>
  <c r="E1288" i="67"/>
  <c r="E1311" i="67"/>
  <c r="E403" i="67"/>
  <c r="E60" i="67"/>
  <c r="E534" i="67"/>
  <c r="E627" i="67"/>
  <c r="E135" i="67"/>
  <c r="E1197" i="67"/>
  <c r="E1089" i="67"/>
  <c r="E1069" i="67"/>
  <c r="E951" i="67"/>
  <c r="E168" i="67"/>
  <c r="E1301" i="67"/>
  <c r="F900" i="67"/>
  <c r="E790" i="67"/>
  <c r="E484" i="67"/>
  <c r="E664" i="67"/>
  <c r="E1245" i="67"/>
  <c r="E95" i="67"/>
  <c r="E539" i="67"/>
  <c r="E42" i="67"/>
  <c r="E133" i="67"/>
  <c r="E1123" i="67"/>
  <c r="E246" i="67"/>
  <c r="E715" i="67"/>
  <c r="E688" i="67"/>
  <c r="E68" i="67"/>
  <c r="E814" i="67"/>
  <c r="E81" i="67"/>
  <c r="E911" i="67"/>
  <c r="E582" i="67"/>
  <c r="E423" i="67"/>
  <c r="E358" i="67"/>
  <c r="E99" i="67"/>
  <c r="E64" i="67"/>
  <c r="E112" i="67"/>
  <c r="E779" i="67"/>
  <c r="E632" i="67"/>
  <c r="E636" i="67"/>
  <c r="E1248" i="67"/>
  <c r="E1176" i="67"/>
  <c r="E1233" i="67"/>
  <c r="E800" i="67"/>
  <c r="E952" i="67"/>
  <c r="E49" i="67"/>
  <c r="E75" i="67"/>
  <c r="E493" i="67"/>
  <c r="E623" i="67"/>
  <c r="E759" i="67"/>
  <c r="E368" i="67"/>
  <c r="E1218" i="67"/>
  <c r="E936" i="67"/>
  <c r="E699" i="67"/>
  <c r="E1134" i="67"/>
  <c r="E1109" i="67"/>
  <c r="E1307" i="67"/>
  <c r="E341" i="67"/>
  <c r="E578" i="67"/>
  <c r="E910" i="67"/>
  <c r="E954" i="67"/>
  <c r="E1004" i="67"/>
  <c r="E1198" i="67"/>
  <c r="E20" i="67"/>
  <c r="E1034" i="67"/>
  <c r="E1113" i="67"/>
  <c r="E523" i="67"/>
  <c r="E79" i="67"/>
  <c r="E476" i="67"/>
  <c r="E439" i="67"/>
  <c r="E1076" i="67"/>
  <c r="E756" i="67"/>
  <c r="E74" i="67"/>
  <c r="E994" i="67"/>
  <c r="E331" i="67"/>
  <c r="E842" i="67"/>
  <c r="E1090" i="67"/>
  <c r="E982" i="67"/>
  <c r="E265" i="67"/>
  <c r="E1145" i="67"/>
  <c r="E701" i="67"/>
  <c r="E153" i="67"/>
  <c r="E1018" i="67"/>
  <c r="E152" i="67"/>
  <c r="E978" i="67"/>
  <c r="F110" i="67"/>
  <c r="E1217" i="67"/>
  <c r="E487" i="67"/>
  <c r="E848" i="67"/>
  <c r="E878" i="67"/>
  <c r="E12" i="67"/>
  <c r="E541" i="67"/>
  <c r="E691" i="67"/>
  <c r="E41" i="67"/>
  <c r="E678" i="67"/>
  <c r="E270" i="67"/>
  <c r="E1049" i="67"/>
  <c r="E862" i="67"/>
  <c r="E154" i="67"/>
  <c r="E1316" i="67"/>
  <c r="E1165" i="67"/>
  <c r="E615" i="67"/>
  <c r="E792" i="67"/>
  <c r="E939" i="67"/>
  <c r="E313" i="67"/>
  <c r="E544" i="67"/>
  <c r="E267" i="67"/>
  <c r="E1239" i="67"/>
  <c r="E1183" i="67"/>
  <c r="E427" i="67"/>
  <c r="E247" i="67"/>
  <c r="E1036" i="67"/>
  <c r="E1231" i="67"/>
  <c r="E585" i="67"/>
  <c r="E1261" i="67"/>
  <c r="E1078" i="67"/>
  <c r="E362" i="67"/>
  <c r="E727" i="67"/>
  <c r="E22" i="67"/>
  <c r="E626" i="67"/>
  <c r="E1014" i="67"/>
  <c r="E1199" i="67"/>
  <c r="E962" i="67"/>
  <c r="E449" i="67"/>
  <c r="E739" i="67"/>
  <c r="E1003" i="67"/>
  <c r="E987" i="67"/>
  <c r="E1147" i="67"/>
  <c r="E606" i="67"/>
  <c r="E459" i="67"/>
  <c r="E802" i="67"/>
  <c r="E1219" i="67"/>
  <c r="E899" i="67"/>
  <c r="E638" i="67"/>
  <c r="E614" i="67"/>
  <c r="E602" i="67"/>
  <c r="E491" i="67"/>
  <c r="E776" i="67"/>
  <c r="E371" i="67"/>
  <c r="E378" i="67"/>
  <c r="E1002" i="67"/>
  <c r="E923" i="67"/>
  <c r="E797" i="67"/>
  <c r="E548" i="67"/>
  <c r="E396" i="67"/>
  <c r="E48" i="67"/>
  <c r="E1305" i="67"/>
  <c r="E787" i="67"/>
  <c r="E32" i="67"/>
  <c r="E460" i="67"/>
  <c r="E46" i="67"/>
  <c r="E163" i="67"/>
  <c r="E940" i="67"/>
  <c r="E440" i="67"/>
  <c r="E768" i="67"/>
  <c r="E773" i="67"/>
  <c r="E1151" i="67"/>
  <c r="E552" i="67"/>
  <c r="E605" i="67"/>
  <c r="E51" i="67"/>
  <c r="E462" i="67"/>
  <c r="E1050" i="67"/>
  <c r="E44" i="67"/>
  <c r="E369" i="67"/>
  <c r="E97" i="67"/>
  <c r="E288" i="67"/>
  <c r="E156" i="67"/>
  <c r="E1064" i="67"/>
  <c r="E406" i="67"/>
  <c r="E762" i="67"/>
  <c r="E83" i="67"/>
  <c r="E846" i="67"/>
  <c r="E958" i="67"/>
  <c r="E789" i="67"/>
  <c r="E1211" i="67"/>
  <c r="E84" i="67"/>
  <c r="E24" i="67"/>
  <c r="E402" i="67"/>
  <c r="E29" i="67"/>
  <c r="E1039" i="67"/>
  <c r="E149" i="67"/>
  <c r="E855" i="67"/>
  <c r="E437" i="67"/>
  <c r="E1225" i="67"/>
  <c r="E1057" i="67"/>
  <c r="E647" i="67"/>
  <c r="E883" i="67"/>
  <c r="E1185" i="67"/>
  <c r="E299" i="67"/>
  <c r="E387" i="67"/>
  <c r="E404" i="67"/>
  <c r="E9" i="67"/>
  <c r="E340" i="67"/>
  <c r="E1167" i="67"/>
  <c r="E817" i="67"/>
  <c r="E343" i="67"/>
  <c r="E392" i="67"/>
  <c r="E364" i="67"/>
  <c r="E328" i="67"/>
  <c r="E1030" i="67"/>
  <c r="E872" i="67"/>
  <c r="E431" i="67"/>
  <c r="E1244" i="67"/>
  <c r="E568" i="67"/>
  <c r="E167" i="67"/>
  <c r="E757" i="67"/>
  <c r="E966" i="67"/>
  <c r="E414" i="67"/>
  <c r="E316" i="67"/>
  <c r="E551" i="67"/>
  <c r="E840" i="67"/>
  <c r="E577" i="67"/>
  <c r="E14" i="67"/>
  <c r="E511" i="67"/>
  <c r="E556" i="67"/>
  <c r="E818" i="67"/>
  <c r="E654" i="67"/>
  <c r="E706" i="67"/>
  <c r="E255" i="67"/>
  <c r="E694" i="67"/>
  <c r="E284" i="67"/>
  <c r="E490" i="67"/>
  <c r="E165" i="67"/>
  <c r="E839" i="67"/>
  <c r="E474" i="67"/>
  <c r="E892" i="67"/>
  <c r="E47" i="67"/>
  <c r="E286" i="67"/>
  <c r="E1283" i="67"/>
  <c r="E1041" i="67"/>
  <c r="E394" i="67"/>
  <c r="E1029" i="67"/>
  <c r="E298" i="67"/>
  <c r="E1174" i="67"/>
  <c r="E513" i="67"/>
  <c r="E953" i="67"/>
  <c r="E70" i="67"/>
  <c r="E1107" i="67"/>
  <c r="E359" i="67"/>
  <c r="E677" i="67"/>
  <c r="E658" i="67"/>
  <c r="E625" i="67"/>
  <c r="E997" i="67"/>
  <c r="E1067" i="67"/>
  <c r="E1205" i="67"/>
  <c r="E1097" i="67"/>
  <c r="E1007" i="67"/>
  <c r="E652" i="67"/>
  <c r="E1193" i="67"/>
  <c r="E719" i="67"/>
  <c r="E714" i="67"/>
  <c r="E382" i="67"/>
  <c r="E868" i="67"/>
  <c r="E114" i="67"/>
  <c r="E684" i="67"/>
  <c r="E507" i="67"/>
  <c r="E1166" i="67"/>
  <c r="E302" i="67"/>
  <c r="E884" i="67"/>
  <c r="E1182" i="67"/>
  <c r="E62" i="67"/>
  <c r="E147" i="67"/>
  <c r="E809" i="67"/>
  <c r="E1031" i="67"/>
  <c r="E770" i="67"/>
  <c r="E832" i="67"/>
  <c r="E1240" i="67"/>
  <c r="E686" i="67"/>
  <c r="E413" i="67"/>
  <c r="E538" i="67"/>
  <c r="E28" i="67"/>
  <c r="E54" i="67"/>
  <c r="E1106" i="67"/>
  <c r="E320" i="67"/>
  <c r="E159" i="67"/>
  <c r="E604" i="67"/>
  <c r="E713" i="67"/>
  <c r="E1092" i="67"/>
  <c r="E1008" i="67"/>
  <c r="E1061" i="67"/>
  <c r="E1313" i="67"/>
  <c r="E852" i="67"/>
  <c r="E1081" i="67"/>
  <c r="E85" i="67"/>
  <c r="E1286" i="67"/>
  <c r="E377" i="67"/>
  <c r="E651" i="67"/>
  <c r="E822" i="67"/>
  <c r="E886" i="67"/>
  <c r="E549" i="67"/>
  <c r="E338" i="67"/>
  <c r="E55" i="67"/>
  <c r="E771" i="67"/>
  <c r="E949" i="67"/>
  <c r="E619" i="67"/>
  <c r="E1170" i="67"/>
  <c r="E245" i="67"/>
  <c r="E1268" i="67"/>
  <c r="E1129" i="67"/>
  <c r="E1122" i="67"/>
  <c r="E531" i="67"/>
  <c r="E915" i="67"/>
  <c r="E864" i="67"/>
  <c r="E781" i="67"/>
  <c r="E1051" i="67"/>
  <c r="E45" i="67"/>
  <c r="E138" i="67"/>
  <c r="E1100" i="67"/>
  <c r="E281" i="67"/>
  <c r="E1111" i="67"/>
  <c r="E463" i="67"/>
  <c r="E624" i="67"/>
  <c r="E587" i="67"/>
  <c r="E806" i="67"/>
  <c r="E1235" i="67"/>
  <c r="E417" i="67"/>
  <c r="E370" i="67"/>
  <c r="E586" i="67"/>
  <c r="E248" i="67"/>
  <c r="E1046" i="67"/>
  <c r="E15" i="67"/>
  <c r="E1269" i="67"/>
  <c r="E942" i="67"/>
  <c r="E1237" i="67"/>
  <c r="E635" i="67"/>
  <c r="E1133" i="67"/>
  <c r="E1252" i="67"/>
  <c r="E111" i="67"/>
  <c r="E975" i="67"/>
  <c r="E888" i="67"/>
  <c r="F492" i="67"/>
  <c r="E708" i="67"/>
  <c r="F682" i="67"/>
  <c r="E527" i="67"/>
  <c r="E718" i="67"/>
  <c r="E921" i="67"/>
  <c r="E352" i="67"/>
  <c r="E535" i="67"/>
  <c r="E436" i="67"/>
  <c r="E478" i="67"/>
  <c r="E716" i="67"/>
  <c r="E170" i="67"/>
  <c r="E932" i="67"/>
  <c r="E1040" i="67"/>
  <c r="E1052" i="67"/>
  <c r="E1077" i="67"/>
  <c r="E1254" i="67"/>
  <c r="E1120" i="67"/>
  <c r="E134" i="67"/>
  <c r="E453" i="67"/>
  <c r="E445" i="67"/>
  <c r="E366" i="67"/>
  <c r="E621" i="67"/>
  <c r="E160" i="67"/>
  <c r="E579" i="67"/>
  <c r="E1001" i="67"/>
  <c r="E180" i="67"/>
  <c r="E1099" i="67"/>
  <c r="E898" i="67"/>
  <c r="E339" i="67"/>
  <c r="E11" i="67"/>
  <c r="E697" i="67"/>
  <c r="E981" i="67"/>
  <c r="E452" i="67"/>
  <c r="E725" i="67"/>
  <c r="E746" i="67"/>
  <c r="E400" i="67"/>
  <c r="E972" i="67"/>
  <c r="E669" i="67"/>
  <c r="E6" i="67"/>
  <c r="E925" i="67"/>
  <c r="E441" i="67"/>
  <c r="E347" i="67"/>
  <c r="E1073" i="67"/>
  <c r="E837" i="67"/>
  <c r="E893" i="67"/>
  <c r="E391" i="67"/>
  <c r="E1155" i="67"/>
  <c r="E673" i="67"/>
  <c r="E321" i="67"/>
  <c r="E351" i="67"/>
  <c r="E803" i="67"/>
  <c r="E374" i="67"/>
  <c r="E576" i="67"/>
  <c r="E526" i="67"/>
  <c r="E262" i="67"/>
  <c r="E1072" i="67"/>
  <c r="E1270" i="67"/>
  <c r="E989" i="67"/>
  <c r="E675" i="67"/>
  <c r="E799" i="67"/>
  <c r="E570" i="67"/>
  <c r="E690" i="67"/>
  <c r="E550" i="67"/>
  <c r="E1304" i="67"/>
  <c r="E477" i="67"/>
  <c r="E641" i="67"/>
  <c r="E1045" i="67"/>
  <c r="E861" i="67"/>
  <c r="E1276" i="67"/>
  <c r="E306" i="67"/>
  <c r="E330" i="67"/>
  <c r="E693" i="67"/>
  <c r="E1093" i="67"/>
  <c r="E908" i="67"/>
  <c r="E542" i="67"/>
  <c r="E702" i="67"/>
  <c r="E1009" i="67"/>
  <c r="E157" i="67"/>
  <c r="F244" i="67"/>
  <c r="E334" i="67"/>
  <c r="E38" i="67"/>
  <c r="E1294" i="67"/>
  <c r="E1042" i="67"/>
  <c r="E747" i="67"/>
  <c r="E512" i="67"/>
  <c r="E1290" i="67"/>
  <c r="E775" i="67"/>
  <c r="E53" i="67"/>
  <c r="E4" i="67"/>
  <c r="E398" i="67"/>
  <c r="E689" i="67"/>
  <c r="E612" i="67"/>
  <c r="E1083" i="67"/>
  <c r="E494" i="67"/>
  <c r="E319" i="67"/>
  <c r="E611" i="67"/>
  <c r="E1281" i="67"/>
  <c r="E877" i="67"/>
  <c r="E464" i="67"/>
  <c r="E562" i="67"/>
  <c r="E1196" i="67"/>
  <c r="E274" i="67"/>
  <c r="E1159" i="67"/>
  <c r="E420" i="67"/>
  <c r="E824" i="67"/>
  <c r="E823" i="67"/>
  <c r="E995" i="67"/>
  <c r="E69" i="67"/>
  <c r="E1169" i="67"/>
  <c r="E479" i="67"/>
  <c r="E33" i="67"/>
  <c r="E373" i="67"/>
  <c r="E1150" i="67"/>
  <c r="E668" i="67"/>
  <c r="E410" i="67"/>
  <c r="E683" i="67"/>
  <c r="E730" i="67"/>
  <c r="E1195" i="67"/>
  <c r="E736" i="67"/>
  <c r="E307" i="67"/>
  <c r="E810" i="67"/>
  <c r="E889" i="67"/>
  <c r="E870" i="67"/>
  <c r="E361" i="67"/>
  <c r="E1298" i="67"/>
  <c r="E451" i="67"/>
  <c r="E317" i="67"/>
  <c r="E897" i="67"/>
  <c r="E821" i="67"/>
  <c r="E1116" i="67"/>
  <c r="E375" i="67"/>
  <c r="E597" i="67"/>
  <c r="E836" i="67"/>
  <c r="E466" i="67"/>
  <c r="E1226" i="67"/>
  <c r="E826" i="67"/>
  <c r="E1204" i="67"/>
  <c r="E965" i="67"/>
  <c r="E1266" i="67"/>
  <c r="E489" i="67"/>
  <c r="E125" i="67"/>
  <c r="E450" i="67"/>
  <c r="E1043" i="67"/>
  <c r="E184" i="67"/>
  <c r="E1160" i="67"/>
  <c r="E501" i="67"/>
  <c r="E52" i="67"/>
  <c r="E1300" i="67"/>
  <c r="E782" i="67"/>
  <c r="E991" i="67"/>
  <c r="E795" i="67"/>
  <c r="E1184" i="67"/>
  <c r="E948" i="67"/>
  <c r="E1189" i="67"/>
  <c r="E816" i="67"/>
  <c r="E181" i="67"/>
  <c r="E532" i="67"/>
  <c r="E1086" i="67"/>
  <c r="E1131" i="67"/>
  <c r="E63" i="67"/>
  <c r="E616" i="67"/>
  <c r="E738" i="67"/>
  <c r="E838" i="67"/>
  <c r="E1232" i="67"/>
  <c r="E777" i="67"/>
  <c r="E342" i="67"/>
  <c r="E1215" i="67"/>
  <c r="E515" i="67"/>
  <c r="E140" i="67"/>
  <c r="E1310" i="67"/>
  <c r="E177" i="67"/>
  <c r="E557" i="67"/>
  <c r="E16" i="67"/>
  <c r="E525" i="67"/>
  <c r="E1179" i="67"/>
  <c r="F945" i="67"/>
  <c r="F728" i="67"/>
  <c r="E1021" i="67"/>
  <c r="E662" i="67"/>
  <c r="E1175" i="67"/>
  <c r="E126" i="67"/>
  <c r="E155" i="67"/>
  <c r="E276" i="67"/>
  <c r="E1020" i="67"/>
  <c r="E1257" i="67"/>
  <c r="E918" i="67"/>
  <c r="E993" i="67"/>
  <c r="E405" i="67"/>
  <c r="E1272" i="67"/>
  <c r="E384" i="67"/>
  <c r="E522" i="67"/>
  <c r="E992" i="67"/>
  <c r="E263" i="67"/>
  <c r="E143" i="67"/>
  <c r="E166" i="67"/>
  <c r="E336" i="67"/>
  <c r="E788" i="67"/>
  <c r="E894" i="67"/>
  <c r="E1222" i="67"/>
  <c r="E573" i="67"/>
  <c r="E1227" i="67"/>
  <c r="E944" i="67"/>
  <c r="E1194" i="67"/>
  <c r="E875" i="67"/>
  <c r="E985" i="67"/>
  <c r="E518" i="67"/>
  <c r="E473" i="67"/>
  <c r="E913" i="67"/>
  <c r="E1158" i="67"/>
  <c r="E1047" i="67"/>
  <c r="E863" i="67"/>
  <c r="E896" i="67"/>
  <c r="E486" i="67"/>
  <c r="E1303" i="67"/>
  <c r="E574" i="67"/>
  <c r="E960" i="67"/>
  <c r="E661" i="67"/>
  <c r="F742" i="67"/>
  <c r="E1201" i="67"/>
  <c r="E717" i="67"/>
  <c r="E333" i="67"/>
  <c r="E272" i="67"/>
  <c r="E214" i="67"/>
  <c r="E1191" i="67"/>
  <c r="E922" i="67"/>
  <c r="E1291" i="67"/>
  <c r="E901" i="67"/>
  <c r="E1210" i="67"/>
  <c r="E561" i="67"/>
  <c r="E1118" i="67"/>
  <c r="E1259" i="67"/>
  <c r="E841" i="67"/>
  <c r="E601" i="67"/>
  <c r="E496" i="67"/>
  <c r="E8" i="67"/>
  <c r="E653" i="67"/>
  <c r="E750" i="67"/>
  <c r="E1181" i="67"/>
  <c r="E291" i="67"/>
  <c r="E1142" i="67"/>
  <c r="E314" i="67"/>
  <c r="E801" i="67"/>
  <c r="E950" i="67"/>
  <c r="E1138" i="67"/>
  <c r="E758" i="67"/>
  <c r="E793" i="67"/>
  <c r="E729" i="67"/>
  <c r="E1287" i="67"/>
  <c r="E558" i="67"/>
  <c r="E970" i="67"/>
  <c r="E928" i="67"/>
  <c r="F645" i="67"/>
  <c r="E844" i="67"/>
  <c r="F849" i="67"/>
  <c r="F472" i="67"/>
  <c r="E93" i="67"/>
  <c r="E659" i="67"/>
  <c r="E1236" i="67"/>
  <c r="E798" i="67"/>
  <c r="E422" i="67"/>
  <c r="E735" i="67"/>
  <c r="E415" i="67"/>
  <c r="E444" i="67"/>
  <c r="E710" i="67"/>
  <c r="E465" i="67"/>
  <c r="E108" i="67"/>
  <c r="E1293" i="67"/>
  <c r="E572" i="67"/>
  <c r="E563" i="67"/>
  <c r="E82" i="67"/>
  <c r="E721" i="67"/>
  <c r="E856" i="67"/>
  <c r="E360" i="67"/>
  <c r="E421" i="67"/>
  <c r="E672" i="67"/>
  <c r="E996" i="67"/>
  <c r="E379" i="67"/>
  <c r="E704" i="67"/>
  <c r="E1026" i="67"/>
  <c r="F454" i="67"/>
  <c r="E1246" i="67"/>
  <c r="E1208" i="67"/>
  <c r="E65" i="67"/>
  <c r="E103" i="67"/>
  <c r="E829" i="67"/>
  <c r="E407" i="67"/>
  <c r="E724" i="67"/>
  <c r="E752" i="67"/>
  <c r="E485" i="67"/>
  <c r="E850" i="67"/>
  <c r="E825" i="67"/>
  <c r="E1149" i="67"/>
  <c r="E1140" i="67"/>
  <c r="E514" i="67"/>
  <c r="E1308" i="67"/>
  <c r="E1048" i="67"/>
  <c r="E395" i="67"/>
  <c r="E1229" i="67"/>
  <c r="E517" i="67"/>
  <c r="E1209" i="67"/>
  <c r="E1277" i="67"/>
  <c r="E650" i="67"/>
  <c r="E969" i="67"/>
  <c r="E834" i="67"/>
  <c r="E268" i="67"/>
  <c r="E1038" i="67"/>
  <c r="E355" i="67"/>
  <c r="E1309" i="67"/>
  <c r="E1084" i="67"/>
  <c r="E1032" i="67"/>
  <c r="E902" i="67"/>
  <c r="E498" i="67"/>
  <c r="E882" i="67"/>
  <c r="E1282" i="67"/>
  <c r="E912" i="67"/>
  <c r="E1173" i="67"/>
  <c r="E1262" i="67"/>
  <c r="E524" i="67"/>
  <c r="E671" i="67"/>
  <c r="E1068" i="67"/>
  <c r="E348" i="67"/>
  <c r="E175" i="67"/>
  <c r="E1292" i="67"/>
  <c r="E1186" i="67"/>
  <c r="E633" i="67"/>
  <c r="E964" i="67"/>
  <c r="E947" i="67"/>
  <c r="E467" i="67"/>
  <c r="E280" i="67"/>
  <c r="E385" i="67"/>
  <c r="E1168" i="67"/>
  <c r="E1135" i="67"/>
  <c r="E580" i="67"/>
  <c r="E1152" i="67"/>
  <c r="E999" i="67"/>
  <c r="E71" i="67"/>
  <c r="E293" i="67"/>
  <c r="F791" i="67"/>
  <c r="E278" i="67"/>
  <c r="E804" i="67"/>
  <c r="E1212" i="67"/>
  <c r="E499" i="67"/>
  <c r="E206" i="67"/>
  <c r="E380" i="67"/>
  <c r="F158" i="67"/>
  <c r="E18" i="67"/>
  <c r="E304" i="67"/>
  <c r="E329" i="67"/>
  <c r="E105" i="67"/>
  <c r="E57" i="67"/>
  <c r="E642" i="67"/>
  <c r="E676" i="67"/>
  <c r="E88" i="67"/>
  <c r="E325" i="67"/>
  <c r="E1157" i="67"/>
  <c r="E794" i="67"/>
  <c r="E1012" i="67"/>
  <c r="E151" i="67"/>
  <c r="E983" i="67"/>
  <c r="E786" i="67"/>
  <c r="E303" i="67"/>
  <c r="E448" i="67"/>
  <c r="E430" i="67"/>
  <c r="E971" i="67"/>
  <c r="E107" i="67"/>
  <c r="E536" i="67"/>
  <c r="E424" i="67"/>
  <c r="E132" i="67"/>
  <c r="E353" i="67"/>
  <c r="E977" i="67"/>
  <c r="E312" i="67"/>
  <c r="E588" i="67"/>
  <c r="E591" i="67"/>
  <c r="E745" i="67"/>
  <c r="E294" i="67"/>
  <c r="E785" i="67"/>
  <c r="E434" i="67"/>
  <c r="E592" i="67"/>
  <c r="E807" i="67"/>
  <c r="E827" i="67"/>
  <c r="E1023" i="67"/>
  <c r="E390" i="67"/>
  <c r="E323" i="67"/>
  <c r="E973" i="67"/>
  <c r="E828" i="67"/>
  <c r="E833" i="67"/>
  <c r="E780" i="67"/>
  <c r="E1278" i="67"/>
  <c r="E1202" i="67"/>
  <c r="E363" i="67"/>
  <c r="E666" i="67"/>
  <c r="E178" i="67"/>
  <c r="E503" i="67"/>
  <c r="E418" i="67"/>
  <c r="E760" i="67"/>
  <c r="E873" i="67"/>
  <c r="E500" i="67"/>
  <c r="E1060" i="67"/>
  <c r="E1146" i="67"/>
  <c r="E1136" i="67"/>
  <c r="E266" i="67"/>
  <c r="E895" i="67"/>
  <c r="E984" i="67"/>
  <c r="E315" i="67"/>
  <c r="E528" i="67"/>
  <c r="E455" i="67"/>
  <c r="E442" i="67"/>
  <c r="E764" i="67"/>
  <c r="E1087" i="67"/>
  <c r="E297" i="67"/>
  <c r="E1065" i="67"/>
  <c r="E783" i="67"/>
  <c r="E1230" i="67"/>
  <c r="E845" i="67"/>
  <c r="E1224" i="67"/>
  <c r="E1110" i="67"/>
  <c r="E679" i="67"/>
  <c r="E613" i="67"/>
  <c r="E608" i="67"/>
  <c r="E520" i="67"/>
  <c r="E753" i="67"/>
  <c r="E1013" i="67"/>
  <c r="E365" i="67"/>
  <c r="E412" i="67"/>
  <c r="E1238" i="67"/>
  <c r="E1162" i="67"/>
  <c r="E482" i="67"/>
  <c r="E136" i="67"/>
  <c r="F1285" i="67"/>
  <c r="E1114" i="67"/>
  <c r="E481" i="67"/>
  <c r="E707" i="67"/>
  <c r="E1241" i="67"/>
  <c r="E723" i="67"/>
  <c r="F637" i="67"/>
  <c r="E1055" i="67"/>
  <c r="E411" i="67"/>
  <c r="E854" i="67"/>
  <c r="E1220" i="67"/>
  <c r="E139" i="67"/>
  <c r="E173" i="67"/>
  <c r="E145" i="67"/>
  <c r="E731" i="67"/>
  <c r="E1306" i="67"/>
  <c r="E1256" i="67"/>
  <c r="E596" i="67"/>
  <c r="E397" i="67"/>
  <c r="E589" i="67"/>
  <c r="E480" i="67"/>
  <c r="E432" i="67"/>
  <c r="E419" i="67"/>
  <c r="E332" i="67"/>
  <c r="E1264" i="67"/>
  <c r="E443" i="67"/>
  <c r="F179" i="67"/>
  <c r="E907" i="67"/>
  <c r="E169" i="67"/>
  <c r="E643" i="67"/>
  <c r="E880" i="67"/>
  <c r="E282" i="67"/>
  <c r="E537" i="67"/>
  <c r="E566" i="67"/>
  <c r="E917" i="67"/>
  <c r="E283" i="67"/>
  <c r="E916" i="67"/>
  <c r="E508" i="67"/>
  <c r="E1265" i="67"/>
  <c r="E967" i="67"/>
  <c r="E766" i="67"/>
  <c r="E961" i="67"/>
  <c r="E805" i="67"/>
  <c r="F646" i="67"/>
  <c r="E409" i="67"/>
  <c r="E1216" i="67"/>
  <c r="F1255" i="67"/>
  <c r="E1066" i="67"/>
  <c r="E269" i="67"/>
  <c r="E1102" i="67"/>
  <c r="E567" i="67"/>
  <c r="E25" i="67"/>
  <c r="E754" i="67"/>
  <c r="E575" i="67"/>
  <c r="E629" i="67"/>
  <c r="E1033" i="67"/>
  <c r="E853" i="67"/>
  <c r="E1299" i="67"/>
  <c r="E885" i="67"/>
  <c r="E905" i="67"/>
  <c r="E1274" i="67"/>
  <c r="E1297" i="67"/>
  <c r="E617" i="67"/>
  <c r="E1279" i="67"/>
  <c r="E609" i="67"/>
  <c r="E345" i="67"/>
  <c r="E356" i="67"/>
  <c r="E744" i="67"/>
  <c r="E692" i="67"/>
  <c r="E919" i="67"/>
  <c r="E876" i="67"/>
  <c r="E955" i="67"/>
  <c r="E310" i="67"/>
  <c r="E264" i="67"/>
  <c r="E529" i="67"/>
  <c r="E866" i="67"/>
  <c r="E874" i="67"/>
  <c r="E543" i="67"/>
  <c r="E1190" i="67"/>
  <c r="E741" i="67"/>
  <c r="E1132" i="67"/>
  <c r="E963" i="67"/>
  <c r="E1206" i="67"/>
  <c r="E933" i="67"/>
  <c r="E483" i="67"/>
  <c r="F547" i="67"/>
  <c r="E1275" i="67"/>
  <c r="E7" i="67"/>
  <c r="E820" i="67"/>
  <c r="E1242" i="67"/>
  <c r="E564" i="67"/>
  <c r="E751" i="67"/>
  <c r="E1130" i="67"/>
  <c r="E860" i="67"/>
  <c r="E1121" i="67"/>
  <c r="E519" i="67"/>
  <c r="E296" i="67"/>
  <c r="E300" i="67"/>
  <c r="E847" i="67"/>
  <c r="E326" i="67"/>
  <c r="E634" i="67"/>
  <c r="E584" i="67"/>
  <c r="E399" i="67"/>
  <c r="E705" i="67"/>
  <c r="E357" i="67"/>
  <c r="E1312" i="67"/>
  <c r="E322" i="67"/>
  <c r="E698" i="67"/>
  <c r="F904" i="67"/>
  <c r="E774" i="67"/>
  <c r="F1188" i="67"/>
  <c r="E1056" i="67"/>
  <c r="E1016" i="67"/>
  <c r="E506" i="67"/>
  <c r="E988" i="67"/>
  <c r="E665" i="67"/>
  <c r="E640" i="67"/>
  <c r="E903" i="67"/>
  <c r="E926" i="67"/>
  <c r="E778" i="67"/>
  <c r="E5" i="67"/>
  <c r="E324" i="67"/>
  <c r="E594" i="67"/>
  <c r="E931" i="67"/>
  <c r="E930" i="67"/>
  <c r="E162" i="67"/>
  <c r="E1251" i="67"/>
  <c r="E865" i="67"/>
  <c r="E843" i="67"/>
  <c r="E56" i="67"/>
  <c r="E628" i="67"/>
  <c r="E1171" i="67"/>
  <c r="E881" i="67"/>
  <c r="E386" i="67"/>
  <c r="E1125" i="67"/>
  <c r="E73" i="67"/>
  <c r="E887" i="67"/>
  <c r="E1103" i="67"/>
  <c r="E620" i="67"/>
  <c r="E956" i="67"/>
  <c r="E458" i="67"/>
  <c r="E740" i="67"/>
  <c r="E72" i="67"/>
  <c r="E17" i="67"/>
  <c r="E1213" i="67"/>
  <c r="E709" i="67"/>
  <c r="E504" i="67"/>
  <c r="E1302" i="67"/>
  <c r="E335" i="67"/>
  <c r="E447" i="67"/>
  <c r="E367" i="67"/>
  <c r="E164" i="67"/>
  <c r="E732" i="67"/>
  <c r="E946" i="67"/>
  <c r="E290" i="67"/>
  <c r="E1192" i="67"/>
  <c r="E644" i="67"/>
  <c r="E425" i="67"/>
  <c r="E546" i="67"/>
  <c r="E58" i="67"/>
  <c r="E603" i="67"/>
  <c r="E241" i="67"/>
  <c r="E470" i="67"/>
  <c r="E94" i="67"/>
  <c r="E1126" i="67"/>
  <c r="E502" i="67"/>
  <c r="E959" i="67"/>
  <c r="F784" i="67"/>
  <c r="E1153" i="67"/>
  <c r="E674" i="67"/>
  <c r="F1260" i="67"/>
  <c r="E957" i="67"/>
  <c r="E1108" i="67"/>
  <c r="E772" i="67"/>
  <c r="E600" i="67"/>
  <c r="E737" i="67"/>
  <c r="E176" i="67"/>
  <c r="E1024" i="67"/>
  <c r="E857" i="67"/>
  <c r="E1015" i="67"/>
  <c r="E137" i="67"/>
  <c r="E96" i="67"/>
  <c r="E37" i="67"/>
  <c r="E1037" i="67"/>
  <c r="E1273" i="67"/>
  <c r="E890" i="67"/>
  <c r="E1063" i="67"/>
  <c r="E700" i="67"/>
  <c r="E765" i="67"/>
  <c r="E129" i="67"/>
  <c r="E1296" i="67"/>
  <c r="E277" i="67"/>
  <c r="E1280" i="67"/>
  <c r="F1035" i="67"/>
  <c r="E974" i="67"/>
  <c r="E1161" i="67"/>
  <c r="E1137" i="67"/>
  <c r="E172" i="67"/>
  <c r="E349" i="67"/>
  <c r="E27" i="67"/>
  <c r="E1010" i="67"/>
  <c r="E346" i="67"/>
  <c r="E920" i="67"/>
  <c r="E1005" i="67"/>
  <c r="E1062" i="67"/>
  <c r="F1022" i="67"/>
  <c r="E305" i="67"/>
  <c r="E1267" i="67"/>
  <c r="F1156" i="67"/>
  <c r="F469" i="67"/>
  <c r="F851" i="67"/>
  <c r="F1058" i="67"/>
  <c r="F287" i="67"/>
  <c r="F1054" i="67"/>
  <c r="F254" i="67"/>
  <c r="F40" i="67"/>
  <c r="F858" i="67"/>
  <c r="F749" i="67"/>
  <c r="F295" i="67"/>
  <c r="F1289" i="67"/>
  <c r="F545" i="67"/>
  <c r="F891" i="67"/>
  <c r="F695" i="67"/>
  <c r="F285" i="67"/>
  <c r="F1141" i="67"/>
  <c r="F812" i="67"/>
  <c r="F372" i="67"/>
  <c r="F667" i="67"/>
  <c r="F505" i="67"/>
  <c r="E1207" i="67"/>
  <c r="E637" i="67"/>
  <c r="E682" i="67"/>
  <c r="E454" i="67"/>
  <c r="F763" i="67"/>
  <c r="F488" i="67"/>
  <c r="F1094" i="67"/>
  <c r="F927" i="67"/>
  <c r="F21" i="67"/>
  <c r="F289" i="67"/>
  <c r="F1104" i="67"/>
  <c r="F680" i="67"/>
  <c r="E639" i="67"/>
  <c r="E791" i="67"/>
  <c r="F1172" i="67"/>
  <c r="F887" i="67"/>
  <c r="F1160" i="67"/>
  <c r="F212" i="67"/>
  <c r="F1018" i="67"/>
  <c r="J1018" i="67" s="1"/>
  <c r="K1018" i="67" s="1"/>
  <c r="F826" i="67"/>
  <c r="F1009" i="67"/>
  <c r="F487" i="67"/>
  <c r="J487" i="67" s="1"/>
  <c r="F790" i="67"/>
  <c r="F1303" i="67"/>
  <c r="F575" i="67"/>
  <c r="F937" i="67"/>
  <c r="F312" i="67"/>
  <c r="F305" i="67"/>
  <c r="F436" i="67"/>
  <c r="J436" i="67" s="1"/>
  <c r="K436" i="67" s="1"/>
  <c r="F814" i="67"/>
  <c r="F81" i="67"/>
  <c r="F1299" i="67"/>
  <c r="F455" i="67"/>
  <c r="F496" i="67"/>
  <c r="F175" i="67"/>
  <c r="F1200" i="67"/>
  <c r="E914" i="67"/>
  <c r="E906" i="67"/>
  <c r="E1079" i="67"/>
  <c r="E36" i="67"/>
  <c r="E1098" i="67"/>
  <c r="E1082" i="67"/>
  <c r="E104" i="67"/>
  <c r="E161" i="67"/>
  <c r="E509" i="67"/>
  <c r="E388" i="67"/>
  <c r="E1019" i="67"/>
  <c r="E428" i="67"/>
  <c r="E350" i="67"/>
  <c r="E867" i="67"/>
  <c r="E446" i="67"/>
  <c r="E416" i="67"/>
  <c r="E938" i="67"/>
  <c r="E655" i="67"/>
  <c r="E646" i="67"/>
  <c r="J646" i="67" s="1"/>
  <c r="K646" i="67" s="1"/>
  <c r="E131" i="67"/>
  <c r="E1156" i="67"/>
  <c r="E469" i="67"/>
  <c r="E851" i="67"/>
  <c r="E1058" i="67"/>
  <c r="E937" i="67"/>
  <c r="E141" i="67"/>
  <c r="E287" i="67"/>
  <c r="E1054" i="67"/>
  <c r="E254" i="67"/>
  <c r="E40" i="67"/>
  <c r="E685" i="67"/>
  <c r="E858" i="67"/>
  <c r="E749" i="67"/>
  <c r="E808" i="67"/>
  <c r="E295" i="67"/>
  <c r="E660" i="67"/>
  <c r="E1289" i="67"/>
  <c r="E545" i="67"/>
  <c r="E891" i="67"/>
  <c r="E695" i="67"/>
  <c r="E285" i="67"/>
  <c r="E1141" i="67"/>
  <c r="E812" i="67"/>
  <c r="E372" i="67"/>
  <c r="E667" i="67"/>
  <c r="E505" i="67"/>
  <c r="E728" i="67"/>
  <c r="E472" i="67"/>
  <c r="E945" i="67"/>
  <c r="E1285" i="67"/>
  <c r="E703" i="67"/>
  <c r="E763" i="67"/>
  <c r="E488" i="67"/>
  <c r="E1094" i="67"/>
  <c r="E927" i="67"/>
  <c r="E21" i="67"/>
  <c r="E292" i="67"/>
  <c r="E859" i="67"/>
  <c r="E289" i="67"/>
  <c r="E1163" i="67"/>
  <c r="E1104" i="67"/>
  <c r="E680" i="67"/>
  <c r="E158" i="67"/>
  <c r="E900" i="67"/>
  <c r="F1250" i="67"/>
  <c r="F978" i="67"/>
  <c r="F486" i="67"/>
  <c r="F268" i="67"/>
  <c r="F288" i="67"/>
  <c r="F1069" i="67"/>
  <c r="F363" i="67"/>
  <c r="F969" i="67"/>
  <c r="J969" i="67" s="1"/>
  <c r="F1097" i="67"/>
  <c r="F517" i="67"/>
  <c r="F890" i="67"/>
  <c r="F960" i="67"/>
  <c r="F951" i="67"/>
  <c r="F1038" i="67"/>
  <c r="F206" i="67"/>
  <c r="F29" i="67"/>
  <c r="F539" i="67"/>
  <c r="F1040" i="67"/>
  <c r="F1225" i="67"/>
  <c r="F895" i="67"/>
  <c r="F1210" i="67"/>
  <c r="F181" i="67"/>
  <c r="F1087" i="67"/>
  <c r="F367" i="67"/>
  <c r="F1063" i="67"/>
  <c r="F767" i="67"/>
  <c r="F1117" i="67"/>
  <c r="F1137" i="67"/>
  <c r="F670" i="67"/>
  <c r="F471" i="67"/>
  <c r="F720" i="67"/>
  <c r="E31" i="67"/>
  <c r="E1164" i="67"/>
  <c r="E998" i="67"/>
  <c r="E212" i="67"/>
  <c r="E711" i="67"/>
  <c r="E19" i="67"/>
  <c r="E976" i="67"/>
  <c r="E150" i="67"/>
  <c r="E696" i="67"/>
  <c r="E1096" i="67"/>
  <c r="E354" i="67"/>
  <c r="E495" i="67"/>
  <c r="E456" i="67"/>
  <c r="E1249" i="67"/>
  <c r="E80" i="67"/>
  <c r="E1143" i="67"/>
  <c r="E1044" i="67"/>
  <c r="F610" i="67"/>
  <c r="F344" i="67"/>
  <c r="F383" i="67"/>
  <c r="F1027" i="67"/>
  <c r="F433" i="67"/>
  <c r="F943" i="67"/>
  <c r="F1112" i="67"/>
  <c r="F10" i="67"/>
  <c r="F835" i="67"/>
  <c r="F980" i="67"/>
  <c r="F510" i="67"/>
  <c r="F1075" i="67"/>
  <c r="E1035" i="67"/>
  <c r="E645" i="67"/>
  <c r="E547" i="67"/>
  <c r="J547" i="67" s="1"/>
  <c r="K547" i="67" s="1"/>
  <c r="E109" i="67"/>
  <c r="F1115" i="67"/>
  <c r="F76" i="67"/>
  <c r="F174" i="67"/>
  <c r="F144" i="67"/>
  <c r="F712" i="67"/>
  <c r="F1139" i="67"/>
  <c r="F497" i="67"/>
  <c r="F106" i="67"/>
  <c r="F1295" i="67"/>
  <c r="E492" i="67"/>
  <c r="E1188" i="67"/>
  <c r="F1236" i="67"/>
  <c r="F1197" i="67"/>
  <c r="F56" i="67"/>
  <c r="F1251" i="67"/>
  <c r="F1171" i="67"/>
  <c r="F184" i="67"/>
  <c r="F873" i="67"/>
  <c r="F66" i="67"/>
  <c r="F701" i="67"/>
  <c r="F83" i="67"/>
  <c r="F714" i="67"/>
  <c r="F833" i="67"/>
  <c r="F666" i="67"/>
  <c r="F501" i="67"/>
  <c r="F52" i="67"/>
  <c r="F263" i="67"/>
  <c r="F166" i="67"/>
  <c r="J166" i="67" s="1"/>
  <c r="K166" i="67" s="1"/>
  <c r="F928" i="67"/>
  <c r="F131" i="67"/>
  <c r="F84" i="67"/>
  <c r="F1196" i="67"/>
  <c r="F948" i="67"/>
  <c r="F524" i="67"/>
  <c r="E583" i="67"/>
  <c r="E1271" i="67"/>
  <c r="E271" i="67"/>
  <c r="E1028" i="67"/>
  <c r="E318" i="67"/>
  <c r="E767" i="67"/>
  <c r="E1200" i="67"/>
  <c r="E879" i="67"/>
  <c r="E670" i="67"/>
  <c r="J670" i="67" s="1"/>
  <c r="K670" i="67" s="1"/>
  <c r="E530" i="67"/>
  <c r="E130" i="67"/>
  <c r="E630" i="67"/>
  <c r="E553" i="67"/>
  <c r="E1085" i="67"/>
  <c r="E279" i="67"/>
  <c r="E1214" i="67"/>
  <c r="E1284" i="67"/>
  <c r="E849" i="67"/>
  <c r="E610" i="67"/>
  <c r="E98" i="67"/>
  <c r="E344" i="67"/>
  <c r="E1250" i="67"/>
  <c r="E1263" i="67"/>
  <c r="E555" i="67"/>
  <c r="E383" i="67"/>
  <c r="J383" i="67" s="1"/>
  <c r="K383" i="67" s="1"/>
  <c r="E146" i="67"/>
  <c r="E327" i="67"/>
  <c r="E1027" i="67"/>
  <c r="E433" i="67"/>
  <c r="E943" i="67"/>
  <c r="E559" i="67"/>
  <c r="E1112" i="67"/>
  <c r="E1127" i="67"/>
  <c r="E461" i="67"/>
  <c r="E10" i="67"/>
  <c r="E986" i="67"/>
  <c r="E457" i="67"/>
  <c r="E990" i="67"/>
  <c r="E835" i="67"/>
  <c r="E607" i="67"/>
  <c r="E980" i="67"/>
  <c r="E510" i="67"/>
  <c r="E1221" i="67"/>
  <c r="E1075" i="67"/>
  <c r="E1172" i="67"/>
  <c r="J1172" i="67" s="1"/>
  <c r="K1172" i="67" s="1"/>
  <c r="E179" i="67"/>
  <c r="F273" i="67"/>
  <c r="E39" i="67"/>
  <c r="E244" i="67"/>
  <c r="E1115" i="67"/>
  <c r="E76" i="67"/>
  <c r="E174" i="67"/>
  <c r="E1017" i="67"/>
  <c r="E144" i="67"/>
  <c r="J144" i="67" s="1"/>
  <c r="K144" i="67" s="1"/>
  <c r="E712" i="67"/>
  <c r="E554" i="67"/>
  <c r="E1139" i="67"/>
  <c r="E497" i="67"/>
  <c r="E468" i="67"/>
  <c r="E1228" i="67"/>
  <c r="E106" i="67"/>
  <c r="E1295" i="67"/>
  <c r="E742" i="67"/>
  <c r="E110" i="67"/>
  <c r="J110" i="67" s="1"/>
  <c r="K110" i="67" s="1"/>
  <c r="F136" i="67"/>
  <c r="F61" i="67"/>
  <c r="F878" i="67"/>
  <c r="F717" i="67"/>
  <c r="F157" i="67"/>
  <c r="F1294" i="67"/>
  <c r="F1226" i="67"/>
  <c r="F489" i="67"/>
  <c r="F760" i="67"/>
  <c r="F635" i="67"/>
  <c r="F789" i="67"/>
  <c r="F318" i="67"/>
  <c r="F97" i="67"/>
  <c r="F1252" i="67"/>
  <c r="F1066" i="67"/>
  <c r="F1125" i="67"/>
  <c r="F737" i="67"/>
  <c r="F639" i="67"/>
  <c r="F596" i="67"/>
  <c r="F612" i="67"/>
  <c r="F1316" i="67"/>
  <c r="F1191" i="67"/>
  <c r="F1189" i="67"/>
  <c r="F601" i="67"/>
  <c r="F8" i="67"/>
  <c r="F700" i="67"/>
  <c r="F976" i="67"/>
  <c r="F530" i="67"/>
  <c r="E393" i="67"/>
  <c r="E1258" i="67"/>
  <c r="E309" i="67"/>
  <c r="E1187" i="67"/>
  <c r="E66" i="67"/>
  <c r="E475" i="67"/>
  <c r="E1117" i="67"/>
  <c r="E941" i="67"/>
  <c r="E128" i="67"/>
  <c r="E869" i="67"/>
  <c r="E934" i="67"/>
  <c r="E1053" i="67"/>
  <c r="E23" i="67"/>
  <c r="E1101" i="67"/>
  <c r="E560" i="67"/>
  <c r="E734" i="67"/>
  <c r="E830" i="67"/>
  <c r="E618" i="67"/>
  <c r="F631" i="67"/>
  <c r="F401" i="67"/>
  <c r="F1234" i="67"/>
  <c r="F1317" i="67"/>
  <c r="F663" i="67"/>
  <c r="F540" i="67"/>
  <c r="F748" i="67"/>
  <c r="F308" i="67"/>
  <c r="F831" i="67"/>
  <c r="F733" i="67"/>
  <c r="F622" i="67"/>
  <c r="F408" i="67"/>
  <c r="F796" i="67"/>
  <c r="F1011" i="67"/>
  <c r="F929" i="67"/>
  <c r="F968" i="67"/>
  <c r="F1178" i="67"/>
  <c r="E904" i="67"/>
  <c r="E273" i="67"/>
  <c r="E871" i="67"/>
  <c r="E1022" i="67"/>
  <c r="F657" i="67"/>
  <c r="F1070" i="67"/>
  <c r="F924" i="67"/>
  <c r="F819" i="67"/>
  <c r="F311" i="67"/>
  <c r="F813" i="67"/>
  <c r="F581" i="67"/>
  <c r="F1059" i="67"/>
  <c r="E87" i="67"/>
  <c r="F598" i="67"/>
  <c r="E1260" i="67"/>
  <c r="F979" i="67"/>
  <c r="F1006" i="67"/>
  <c r="F1007" i="67"/>
  <c r="F921" i="67"/>
  <c r="J921" i="67" s="1"/>
  <c r="F25" i="67"/>
  <c r="F369" i="67"/>
  <c r="F1193" i="67"/>
  <c r="F1216" i="67"/>
  <c r="F661" i="67"/>
  <c r="F1060" i="67"/>
  <c r="F418" i="67"/>
  <c r="F1217" i="67"/>
  <c r="F1290" i="67"/>
  <c r="F1278" i="67"/>
  <c r="F125" i="67"/>
  <c r="F1309" i="67"/>
  <c r="F859" i="67"/>
  <c r="F798" i="67"/>
  <c r="J798" i="67" s="1"/>
  <c r="K798" i="67" s="1"/>
  <c r="F307" i="67"/>
  <c r="F804" i="67"/>
  <c r="F685" i="67"/>
  <c r="F664" i="67"/>
  <c r="F884" i="67"/>
  <c r="F647" i="67"/>
  <c r="F782" i="67"/>
  <c r="F740" i="67"/>
  <c r="F504" i="67"/>
  <c r="F764" i="67"/>
  <c r="F297" i="67"/>
  <c r="F389" i="67"/>
  <c r="F941" i="67"/>
  <c r="F172" i="67"/>
  <c r="E656" i="67"/>
  <c r="E376" i="67"/>
  <c r="E1105" i="67"/>
  <c r="E516" i="67"/>
  <c r="E429" i="67"/>
  <c r="E389" i="67"/>
  <c r="E593" i="67"/>
  <c r="E1071" i="67"/>
  <c r="E471" i="67"/>
  <c r="E426" i="67"/>
  <c r="E1000" i="67"/>
  <c r="E1315" i="67"/>
  <c r="E1247" i="67"/>
  <c r="E521" i="67"/>
  <c r="E761" i="67"/>
  <c r="E1177" i="67"/>
  <c r="F1044" i="67"/>
  <c r="E1223" i="67"/>
  <c r="E631" i="67"/>
  <c r="E401" i="67"/>
  <c r="E1234" i="67"/>
  <c r="E1317" i="67"/>
  <c r="E61" i="67"/>
  <c r="E663" i="67"/>
  <c r="E1318" i="67"/>
  <c r="E540" i="67"/>
  <c r="J540" i="67" s="1"/>
  <c r="K540" i="67" s="1"/>
  <c r="E748" i="67"/>
  <c r="E308" i="67"/>
  <c r="J308" i="67" s="1"/>
  <c r="E831" i="67"/>
  <c r="J831" i="67" s="1"/>
  <c r="K831" i="67" s="1"/>
  <c r="E301" i="67"/>
  <c r="E733" i="67"/>
  <c r="E622" i="67"/>
  <c r="E1314" i="67"/>
  <c r="E408" i="67"/>
  <c r="E275" i="67"/>
  <c r="E796" i="67"/>
  <c r="E1006" i="67"/>
  <c r="E1011" i="67"/>
  <c r="E929" i="67"/>
  <c r="E968" i="67"/>
  <c r="E979" i="67"/>
  <c r="E811" i="67"/>
  <c r="E755" i="67"/>
  <c r="E1178" i="67"/>
  <c r="E35" i="67"/>
  <c r="E784" i="67"/>
  <c r="E142" i="67"/>
  <c r="E113" i="67"/>
  <c r="E1255" i="67"/>
  <c r="E657" i="67"/>
  <c r="E1243" i="67"/>
  <c r="E1070" i="67"/>
  <c r="E924" i="67"/>
  <c r="E819" i="67"/>
  <c r="E311" i="67"/>
  <c r="E813" i="67"/>
  <c r="E533" i="67"/>
  <c r="E1095" i="67"/>
  <c r="E581" i="67"/>
  <c r="E1059" i="67"/>
  <c r="E720" i="67"/>
  <c r="E598" i="67"/>
  <c r="F87" i="67"/>
  <c r="F146" i="67"/>
  <c r="F38" i="67"/>
  <c r="F865" i="67"/>
  <c r="F1201" i="67"/>
  <c r="F627" i="67"/>
  <c r="F1205" i="67"/>
  <c r="F708" i="67"/>
  <c r="F805" i="67"/>
  <c r="F1098" i="67"/>
  <c r="F1157" i="67"/>
  <c r="F152" i="67"/>
  <c r="J152" i="67" s="1"/>
  <c r="K152" i="67" s="1"/>
  <c r="F269" i="67"/>
  <c r="F1043" i="67"/>
  <c r="F1246" i="67"/>
  <c r="F986" i="67"/>
  <c r="F1177" i="67"/>
  <c r="F1127" i="67"/>
  <c r="F4" i="67"/>
  <c r="F1049" i="67"/>
  <c r="F1123" i="67"/>
  <c r="F615" i="67"/>
  <c r="F447" i="67"/>
  <c r="F164" i="67"/>
  <c r="F104" i="67"/>
  <c r="F426" i="67"/>
  <c r="F544" i="67"/>
  <c r="F538" i="67"/>
  <c r="F621" i="67"/>
  <c r="J621" i="67" s="1"/>
  <c r="F1183" i="67"/>
  <c r="F54" i="67"/>
  <c r="F343" i="67"/>
  <c r="F1261" i="67"/>
  <c r="F362" i="67"/>
  <c r="F919" i="67"/>
  <c r="F644" i="67"/>
  <c r="F264" i="67"/>
  <c r="F543" i="67"/>
  <c r="F365" i="67"/>
  <c r="F495" i="67"/>
  <c r="F274" i="67"/>
  <c r="F792" i="67"/>
  <c r="F1291" i="67"/>
  <c r="F795" i="67"/>
  <c r="F609" i="67"/>
  <c r="F879" i="67"/>
  <c r="F1071" i="67"/>
  <c r="F869" i="67"/>
  <c r="F430" i="67"/>
  <c r="F971" i="67"/>
  <c r="F1167" i="67"/>
  <c r="F579" i="67"/>
  <c r="F1020" i="67"/>
  <c r="J1020" i="67" s="1"/>
  <c r="K1020" i="67" s="1"/>
  <c r="F721" i="67"/>
  <c r="F1306" i="67"/>
  <c r="J1306" i="67" s="1"/>
  <c r="K1306" i="67" s="1"/>
  <c r="F744" i="67"/>
  <c r="F290" i="67"/>
  <c r="F955" i="67"/>
  <c r="F546" i="67"/>
  <c r="F16" i="67"/>
  <c r="F1010" i="67"/>
  <c r="F416" i="67"/>
  <c r="J416" i="67" s="1"/>
  <c r="K416" i="67" s="1"/>
  <c r="F107" i="67"/>
  <c r="F480" i="67"/>
  <c r="F536" i="67"/>
  <c r="F448" i="67"/>
  <c r="F1165" i="67"/>
  <c r="F68" i="67"/>
  <c r="F1033" i="67"/>
  <c r="F351" i="67"/>
  <c r="F966" i="67"/>
  <c r="F400" i="67"/>
  <c r="F654" i="67"/>
  <c r="F675" i="67"/>
  <c r="F169" i="67"/>
  <c r="F591" i="67"/>
  <c r="F745" i="67"/>
  <c r="F294" i="67"/>
  <c r="F434" i="67"/>
  <c r="F592" i="67"/>
  <c r="F807" i="67"/>
  <c r="F827" i="67"/>
  <c r="F916" i="67"/>
  <c r="F1023" i="67"/>
  <c r="F390" i="67"/>
  <c r="F1265" i="67"/>
  <c r="F323" i="67"/>
  <c r="F828" i="67"/>
  <c r="F18" i="67"/>
  <c r="J18" i="67" s="1"/>
  <c r="K18" i="67" s="1"/>
  <c r="F1055" i="67"/>
  <c r="F304" i="67"/>
  <c r="F57" i="67"/>
  <c r="F642" i="67"/>
  <c r="F309" i="67"/>
  <c r="F88" i="67"/>
  <c r="F678" i="67"/>
  <c r="F246" i="67"/>
  <c r="F17" i="67"/>
  <c r="F984" i="67"/>
  <c r="F549" i="67"/>
  <c r="F548" i="67"/>
  <c r="F952" i="67"/>
  <c r="F636" i="67"/>
  <c r="F3" i="67"/>
  <c r="F595" i="67"/>
  <c r="F1313" i="67"/>
  <c r="F802" i="67"/>
  <c r="J802" i="67" s="1"/>
  <c r="K802" i="67" s="1"/>
  <c r="F328" i="67"/>
  <c r="F75" i="67"/>
  <c r="F491" i="67"/>
  <c r="F1307" i="67"/>
  <c r="J1307" i="67" s="1"/>
  <c r="K1307" i="67" s="1"/>
  <c r="F909" i="67"/>
  <c r="F776" i="67"/>
  <c r="F942" i="67"/>
  <c r="F47" i="67"/>
  <c r="F550" i="67"/>
  <c r="F1045" i="67"/>
  <c r="F74" i="67"/>
  <c r="F541" i="67"/>
  <c r="F1083" i="67"/>
  <c r="F688" i="67"/>
  <c r="F922" i="67"/>
  <c r="F404" i="67"/>
  <c r="F413" i="67"/>
  <c r="F366" i="67"/>
  <c r="F180" i="67"/>
  <c r="F898" i="67"/>
  <c r="F1092" i="67"/>
  <c r="F786" i="67"/>
  <c r="F750" i="67"/>
  <c r="J750" i="67" s="1"/>
  <c r="K750" i="67" s="1"/>
  <c r="F838" i="67"/>
  <c r="F314" i="67"/>
  <c r="F1215" i="67"/>
  <c r="F140" i="67"/>
  <c r="F520" i="67"/>
  <c r="F470" i="67"/>
  <c r="F1126" i="67"/>
  <c r="F963" i="67"/>
  <c r="F23" i="67"/>
  <c r="J23" i="67" s="1"/>
  <c r="K23" i="67" s="1"/>
  <c r="F920" i="67"/>
  <c r="J920" i="67" s="1"/>
  <c r="F279" i="67"/>
  <c r="F53" i="67"/>
  <c r="F855" i="67"/>
  <c r="F62" i="67"/>
  <c r="F885" i="67"/>
  <c r="F617" i="67"/>
  <c r="F1086" i="67"/>
  <c r="J1086" i="67" s="1"/>
  <c r="K1086" i="67" s="1"/>
  <c r="F63" i="67"/>
  <c r="F1161" i="67"/>
  <c r="F27" i="67"/>
  <c r="F397" i="67"/>
  <c r="F705" i="67"/>
  <c r="F589" i="67"/>
  <c r="F126" i="67"/>
  <c r="F296" i="67"/>
  <c r="F320" i="67"/>
  <c r="F572" i="67"/>
  <c r="F604" i="67"/>
  <c r="F151" i="67"/>
  <c r="F11" i="67"/>
  <c r="F983" i="67"/>
  <c r="F616" i="67"/>
  <c r="J616" i="67" s="1"/>
  <c r="K616" i="67" s="1"/>
  <c r="F291" i="67"/>
  <c r="F777" i="67"/>
  <c r="F950" i="67"/>
  <c r="F758" i="67"/>
  <c r="F1168" i="67"/>
  <c r="F580" i="67"/>
  <c r="F999" i="67"/>
  <c r="F1053" i="67"/>
  <c r="F1101" i="67"/>
  <c r="F1214" i="67"/>
  <c r="F432" i="67"/>
  <c r="F322" i="67"/>
  <c r="F582" i="67"/>
  <c r="F24" i="67"/>
  <c r="F133" i="67"/>
  <c r="F902" i="67"/>
  <c r="F1173" i="67"/>
  <c r="F1270" i="67"/>
  <c r="F337" i="67"/>
  <c r="F1016" i="67"/>
  <c r="J1016" i="67" s="1"/>
  <c r="K1016" i="67" s="1"/>
  <c r="F643" i="67"/>
  <c r="F880" i="67"/>
  <c r="F282" i="67"/>
  <c r="J282" i="67" s="1"/>
  <c r="F537" i="67"/>
  <c r="F903" i="67"/>
  <c r="J903" i="67" s="1"/>
  <c r="K903" i="67" s="1"/>
  <c r="F566" i="67"/>
  <c r="F926" i="67"/>
  <c r="F917" i="67"/>
  <c r="F778" i="67"/>
  <c r="F283" i="67"/>
  <c r="F508" i="67"/>
  <c r="F967" i="67"/>
  <c r="F766" i="67"/>
  <c r="F961" i="67"/>
  <c r="F411" i="67"/>
  <c r="F860" i="67"/>
  <c r="F854" i="67"/>
  <c r="J854" i="67" s="1"/>
  <c r="K854" i="67" s="1"/>
  <c r="F1220" i="67"/>
  <c r="J1220" i="67" s="1"/>
  <c r="F1271" i="67"/>
  <c r="F277" i="67"/>
  <c r="F1079" i="67"/>
  <c r="F998" i="67"/>
  <c r="F1028" i="67"/>
  <c r="F354" i="67"/>
  <c r="J354" i="67" s="1"/>
  <c r="K354" i="67" s="1"/>
  <c r="F716" i="67"/>
  <c r="F1052" i="67"/>
  <c r="F1240" i="67"/>
  <c r="F1300" i="67"/>
  <c r="F638" i="67"/>
  <c r="F459" i="67"/>
  <c r="F138" i="67"/>
  <c r="F1170" i="67"/>
  <c r="F706" i="67"/>
  <c r="F511" i="67"/>
  <c r="F64" i="67"/>
  <c r="F1073" i="67"/>
  <c r="F771" i="67"/>
  <c r="F725" i="67"/>
  <c r="F726" i="67"/>
  <c r="F85" i="67"/>
  <c r="F892" i="67"/>
  <c r="F570" i="67"/>
  <c r="F523" i="67"/>
  <c r="J523" i="67" s="1"/>
  <c r="F477" i="67"/>
  <c r="F1076" i="67"/>
  <c r="J1076" i="67" s="1"/>
  <c r="K1076" i="67" s="1"/>
  <c r="F953" i="67"/>
  <c r="F1124" i="67"/>
  <c r="F1093" i="67"/>
  <c r="F1245" i="67"/>
  <c r="F932" i="67"/>
  <c r="F877" i="67"/>
  <c r="F991" i="67"/>
  <c r="F816" i="67"/>
  <c r="F1159" i="67"/>
  <c r="F423" i="67"/>
  <c r="J423" i="67" s="1"/>
  <c r="K423" i="67" s="1"/>
  <c r="F420" i="67"/>
  <c r="F1239" i="67"/>
  <c r="F139" i="67"/>
  <c r="F1012" i="67"/>
  <c r="F173" i="67"/>
  <c r="F563" i="67"/>
  <c r="F82" i="67"/>
  <c r="F1169" i="67"/>
  <c r="F918" i="67"/>
  <c r="F783" i="67"/>
  <c r="F633" i="67"/>
  <c r="F947" i="67"/>
  <c r="F310" i="67"/>
  <c r="F280" i="67"/>
  <c r="F874" i="67"/>
  <c r="F729" i="67"/>
  <c r="F1013" i="67"/>
  <c r="F558" i="67"/>
  <c r="F1000" i="67"/>
  <c r="F1062" i="67"/>
  <c r="F80" i="67"/>
  <c r="F535" i="67"/>
  <c r="F939" i="67"/>
  <c r="J939" i="67" s="1"/>
  <c r="K939" i="67" s="1"/>
  <c r="F1213" i="67"/>
  <c r="F1302" i="67"/>
  <c r="F1068" i="67"/>
  <c r="F653" i="67"/>
  <c r="F19" i="67"/>
  <c r="F150" i="67"/>
  <c r="F128" i="67"/>
  <c r="F1096" i="67"/>
  <c r="F1036" i="67"/>
  <c r="F634" i="67"/>
  <c r="F1292" i="67"/>
  <c r="F845" i="67"/>
  <c r="F1110" i="67"/>
  <c r="F425" i="67"/>
  <c r="F613" i="67"/>
  <c r="J613" i="67" s="1"/>
  <c r="K613" i="67" s="1"/>
  <c r="F58" i="67"/>
  <c r="F1190" i="67"/>
  <c r="F557" i="67"/>
  <c r="F502" i="67"/>
  <c r="F346" i="67"/>
  <c r="F1005" i="67"/>
  <c r="F357" i="67"/>
  <c r="F1312" i="67"/>
  <c r="J1312" i="67" s="1"/>
  <c r="K1312" i="67" s="1"/>
  <c r="F494" i="67"/>
  <c r="F464" i="67"/>
  <c r="F832" i="67"/>
  <c r="F498" i="67"/>
  <c r="F1259" i="67"/>
  <c r="F532" i="67"/>
  <c r="F619" i="67"/>
  <c r="F699" i="67"/>
  <c r="F1051" i="67"/>
  <c r="F954" i="67"/>
  <c r="F506" i="67"/>
  <c r="F889" i="67"/>
  <c r="F988" i="67"/>
  <c r="F870" i="67"/>
  <c r="F665" i="67"/>
  <c r="F640" i="67"/>
  <c r="F5" i="67"/>
  <c r="F821" i="67"/>
  <c r="F324" i="67"/>
  <c r="F594" i="67"/>
  <c r="F931" i="67"/>
  <c r="F930" i="67"/>
  <c r="F162" i="67"/>
  <c r="F751" i="67"/>
  <c r="F1130" i="67"/>
  <c r="F1121" i="67"/>
  <c r="F519" i="67"/>
  <c r="F1258" i="67"/>
  <c r="F96" i="67"/>
  <c r="F1105" i="67"/>
  <c r="F114" i="67"/>
  <c r="J114" i="67" s="1"/>
  <c r="K114" i="67" s="1"/>
  <c r="F1281" i="67"/>
  <c r="F1254" i="67"/>
  <c r="F561" i="67"/>
  <c r="F449" i="67"/>
  <c r="F577" i="67"/>
  <c r="F441" i="67"/>
  <c r="F1305" i="67"/>
  <c r="J1305" i="67" s="1"/>
  <c r="K1305" i="67" s="1"/>
  <c r="F626" i="67"/>
  <c r="F377" i="67"/>
  <c r="F1154" i="67"/>
  <c r="F669" i="67"/>
  <c r="F148" i="67"/>
  <c r="F576" i="67"/>
  <c r="F923" i="67"/>
  <c r="F864" i="67"/>
  <c r="F840" i="67"/>
  <c r="J840" i="67" s="1"/>
  <c r="K840" i="67" s="1"/>
  <c r="F962" i="67"/>
  <c r="F935" i="67"/>
  <c r="F746" i="67"/>
  <c r="F775" i="67"/>
  <c r="F1034" i="67"/>
  <c r="J1034" i="67" s="1"/>
  <c r="K1034" i="67" s="1"/>
  <c r="F440" i="67"/>
  <c r="F1235" i="67"/>
  <c r="F1174" i="67"/>
  <c r="F51" i="67"/>
  <c r="F1090" i="67"/>
  <c r="F677" i="67"/>
  <c r="F398" i="67"/>
  <c r="F437" i="67"/>
  <c r="F1120" i="67"/>
  <c r="F266" i="67"/>
  <c r="F335" i="67"/>
  <c r="F22" i="67"/>
  <c r="J22" i="67" s="1"/>
  <c r="K22" i="67" s="1"/>
  <c r="F697" i="67"/>
  <c r="F989" i="67"/>
  <c r="F338" i="67"/>
  <c r="F571" i="67"/>
  <c r="F427" i="67"/>
  <c r="F1001" i="67"/>
  <c r="F585" i="67"/>
  <c r="F1078" i="67"/>
  <c r="F1008" i="67"/>
  <c r="F303" i="67"/>
  <c r="F946" i="67"/>
  <c r="F1192" i="67"/>
  <c r="F529" i="67"/>
  <c r="F94" i="67"/>
  <c r="F412" i="67"/>
  <c r="F1132" i="67"/>
  <c r="F428" i="67"/>
  <c r="J428" i="67" s="1"/>
  <c r="K428" i="67" s="1"/>
  <c r="F867" i="67"/>
  <c r="F1085" i="67"/>
  <c r="J1085" i="67" s="1"/>
  <c r="K1085" i="67" s="1"/>
  <c r="F507" i="67"/>
  <c r="F147" i="67"/>
  <c r="F911" i="67"/>
  <c r="F1146" i="67"/>
  <c r="F841" i="67"/>
  <c r="J841" i="67" s="1"/>
  <c r="K841" i="67" s="1"/>
  <c r="F345" i="67"/>
  <c r="F1065" i="67"/>
  <c r="F765" i="67"/>
  <c r="F33" i="67"/>
  <c r="F405" i="67"/>
  <c r="F373" i="67"/>
  <c r="J373" i="67" s="1"/>
  <c r="K373" i="67" s="1"/>
  <c r="F340" i="67"/>
  <c r="F817" i="67"/>
  <c r="F145" i="67"/>
  <c r="F731" i="67"/>
  <c r="F326" i="67"/>
  <c r="F727" i="67"/>
  <c r="F692" i="67"/>
  <c r="F738" i="67"/>
  <c r="F876" i="67"/>
  <c r="J876" i="67" s="1"/>
  <c r="K876" i="67" s="1"/>
  <c r="F241" i="67"/>
  <c r="F970" i="67"/>
  <c r="F350" i="67"/>
  <c r="J350" i="67" s="1"/>
  <c r="K350" i="67" s="1"/>
  <c r="F553" i="67"/>
  <c r="F1249" i="67"/>
  <c r="F1150" i="67"/>
  <c r="F668" i="67"/>
  <c r="F410" i="67"/>
  <c r="F691" i="67"/>
  <c r="F319" i="67"/>
  <c r="F299" i="67"/>
  <c r="F901" i="67"/>
  <c r="F1184" i="67"/>
  <c r="J1184" i="67" s="1"/>
  <c r="K1184" i="67" s="1"/>
  <c r="F1286" i="67"/>
  <c r="F1122" i="67"/>
  <c r="F839" i="67"/>
  <c r="F810" i="67"/>
  <c r="F788" i="67"/>
  <c r="F361" i="67"/>
  <c r="F573" i="67"/>
  <c r="F1298" i="67"/>
  <c r="F451" i="67"/>
  <c r="F317" i="67"/>
  <c r="F897" i="67"/>
  <c r="F1116" i="67"/>
  <c r="F375" i="67"/>
  <c r="F473" i="67"/>
  <c r="F597" i="67"/>
  <c r="F913" i="67"/>
  <c r="F836" i="67"/>
  <c r="J836" i="67" s="1"/>
  <c r="K836" i="67" s="1"/>
  <c r="F1158" i="67"/>
  <c r="F466" i="67"/>
  <c r="F1047" i="67"/>
  <c r="F176" i="67"/>
  <c r="F393" i="67"/>
  <c r="J393" i="67" s="1"/>
  <c r="K393" i="67" s="1"/>
  <c r="F1024" i="67"/>
  <c r="F857" i="67"/>
  <c r="F1296" i="67"/>
  <c r="F1015" i="67"/>
  <c r="F137" i="67"/>
  <c r="F37" i="67"/>
  <c r="F1037" i="67"/>
  <c r="F1273" i="67"/>
  <c r="F399" i="67"/>
  <c r="F170" i="67"/>
  <c r="F770" i="67"/>
  <c r="F458" i="67"/>
  <c r="F709" i="67"/>
  <c r="F438" i="67"/>
  <c r="F1088" i="67"/>
  <c r="F26" i="67"/>
  <c r="F1100" i="67"/>
  <c r="F787" i="67"/>
  <c r="F49" i="67"/>
  <c r="F1248" i="67"/>
  <c r="F245" i="67"/>
  <c r="F1014" i="67"/>
  <c r="F987" i="67"/>
  <c r="F1030" i="67"/>
  <c r="F1233" i="67"/>
  <c r="F799" i="67"/>
  <c r="F463" i="67"/>
  <c r="F1041" i="67"/>
  <c r="F1304" i="67"/>
  <c r="F769" i="67"/>
  <c r="F861" i="67"/>
  <c r="F306" i="67"/>
  <c r="F1107" i="67"/>
  <c r="F478" i="67"/>
  <c r="F154" i="67"/>
  <c r="F611" i="67"/>
  <c r="F134" i="67"/>
  <c r="F453" i="67"/>
  <c r="F882" i="67"/>
  <c r="F1129" i="67"/>
  <c r="J1129" i="67" s="1"/>
  <c r="K1129" i="67" s="1"/>
  <c r="F391" i="67"/>
  <c r="F392" i="67"/>
  <c r="F1072" i="67"/>
  <c r="F1004" i="67"/>
  <c r="J1004" i="67" s="1"/>
  <c r="K1004" i="67" s="1"/>
  <c r="F1134" i="67"/>
  <c r="F1155" i="67"/>
  <c r="F509" i="67"/>
  <c r="F388" i="67"/>
  <c r="F267" i="67"/>
  <c r="F9" i="67"/>
  <c r="F28" i="67"/>
  <c r="F155" i="67"/>
  <c r="F1099" i="67"/>
  <c r="F713" i="67"/>
  <c r="F1181" i="67"/>
  <c r="F1232" i="67"/>
  <c r="J1232" i="67" s="1"/>
  <c r="K1232" i="67" s="1"/>
  <c r="F964" i="67"/>
  <c r="F342" i="67"/>
  <c r="J342" i="67" s="1"/>
  <c r="K342" i="67" s="1"/>
  <c r="F467" i="67"/>
  <c r="F515" i="67"/>
  <c r="F1310" i="67"/>
  <c r="F630" i="67"/>
  <c r="F1082" i="67"/>
  <c r="F1166" i="67"/>
  <c r="J1166" i="67" s="1"/>
  <c r="K1166" i="67" s="1"/>
  <c r="F1057" i="67"/>
  <c r="F1274" i="67"/>
  <c r="F442" i="67"/>
  <c r="F671" i="67"/>
  <c r="F1131" i="67"/>
  <c r="F974" i="67"/>
  <c r="F593" i="67"/>
  <c r="F349" i="67"/>
  <c r="F1272" i="67"/>
  <c r="F672" i="67"/>
  <c r="F1293" i="67"/>
  <c r="F1106" i="67"/>
  <c r="F159" i="67"/>
  <c r="F339" i="67"/>
  <c r="F1257" i="67"/>
  <c r="F856" i="67"/>
  <c r="F1256" i="67"/>
  <c r="F1230" i="67"/>
  <c r="F1142" i="67"/>
  <c r="F801" i="67"/>
  <c r="F1138" i="67"/>
  <c r="F793" i="67"/>
  <c r="J793" i="67" s="1"/>
  <c r="K793" i="67" s="1"/>
  <c r="F753" i="67"/>
  <c r="F1152" i="67"/>
  <c r="F741" i="67"/>
  <c r="F1238" i="67"/>
  <c r="F560" i="67"/>
  <c r="F761" i="67"/>
  <c r="F384" i="67"/>
  <c r="F522" i="67"/>
  <c r="F379" i="67"/>
  <c r="F992" i="67"/>
  <c r="F95" i="67"/>
  <c r="F689" i="67"/>
  <c r="F715" i="67"/>
  <c r="F905" i="67"/>
  <c r="F632" i="67"/>
  <c r="F1144" i="67"/>
  <c r="F371" i="67"/>
  <c r="F614" i="67"/>
  <c r="J614" i="67" s="1"/>
  <c r="K614" i="67" s="1"/>
  <c r="F743" i="67"/>
  <c r="F65" i="67"/>
  <c r="F894" i="67"/>
  <c r="F1222" i="67"/>
  <c r="F829" i="67"/>
  <c r="F407" i="67"/>
  <c r="F1227" i="67"/>
  <c r="J1227" i="67" s="1"/>
  <c r="F944" i="67"/>
  <c r="J944" i="67" s="1"/>
  <c r="K944" i="67" s="1"/>
  <c r="F752" i="67"/>
  <c r="J752" i="67" s="1"/>
  <c r="F1194" i="67"/>
  <c r="F485" i="67"/>
  <c r="F875" i="67"/>
  <c r="F985" i="67"/>
  <c r="F518" i="67"/>
  <c r="F735" i="67"/>
  <c r="F656" i="67"/>
  <c r="F906" i="67"/>
  <c r="F710" i="67"/>
  <c r="J710" i="67" s="1"/>
  <c r="K710" i="67" s="1"/>
  <c r="F31" i="67"/>
  <c r="J31" i="67" s="1"/>
  <c r="K31" i="67" s="1"/>
  <c r="F465" i="67"/>
  <c r="F376" i="67"/>
  <c r="F1164" i="67"/>
  <c r="F1280" i="67"/>
  <c r="F1187" i="67"/>
  <c r="F684" i="67"/>
  <c r="F1182" i="67"/>
  <c r="F862" i="67"/>
  <c r="F853" i="67"/>
  <c r="F1297" i="67"/>
  <c r="F358" i="67"/>
  <c r="F396" i="67"/>
  <c r="F364" i="67"/>
  <c r="F972" i="67"/>
  <c r="F1091" i="67"/>
  <c r="F112" i="67"/>
  <c r="F167" i="67"/>
  <c r="F837" i="67"/>
  <c r="F694" i="67"/>
  <c r="F590" i="67"/>
  <c r="J590" i="67" s="1"/>
  <c r="K590" i="67" s="1"/>
  <c r="F1147" i="67"/>
  <c r="F949" i="67"/>
  <c r="F818" i="67"/>
  <c r="F623" i="67"/>
  <c r="F908" i="67"/>
  <c r="F20" i="67"/>
  <c r="F649" i="67"/>
  <c r="F1113" i="67"/>
  <c r="F756" i="67"/>
  <c r="F994" i="67"/>
  <c r="F693" i="67"/>
  <c r="F445" i="67"/>
  <c r="F1039" i="67"/>
  <c r="F809" i="67"/>
  <c r="F1032" i="67"/>
  <c r="F1282" i="67"/>
  <c r="F606" i="67"/>
  <c r="F490" i="67"/>
  <c r="J490" i="67" s="1"/>
  <c r="F815" i="67"/>
  <c r="F1198" i="67"/>
  <c r="F1019" i="67"/>
  <c r="F130" i="67"/>
  <c r="F160" i="67"/>
  <c r="F823" i="67"/>
  <c r="F276" i="67"/>
  <c r="F847" i="67"/>
  <c r="F69" i="67"/>
  <c r="F584" i="67"/>
  <c r="F732" i="67"/>
  <c r="F1186" i="67"/>
  <c r="J1186" i="67" s="1"/>
  <c r="K1186" i="67" s="1"/>
  <c r="F385" i="67"/>
  <c r="J385" i="67" s="1"/>
  <c r="K385" i="67" s="1"/>
  <c r="F866" i="67"/>
  <c r="J866" i="67" s="1"/>
  <c r="K866" i="67" s="1"/>
  <c r="F1135" i="67"/>
  <c r="J1135" i="67" s="1"/>
  <c r="K1135" i="67" s="1"/>
  <c r="F1287" i="67"/>
  <c r="F525" i="67"/>
  <c r="F71" i="67"/>
  <c r="J71" i="67" s="1"/>
  <c r="K71" i="67" s="1"/>
  <c r="F1315" i="67"/>
  <c r="F521" i="67"/>
  <c r="F446" i="67"/>
  <c r="F360" i="67"/>
  <c r="J360" i="67" s="1"/>
  <c r="K360" i="67" s="1"/>
  <c r="F302" i="67"/>
  <c r="F149" i="67"/>
  <c r="F1031" i="67"/>
  <c r="F883" i="67"/>
  <c r="F1136" i="67"/>
  <c r="F528" i="67"/>
  <c r="F1262" i="67"/>
  <c r="F348" i="67"/>
  <c r="F356" i="67"/>
  <c r="F711" i="67"/>
  <c r="F475" i="67"/>
  <c r="F161" i="67"/>
  <c r="F696" i="67"/>
  <c r="F421" i="67"/>
  <c r="F794" i="67"/>
  <c r="F824" i="67"/>
  <c r="F247" i="67"/>
  <c r="J247" i="67" s="1"/>
  <c r="K247" i="67" s="1"/>
  <c r="F300" i="67"/>
  <c r="F1231" i="67"/>
  <c r="J1231" i="67" s="1"/>
  <c r="K1231" i="67" s="1"/>
  <c r="F995" i="67"/>
  <c r="J995" i="67" s="1"/>
  <c r="K995" i="67" s="1"/>
  <c r="F1224" i="67"/>
  <c r="F679" i="67"/>
  <c r="F608" i="67"/>
  <c r="F603" i="67"/>
  <c r="F177" i="67"/>
  <c r="F934" i="67"/>
  <c r="F1247" i="67"/>
  <c r="F456" i="67"/>
  <c r="F996" i="67"/>
  <c r="J996" i="67" s="1"/>
  <c r="K996" i="67" s="1"/>
  <c r="F704" i="67"/>
  <c r="F42" i="67"/>
  <c r="F1077" i="67"/>
  <c r="F956" i="67"/>
  <c r="F315" i="67"/>
  <c r="F803" i="67"/>
  <c r="F910" i="67"/>
  <c r="F474" i="67"/>
  <c r="F588" i="67"/>
  <c r="J588" i="67" s="1"/>
  <c r="F103" i="67"/>
  <c r="F724" i="67"/>
  <c r="F785" i="67"/>
  <c r="F850" i="67"/>
  <c r="F825" i="67"/>
  <c r="F1149" i="67"/>
  <c r="F1140" i="67"/>
  <c r="F514" i="67"/>
  <c r="J514" i="67" s="1"/>
  <c r="K514" i="67" s="1"/>
  <c r="F1308" i="67"/>
  <c r="F973" i="67"/>
  <c r="J973" i="67" s="1"/>
  <c r="F1048" i="67"/>
  <c r="F415" i="67"/>
  <c r="F444" i="67"/>
  <c r="F329" i="67"/>
  <c r="F105" i="67"/>
  <c r="J105" i="67" s="1"/>
  <c r="K105" i="67" s="1"/>
  <c r="F108" i="67"/>
  <c r="F271" i="67"/>
  <c r="F676" i="67"/>
  <c r="F36" i="67"/>
  <c r="F516" i="67"/>
  <c r="F325" i="67"/>
  <c r="J325" i="67" s="1"/>
  <c r="K325" i="67" s="1"/>
  <c r="F402" i="67"/>
  <c r="F41" i="67"/>
  <c r="F1185" i="67"/>
  <c r="F562" i="67"/>
  <c r="F72" i="67"/>
  <c r="J72" i="67" s="1"/>
  <c r="K72" i="67" s="1"/>
  <c r="F1279" i="67"/>
  <c r="J1279" i="67" s="1"/>
  <c r="K1279" i="67" s="1"/>
  <c r="F262" i="67"/>
  <c r="F578" i="67"/>
  <c r="J578" i="67" s="1"/>
  <c r="F102" i="67"/>
  <c r="F45" i="67"/>
  <c r="F414" i="67"/>
  <c r="F1119" i="67"/>
  <c r="F651" i="67"/>
  <c r="F452" i="67"/>
  <c r="F872" i="67"/>
  <c r="F893" i="67"/>
  <c r="F1283" i="67"/>
  <c r="F79" i="67"/>
  <c r="J79" i="67" s="1"/>
  <c r="K79" i="67" s="1"/>
  <c r="F806" i="67"/>
  <c r="F298" i="67"/>
  <c r="J298" i="67" s="1"/>
  <c r="K298" i="67" s="1"/>
  <c r="F513" i="67"/>
  <c r="F1276" i="67"/>
  <c r="F605" i="67"/>
  <c r="F1046" i="67"/>
  <c r="F842" i="67"/>
  <c r="F359" i="67"/>
  <c r="J359" i="67" s="1"/>
  <c r="K359" i="67" s="1"/>
  <c r="F352" i="67"/>
  <c r="F270" i="67"/>
  <c r="F912" i="67"/>
  <c r="F687" i="67"/>
  <c r="J687" i="67" s="1"/>
  <c r="K687" i="67" s="1"/>
  <c r="F101" i="67"/>
  <c r="F739" i="67"/>
  <c r="J739" i="67" s="1"/>
  <c r="K739" i="67" s="1"/>
  <c r="F14" i="67"/>
  <c r="F347" i="67"/>
  <c r="F531" i="67"/>
  <c r="F568" i="67"/>
  <c r="F316" i="67"/>
  <c r="F1074" i="67"/>
  <c r="F1148" i="67"/>
  <c r="F779" i="67"/>
  <c r="F284" i="67"/>
  <c r="F479" i="67"/>
  <c r="J479" i="67" s="1"/>
  <c r="K479" i="67" s="1"/>
  <c r="F460" i="67"/>
  <c r="F163" i="67"/>
  <c r="F587" i="67"/>
  <c r="F476" i="67"/>
  <c r="F648" i="67"/>
  <c r="F34" i="67"/>
  <c r="F331" i="67"/>
  <c r="F1050" i="67"/>
  <c r="F484" i="67"/>
  <c r="F1179" i="67"/>
  <c r="F808" i="67"/>
  <c r="J808" i="67" s="1"/>
  <c r="K808" i="67" s="1"/>
  <c r="F278" i="67"/>
  <c r="F461" i="67"/>
  <c r="F820" i="67"/>
  <c r="F607" i="67"/>
  <c r="F422" i="67"/>
  <c r="F143" i="67"/>
  <c r="F1223" i="67"/>
  <c r="F327" i="67"/>
  <c r="F1221" i="67"/>
  <c r="J1221" i="67" s="1"/>
  <c r="F620" i="67"/>
  <c r="F707" i="67"/>
  <c r="J707" i="67" s="1"/>
  <c r="K707" i="67" s="1"/>
  <c r="F457" i="67"/>
  <c r="F1202" i="67"/>
  <c r="F574" i="67"/>
  <c r="F1102" i="67"/>
  <c r="J1102" i="67" s="1"/>
  <c r="K1102" i="67" s="1"/>
  <c r="F754" i="67"/>
  <c r="F1103" i="67"/>
  <c r="F1314" i="67"/>
  <c r="F527" i="67"/>
  <c r="F39" i="67"/>
  <c r="F353" i="67"/>
  <c r="F156" i="67"/>
  <c r="F881" i="67"/>
  <c r="F888" i="67"/>
  <c r="F35" i="67"/>
  <c r="F852" i="67"/>
  <c r="F171" i="67"/>
  <c r="F1219" i="67"/>
  <c r="J1219" i="67" s="1"/>
  <c r="F1199" i="67"/>
  <c r="F822" i="67"/>
  <c r="F1128" i="67"/>
  <c r="F757" i="67"/>
  <c r="J757" i="67" s="1"/>
  <c r="F681" i="67"/>
  <c r="J681" i="67" s="1"/>
  <c r="F800" i="67"/>
  <c r="F313" i="67"/>
  <c r="F13" i="67"/>
  <c r="J13" i="67" s="1"/>
  <c r="K13" i="67" s="1"/>
  <c r="F286" i="67"/>
  <c r="F1029" i="67"/>
  <c r="F773" i="67"/>
  <c r="F370" i="67"/>
  <c r="F552" i="67"/>
  <c r="F15" i="67"/>
  <c r="F1288" i="67"/>
  <c r="F982" i="67"/>
  <c r="F1318" i="67"/>
  <c r="J1318" i="67" s="1"/>
  <c r="K1318" i="67" s="1"/>
  <c r="F957" i="67"/>
  <c r="J957" i="67" s="1"/>
  <c r="K957" i="67" s="1"/>
  <c r="F659" i="67"/>
  <c r="F1241" i="67"/>
  <c r="J1241" i="67" s="1"/>
  <c r="K1241" i="67" s="1"/>
  <c r="F907" i="67"/>
  <c r="J907" i="67" s="1"/>
  <c r="K907" i="67" s="1"/>
  <c r="F301" i="67"/>
  <c r="F600" i="67"/>
  <c r="F73" i="67"/>
  <c r="J73" i="67" s="1"/>
  <c r="K73" i="67" s="1"/>
  <c r="F1017" i="67"/>
  <c r="F1089" i="67"/>
  <c r="F406" i="67"/>
  <c r="F1042" i="67"/>
  <c r="F965" i="67"/>
  <c r="F567" i="67"/>
  <c r="F333" i="67"/>
  <c r="F652" i="67"/>
  <c r="J652" i="67" s="1"/>
  <c r="K652" i="67" s="1"/>
  <c r="F959" i="67"/>
  <c r="J959" i="67" s="1"/>
  <c r="K959" i="67" s="1"/>
  <c r="F843" i="67"/>
  <c r="F628" i="67"/>
  <c r="F1267" i="67"/>
  <c r="J1267" i="67" s="1"/>
  <c r="K1267" i="67" s="1"/>
  <c r="F863" i="67"/>
  <c r="F265" i="67"/>
  <c r="F1163" i="67"/>
  <c r="F1277" i="67"/>
  <c r="F1061" i="67"/>
  <c r="F378" i="67"/>
  <c r="F381" i="67"/>
  <c r="F1025" i="67"/>
  <c r="F1109" i="67"/>
  <c r="F255" i="67"/>
  <c r="F936" i="67"/>
  <c r="J936" i="67" s="1"/>
  <c r="K936" i="67" s="1"/>
  <c r="F341" i="67"/>
  <c r="F781" i="67"/>
  <c r="F690" i="67"/>
  <c r="F86" i="67"/>
  <c r="F641" i="67"/>
  <c r="F439" i="67"/>
  <c r="F569" i="67"/>
  <c r="F248" i="67"/>
  <c r="F387" i="67"/>
  <c r="F44" i="67"/>
  <c r="F658" i="67"/>
  <c r="F774" i="67"/>
  <c r="J774" i="67" s="1"/>
  <c r="K774" i="67" s="1"/>
  <c r="F142" i="67"/>
  <c r="F336" i="67"/>
  <c r="F1208" i="67"/>
  <c r="J1208" i="67" s="1"/>
  <c r="K1208" i="67" s="1"/>
  <c r="F660" i="67"/>
  <c r="F1275" i="67"/>
  <c r="F734" i="67"/>
  <c r="F483" i="67"/>
  <c r="F499" i="67"/>
  <c r="J499" i="67" s="1"/>
  <c r="K499" i="67" s="1"/>
  <c r="F736" i="67"/>
  <c r="F355" i="67"/>
  <c r="F1243" i="67"/>
  <c r="F93" i="67"/>
  <c r="J93" i="67" s="1"/>
  <c r="K93" i="67" s="1"/>
  <c r="F1203" i="67"/>
  <c r="J1203" i="67" s="1"/>
  <c r="K1203" i="67" s="1"/>
  <c r="F111" i="67"/>
  <c r="F762" i="67"/>
  <c r="J762" i="67" s="1"/>
  <c r="K762" i="67" s="1"/>
  <c r="F554" i="67"/>
  <c r="F512" i="67"/>
  <c r="F718" i="67"/>
  <c r="J718" i="67" s="1"/>
  <c r="K718" i="67" s="1"/>
  <c r="F395" i="67"/>
  <c r="F1204" i="67"/>
  <c r="F409" i="67"/>
  <c r="F1228" i="67"/>
  <c r="F1084" i="67"/>
  <c r="J1084" i="67" s="1"/>
  <c r="K1084" i="67" s="1"/>
  <c r="F629" i="67"/>
  <c r="F135" i="67"/>
  <c r="F1026" i="67"/>
  <c r="F1067" i="67"/>
  <c r="F1162" i="67"/>
  <c r="J1162" i="67" s="1"/>
  <c r="K1162" i="67" s="1"/>
  <c r="F1266" i="67"/>
  <c r="F382" i="67"/>
  <c r="F683" i="67"/>
  <c r="F7" i="67"/>
  <c r="J7" i="67" s="1"/>
  <c r="K7" i="67" s="1"/>
  <c r="F1209" i="67"/>
  <c r="J1209" i="67" s="1"/>
  <c r="K1209" i="67" s="1"/>
  <c r="F1118" i="67"/>
  <c r="F759" i="67"/>
  <c r="F165" i="67"/>
  <c r="F99" i="67"/>
  <c r="F368" i="67"/>
  <c r="F1218" i="67"/>
  <c r="F556" i="67"/>
  <c r="F321" i="67"/>
  <c r="F493" i="67"/>
  <c r="F886" i="67"/>
  <c r="F32" i="67"/>
  <c r="F46" i="67"/>
  <c r="F940" i="67"/>
  <c r="J940" i="67" s="1"/>
  <c r="K940" i="67" s="1"/>
  <c r="F1080" i="67"/>
  <c r="F462" i="67"/>
  <c r="J462" i="67" s="1"/>
  <c r="F993" i="67"/>
  <c r="F1264" i="67"/>
  <c r="F1195" i="67"/>
  <c r="F1263" i="67"/>
  <c r="F443" i="67"/>
  <c r="F275" i="67"/>
  <c r="F1242" i="67"/>
  <c r="F1206" i="67"/>
  <c r="F618" i="67"/>
  <c r="F141" i="67"/>
  <c r="F698" i="67"/>
  <c r="F564" i="67"/>
  <c r="F625" i="67"/>
  <c r="F703" i="67"/>
  <c r="F702" i="67"/>
  <c r="F958" i="67"/>
  <c r="F848" i="67"/>
  <c r="F896" i="67"/>
  <c r="F780" i="67"/>
  <c r="F871" i="67"/>
  <c r="F559" i="67"/>
  <c r="F214" i="67"/>
  <c r="J214" i="67" s="1"/>
  <c r="F424" i="67"/>
  <c r="F1211" i="67"/>
  <c r="F1229" i="67"/>
  <c r="F1143" i="67"/>
  <c r="J1143" i="67" s="1"/>
  <c r="F429" i="67"/>
  <c r="F332" i="67"/>
  <c r="F48" i="67"/>
  <c r="J48" i="67" s="1"/>
  <c r="K48" i="67" s="1"/>
  <c r="F1244" i="67"/>
  <c r="J1244" i="67" s="1"/>
  <c r="K1244" i="67" s="1"/>
  <c r="F981" i="67"/>
  <c r="F602" i="67"/>
  <c r="F55" i="67"/>
  <c r="F1180" i="67"/>
  <c r="J1180" i="67" s="1"/>
  <c r="K1180" i="67" s="1"/>
  <c r="F6" i="67"/>
  <c r="F526" i="67"/>
  <c r="F797" i="67"/>
  <c r="F925" i="67"/>
  <c r="F722" i="67"/>
  <c r="F1111" i="67"/>
  <c r="F624" i="67"/>
  <c r="F394" i="67"/>
  <c r="F768" i="67"/>
  <c r="F1151" i="67"/>
  <c r="J1151" i="67" s="1"/>
  <c r="K1151" i="67" s="1"/>
  <c r="F70" i="67"/>
  <c r="F1269" i="67"/>
  <c r="F1311" i="67"/>
  <c r="F403" i="67"/>
  <c r="F1237" i="67"/>
  <c r="J1237" i="67" s="1"/>
  <c r="K1237" i="67" s="1"/>
  <c r="F293" i="67"/>
  <c r="F933" i="67"/>
  <c r="F1153" i="67"/>
  <c r="F662" i="67"/>
  <c r="F990" i="67"/>
  <c r="F380" i="67"/>
  <c r="F583" i="67"/>
  <c r="F655" i="67"/>
  <c r="F772" i="67"/>
  <c r="F1301" i="67"/>
  <c r="J1301" i="67" s="1"/>
  <c r="K1301" i="67" s="1"/>
  <c r="F168" i="67"/>
  <c r="F914" i="67"/>
  <c r="F534" i="67"/>
  <c r="F1145" i="67"/>
  <c r="F997" i="67"/>
  <c r="J997" i="67" s="1"/>
  <c r="K997" i="67" s="1"/>
  <c r="F1133" i="67"/>
  <c r="J1133" i="67" s="1"/>
  <c r="K1133" i="67" s="1"/>
  <c r="F153" i="67"/>
  <c r="F975" i="67"/>
  <c r="F846" i="67"/>
  <c r="F719" i="67"/>
  <c r="F868" i="67"/>
  <c r="F468" i="67"/>
  <c r="F178" i="67"/>
  <c r="F386" i="67"/>
  <c r="F1095" i="67"/>
  <c r="F450" i="67"/>
  <c r="F834" i="67"/>
  <c r="F272" i="67"/>
  <c r="F500" i="67"/>
  <c r="F755" i="67"/>
  <c r="F109" i="67"/>
  <c r="F1212" i="67"/>
  <c r="F723" i="67"/>
  <c r="F844" i="67"/>
  <c r="F129" i="67"/>
  <c r="J129" i="67" s="1"/>
  <c r="K129" i="67" s="1"/>
  <c r="F1056" i="67"/>
  <c r="J1056" i="67" s="1"/>
  <c r="K1056" i="67" s="1"/>
  <c r="F482" i="67"/>
  <c r="F650" i="67"/>
  <c r="F431" i="67"/>
  <c r="F374" i="67"/>
  <c r="F1003" i="67"/>
  <c r="F673" i="67"/>
  <c r="F1002" i="67"/>
  <c r="F915" i="67"/>
  <c r="J915" i="67" s="1"/>
  <c r="K915" i="67" s="1"/>
  <c r="F1176" i="67"/>
  <c r="F551" i="67"/>
  <c r="F1268" i="67"/>
  <c r="F1081" i="67"/>
  <c r="F899" i="67"/>
  <c r="F281" i="67"/>
  <c r="F435" i="67"/>
  <c r="J435" i="67" s="1"/>
  <c r="K435" i="67" s="1"/>
  <c r="F599" i="67"/>
  <c r="F1253" i="67"/>
  <c r="F417" i="67"/>
  <c r="F586" i="67"/>
  <c r="F330" i="67"/>
  <c r="F12" i="67"/>
  <c r="F686" i="67"/>
  <c r="F542" i="67"/>
  <c r="F60" i="67"/>
  <c r="F419" i="67"/>
  <c r="F98" i="67"/>
  <c r="F730" i="67"/>
  <c r="F1021" i="67"/>
  <c r="F481" i="67"/>
  <c r="F938" i="67"/>
  <c r="F1284" i="67"/>
  <c r="F830" i="67"/>
  <c r="F1114" i="67"/>
  <c r="F113" i="67"/>
  <c r="F747" i="67"/>
  <c r="F977" i="67"/>
  <c r="F292" i="67"/>
  <c r="F1064" i="67"/>
  <c r="F334" i="67"/>
  <c r="J334" i="67" s="1"/>
  <c r="F503" i="67"/>
  <c r="J503" i="67" s="1"/>
  <c r="K503" i="67" s="1"/>
  <c r="F555" i="67"/>
  <c r="F1207" i="67"/>
  <c r="F1175" i="67"/>
  <c r="F132" i="67"/>
  <c r="F811" i="67"/>
  <c r="F1108" i="67"/>
  <c r="F533" i="67"/>
  <c r="F674" i="67"/>
  <c r="J887" i="67"/>
  <c r="K887" i="67" s="1"/>
  <c r="J25" i="67"/>
  <c r="K25" i="67" s="1"/>
  <c r="J251" i="67"/>
  <c r="K251" i="67" s="1"/>
  <c r="J201" i="67"/>
  <c r="K201" i="67" s="1"/>
  <c r="J259" i="67"/>
  <c r="K259" i="67" s="1"/>
  <c r="J234" i="67"/>
  <c r="K234" i="67" s="1"/>
  <c r="J472" i="67"/>
  <c r="K472" i="67" s="1"/>
  <c r="J186" i="67"/>
  <c r="K186" i="67" s="1"/>
  <c r="J191" i="67"/>
  <c r="K191" i="67" s="1"/>
  <c r="J260" i="67"/>
  <c r="K260" i="67" s="1"/>
  <c r="J187" i="67"/>
  <c r="K187" i="67" s="1"/>
  <c r="J123" i="67"/>
  <c r="K123" i="67" s="1"/>
  <c r="J219" i="67"/>
  <c r="K219" i="67" s="1"/>
  <c r="J566" i="67"/>
  <c r="K566" i="67" s="1"/>
  <c r="J193" i="67"/>
  <c r="K193" i="67" s="1"/>
  <c r="J204" i="67"/>
  <c r="K204" i="67" s="1"/>
  <c r="J77" i="67"/>
  <c r="K77" i="67" s="1"/>
  <c r="J412" i="67" l="1"/>
  <c r="K412" i="67" s="1"/>
  <c r="J324" i="67"/>
  <c r="K324" i="67" s="1"/>
  <c r="J979" i="67"/>
  <c r="J1043" i="67"/>
  <c r="K1043" i="67" s="1"/>
  <c r="J441" i="67"/>
  <c r="K441" i="67" s="1"/>
  <c r="J816" i="67"/>
  <c r="K816" i="67" s="1"/>
  <c r="J493" i="67"/>
  <c r="K493" i="67" s="1"/>
  <c r="J626" i="67"/>
  <c r="K626" i="67" s="1"/>
  <c r="J213" i="67"/>
  <c r="K213" i="67" s="1"/>
  <c r="J1037" i="67"/>
  <c r="J1024" i="67"/>
  <c r="J845" i="67"/>
  <c r="K845" i="67" s="1"/>
  <c r="J967" i="67"/>
  <c r="K967" i="67" s="1"/>
  <c r="J56" i="67"/>
  <c r="K56" i="67" s="1"/>
  <c r="J496" i="67"/>
  <c r="K496" i="67" s="1"/>
  <c r="J432" i="67"/>
  <c r="K432" i="67" s="1"/>
  <c r="J346" i="67"/>
  <c r="K346" i="67" s="1"/>
  <c r="J1302" i="67"/>
  <c r="K1302" i="67" s="1"/>
  <c r="J740" i="67"/>
  <c r="J524" i="67"/>
  <c r="K524" i="67" s="1"/>
  <c r="J215" i="67"/>
  <c r="K215" i="67" s="1"/>
  <c r="J237" i="67"/>
  <c r="K237" i="67" s="1"/>
  <c r="J121" i="67"/>
  <c r="K121" i="67" s="1"/>
  <c r="J122" i="67"/>
  <c r="K122" i="67" s="1"/>
  <c r="J1108" i="67"/>
  <c r="K1108" i="67" s="1"/>
  <c r="J844" i="67"/>
  <c r="K844" i="67" s="1"/>
  <c r="J424" i="67"/>
  <c r="K424" i="67" s="1"/>
  <c r="J321" i="67"/>
  <c r="K321" i="67" s="1"/>
  <c r="J1266" i="67"/>
  <c r="K1266" i="67" s="1"/>
  <c r="J512" i="67"/>
  <c r="K512" i="67" s="1"/>
  <c r="J806" i="67"/>
  <c r="K806" i="67" s="1"/>
  <c r="J239" i="67"/>
  <c r="K239" i="67" s="1"/>
  <c r="J90" i="67"/>
  <c r="K90" i="67" s="1"/>
  <c r="J205" i="67"/>
  <c r="K205" i="67" s="1"/>
  <c r="J100" i="67"/>
  <c r="K100" i="67" s="1"/>
  <c r="J1087" i="67"/>
  <c r="K1087" i="67" s="1"/>
  <c r="J252" i="67"/>
  <c r="K252" i="67" s="1"/>
  <c r="J885" i="67"/>
  <c r="J570" i="67"/>
  <c r="K570" i="67" s="1"/>
  <c r="J1040" i="67"/>
  <c r="K1040" i="67" s="1"/>
  <c r="J95" i="67"/>
  <c r="K95" i="67" s="1"/>
  <c r="J188" i="67"/>
  <c r="K188" i="67" s="1"/>
  <c r="J222" i="67"/>
  <c r="K222" i="67" s="1"/>
  <c r="J671" i="67"/>
  <c r="K671" i="67" s="1"/>
  <c r="J1273" i="67"/>
  <c r="K1273" i="67" s="1"/>
  <c r="J857" i="67"/>
  <c r="K857" i="67" s="1"/>
  <c r="J303" i="67"/>
  <c r="K303" i="67" s="1"/>
  <c r="J1121" i="67"/>
  <c r="K1121" i="67" s="1"/>
  <c r="J1167" i="67"/>
  <c r="K1167" i="67" s="1"/>
  <c r="J209" i="67"/>
  <c r="K209" i="67" s="1"/>
  <c r="J419" i="67"/>
  <c r="K419" i="67" s="1"/>
  <c r="J482" i="67"/>
  <c r="J871" i="67"/>
  <c r="K871" i="67" s="1"/>
  <c r="J1206" i="67"/>
  <c r="K1206" i="67" s="1"/>
  <c r="J863" i="67"/>
  <c r="K863" i="67" s="1"/>
  <c r="J1199" i="67"/>
  <c r="J779" i="67"/>
  <c r="J36" i="67"/>
  <c r="J1224" i="67"/>
  <c r="J1147" i="67"/>
  <c r="J1222" i="67"/>
  <c r="J388" i="67"/>
  <c r="K388" i="67" s="1"/>
  <c r="J317" i="67"/>
  <c r="K317" i="67" s="1"/>
  <c r="J532" i="67"/>
  <c r="K532" i="67" s="1"/>
  <c r="J535" i="67"/>
  <c r="K535" i="67" s="1"/>
  <c r="J729" i="67"/>
  <c r="K729" i="67" s="1"/>
  <c r="J135" i="67"/>
  <c r="K135" i="67" s="1"/>
  <c r="J378" i="67"/>
  <c r="K378" i="67" s="1"/>
  <c r="J754" i="67"/>
  <c r="K754" i="67" s="1"/>
  <c r="J102" i="67"/>
  <c r="J862" i="67"/>
  <c r="K862" i="67" s="1"/>
  <c r="J379" i="67"/>
  <c r="K379" i="67" s="1"/>
  <c r="J953" i="67"/>
  <c r="K953" i="67" s="1"/>
  <c r="J322" i="67"/>
  <c r="K322" i="67" s="1"/>
  <c r="J721" i="67"/>
  <c r="J500" i="67"/>
  <c r="K500" i="67" s="1"/>
  <c r="J628" i="67"/>
  <c r="K628" i="67" s="1"/>
  <c r="J820" i="67"/>
  <c r="K820" i="67" s="1"/>
  <c r="J163" i="67"/>
  <c r="K163" i="67" s="1"/>
  <c r="J1074" i="67"/>
  <c r="K1074" i="67" s="1"/>
  <c r="J465" i="67"/>
  <c r="K465" i="67" s="1"/>
  <c r="J1001" i="67"/>
  <c r="K1001" i="67" s="1"/>
  <c r="J561" i="67"/>
  <c r="J1169" i="67"/>
  <c r="K1169" i="67" s="1"/>
  <c r="J726" i="67"/>
  <c r="J855" i="67"/>
  <c r="K855" i="67" s="1"/>
  <c r="J1157" i="67"/>
  <c r="K1157" i="67" s="1"/>
  <c r="J1255" i="67"/>
  <c r="K1255" i="67" s="1"/>
  <c r="J192" i="67"/>
  <c r="K192" i="67" s="1"/>
  <c r="J461" i="67"/>
  <c r="K461" i="67" s="1"/>
  <c r="J262" i="67"/>
  <c r="K262" i="67" s="1"/>
  <c r="J603" i="67"/>
  <c r="K603" i="67" s="1"/>
  <c r="J985" i="67"/>
  <c r="J715" i="67"/>
  <c r="K715" i="67" s="1"/>
  <c r="J753" i="67"/>
  <c r="K753" i="67" s="1"/>
  <c r="J1256" i="67"/>
  <c r="K1256" i="67" s="1"/>
  <c r="J1296" i="67"/>
  <c r="K1296" i="67" s="1"/>
  <c r="J410" i="67"/>
  <c r="K410" i="67" s="1"/>
  <c r="J335" i="67"/>
  <c r="J832" i="67"/>
  <c r="K832" i="67" s="1"/>
  <c r="J1170" i="67"/>
  <c r="K1170" i="67" s="1"/>
  <c r="J126" i="67"/>
  <c r="K126" i="67" s="1"/>
  <c r="J828" i="67"/>
  <c r="K828" i="67" s="1"/>
  <c r="J591" i="67"/>
  <c r="J1249" i="67"/>
  <c r="K1249" i="67" s="1"/>
  <c r="J1117" i="67"/>
  <c r="K1117" i="67" s="1"/>
  <c r="J685" i="67"/>
  <c r="K685" i="67" s="1"/>
  <c r="J744" i="67"/>
  <c r="K744" i="67" s="1"/>
  <c r="J418" i="67"/>
  <c r="K418" i="67" s="1"/>
  <c r="J971" i="67"/>
  <c r="K971" i="67" s="1"/>
  <c r="J494" i="67"/>
  <c r="K494" i="67" s="1"/>
  <c r="J47" i="67"/>
  <c r="K47" i="67" s="1"/>
  <c r="J491" i="67"/>
  <c r="K491" i="67" s="1"/>
  <c r="J75" i="67"/>
  <c r="K75" i="67" s="1"/>
  <c r="J1069" i="67"/>
  <c r="K1069" i="67" s="1"/>
  <c r="J3" i="67"/>
  <c r="K3" i="67" s="1"/>
  <c r="J171" i="67"/>
  <c r="K171" i="67" s="1"/>
  <c r="J89" i="67"/>
  <c r="K89" i="67" s="1"/>
  <c r="J59" i="67"/>
  <c r="K59" i="67" s="1"/>
  <c r="J958" i="67"/>
  <c r="K958" i="67" s="1"/>
  <c r="J556" i="67"/>
  <c r="K556" i="67" s="1"/>
  <c r="J785" i="67"/>
  <c r="K785" i="67" s="1"/>
  <c r="J1136" i="67"/>
  <c r="K1136" i="67" s="1"/>
  <c r="J306" i="67"/>
  <c r="K306" i="67" s="1"/>
  <c r="J1248" i="67"/>
  <c r="K1248" i="67" s="1"/>
  <c r="J1116" i="67"/>
  <c r="K1116" i="67" s="1"/>
  <c r="J361" i="67"/>
  <c r="J771" i="67"/>
  <c r="K771" i="67" s="1"/>
  <c r="J716" i="67"/>
  <c r="J133" i="67"/>
  <c r="K133" i="67" s="1"/>
  <c r="J404" i="67"/>
  <c r="K404" i="67" s="1"/>
  <c r="J595" i="67"/>
  <c r="K595" i="67" s="1"/>
  <c r="J1035" i="67"/>
  <c r="K1035" i="67" s="1"/>
  <c r="J118" i="67"/>
  <c r="K118" i="67" s="1"/>
  <c r="J117" i="67"/>
  <c r="K117" i="67" s="1"/>
  <c r="J1114" i="67"/>
  <c r="K1114" i="67" s="1"/>
  <c r="J34" i="67"/>
  <c r="K34" i="67" s="1"/>
  <c r="J450" i="67"/>
  <c r="J702" i="67"/>
  <c r="K702" i="67" s="1"/>
  <c r="J1195" i="67"/>
  <c r="K1195" i="67" s="1"/>
  <c r="J457" i="67"/>
  <c r="K457" i="67" s="1"/>
  <c r="J284" i="67"/>
  <c r="K284" i="67" s="1"/>
  <c r="J809" i="67"/>
  <c r="K809" i="67" s="1"/>
  <c r="J1138" i="67"/>
  <c r="K1138" i="67" s="1"/>
  <c r="J1181" i="67"/>
  <c r="K1181" i="67" s="1"/>
  <c r="J267" i="67"/>
  <c r="J583" i="67"/>
  <c r="J925" i="67"/>
  <c r="K925" i="67" s="1"/>
  <c r="J32" i="67"/>
  <c r="K32" i="67" s="1"/>
  <c r="J336" i="67"/>
  <c r="K336" i="67" s="1"/>
  <c r="J562" i="67"/>
  <c r="J956" i="67"/>
  <c r="K956" i="67" s="1"/>
  <c r="J392" i="67"/>
  <c r="K392" i="67" s="1"/>
  <c r="J913" i="67"/>
  <c r="K913" i="67" s="1"/>
  <c r="J989" i="67"/>
  <c r="K989" i="67" s="1"/>
  <c r="J783" i="67"/>
  <c r="K783" i="67" s="1"/>
  <c r="J508" i="67"/>
  <c r="K508" i="67" s="1"/>
  <c r="J572" i="67"/>
  <c r="K572" i="67" s="1"/>
  <c r="J898" i="67"/>
  <c r="K898" i="67" s="1"/>
  <c r="J1165" i="67"/>
  <c r="J1291" i="67"/>
  <c r="K1291" i="67" s="1"/>
  <c r="J264" i="67"/>
  <c r="K264" i="67" s="1"/>
  <c r="J104" i="67"/>
  <c r="K104" i="67" s="1"/>
  <c r="J1205" i="67"/>
  <c r="K1205" i="67" s="1"/>
  <c r="J195" i="67"/>
  <c r="K195" i="67" s="1"/>
  <c r="J674" i="67"/>
  <c r="K674" i="67" s="1"/>
  <c r="J1207" i="67"/>
  <c r="K1207" i="67" s="1"/>
  <c r="J977" i="67"/>
  <c r="J60" i="67"/>
  <c r="K60" i="67" s="1"/>
  <c r="J755" i="67"/>
  <c r="K755" i="67" s="1"/>
  <c r="J386" i="67"/>
  <c r="K386" i="67" s="1"/>
  <c r="J975" i="67"/>
  <c r="J914" i="67"/>
  <c r="K914" i="67" s="1"/>
  <c r="J768" i="67"/>
  <c r="J797" i="67"/>
  <c r="K797" i="67" s="1"/>
  <c r="J99" i="67"/>
  <c r="J370" i="67"/>
  <c r="K370" i="67" s="1"/>
  <c r="J156" i="67"/>
  <c r="K156" i="67" s="1"/>
  <c r="J484" i="67"/>
  <c r="J415" i="67"/>
  <c r="K415" i="67" s="1"/>
  <c r="J421" i="67"/>
  <c r="J823" i="67"/>
  <c r="K823" i="67" s="1"/>
  <c r="J741" i="67"/>
  <c r="K741" i="67" s="1"/>
  <c r="J159" i="67"/>
  <c r="K159" i="67" s="1"/>
  <c r="J593" i="67"/>
  <c r="K593" i="67" s="1"/>
  <c r="J1057" i="67"/>
  <c r="K1057" i="67" s="1"/>
  <c r="J391" i="67"/>
  <c r="K391" i="67" s="1"/>
  <c r="J1304" i="67"/>
  <c r="K1304" i="67" s="1"/>
  <c r="J553" i="67"/>
  <c r="K553" i="67" s="1"/>
  <c r="J96" i="67"/>
  <c r="K96" i="67" s="1"/>
  <c r="J1300" i="67"/>
  <c r="K1300" i="67" s="1"/>
  <c r="J27" i="67"/>
  <c r="K27" i="67" s="1"/>
  <c r="J942" i="67"/>
  <c r="K942" i="67" s="1"/>
  <c r="J678" i="67"/>
  <c r="K678" i="67" s="1"/>
  <c r="J1055" i="67"/>
  <c r="K1055" i="67" s="1"/>
  <c r="J717" i="67"/>
  <c r="J29" i="67"/>
  <c r="K29" i="67" s="1"/>
  <c r="J1021" i="67"/>
  <c r="K1021" i="67" s="1"/>
  <c r="J599" i="67"/>
  <c r="K599" i="67" s="1"/>
  <c r="J374" i="67"/>
  <c r="K374" i="67" s="1"/>
  <c r="J848" i="67"/>
  <c r="K848" i="67" s="1"/>
  <c r="J443" i="67"/>
  <c r="K443" i="67" s="1"/>
  <c r="J316" i="67"/>
  <c r="K316" i="67" s="1"/>
  <c r="J651" i="67"/>
  <c r="K651" i="67" s="1"/>
  <c r="J300" i="67"/>
  <c r="K300" i="67" s="1"/>
  <c r="J384" i="67"/>
  <c r="K384" i="67" s="1"/>
  <c r="J463" i="67"/>
  <c r="K463" i="67" s="1"/>
  <c r="J970" i="67"/>
  <c r="K970" i="67" s="1"/>
  <c r="J1090" i="67"/>
  <c r="J1254" i="67"/>
  <c r="K1254" i="67" s="1"/>
  <c r="J665" i="67"/>
  <c r="K665" i="67" s="1"/>
  <c r="J1051" i="67"/>
  <c r="J425" i="67"/>
  <c r="J725" i="67"/>
  <c r="K725" i="67" s="1"/>
  <c r="J63" i="67"/>
  <c r="K63" i="67" s="1"/>
  <c r="J53" i="67"/>
  <c r="K53" i="67" s="1"/>
  <c r="J413" i="67"/>
  <c r="K413" i="67" s="1"/>
  <c r="J909" i="67"/>
  <c r="J1313" i="67"/>
  <c r="K1313" i="67" s="1"/>
  <c r="J865" i="67"/>
  <c r="K865" i="67" s="1"/>
  <c r="J700" i="67"/>
  <c r="K700" i="67" s="1"/>
  <c r="J714" i="67"/>
  <c r="J1094" i="67"/>
  <c r="J1058" i="67"/>
  <c r="K1058" i="67" s="1"/>
  <c r="J814" i="67"/>
  <c r="K814" i="67" s="1"/>
  <c r="J1006" i="67"/>
  <c r="K1006" i="67" s="1"/>
  <c r="J224" i="67"/>
  <c r="K224" i="67" s="1"/>
  <c r="J1217" i="67"/>
  <c r="K1217" i="67" s="1"/>
  <c r="J889" i="67"/>
  <c r="K889" i="67" s="1"/>
  <c r="J1286" i="67"/>
  <c r="K1286" i="67" s="1"/>
  <c r="J539" i="67"/>
  <c r="J210" i="67"/>
  <c r="K210" i="67" s="1"/>
  <c r="J70" i="67"/>
  <c r="K70" i="67" s="1"/>
  <c r="J1148" i="67"/>
  <c r="K1148" i="67" s="1"/>
  <c r="J208" i="67"/>
  <c r="K208" i="67" s="1"/>
  <c r="J815" i="67"/>
  <c r="K815" i="67" s="1"/>
  <c r="J952" i="67"/>
  <c r="K952" i="67" s="1"/>
  <c r="J622" i="67"/>
  <c r="J43" i="67"/>
  <c r="K43" i="67" s="1"/>
  <c r="J250" i="67"/>
  <c r="K250" i="67" s="1"/>
  <c r="J236" i="67"/>
  <c r="K236" i="67" s="1"/>
  <c r="J474" i="67"/>
  <c r="K474" i="67" s="1"/>
  <c r="J908" i="67"/>
  <c r="K908" i="67" s="1"/>
  <c r="J10" i="67"/>
  <c r="K10" i="67" s="1"/>
  <c r="J231" i="67"/>
  <c r="K231" i="67" s="1"/>
  <c r="J1174" i="67"/>
  <c r="K1174" i="67" s="1"/>
  <c r="J1082" i="67"/>
  <c r="K1082" i="67" s="1"/>
  <c r="J988" i="67"/>
  <c r="K988" i="67" s="1"/>
  <c r="J916" i="67"/>
  <c r="J397" i="67"/>
  <c r="J1026" i="67"/>
  <c r="K1026" i="67" s="1"/>
  <c r="J1293" i="67"/>
  <c r="K1293" i="67" s="1"/>
  <c r="J922" i="67"/>
  <c r="J52" i="67"/>
  <c r="K52" i="67" s="1"/>
  <c r="J343" i="67"/>
  <c r="K343" i="67" s="1"/>
  <c r="J68" i="67"/>
  <c r="K68" i="67" s="1"/>
  <c r="J116" i="67"/>
  <c r="K116" i="67" s="1"/>
  <c r="J431" i="67"/>
  <c r="K431" i="67" s="1"/>
  <c r="J660" i="67"/>
  <c r="K660" i="67" s="1"/>
  <c r="J1163" i="67"/>
  <c r="K1163" i="67" s="1"/>
  <c r="J278" i="67"/>
  <c r="K278" i="67" s="1"/>
  <c r="J358" i="67"/>
  <c r="J1187" i="67"/>
  <c r="K1187" i="67" s="1"/>
  <c r="J33" i="67"/>
  <c r="K33" i="67" s="1"/>
  <c r="J1213" i="67"/>
  <c r="K1213" i="67" s="1"/>
  <c r="J558" i="67"/>
  <c r="K558" i="67" s="1"/>
  <c r="J947" i="67"/>
  <c r="K947" i="67" s="1"/>
  <c r="J950" i="67"/>
  <c r="K950" i="67" s="1"/>
  <c r="J365" i="67"/>
  <c r="K365" i="67" s="1"/>
  <c r="J38" i="67"/>
  <c r="K38" i="67" s="1"/>
  <c r="J728" i="67"/>
  <c r="K728" i="67" s="1"/>
  <c r="J719" i="67"/>
  <c r="J655" i="67"/>
  <c r="K655" i="67" s="1"/>
  <c r="J912" i="67"/>
  <c r="K912" i="67" s="1"/>
  <c r="J456" i="67"/>
  <c r="K456" i="67" s="1"/>
  <c r="J829" i="67"/>
  <c r="K829" i="67" s="1"/>
  <c r="J49" i="67"/>
  <c r="K49" i="67" s="1"/>
  <c r="J430" i="67"/>
  <c r="J227" i="67"/>
  <c r="K227" i="67" s="1"/>
  <c r="J846" i="67"/>
  <c r="K846" i="67" s="1"/>
  <c r="J395" i="67"/>
  <c r="K395" i="67" s="1"/>
  <c r="J569" i="67"/>
  <c r="K569" i="67" s="1"/>
  <c r="J620" i="67"/>
  <c r="J348" i="67"/>
  <c r="K348" i="67" s="1"/>
  <c r="J735" i="67"/>
  <c r="K735" i="67" s="1"/>
  <c r="J1259" i="67"/>
  <c r="K1259" i="67" s="1"/>
  <c r="J580" i="67"/>
  <c r="K580" i="67" s="1"/>
  <c r="J1083" i="67"/>
  <c r="K1083" i="67" s="1"/>
  <c r="J1023" i="67"/>
  <c r="K1023" i="67" s="1"/>
  <c r="J294" i="67"/>
  <c r="J602" i="67"/>
  <c r="K602" i="67" s="1"/>
  <c r="J1264" i="67"/>
  <c r="K1264" i="67" s="1"/>
  <c r="J564" i="67"/>
  <c r="K564" i="67" s="1"/>
  <c r="J734" i="67"/>
  <c r="K734" i="67" s="1"/>
  <c r="J825" i="67"/>
  <c r="K825" i="67" s="1"/>
  <c r="J694" i="67"/>
  <c r="K694" i="67" s="1"/>
  <c r="J473" i="67"/>
  <c r="K473" i="67" s="1"/>
  <c r="J1201" i="67"/>
  <c r="K1201" i="67" s="1"/>
  <c r="J766" i="67"/>
  <c r="J926" i="67"/>
  <c r="K926" i="67" s="1"/>
  <c r="J807" i="67"/>
  <c r="K807" i="67" s="1"/>
  <c r="J609" i="67"/>
  <c r="K609" i="67" s="1"/>
  <c r="J8" i="67"/>
  <c r="K8" i="67" s="1"/>
  <c r="J607" i="67"/>
  <c r="J634" i="67"/>
  <c r="K634" i="67" s="1"/>
  <c r="J874" i="67"/>
  <c r="K874" i="67" s="1"/>
  <c r="J314" i="67"/>
  <c r="K314" i="67" s="1"/>
  <c r="J244" i="67"/>
  <c r="K244" i="67" s="1"/>
  <c r="J917" i="67"/>
  <c r="K917" i="67" s="1"/>
  <c r="J796" i="67"/>
  <c r="K796" i="67" s="1"/>
  <c r="J502" i="67"/>
  <c r="K502" i="67" s="1"/>
  <c r="J520" i="67"/>
  <c r="K520" i="67" s="1"/>
  <c r="J363" i="67"/>
  <c r="K363" i="67" s="1"/>
  <c r="J592" i="67"/>
  <c r="K592" i="67" s="1"/>
  <c r="J58" i="67"/>
  <c r="K58" i="67" s="1"/>
  <c r="J860" i="67"/>
  <c r="K860" i="67" s="1"/>
  <c r="J963" i="67"/>
  <c r="K963" i="67" s="1"/>
  <c r="J598" i="67"/>
  <c r="K598" i="67" s="1"/>
  <c r="J764" i="67"/>
  <c r="K764" i="67" s="1"/>
  <c r="J1115" i="67"/>
  <c r="K1115" i="67" s="1"/>
  <c r="J873" i="67"/>
  <c r="K873" i="67" s="1"/>
  <c r="J1236" i="67"/>
  <c r="K1236" i="67" s="1"/>
  <c r="J1299" i="67"/>
  <c r="K1299" i="67" s="1"/>
  <c r="J498" i="67"/>
  <c r="K498" i="67" s="1"/>
  <c r="J1161" i="67"/>
  <c r="K1161" i="67" s="1"/>
  <c r="J919" i="67"/>
  <c r="K919" i="67" s="1"/>
  <c r="J311" i="67"/>
  <c r="K311" i="67" s="1"/>
  <c r="J631" i="67"/>
  <c r="K631" i="67" s="1"/>
  <c r="J106" i="67"/>
  <c r="K106" i="67" s="1"/>
  <c r="J486" i="67"/>
  <c r="K486" i="67" s="1"/>
  <c r="J937" i="67"/>
  <c r="K937" i="67" s="1"/>
  <c r="J326" i="67"/>
  <c r="J946" i="67"/>
  <c r="K946" i="67" s="1"/>
  <c r="J931" i="67"/>
  <c r="K931" i="67" s="1"/>
  <c r="J1096" i="67"/>
  <c r="K1096" i="67" s="1"/>
  <c r="J82" i="67"/>
  <c r="K82" i="67" s="1"/>
  <c r="J1216" i="67"/>
  <c r="K1216" i="67" s="1"/>
  <c r="J492" i="67"/>
  <c r="K492" i="67" s="1"/>
  <c r="J895" i="67"/>
  <c r="K895" i="67" s="1"/>
  <c r="J1038" i="67"/>
  <c r="K1038" i="67" s="1"/>
  <c r="J978" i="67"/>
  <c r="J869" i="67"/>
  <c r="K869" i="67" s="1"/>
  <c r="J637" i="67"/>
  <c r="K637" i="67" s="1"/>
  <c r="J1200" i="67"/>
  <c r="K1200" i="67" s="1"/>
  <c r="J318" i="67"/>
  <c r="K318" i="67" s="1"/>
  <c r="J164" i="67"/>
  <c r="K164" i="67" s="1"/>
  <c r="J1011" i="67"/>
  <c r="K1011" i="67" s="1"/>
  <c r="J376" i="67"/>
  <c r="K376" i="67" s="1"/>
  <c r="J990" i="67"/>
  <c r="K990" i="67" s="1"/>
  <c r="J879" i="67"/>
  <c r="K879" i="67" s="1"/>
  <c r="J80" i="67"/>
  <c r="K80" i="67" s="1"/>
  <c r="J696" i="67"/>
  <c r="K696" i="67" s="1"/>
  <c r="J998" i="67"/>
  <c r="K998" i="67" s="1"/>
  <c r="J826" i="67"/>
  <c r="K826" i="67" s="1"/>
  <c r="J1141" i="67"/>
  <c r="K1141" i="67" s="1"/>
  <c r="J287" i="67"/>
  <c r="K287" i="67" s="1"/>
  <c r="J37" i="67"/>
  <c r="K37" i="67" s="1"/>
  <c r="J692" i="67"/>
  <c r="K692" i="67" s="1"/>
  <c r="J442" i="67"/>
  <c r="K442" i="67" s="1"/>
  <c r="J983" i="67"/>
  <c r="J999" i="67"/>
  <c r="K999" i="67" s="1"/>
  <c r="J280" i="67"/>
  <c r="K280" i="67" s="1"/>
  <c r="J268" i="67"/>
  <c r="K268" i="67" s="1"/>
  <c r="J1140" i="67"/>
  <c r="K1140" i="67" s="1"/>
  <c r="J16" i="67"/>
  <c r="K16" i="67" s="1"/>
  <c r="J1215" i="67"/>
  <c r="K1215" i="67" s="1"/>
  <c r="J1204" i="67"/>
  <c r="K1204" i="67" s="1"/>
  <c r="J319" i="67"/>
  <c r="K319" i="67" s="1"/>
  <c r="J4" i="67"/>
  <c r="K4" i="67" s="1"/>
  <c r="J675" i="67"/>
  <c r="K675" i="67" s="1"/>
  <c r="J1155" i="67"/>
  <c r="K1155" i="67" s="1"/>
  <c r="J160" i="67"/>
  <c r="K160" i="67" s="1"/>
  <c r="J170" i="67"/>
  <c r="J45" i="67"/>
  <c r="J538" i="67"/>
  <c r="K538" i="67" s="1"/>
  <c r="J1031" i="67"/>
  <c r="K1031" i="67" s="1"/>
  <c r="J302" i="67"/>
  <c r="K302" i="67" s="1"/>
  <c r="J677" i="67"/>
  <c r="K677" i="67" s="1"/>
  <c r="J364" i="67"/>
  <c r="J647" i="67"/>
  <c r="K647" i="67" s="1"/>
  <c r="J1039" i="67"/>
  <c r="J789" i="67"/>
  <c r="K789" i="67" s="1"/>
  <c r="J548" i="67"/>
  <c r="J776" i="67"/>
  <c r="K776" i="67" s="1"/>
  <c r="J585" i="67"/>
  <c r="K585" i="67" s="1"/>
  <c r="J1239" i="67"/>
  <c r="K1239" i="67" s="1"/>
  <c r="J270" i="67"/>
  <c r="K270" i="67" s="1"/>
  <c r="J878" i="67"/>
  <c r="J64" i="67"/>
  <c r="K64" i="67" s="1"/>
  <c r="J81" i="67"/>
  <c r="K81" i="67" s="1"/>
  <c r="J664" i="67"/>
  <c r="K664" i="67" s="1"/>
  <c r="J229" i="67"/>
  <c r="K229" i="67" s="1"/>
  <c r="J115" i="67"/>
  <c r="K115" i="67" s="1"/>
  <c r="J202" i="67"/>
  <c r="K202" i="67" s="1"/>
  <c r="J207" i="67"/>
  <c r="K207" i="67" s="1"/>
  <c r="J203" i="67"/>
  <c r="K203" i="67" s="1"/>
  <c r="J233" i="67"/>
  <c r="K233" i="67" s="1"/>
  <c r="J1247" i="67"/>
  <c r="K1247" i="67" s="1"/>
  <c r="J624" i="67"/>
  <c r="K624" i="67" s="1"/>
  <c r="J554" i="67"/>
  <c r="K554" i="67" s="1"/>
  <c r="J86" i="67"/>
  <c r="K86" i="67" s="1"/>
  <c r="J286" i="67"/>
  <c r="K286" i="67" s="1"/>
  <c r="J568" i="67"/>
  <c r="K568" i="67" s="1"/>
  <c r="J756" i="67"/>
  <c r="J818" i="67"/>
  <c r="K818" i="67" s="1"/>
  <c r="J9" i="67"/>
  <c r="J438" i="67"/>
  <c r="K438" i="67" s="1"/>
  <c r="J746" i="67"/>
  <c r="J576" i="67"/>
  <c r="K576" i="67" s="1"/>
  <c r="J699" i="67"/>
  <c r="K699" i="67" s="1"/>
  <c r="J1271" i="67"/>
  <c r="K1271" i="67" s="1"/>
  <c r="J589" i="67"/>
  <c r="K589" i="67" s="1"/>
  <c r="J1033" i="67"/>
  <c r="K1033" i="67" s="1"/>
  <c r="J107" i="67"/>
  <c r="K107" i="67" s="1"/>
  <c r="J1123" i="67"/>
  <c r="K1123" i="67" s="1"/>
  <c r="J581" i="67"/>
  <c r="K581" i="67" s="1"/>
  <c r="J782" i="67"/>
  <c r="J1022" i="67"/>
  <c r="K1022" i="67" s="1"/>
  <c r="J1251" i="67"/>
  <c r="K1251" i="67" s="1"/>
  <c r="J1295" i="67"/>
  <c r="K1295" i="67" s="1"/>
  <c r="J1063" i="67"/>
  <c r="K1063" i="67" s="1"/>
  <c r="J951" i="67"/>
  <c r="K951" i="67" s="1"/>
  <c r="J488" i="67"/>
  <c r="J199" i="67"/>
  <c r="K199" i="67" s="1"/>
  <c r="J522" i="67"/>
  <c r="J1298" i="67"/>
  <c r="K1298" i="67" s="1"/>
  <c r="J551" i="67"/>
  <c r="K551" i="67" s="1"/>
  <c r="J662" i="67"/>
  <c r="K662" i="67" s="1"/>
  <c r="J1080" i="67"/>
  <c r="K1080" i="67" s="1"/>
  <c r="J460" i="67"/>
  <c r="K460" i="67" s="1"/>
  <c r="J1176" i="67"/>
  <c r="K1176" i="67" s="1"/>
  <c r="J1064" i="67"/>
  <c r="J98" i="67"/>
  <c r="K98" i="67" s="1"/>
  <c r="J330" i="67"/>
  <c r="J559" i="67"/>
  <c r="J618" i="67"/>
  <c r="K618" i="67" s="1"/>
  <c r="J736" i="67"/>
  <c r="K736" i="67" s="1"/>
  <c r="J1025" i="67"/>
  <c r="K1025" i="67" s="1"/>
  <c r="J822" i="67"/>
  <c r="K822" i="67" s="1"/>
  <c r="J888" i="67"/>
  <c r="K888" i="67" s="1"/>
  <c r="J1113" i="67"/>
  <c r="K1113" i="67" s="1"/>
  <c r="J949" i="67"/>
  <c r="K949" i="67" s="1"/>
  <c r="J1297" i="67"/>
  <c r="K1297" i="67" s="1"/>
  <c r="J1257" i="67"/>
  <c r="J709" i="67"/>
  <c r="K709" i="67" s="1"/>
  <c r="J1150" i="67"/>
  <c r="K1150" i="67" s="1"/>
  <c r="J145" i="67"/>
  <c r="K145" i="67" s="1"/>
  <c r="J1120" i="67"/>
  <c r="K1120" i="67" s="1"/>
  <c r="J935" i="67"/>
  <c r="K935" i="67" s="1"/>
  <c r="J557" i="67"/>
  <c r="K557" i="67" s="1"/>
  <c r="J604" i="67"/>
  <c r="K604" i="67" s="1"/>
  <c r="J705" i="67"/>
  <c r="K705" i="67" s="1"/>
  <c r="J1294" i="67"/>
  <c r="K1294" i="67" s="1"/>
  <c r="J194" i="67"/>
  <c r="K194" i="67" s="1"/>
  <c r="J586" i="67"/>
  <c r="K586" i="67" s="1"/>
  <c r="J109" i="67"/>
  <c r="K109" i="67" s="1"/>
  <c r="J534" i="67"/>
  <c r="K534" i="67" s="1"/>
  <c r="J656" i="67"/>
  <c r="K656" i="67" s="1"/>
  <c r="J339" i="67"/>
  <c r="J94" i="67"/>
  <c r="K94" i="67" s="1"/>
  <c r="J751" i="67"/>
  <c r="J304" i="67"/>
  <c r="K304" i="67" s="1"/>
  <c r="J390" i="67"/>
  <c r="K390" i="67" s="1"/>
  <c r="J1189" i="67"/>
  <c r="K1189" i="67" s="1"/>
  <c r="J737" i="67"/>
  <c r="J455" i="67"/>
  <c r="K455" i="67" s="1"/>
  <c r="J200" i="67"/>
  <c r="K200" i="67" s="1"/>
  <c r="J238" i="67"/>
  <c r="K238" i="67" s="1"/>
  <c r="J1003" i="67"/>
  <c r="K1003" i="67" s="1"/>
  <c r="J773" i="67"/>
  <c r="K773" i="67" s="1"/>
  <c r="J1050" i="67"/>
  <c r="K1050" i="67" s="1"/>
  <c r="J1122" i="67"/>
  <c r="K1122" i="67" s="1"/>
  <c r="J382" i="67"/>
  <c r="K382" i="67" s="1"/>
  <c r="J1042" i="67"/>
  <c r="K1042" i="67" s="1"/>
  <c r="J982" i="67"/>
  <c r="J852" i="67"/>
  <c r="K852" i="67" s="1"/>
  <c r="J910" i="67"/>
  <c r="K910" i="67" s="1"/>
  <c r="J743" i="67"/>
  <c r="K743" i="67" s="1"/>
  <c r="J375" i="67"/>
  <c r="K375" i="67" s="1"/>
  <c r="J477" i="67"/>
  <c r="K477" i="67" s="1"/>
  <c r="J615" i="67"/>
  <c r="J1278" i="67"/>
  <c r="K1278" i="67" s="1"/>
  <c r="J1303" i="67"/>
  <c r="K1303" i="67" s="1"/>
  <c r="J1104" i="67"/>
  <c r="J40" i="67"/>
  <c r="K40" i="67" s="1"/>
  <c r="J78" i="67"/>
  <c r="K78" i="67" s="1"/>
  <c r="J1000" i="67"/>
  <c r="K1000" i="67" s="1"/>
  <c r="J560" i="67"/>
  <c r="J309" i="67"/>
  <c r="K309" i="67" s="1"/>
  <c r="J1017" i="67"/>
  <c r="K1017" i="67" s="1"/>
  <c r="J130" i="67"/>
  <c r="K130" i="67" s="1"/>
  <c r="J132" i="67"/>
  <c r="K132" i="67" s="1"/>
  <c r="J57" i="67"/>
  <c r="K57" i="67" s="1"/>
  <c r="J380" i="67"/>
  <c r="K380" i="67" s="1"/>
  <c r="J1309" i="67"/>
  <c r="K1309" i="67" s="1"/>
  <c r="J650" i="67"/>
  <c r="K650" i="67" s="1"/>
  <c r="J1048" i="67"/>
  <c r="K1048" i="67" s="1"/>
  <c r="J155" i="67"/>
  <c r="K155" i="67" s="1"/>
  <c r="J945" i="67"/>
  <c r="K945" i="67" s="1"/>
  <c r="J489" i="67"/>
  <c r="K489" i="67" s="1"/>
  <c r="J612" i="67"/>
  <c r="K612" i="67" s="1"/>
  <c r="J1290" i="67"/>
  <c r="K1290" i="67" s="1"/>
  <c r="J837" i="67"/>
  <c r="K837" i="67" s="1"/>
  <c r="J669" i="67"/>
  <c r="K669" i="67" s="1"/>
  <c r="J1235" i="67"/>
  <c r="K1235" i="67" s="1"/>
  <c r="J1008" i="67"/>
  <c r="K1008" i="67" s="1"/>
  <c r="J1240" i="67"/>
  <c r="J684" i="67"/>
  <c r="K684" i="67" s="1"/>
  <c r="J966" i="67"/>
  <c r="K966" i="67" s="1"/>
  <c r="J872" i="67"/>
  <c r="K872" i="67" s="1"/>
  <c r="J817" i="67"/>
  <c r="K817" i="67" s="1"/>
  <c r="J437" i="67"/>
  <c r="K437" i="67" s="1"/>
  <c r="J962" i="67"/>
  <c r="K962" i="67" s="1"/>
  <c r="J362" i="67"/>
  <c r="J154" i="67"/>
  <c r="K154" i="67" s="1"/>
  <c r="J476" i="67"/>
  <c r="K476" i="67" s="1"/>
  <c r="J632" i="67"/>
  <c r="K632" i="67" s="1"/>
  <c r="J688" i="67"/>
  <c r="K688" i="67" s="1"/>
  <c r="J900" i="67"/>
  <c r="J1197" i="67"/>
  <c r="J648" i="67"/>
  <c r="K648" i="67" s="1"/>
  <c r="J148" i="67"/>
  <c r="K148" i="67" s="1"/>
  <c r="J1193" i="67"/>
  <c r="K1193" i="67" s="1"/>
  <c r="J83" i="67"/>
  <c r="K83" i="67" s="1"/>
  <c r="J521" i="67"/>
  <c r="J1053" i="67"/>
  <c r="K1053" i="67" s="1"/>
  <c r="J1260" i="67"/>
  <c r="K1260" i="67" s="1"/>
  <c r="J1196" i="67"/>
  <c r="K1196" i="67" s="1"/>
  <c r="J97" i="67"/>
  <c r="K97" i="67" s="1"/>
  <c r="J1009" i="67"/>
  <c r="J1263" i="67"/>
  <c r="K1263" i="67" s="1"/>
  <c r="J88" i="67"/>
  <c r="K88" i="67" s="1"/>
  <c r="J1097" i="67"/>
  <c r="K1097" i="67" s="1"/>
  <c r="J128" i="67"/>
  <c r="J1311" i="67"/>
  <c r="K1311" i="67" s="1"/>
  <c r="J281" i="67"/>
  <c r="K281" i="67" s="1"/>
  <c r="J429" i="67"/>
  <c r="K429" i="67" s="1"/>
  <c r="J690" i="67"/>
  <c r="K690" i="67" s="1"/>
  <c r="J15" i="67"/>
  <c r="K15" i="67" s="1"/>
  <c r="J605" i="67"/>
  <c r="K605" i="67" s="1"/>
  <c r="J1198" i="67"/>
  <c r="K1198" i="67" s="1"/>
  <c r="J1310" i="67"/>
  <c r="K1310" i="67" s="1"/>
  <c r="J1072" i="67"/>
  <c r="K1072" i="67" s="1"/>
  <c r="J861" i="67"/>
  <c r="K861" i="67" s="1"/>
  <c r="J897" i="67"/>
  <c r="K897" i="67" s="1"/>
  <c r="J338" i="67"/>
  <c r="J24" i="67"/>
  <c r="K24" i="67" s="1"/>
  <c r="J701" i="67"/>
  <c r="K701" i="67" s="1"/>
  <c r="J1002" i="67"/>
  <c r="K1002" i="67" s="1"/>
  <c r="J368" i="67"/>
  <c r="J313" i="67"/>
  <c r="J103" i="67"/>
  <c r="K103" i="67" s="1"/>
  <c r="J794" i="67"/>
  <c r="K794" i="67" s="1"/>
  <c r="J299" i="67"/>
  <c r="K299" i="67" s="1"/>
  <c r="J501" i="67"/>
  <c r="K501" i="67" s="1"/>
  <c r="J682" i="67"/>
  <c r="J1284" i="67"/>
  <c r="K1284" i="67" s="1"/>
  <c r="J981" i="67"/>
  <c r="K981" i="67" s="1"/>
  <c r="J683" i="67"/>
  <c r="K683" i="67" s="1"/>
  <c r="J142" i="67"/>
  <c r="K142" i="67" s="1"/>
  <c r="J14" i="67"/>
  <c r="K14" i="67" s="1"/>
  <c r="J445" i="67"/>
  <c r="J1154" i="67"/>
  <c r="K1154" i="67" s="1"/>
  <c r="J62" i="67"/>
  <c r="K62" i="67" s="1"/>
  <c r="J180" i="67"/>
  <c r="K180" i="67" s="1"/>
  <c r="J448" i="67"/>
  <c r="J394" i="67"/>
  <c r="K394" i="67" s="1"/>
  <c r="J275" i="67"/>
  <c r="K275" i="67" s="1"/>
  <c r="J606" i="67"/>
  <c r="K606" i="67" s="1"/>
  <c r="J1106" i="67"/>
  <c r="K1106" i="67" s="1"/>
  <c r="J691" i="67"/>
  <c r="K691" i="67" s="1"/>
  <c r="J864" i="67"/>
  <c r="K864" i="67" s="1"/>
  <c r="J1068" i="67"/>
  <c r="K1068" i="67" s="1"/>
  <c r="J877" i="67"/>
  <c r="J468" i="67"/>
  <c r="K468" i="67" s="1"/>
  <c r="J255" i="67"/>
  <c r="K255" i="67" s="1"/>
  <c r="J331" i="67"/>
  <c r="J850" i="67"/>
  <c r="K850" i="67" s="1"/>
  <c r="J1282" i="67"/>
  <c r="K1282" i="67" s="1"/>
  <c r="J964" i="67"/>
  <c r="K964" i="67" s="1"/>
  <c r="J245" i="67"/>
  <c r="K245" i="67" s="1"/>
  <c r="J466" i="67"/>
  <c r="K466" i="67" s="1"/>
  <c r="J405" i="67"/>
  <c r="K405" i="67" s="1"/>
  <c r="J420" i="67"/>
  <c r="K420" i="67" s="1"/>
  <c r="J1052" i="67"/>
  <c r="K1052" i="67" s="1"/>
  <c r="J351" i="67"/>
  <c r="K351" i="67" s="1"/>
  <c r="J1252" i="67"/>
  <c r="K1252" i="67" s="1"/>
  <c r="J849" i="67"/>
  <c r="K849" i="67" s="1"/>
  <c r="J66" i="67"/>
  <c r="K66" i="67" s="1"/>
  <c r="J984" i="67"/>
  <c r="K984" i="67" s="1"/>
  <c r="J169" i="67"/>
  <c r="K169" i="67" s="1"/>
  <c r="J290" i="67"/>
  <c r="K290" i="67" s="1"/>
  <c r="J295" i="67"/>
  <c r="K295" i="67" s="1"/>
  <c r="J218" i="67"/>
  <c r="K218" i="67" s="1"/>
  <c r="J471" i="67"/>
  <c r="K471" i="67" s="1"/>
  <c r="J859" i="67"/>
  <c r="K859" i="67" s="1"/>
  <c r="J242" i="67"/>
  <c r="K242" i="67" s="1"/>
  <c r="J666" i="67"/>
  <c r="K666" i="67" s="1"/>
  <c r="J1137" i="67"/>
  <c r="J930" i="67"/>
  <c r="K930" i="67" s="1"/>
  <c r="J1071" i="67"/>
  <c r="K1071" i="67" s="1"/>
  <c r="J661" i="67"/>
  <c r="K661" i="67" s="1"/>
  <c r="J745" i="67"/>
  <c r="K745" i="67" s="1"/>
  <c r="J968" i="67"/>
  <c r="K968" i="67" s="1"/>
  <c r="J174" i="67"/>
  <c r="K174" i="67" s="1"/>
  <c r="J1250" i="67"/>
  <c r="J257" i="67"/>
  <c r="K257" i="67" s="1"/>
  <c r="J929" i="67"/>
  <c r="K929" i="67" s="1"/>
  <c r="J1234" i="67"/>
  <c r="K1234" i="67" s="1"/>
  <c r="J1105" i="67"/>
  <c r="J273" i="67"/>
  <c r="K273" i="67" s="1"/>
  <c r="J835" i="67"/>
  <c r="K835" i="67" s="1"/>
  <c r="J812" i="67"/>
  <c r="J1283" i="67"/>
  <c r="K1283" i="67" s="1"/>
  <c r="J337" i="67"/>
  <c r="K337" i="67" s="1"/>
  <c r="J235" i="67"/>
  <c r="K235" i="67" s="1"/>
  <c r="J680" i="67"/>
  <c r="K680" i="67" s="1"/>
  <c r="J791" i="67"/>
  <c r="K791" i="67" s="1"/>
  <c r="J976" i="67"/>
  <c r="K976" i="67" s="1"/>
  <c r="J30" i="67"/>
  <c r="K30" i="67" s="1"/>
  <c r="J722" i="67"/>
  <c r="K722" i="67" s="1"/>
  <c r="J899" i="67"/>
  <c r="J1088" i="67"/>
  <c r="K1088" i="67" s="1"/>
  <c r="J74" i="67"/>
  <c r="K74" i="67" s="1"/>
  <c r="J813" i="67"/>
  <c r="K813" i="67" s="1"/>
  <c r="J657" i="67"/>
  <c r="K657" i="67" s="1"/>
  <c r="J1178" i="67"/>
  <c r="K1178" i="67" s="1"/>
  <c r="J401" i="67"/>
  <c r="K401" i="67" s="1"/>
  <c r="J941" i="67"/>
  <c r="K941" i="67" s="1"/>
  <c r="J1075" i="67"/>
  <c r="K1075" i="67" s="1"/>
  <c r="J1112" i="67"/>
  <c r="K1112" i="67" s="1"/>
  <c r="J924" i="67"/>
  <c r="K924" i="67" s="1"/>
  <c r="J389" i="67"/>
  <c r="K389" i="67" s="1"/>
  <c r="J510" i="67"/>
  <c r="K510" i="67" s="1"/>
  <c r="J943" i="67"/>
  <c r="K943" i="67" s="1"/>
  <c r="J289" i="67"/>
  <c r="K289" i="67" s="1"/>
  <c r="J285" i="67"/>
  <c r="K285" i="67" s="1"/>
  <c r="J851" i="67"/>
  <c r="J61" i="67"/>
  <c r="K61" i="67" s="1"/>
  <c r="J986" i="67"/>
  <c r="J305" i="67"/>
  <c r="K305" i="67" s="1"/>
  <c r="J243" i="67"/>
  <c r="K243" i="67" s="1"/>
  <c r="J189" i="67"/>
  <c r="K189" i="67" s="1"/>
  <c r="J185" i="67"/>
  <c r="K185" i="67" s="1"/>
  <c r="J749" i="67"/>
  <c r="K749" i="67" s="1"/>
  <c r="J301" i="67"/>
  <c r="K301" i="67" s="1"/>
  <c r="J1223" i="67"/>
  <c r="K1223" i="67" s="1"/>
  <c r="J1315" i="67"/>
  <c r="K1315" i="67" s="1"/>
  <c r="J1101" i="67"/>
  <c r="J1258" i="67"/>
  <c r="K1258" i="67" s="1"/>
  <c r="J1228" i="67"/>
  <c r="K1228" i="67" s="1"/>
  <c r="J39" i="67"/>
  <c r="K39" i="67" s="1"/>
  <c r="J555" i="67"/>
  <c r="K555" i="67" s="1"/>
  <c r="J630" i="67"/>
  <c r="K630" i="67" s="1"/>
  <c r="J150" i="67"/>
  <c r="K150" i="67" s="1"/>
  <c r="J1164" i="67"/>
  <c r="K1164" i="67" s="1"/>
  <c r="J1019" i="67"/>
  <c r="J1098" i="67"/>
  <c r="K1098" i="67" s="1"/>
  <c r="J763" i="67"/>
  <c r="J505" i="67"/>
  <c r="K505" i="67" s="1"/>
  <c r="J695" i="67"/>
  <c r="K695" i="67" s="1"/>
  <c r="J546" i="67"/>
  <c r="K546" i="67" s="1"/>
  <c r="J732" i="67"/>
  <c r="K732" i="67" s="1"/>
  <c r="J504" i="67"/>
  <c r="K504" i="67" s="1"/>
  <c r="J458" i="67"/>
  <c r="J1125" i="67"/>
  <c r="K1125" i="67" s="1"/>
  <c r="J594" i="67"/>
  <c r="K594" i="67" s="1"/>
  <c r="J1275" i="67"/>
  <c r="K1275" i="67" s="1"/>
  <c r="J529" i="67"/>
  <c r="K529" i="67" s="1"/>
  <c r="J617" i="67"/>
  <c r="J409" i="67"/>
  <c r="K409" i="67" s="1"/>
  <c r="J537" i="67"/>
  <c r="K537" i="67" s="1"/>
  <c r="J480" i="67"/>
  <c r="K480" i="67" s="1"/>
  <c r="J731" i="67"/>
  <c r="K731" i="67" s="1"/>
  <c r="J411" i="67"/>
  <c r="K411" i="67" s="1"/>
  <c r="J481" i="67"/>
  <c r="K481" i="67" s="1"/>
  <c r="J1230" i="67"/>
  <c r="J266" i="67"/>
  <c r="K266" i="67" s="1"/>
  <c r="J323" i="67"/>
  <c r="K323" i="67" s="1"/>
  <c r="J312" i="67"/>
  <c r="J536" i="67"/>
  <c r="K536" i="67" s="1"/>
  <c r="J786" i="67"/>
  <c r="K786" i="67" s="1"/>
  <c r="J293" i="67"/>
  <c r="K293" i="67" s="1"/>
  <c r="J633" i="67"/>
  <c r="K633" i="67" s="1"/>
  <c r="J65" i="67"/>
  <c r="K65" i="67" s="1"/>
  <c r="J856" i="67"/>
  <c r="K856" i="67" s="1"/>
  <c r="J108" i="67"/>
  <c r="K108" i="67" s="1"/>
  <c r="J1287" i="67"/>
  <c r="K1287" i="67" s="1"/>
  <c r="J896" i="67"/>
  <c r="K896" i="67" s="1"/>
  <c r="J518" i="67"/>
  <c r="K518" i="67" s="1"/>
  <c r="J573" i="67"/>
  <c r="K573" i="67" s="1"/>
  <c r="J143" i="67"/>
  <c r="K143" i="67" s="1"/>
  <c r="J177" i="67"/>
  <c r="K177" i="67" s="1"/>
  <c r="J777" i="67"/>
  <c r="K777" i="67" s="1"/>
  <c r="J125" i="67"/>
  <c r="K125" i="67" s="1"/>
  <c r="J1226" i="67"/>
  <c r="K1226" i="67" s="1"/>
  <c r="J821" i="67"/>
  <c r="K821" i="67" s="1"/>
  <c r="J870" i="67"/>
  <c r="K870" i="67" s="1"/>
  <c r="J730" i="67"/>
  <c r="K730" i="67" s="1"/>
  <c r="J824" i="67"/>
  <c r="K824" i="67" s="1"/>
  <c r="J464" i="67"/>
  <c r="K464" i="67" s="1"/>
  <c r="J1099" i="67"/>
  <c r="K1099" i="67" s="1"/>
  <c r="J1077" i="67"/>
  <c r="K1077" i="67" s="1"/>
  <c r="J1269" i="67"/>
  <c r="K1269" i="67" s="1"/>
  <c r="J377" i="67"/>
  <c r="K377" i="67" s="1"/>
  <c r="J1061" i="67"/>
  <c r="K1061" i="67" s="1"/>
  <c r="J320" i="67"/>
  <c r="K320" i="67" s="1"/>
  <c r="J507" i="67"/>
  <c r="J1067" i="67"/>
  <c r="K1067" i="67" s="1"/>
  <c r="J1107" i="67"/>
  <c r="K1107" i="67" s="1"/>
  <c r="J1029" i="67"/>
  <c r="K1029" i="67" s="1"/>
  <c r="J892" i="67"/>
  <c r="K892" i="67" s="1"/>
  <c r="J288" i="67"/>
  <c r="K288" i="67" s="1"/>
  <c r="J440" i="67"/>
  <c r="K440" i="67" s="1"/>
  <c r="J787" i="67"/>
  <c r="K787" i="67" s="1"/>
  <c r="J449" i="67"/>
  <c r="K449" i="67" s="1"/>
  <c r="J1036" i="67"/>
  <c r="J544" i="67"/>
  <c r="K544" i="67" s="1"/>
  <c r="J1316" i="67"/>
  <c r="K1316" i="67" s="1"/>
  <c r="J153" i="67"/>
  <c r="K153" i="67" s="1"/>
  <c r="J842" i="67"/>
  <c r="K842" i="67" s="1"/>
  <c r="J439" i="67"/>
  <c r="K439" i="67" s="1"/>
  <c r="J20" i="67"/>
  <c r="K20" i="67" s="1"/>
  <c r="J341" i="67"/>
  <c r="K341" i="67" s="1"/>
  <c r="J42" i="67"/>
  <c r="K42" i="67" s="1"/>
  <c r="J790" i="67"/>
  <c r="J1089" i="67"/>
  <c r="K1089" i="67" s="1"/>
  <c r="J26" i="67"/>
  <c r="K26" i="67" s="1"/>
  <c r="J1119" i="67"/>
  <c r="K1119" i="67" s="1"/>
  <c r="J223" i="67"/>
  <c r="K223" i="67" s="1"/>
  <c r="J253" i="67"/>
  <c r="K253" i="67" s="1"/>
  <c r="J1268" i="67"/>
  <c r="K1268" i="67" s="1"/>
  <c r="J1111" i="67"/>
  <c r="K1111" i="67" s="1"/>
  <c r="J387" i="67"/>
  <c r="K387" i="67" s="1"/>
  <c r="J1277" i="67"/>
  <c r="K1277" i="67" s="1"/>
  <c r="J527" i="67"/>
  <c r="K527" i="67" s="1"/>
  <c r="J422" i="67"/>
  <c r="K422" i="67" s="1"/>
  <c r="J1276" i="67"/>
  <c r="K1276" i="67" s="1"/>
  <c r="J452" i="67"/>
  <c r="K452" i="67" s="1"/>
  <c r="J414" i="67"/>
  <c r="K414" i="67" s="1"/>
  <c r="J41" i="67"/>
  <c r="J608" i="67"/>
  <c r="K608" i="67" s="1"/>
  <c r="J847" i="67"/>
  <c r="K847" i="67" s="1"/>
  <c r="J853" i="67"/>
  <c r="K853" i="67" s="1"/>
  <c r="J485" i="67"/>
  <c r="J1272" i="67"/>
  <c r="K1272" i="67" s="1"/>
  <c r="J974" i="67"/>
  <c r="K974" i="67" s="1"/>
  <c r="J478" i="67"/>
  <c r="K478" i="67" s="1"/>
  <c r="J727" i="67"/>
  <c r="J765" i="67"/>
  <c r="K765" i="67" s="1"/>
  <c r="J147" i="67"/>
  <c r="K147" i="67" s="1"/>
  <c r="J357" i="67"/>
  <c r="J1168" i="67"/>
  <c r="K1168" i="67" s="1"/>
  <c r="J1126" i="67"/>
  <c r="J366" i="67"/>
  <c r="K366" i="67" s="1"/>
  <c r="J550" i="67"/>
  <c r="K550" i="67" s="1"/>
  <c r="J636" i="67"/>
  <c r="K636" i="67" s="1"/>
  <c r="J434" i="67"/>
  <c r="J1010" i="67"/>
  <c r="J748" i="67"/>
  <c r="J1191" i="67"/>
  <c r="K1191" i="67" s="1"/>
  <c r="J760" i="67"/>
  <c r="K760" i="67" s="1"/>
  <c r="J742" i="67"/>
  <c r="K742" i="67" s="1"/>
  <c r="J1225" i="67"/>
  <c r="J172" i="67"/>
  <c r="J772" i="67"/>
  <c r="K772" i="67" s="1"/>
  <c r="J1192" i="67"/>
  <c r="K1192" i="67" s="1"/>
  <c r="J447" i="67"/>
  <c r="K447" i="67" s="1"/>
  <c r="J162" i="67"/>
  <c r="K162" i="67" s="1"/>
  <c r="J596" i="67"/>
  <c r="K596" i="67" s="1"/>
  <c r="J178" i="67"/>
  <c r="K178" i="67" s="1"/>
  <c r="J353" i="67"/>
  <c r="K353" i="67" s="1"/>
  <c r="J175" i="67"/>
  <c r="K175" i="67" s="1"/>
  <c r="J901" i="67"/>
  <c r="K901" i="67" s="1"/>
  <c r="J1175" i="67"/>
  <c r="K1175" i="67" s="1"/>
  <c r="J738" i="67"/>
  <c r="K738" i="67" s="1"/>
  <c r="J668" i="67"/>
  <c r="K668" i="67" s="1"/>
  <c r="J398" i="67"/>
  <c r="K398" i="67" s="1"/>
  <c r="J157" i="67"/>
  <c r="K157" i="67" s="1"/>
  <c r="J11" i="67"/>
  <c r="K11" i="67" s="1"/>
  <c r="J134" i="67"/>
  <c r="K134" i="67" s="1"/>
  <c r="J531" i="67"/>
  <c r="K531" i="67" s="1"/>
  <c r="J28" i="67"/>
  <c r="K28" i="67" s="1"/>
  <c r="J1007" i="67"/>
  <c r="K1007" i="67" s="1"/>
  <c r="J165" i="67"/>
  <c r="K165" i="67" s="1"/>
  <c r="J167" i="67"/>
  <c r="K167" i="67" s="1"/>
  <c r="J149" i="67"/>
  <c r="K149" i="67" s="1"/>
  <c r="J406" i="67"/>
  <c r="K406" i="67" s="1"/>
  <c r="J46" i="67"/>
  <c r="K46" i="67" s="1"/>
  <c r="J1261" i="67"/>
  <c r="K1261" i="67" s="1"/>
  <c r="J1049" i="67"/>
  <c r="K1049" i="67" s="1"/>
  <c r="J623" i="67"/>
  <c r="K623" i="67" s="1"/>
  <c r="J1233" i="67"/>
  <c r="K1233" i="67" s="1"/>
  <c r="J168" i="67"/>
  <c r="K168" i="67" s="1"/>
  <c r="J1253" i="67"/>
  <c r="K1253" i="67" s="1"/>
  <c r="J220" i="67"/>
  <c r="K220" i="67" s="1"/>
  <c r="J197" i="67"/>
  <c r="K197" i="67" s="1"/>
  <c r="J249" i="67"/>
  <c r="K249" i="67" s="1"/>
  <c r="J228" i="67"/>
  <c r="K228" i="67" s="1"/>
  <c r="J240" i="67"/>
  <c r="K240" i="67" s="1"/>
  <c r="J256" i="67"/>
  <c r="K256" i="67" s="1"/>
  <c r="J211" i="67"/>
  <c r="K211" i="67" s="1"/>
  <c r="J565" i="67"/>
  <c r="K565" i="67" s="1"/>
  <c r="J92" i="67"/>
  <c r="K92" i="67" s="1"/>
  <c r="J221" i="67"/>
  <c r="K221" i="67" s="1"/>
  <c r="J216" i="67"/>
  <c r="K216" i="67" s="1"/>
  <c r="J183" i="67"/>
  <c r="K183" i="67" s="1"/>
  <c r="J938" i="67"/>
  <c r="K938" i="67" s="1"/>
  <c r="J542" i="67"/>
  <c r="K542" i="67" s="1"/>
  <c r="J811" i="67"/>
  <c r="J686" i="67"/>
  <c r="K686" i="67" s="1"/>
  <c r="J55" i="67"/>
  <c r="K55" i="67" s="1"/>
  <c r="J111" i="67"/>
  <c r="K111" i="67" s="1"/>
  <c r="J355" i="67"/>
  <c r="J781" i="67"/>
  <c r="J1202" i="67"/>
  <c r="K1202" i="67" s="1"/>
  <c r="J101" i="67"/>
  <c r="K101" i="67" s="1"/>
  <c r="J893" i="67"/>
  <c r="K893" i="67" s="1"/>
  <c r="J402" i="67"/>
  <c r="K402" i="67" s="1"/>
  <c r="J329" i="67"/>
  <c r="K329" i="67" s="1"/>
  <c r="J1308" i="67"/>
  <c r="K1308" i="67" s="1"/>
  <c r="J803" i="67"/>
  <c r="K803" i="67" s="1"/>
  <c r="J704" i="67"/>
  <c r="K704" i="67" s="1"/>
  <c r="J276" i="67"/>
  <c r="J649" i="67"/>
  <c r="K649" i="67" s="1"/>
  <c r="J1091" i="67"/>
  <c r="J1238" i="67"/>
  <c r="K1238" i="67" s="1"/>
  <c r="J801" i="67"/>
  <c r="K801" i="67" s="1"/>
  <c r="J1131" i="67"/>
  <c r="K1131" i="67" s="1"/>
  <c r="J882" i="67"/>
  <c r="K882" i="67" s="1"/>
  <c r="J176" i="67"/>
  <c r="K176" i="67" s="1"/>
  <c r="J1132" i="67"/>
  <c r="K1132" i="67" s="1"/>
  <c r="J51" i="67"/>
  <c r="J775" i="67"/>
  <c r="K775" i="67" s="1"/>
  <c r="J923" i="67"/>
  <c r="K923" i="67" s="1"/>
  <c r="J1130" i="67"/>
  <c r="K1130" i="67" s="1"/>
  <c r="J640" i="67"/>
  <c r="K640" i="67" s="1"/>
  <c r="J653" i="67"/>
  <c r="K653" i="67" s="1"/>
  <c r="J113" i="67"/>
  <c r="K113" i="67" s="1"/>
  <c r="J843" i="67"/>
  <c r="K843" i="67" s="1"/>
  <c r="J417" i="67"/>
  <c r="K417" i="67" s="1"/>
  <c r="J403" i="67"/>
  <c r="K403" i="67" s="1"/>
  <c r="J567" i="67"/>
  <c r="K567" i="67" s="1"/>
  <c r="J6" i="67"/>
  <c r="K6" i="67" s="1"/>
  <c r="J1218" i="67"/>
  <c r="J1118" i="67"/>
  <c r="K1118" i="67" s="1"/>
  <c r="J1128" i="67"/>
  <c r="K1128" i="67" s="1"/>
  <c r="J511" i="67"/>
  <c r="K511" i="67" s="1"/>
  <c r="J459" i="67"/>
  <c r="K459" i="67" s="1"/>
  <c r="J1270" i="67"/>
  <c r="K1270" i="67" s="1"/>
  <c r="J1265" i="67"/>
  <c r="K1265" i="67" s="1"/>
  <c r="J179" i="67"/>
  <c r="K179" i="67" s="1"/>
  <c r="J948" i="67"/>
  <c r="K948" i="67" s="1"/>
  <c r="J1188" i="67"/>
  <c r="K1188" i="67" s="1"/>
  <c r="J206" i="67"/>
  <c r="K206" i="67" s="1"/>
  <c r="J723" i="67"/>
  <c r="J834" i="67"/>
  <c r="K834" i="67" s="1"/>
  <c r="J868" i="67"/>
  <c r="K868" i="67" s="1"/>
  <c r="J933" i="67"/>
  <c r="K933" i="67" s="1"/>
  <c r="J886" i="67"/>
  <c r="K886" i="67" s="1"/>
  <c r="J248" i="67"/>
  <c r="K248" i="67" s="1"/>
  <c r="J659" i="67"/>
  <c r="K659" i="67" s="1"/>
  <c r="J347" i="67"/>
  <c r="K347" i="67" s="1"/>
  <c r="J352" i="67"/>
  <c r="K352" i="67" s="1"/>
  <c r="J513" i="67"/>
  <c r="K513" i="67" s="1"/>
  <c r="J883" i="67"/>
  <c r="K883" i="67" s="1"/>
  <c r="J396" i="67"/>
  <c r="K396" i="67" s="1"/>
  <c r="J1194" i="67"/>
  <c r="K1194" i="67" s="1"/>
  <c r="J371" i="67"/>
  <c r="K371" i="67" s="1"/>
  <c r="J467" i="67"/>
  <c r="K467" i="67" s="1"/>
  <c r="J713" i="67"/>
  <c r="J1015" i="67"/>
  <c r="K1015" i="67" s="1"/>
  <c r="J597" i="67"/>
  <c r="K597" i="67" s="1"/>
  <c r="J241" i="67"/>
  <c r="K241" i="67" s="1"/>
  <c r="J954" i="67"/>
  <c r="K954" i="67" s="1"/>
  <c r="J673" i="67"/>
  <c r="K673" i="67" s="1"/>
  <c r="J146" i="67"/>
  <c r="K146" i="67" s="1"/>
  <c r="J1070" i="67"/>
  <c r="K1070" i="67" s="1"/>
  <c r="J1317" i="67"/>
  <c r="K1317" i="67" s="1"/>
  <c r="J639" i="67"/>
  <c r="K639" i="67" s="1"/>
  <c r="J454" i="67"/>
  <c r="K454" i="67" s="1"/>
  <c r="J1059" i="67"/>
  <c r="K1059" i="67" s="1"/>
  <c r="J76" i="67"/>
  <c r="K76" i="67" s="1"/>
  <c r="J344" i="67"/>
  <c r="K344" i="67" s="1"/>
  <c r="J761" i="67"/>
  <c r="K761" i="67" s="1"/>
  <c r="J733" i="67"/>
  <c r="K733" i="67" s="1"/>
  <c r="J830" i="67"/>
  <c r="K830" i="67" s="1"/>
  <c r="J934" i="67"/>
  <c r="K934" i="67" s="1"/>
  <c r="J712" i="67"/>
  <c r="K712" i="67" s="1"/>
  <c r="J1044" i="67"/>
  <c r="K1044" i="67" s="1"/>
  <c r="J906" i="67"/>
  <c r="J212" i="67"/>
  <c r="K212" i="67" s="1"/>
  <c r="J584" i="67"/>
  <c r="J1012" i="67"/>
  <c r="K1012" i="67" s="1"/>
  <c r="J444" i="67"/>
  <c r="K444" i="67" s="1"/>
  <c r="J601" i="67"/>
  <c r="K601" i="67" s="1"/>
  <c r="J965" i="67"/>
  <c r="J611" i="67"/>
  <c r="K611" i="67" s="1"/>
  <c r="J587" i="67"/>
  <c r="K587" i="67" s="1"/>
  <c r="J658" i="67"/>
  <c r="K658" i="67" s="1"/>
  <c r="J987" i="67"/>
  <c r="J627" i="67"/>
  <c r="K627" i="67" s="1"/>
  <c r="J408" i="67"/>
  <c r="J497" i="67"/>
  <c r="K497" i="67" s="1"/>
  <c r="J980" i="67"/>
  <c r="K980" i="67" s="1"/>
  <c r="J433" i="67"/>
  <c r="K433" i="67" s="1"/>
  <c r="J667" i="67"/>
  <c r="K667" i="67" s="1"/>
  <c r="J891" i="67"/>
  <c r="K891" i="67" s="1"/>
  <c r="J469" i="67"/>
  <c r="K469" i="67" s="1"/>
  <c r="J131" i="67"/>
  <c r="J927" i="67"/>
  <c r="K927" i="67" s="1"/>
  <c r="J1289" i="67"/>
  <c r="K1289" i="67" s="1"/>
  <c r="J1054" i="67"/>
  <c r="J327" i="67"/>
  <c r="K327" i="67" s="1"/>
  <c r="J279" i="67"/>
  <c r="K279" i="67" s="1"/>
  <c r="J711" i="67"/>
  <c r="K711" i="67" s="1"/>
  <c r="J858" i="67"/>
  <c r="J867" i="67"/>
  <c r="K867" i="67" s="1"/>
  <c r="J161" i="67"/>
  <c r="K161" i="67" s="1"/>
  <c r="J1156" i="67"/>
  <c r="K1156" i="67" s="1"/>
  <c r="J1005" i="67"/>
  <c r="J277" i="67"/>
  <c r="K277" i="67" s="1"/>
  <c r="J890" i="67"/>
  <c r="K890" i="67" s="1"/>
  <c r="J17" i="67"/>
  <c r="K17" i="67" s="1"/>
  <c r="J1103" i="67"/>
  <c r="K1103" i="67" s="1"/>
  <c r="J1171" i="67"/>
  <c r="K1171" i="67" s="1"/>
  <c r="J698" i="67"/>
  <c r="K698" i="67" s="1"/>
  <c r="J519" i="67"/>
  <c r="K519" i="67" s="1"/>
  <c r="J543" i="67"/>
  <c r="K543" i="67" s="1"/>
  <c r="J345" i="67"/>
  <c r="K345" i="67" s="1"/>
  <c r="J905" i="67"/>
  <c r="K905" i="67" s="1"/>
  <c r="J1066" i="67"/>
  <c r="J961" i="67"/>
  <c r="K961" i="67" s="1"/>
  <c r="J283" i="67"/>
  <c r="K283" i="67" s="1"/>
  <c r="J643" i="67"/>
  <c r="K643" i="67" s="1"/>
  <c r="J139" i="67"/>
  <c r="K139" i="67" s="1"/>
  <c r="J136" i="67"/>
  <c r="K136" i="67" s="1"/>
  <c r="J1013" i="67"/>
  <c r="J1110" i="67"/>
  <c r="K1110" i="67" s="1"/>
  <c r="J297" i="67"/>
  <c r="K297" i="67" s="1"/>
  <c r="J1060" i="67"/>
  <c r="K1060" i="67" s="1"/>
  <c r="J833" i="67"/>
  <c r="K833" i="67" s="1"/>
  <c r="J827" i="67"/>
  <c r="K827" i="67" s="1"/>
  <c r="J642" i="67"/>
  <c r="K642" i="67" s="1"/>
  <c r="J804" i="67"/>
  <c r="K804" i="67" s="1"/>
  <c r="J1152" i="67"/>
  <c r="K1152" i="67" s="1"/>
  <c r="J1173" i="67"/>
  <c r="K1173" i="67" s="1"/>
  <c r="J1032" i="67"/>
  <c r="K1032" i="67" s="1"/>
  <c r="J1229" i="67"/>
  <c r="K1229" i="67" s="1"/>
  <c r="J1149" i="67"/>
  <c r="K1149" i="67" s="1"/>
  <c r="J407" i="67"/>
  <c r="K407" i="67" s="1"/>
  <c r="J1246" i="67"/>
  <c r="K1246" i="67" s="1"/>
  <c r="J672" i="67"/>
  <c r="K672" i="67" s="1"/>
  <c r="J758" i="67"/>
  <c r="K758" i="67" s="1"/>
  <c r="J291" i="67"/>
  <c r="J333" i="67"/>
  <c r="K333" i="67" s="1"/>
  <c r="J1158" i="67"/>
  <c r="K1158" i="67" s="1"/>
  <c r="J992" i="67"/>
  <c r="K992" i="67" s="1"/>
  <c r="J918" i="67"/>
  <c r="K918" i="67" s="1"/>
  <c r="J515" i="67"/>
  <c r="K515" i="67" s="1"/>
  <c r="J181" i="67"/>
  <c r="K181" i="67" s="1"/>
  <c r="J184" i="67"/>
  <c r="K184" i="67" s="1"/>
  <c r="J451" i="67"/>
  <c r="K451" i="67" s="1"/>
  <c r="J307" i="67"/>
  <c r="J69" i="67"/>
  <c r="K69" i="67" s="1"/>
  <c r="J274" i="67"/>
  <c r="K274" i="67" s="1"/>
  <c r="J747" i="67"/>
  <c r="J693" i="67"/>
  <c r="K693" i="67" s="1"/>
  <c r="J641" i="67"/>
  <c r="K641" i="67" s="1"/>
  <c r="J799" i="67"/>
  <c r="K799" i="67" s="1"/>
  <c r="J526" i="67"/>
  <c r="K526" i="67" s="1"/>
  <c r="J400" i="67"/>
  <c r="K400" i="67" s="1"/>
  <c r="J579" i="67"/>
  <c r="K579" i="67" s="1"/>
  <c r="J932" i="67"/>
  <c r="K932" i="67" s="1"/>
  <c r="J138" i="67"/>
  <c r="K138" i="67" s="1"/>
  <c r="J619" i="67"/>
  <c r="K619" i="67" s="1"/>
  <c r="J1081" i="67"/>
  <c r="K1081" i="67" s="1"/>
  <c r="J770" i="67"/>
  <c r="K770" i="67" s="1"/>
  <c r="J654" i="67"/>
  <c r="K654" i="67" s="1"/>
  <c r="J328" i="67"/>
  <c r="K328" i="67" s="1"/>
  <c r="J1211" i="67"/>
  <c r="K1211" i="67" s="1"/>
  <c r="J44" i="67"/>
  <c r="K44" i="67" s="1"/>
  <c r="J1014" i="67"/>
  <c r="K1014" i="67" s="1"/>
  <c r="J1183" i="67"/>
  <c r="K1183" i="67" s="1"/>
  <c r="J12" i="67"/>
  <c r="K12" i="67" s="1"/>
  <c r="J265" i="67"/>
  <c r="K265" i="67" s="1"/>
  <c r="J911" i="67"/>
  <c r="K911" i="67" s="1"/>
  <c r="J246" i="67"/>
  <c r="K246" i="67" s="1"/>
  <c r="J1245" i="67"/>
  <c r="K1245" i="67" s="1"/>
  <c r="J1124" i="67"/>
  <c r="K1124" i="67" s="1"/>
  <c r="J381" i="67"/>
  <c r="K381" i="67" s="1"/>
  <c r="J610" i="67"/>
  <c r="K610" i="67" s="1"/>
  <c r="J332" i="67"/>
  <c r="J1242" i="67"/>
  <c r="K1242" i="67" s="1"/>
  <c r="J141" i="67"/>
  <c r="K141" i="67" s="1"/>
  <c r="J574" i="67"/>
  <c r="K574" i="67" s="1"/>
  <c r="J315" i="67"/>
  <c r="K315" i="67" s="1"/>
  <c r="J525" i="67"/>
  <c r="K525" i="67" s="1"/>
  <c r="J112" i="67"/>
  <c r="K112" i="67" s="1"/>
  <c r="J1134" i="67"/>
  <c r="K1134" i="67" s="1"/>
  <c r="J788" i="67"/>
  <c r="K788" i="67" s="1"/>
  <c r="J340" i="67"/>
  <c r="K340" i="67" s="1"/>
  <c r="J506" i="67"/>
  <c r="K506" i="67" s="1"/>
  <c r="J563" i="67"/>
  <c r="K563" i="67" s="1"/>
  <c r="J991" i="67"/>
  <c r="K991" i="67" s="1"/>
  <c r="J778" i="67"/>
  <c r="K778" i="67" s="1"/>
  <c r="J955" i="67"/>
  <c r="K955" i="67" s="1"/>
  <c r="J792" i="67"/>
  <c r="J1127" i="67"/>
  <c r="K1127" i="67" s="1"/>
  <c r="J1095" i="67"/>
  <c r="J784" i="67"/>
  <c r="K784" i="67" s="1"/>
  <c r="J1177" i="67"/>
  <c r="K1177" i="67" s="1"/>
  <c r="J426" i="67"/>
  <c r="J516" i="67"/>
  <c r="K516" i="67" s="1"/>
  <c r="J884" i="67"/>
  <c r="K884" i="67" s="1"/>
  <c r="J87" i="67"/>
  <c r="K87" i="67" s="1"/>
  <c r="J819" i="67"/>
  <c r="K819" i="67" s="1"/>
  <c r="J663" i="67"/>
  <c r="K663" i="67" s="1"/>
  <c r="J475" i="67"/>
  <c r="J635" i="67"/>
  <c r="K635" i="67" s="1"/>
  <c r="J1027" i="67"/>
  <c r="J1214" i="67"/>
  <c r="K1214" i="67" s="1"/>
  <c r="J530" i="67"/>
  <c r="K530" i="67" s="1"/>
  <c r="J1028" i="67"/>
  <c r="J1139" i="67"/>
  <c r="K1139" i="67" s="1"/>
  <c r="J495" i="67"/>
  <c r="K495" i="67" s="1"/>
  <c r="J19" i="67"/>
  <c r="K19" i="67" s="1"/>
  <c r="J720" i="67"/>
  <c r="K720" i="67" s="1"/>
  <c r="J767" i="67"/>
  <c r="K767" i="67" s="1"/>
  <c r="J158" i="67"/>
  <c r="K158" i="67" s="1"/>
  <c r="J292" i="67"/>
  <c r="J509" i="67"/>
  <c r="J1079" i="67"/>
  <c r="K1079" i="67" s="1"/>
  <c r="J575" i="67"/>
  <c r="K575" i="67" s="1"/>
  <c r="J21" i="67"/>
  <c r="K21" i="67" s="1"/>
  <c r="J372" i="67"/>
  <c r="K372" i="67" s="1"/>
  <c r="J545" i="67"/>
  <c r="K545" i="67" s="1"/>
  <c r="J254" i="67"/>
  <c r="K254" i="67" s="1"/>
  <c r="J1062" i="67"/>
  <c r="K1062" i="67" s="1"/>
  <c r="J349" i="67"/>
  <c r="K349" i="67" s="1"/>
  <c r="J137" i="67"/>
  <c r="J600" i="67"/>
  <c r="K600" i="67" s="1"/>
  <c r="J1153" i="67"/>
  <c r="K1153" i="67" s="1"/>
  <c r="J470" i="67"/>
  <c r="K470" i="67" s="1"/>
  <c r="J644" i="67"/>
  <c r="K644" i="67" s="1"/>
  <c r="J367" i="67"/>
  <c r="J5" i="67"/>
  <c r="K5" i="67" s="1"/>
  <c r="J904" i="67"/>
  <c r="K904" i="67" s="1"/>
  <c r="J399" i="67"/>
  <c r="K399" i="67" s="1"/>
  <c r="J296" i="67"/>
  <c r="K296" i="67" s="1"/>
  <c r="J483" i="67"/>
  <c r="J310" i="67"/>
  <c r="J356" i="67"/>
  <c r="K356" i="67" s="1"/>
  <c r="J1274" i="67"/>
  <c r="K1274" i="67" s="1"/>
  <c r="J269" i="67"/>
  <c r="K269" i="67" s="1"/>
  <c r="J805" i="67"/>
  <c r="K805" i="67" s="1"/>
  <c r="J173" i="67"/>
  <c r="K173" i="67" s="1"/>
  <c r="J1285" i="67"/>
  <c r="K1285" i="67" s="1"/>
  <c r="J528" i="67"/>
  <c r="K528" i="67" s="1"/>
  <c r="J1146" i="67"/>
  <c r="J780" i="67"/>
  <c r="J151" i="67"/>
  <c r="K151" i="67" s="1"/>
  <c r="J676" i="67"/>
  <c r="K676" i="67" s="1"/>
  <c r="J1212" i="67"/>
  <c r="K1212" i="67" s="1"/>
  <c r="J1292" i="67"/>
  <c r="K1292" i="67" s="1"/>
  <c r="J1262" i="67"/>
  <c r="K1262" i="67" s="1"/>
  <c r="J902" i="67"/>
  <c r="K902" i="67" s="1"/>
  <c r="J517" i="67"/>
  <c r="K517" i="67" s="1"/>
  <c r="J724" i="67"/>
  <c r="J645" i="67"/>
  <c r="K645" i="67" s="1"/>
  <c r="J1142" i="67"/>
  <c r="K1142" i="67" s="1"/>
  <c r="J1210" i="67"/>
  <c r="K1210" i="67" s="1"/>
  <c r="J272" i="67"/>
  <c r="K272" i="67" s="1"/>
  <c r="J960" i="67"/>
  <c r="K960" i="67" s="1"/>
  <c r="J1047" i="67"/>
  <c r="K1047" i="67" s="1"/>
  <c r="J875" i="67"/>
  <c r="K875" i="67" s="1"/>
  <c r="J894" i="67"/>
  <c r="K894" i="67" s="1"/>
  <c r="J263" i="67"/>
  <c r="J993" i="67"/>
  <c r="K993" i="67" s="1"/>
  <c r="J1179" i="67"/>
  <c r="K1179" i="67" s="1"/>
  <c r="J140" i="67"/>
  <c r="K140" i="67" s="1"/>
  <c r="J838" i="67"/>
  <c r="K838" i="67" s="1"/>
  <c r="J795" i="67"/>
  <c r="K795" i="67" s="1"/>
  <c r="J1160" i="67"/>
  <c r="K1160" i="67" s="1"/>
  <c r="J1159" i="67"/>
  <c r="K1159" i="67" s="1"/>
  <c r="J1281" i="67"/>
  <c r="K1281" i="67" s="1"/>
  <c r="J1093" i="67"/>
  <c r="K1093" i="67" s="1"/>
  <c r="J1045" i="67"/>
  <c r="K1045" i="67" s="1"/>
  <c r="J1073" i="67"/>
  <c r="K1073" i="67" s="1"/>
  <c r="J972" i="67"/>
  <c r="K972" i="67" s="1"/>
  <c r="J697" i="67"/>
  <c r="K697" i="67" s="1"/>
  <c r="J453" i="67"/>
  <c r="K453" i="67" s="1"/>
  <c r="J708" i="67"/>
  <c r="K708" i="67" s="1"/>
  <c r="J1046" i="67"/>
  <c r="K1046" i="67" s="1"/>
  <c r="J1100" i="67"/>
  <c r="K1100" i="67" s="1"/>
  <c r="J549" i="67"/>
  <c r="K549" i="67" s="1"/>
  <c r="J85" i="67"/>
  <c r="K85" i="67" s="1"/>
  <c r="J1092" i="67"/>
  <c r="K1092" i="67" s="1"/>
  <c r="J54" i="67"/>
  <c r="K54" i="67" s="1"/>
  <c r="J1182" i="67"/>
  <c r="K1182" i="67" s="1"/>
  <c r="J625" i="67"/>
  <c r="K625" i="67" s="1"/>
  <c r="J1041" i="67"/>
  <c r="K1041" i="67" s="1"/>
  <c r="J839" i="67"/>
  <c r="K839" i="67" s="1"/>
  <c r="J706" i="67"/>
  <c r="K706" i="67" s="1"/>
  <c r="J577" i="67"/>
  <c r="K577" i="67" s="1"/>
  <c r="J1185" i="67"/>
  <c r="K1185" i="67" s="1"/>
  <c r="J84" i="67"/>
  <c r="J369" i="67"/>
  <c r="K369" i="67" s="1"/>
  <c r="J638" i="67"/>
  <c r="K638" i="67" s="1"/>
  <c r="J1078" i="67"/>
  <c r="K1078" i="67" s="1"/>
  <c r="J541" i="67"/>
  <c r="K541" i="67" s="1"/>
  <c r="J1145" i="67"/>
  <c r="K1145" i="67" s="1"/>
  <c r="J994" i="67"/>
  <c r="K994" i="67" s="1"/>
  <c r="J759" i="67"/>
  <c r="K759" i="67" s="1"/>
  <c r="J800" i="67"/>
  <c r="K800" i="67" s="1"/>
  <c r="J582" i="67"/>
  <c r="K582" i="67" s="1"/>
  <c r="J1288" i="67"/>
  <c r="K1288" i="67" s="1"/>
  <c r="J769" i="67"/>
  <c r="K769" i="67" s="1"/>
  <c r="J1144" i="67"/>
  <c r="K1144" i="67" s="1"/>
  <c r="J881" i="67"/>
  <c r="K881" i="67" s="1"/>
  <c r="J679" i="67"/>
  <c r="K679" i="67" s="1"/>
  <c r="J446" i="67"/>
  <c r="J1280" i="67"/>
  <c r="K1280" i="67" s="1"/>
  <c r="J689" i="67"/>
  <c r="K689" i="67" s="1"/>
  <c r="J1030" i="67"/>
  <c r="K1030" i="67" s="1"/>
  <c r="J810" i="67"/>
  <c r="K810" i="67" s="1"/>
  <c r="J1065" i="67"/>
  <c r="K1065" i="67" s="1"/>
  <c r="J427" i="67"/>
  <c r="J571" i="67"/>
  <c r="K571" i="67" s="1"/>
  <c r="J1190" i="67"/>
  <c r="K1190" i="67" s="1"/>
  <c r="J880" i="67"/>
  <c r="J533" i="67"/>
  <c r="K533" i="67" s="1"/>
  <c r="J1243" i="67"/>
  <c r="K1243" i="67" s="1"/>
  <c r="J35" i="67"/>
  <c r="K35" i="67" s="1"/>
  <c r="J1314" i="67"/>
  <c r="K1314" i="67" s="1"/>
  <c r="J271" i="67"/>
  <c r="K271" i="67" s="1"/>
  <c r="J629" i="67"/>
  <c r="K629" i="67" s="1"/>
  <c r="J703" i="67"/>
  <c r="K703" i="67" s="1"/>
  <c r="J1109" i="67"/>
  <c r="J552" i="67"/>
  <c r="K552" i="67" s="1"/>
</calcChain>
</file>

<file path=xl/sharedStrings.xml><?xml version="1.0" encoding="utf-8"?>
<sst xmlns="http://schemas.openxmlformats.org/spreadsheetml/2006/main" count="30577" uniqueCount="3775">
  <si>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</si>
  <si>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</si>
  <si>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</si>
  <si>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</si>
  <si>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</si>
  <si>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</si>
  <si>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</si>
  <si>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</si>
  <si>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</si>
  <si>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</si>
  <si>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</si>
  <si>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</si>
  <si>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</si>
  <si>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</si>
  <si>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</si>
  <si>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</si>
  <si>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</si>
  <si>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</si>
  <si>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</si>
  <si>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</si>
  <si>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</si>
  <si>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</si>
  <si>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</si>
  <si>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</si>
  <si>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</si>
  <si>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</si>
  <si>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</si>
  <si>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</si>
  <si>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</si>
  <si>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</si>
  <si>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</si>
  <si>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</si>
  <si>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</si>
  <si>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</si>
  <si>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</si>
  <si>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</si>
  <si>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</si>
  <si>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</si>
  <si>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</si>
  <si>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</si>
  <si>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</si>
  <si>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</si>
  <si>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</si>
  <si>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</si>
  <si>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</si>
  <si>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</si>
  <si>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</si>
  <si>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</si>
  <si>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</si>
  <si>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</si>
  <si>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</si>
  <si>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</si>
  <si>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</si>
  <si>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</si>
  <si>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</si>
  <si>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</si>
  <si>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</si>
  <si>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</si>
  <si>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</si>
  <si>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</si>
  <si>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</si>
  <si>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</si>
  <si>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</si>
  <si>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</si>
  <si>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</si>
  <si>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</si>
  <si>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</si>
  <si>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</si>
  <si>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</si>
  <si>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</si>
  <si>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</si>
  <si>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</si>
  <si>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</si>
  <si>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</si>
  <si>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</si>
  <si>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</si>
  <si>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</si>
  <si>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</si>
  <si>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</si>
  <si>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</si>
  <si>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</si>
  <si>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</si>
  <si>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</si>
  <si>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</si>
  <si>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</si>
  <si>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</si>
  <si>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</si>
  <si>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</si>
  <si>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</si>
  <si>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</si>
  <si>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</si>
  <si>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</si>
  <si>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</si>
  <si>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</si>
  <si>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</si>
  <si>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</si>
  <si>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</si>
  <si>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</si>
  <si>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</si>
  <si>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</si>
  <si>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</si>
  <si>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</si>
  <si>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</si>
  <si>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</si>
  <si>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</si>
  <si>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</si>
  <si>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</si>
  <si>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</si>
  <si>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</si>
  <si>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</si>
  <si>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</si>
  <si>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</si>
  <si>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</si>
  <si>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</si>
  <si>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</si>
  <si>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</si>
  <si>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</si>
  <si>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</si>
  <si>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</si>
  <si>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</si>
  <si>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</si>
  <si>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</si>
  <si>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</si>
  <si>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</si>
  <si>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</si>
  <si>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</si>
  <si>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</si>
  <si>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</si>
  <si>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</si>
  <si>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</si>
  <si>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</si>
  <si>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</si>
  <si>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</si>
  <si>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</si>
  <si>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</si>
  <si>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</si>
  <si>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</si>
  <si>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</si>
  <si>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</si>
  <si>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</si>
  <si>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</si>
  <si>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</si>
  <si>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</si>
  <si>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</si>
  <si>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</si>
  <si>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</si>
  <si>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</si>
  <si>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</si>
  <si>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</si>
  <si>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</si>
  <si>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</si>
  <si>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</si>
  <si>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</si>
  <si>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</si>
  <si>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</si>
  <si>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</si>
  <si>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</si>
  <si>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</si>
  <si>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</si>
  <si>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</si>
  <si>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</si>
  <si>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</si>
  <si>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</si>
  <si>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</si>
  <si>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</si>
  <si>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</si>
  <si>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</si>
  <si>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</si>
  <si>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</si>
  <si>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</si>
  <si>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</si>
  <si>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</si>
  <si>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</si>
  <si>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</si>
  <si>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</si>
  <si>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</si>
  <si>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</si>
  <si>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</si>
  <si>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</si>
  <si>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</si>
  <si>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</si>
  <si>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</si>
  <si>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</si>
  <si>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</si>
  <si>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</si>
  <si>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</si>
  <si>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</si>
  <si>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</si>
  <si>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</si>
  <si>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</si>
  <si>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</si>
  <si>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</si>
  <si>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</si>
  <si>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</si>
  <si>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</si>
  <si>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</si>
  <si>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</si>
  <si>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</si>
  <si>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</si>
  <si>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</si>
  <si>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</si>
  <si>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</si>
  <si>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</si>
  <si>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</si>
  <si>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</si>
  <si>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</si>
  <si>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</si>
  <si>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</si>
  <si>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</si>
  <si>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</si>
  <si>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</si>
  <si>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</si>
  <si>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</si>
  <si>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</si>
  <si>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</si>
  <si>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</si>
  <si>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</si>
  <si>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</si>
  <si>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</si>
  <si>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</si>
  <si>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</si>
  <si>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</si>
  <si>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</si>
  <si>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</si>
  <si>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</si>
  <si>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</si>
  <si>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</si>
  <si>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</si>
  <si>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</si>
  <si>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</si>
  <si>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</si>
  <si>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</si>
  <si>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</si>
  <si>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</si>
  <si>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</si>
  <si>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</si>
  <si>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</si>
  <si>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</si>
  <si>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</si>
  <si>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</si>
  <si>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</si>
  <si>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</si>
  <si>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</si>
  <si>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</si>
  <si>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</si>
  <si>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</si>
  <si>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</si>
  <si>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</si>
  <si>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</si>
  <si>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</si>
  <si>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</si>
  <si>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</si>
  <si>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</si>
  <si>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</si>
  <si>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</si>
  <si>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</si>
  <si>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</si>
  <si>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</si>
  <si>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</si>
  <si>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</si>
  <si>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</si>
  <si>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</si>
  <si>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</si>
  <si>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</si>
  <si>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</si>
  <si>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</si>
  <si>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</si>
  <si>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</si>
  <si>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</si>
  <si>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</si>
  <si>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</si>
  <si>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</si>
  <si>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</si>
  <si>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</si>
  <si>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</si>
  <si>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</si>
  <si>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</si>
  <si>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</si>
  <si>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</si>
  <si>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</si>
  <si>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</si>
  <si>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</si>
  <si>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</si>
  <si>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</si>
  <si>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</si>
  <si>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</si>
  <si>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</si>
  <si>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</si>
  <si>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</si>
  <si>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</si>
  <si>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</si>
  <si>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</si>
  <si>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</si>
  <si>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</si>
  <si>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</si>
  <si>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</si>
  <si>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</si>
  <si>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</si>
  <si>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</si>
  <si>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</si>
  <si>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</si>
  <si>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</si>
  <si>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</si>
  <si>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</si>
  <si>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</si>
  <si>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</si>
  <si>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</si>
  <si>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</si>
  <si>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</si>
  <si>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</si>
  <si>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</si>
  <si>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</si>
  <si>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</si>
  <si>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</si>
  <si>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</si>
  <si>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</si>
  <si>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</si>
  <si>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</si>
  <si>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</si>
  <si>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</si>
  <si>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</si>
  <si>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</si>
  <si>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</si>
  <si>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</si>
  <si>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</si>
  <si>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</si>
  <si>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</si>
  <si>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</si>
  <si>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</si>
  <si>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</si>
  <si>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</si>
  <si>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</si>
  <si>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</si>
  <si>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</si>
  <si>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</si>
  <si>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</si>
  <si>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</si>
  <si>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</si>
  <si>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</si>
  <si>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</si>
  <si>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</si>
  <si>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</si>
  <si>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</si>
  <si>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</si>
  <si>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</si>
  <si>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</si>
  <si>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</si>
  <si>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</si>
  <si>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</si>
  <si>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</si>
  <si>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</si>
  <si>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</si>
  <si>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</si>
  <si>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</si>
  <si>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</si>
  <si>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</si>
  <si>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</si>
  <si>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</si>
  <si>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</si>
  <si>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</si>
  <si>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</si>
  <si>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</si>
  <si>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</si>
  <si>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</si>
  <si>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</si>
  <si>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</si>
  <si>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</si>
  <si>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</si>
  <si>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</si>
  <si>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</si>
  <si>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</si>
  <si>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</si>
  <si>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</si>
  <si>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</si>
  <si>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</si>
  <si>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</si>
  <si>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</si>
  <si>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</si>
  <si>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</si>
  <si>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</si>
  <si>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</si>
  <si>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</si>
  <si>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</si>
  <si>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</si>
  <si>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</si>
  <si>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</si>
  <si>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</si>
  <si>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</si>
  <si>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</si>
  <si>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</si>
  <si>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</si>
  <si>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</si>
  <si>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</si>
  <si>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</si>
  <si>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</si>
  <si>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</si>
  <si>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</si>
  <si>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</si>
  <si>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</si>
  <si>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</si>
  <si>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</si>
  <si>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</si>
  <si>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</si>
  <si>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</si>
  <si>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</si>
  <si>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</si>
  <si>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</si>
  <si>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</si>
  <si>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</si>
  <si>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</si>
  <si>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</si>
  <si>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</si>
  <si>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</si>
  <si>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</si>
  <si>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</si>
  <si>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</si>
  <si>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</si>
  <si>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</si>
  <si>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</si>
  <si>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</si>
  <si>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</si>
  <si>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</si>
  <si>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</si>
  <si>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</si>
  <si>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</si>
  <si>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</si>
  <si>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</si>
  <si>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</si>
  <si>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</si>
  <si>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</si>
  <si>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</si>
  <si>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</si>
  <si>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</si>
  <si>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</si>
  <si>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</si>
  <si>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</si>
  <si>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</si>
  <si>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</si>
  <si>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</si>
  <si>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</si>
  <si>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</si>
  <si>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</si>
  <si>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</si>
  <si>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</si>
  <si>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</si>
  <si>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</si>
  <si>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</si>
  <si>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</si>
  <si>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</si>
  <si>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</si>
  <si>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</si>
  <si>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</si>
  <si>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</si>
  <si>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</si>
  <si>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</si>
  <si>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</si>
  <si>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</si>
  <si>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</si>
  <si>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</si>
  <si>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</si>
  <si>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</si>
  <si>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</si>
  <si>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</si>
  <si>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</si>
  <si>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</si>
  <si>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</si>
  <si>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</si>
  <si>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</si>
  <si>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</si>
  <si>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</si>
  <si>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</si>
  <si>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</si>
  <si>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</si>
  <si>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</si>
  <si>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</si>
  <si>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</si>
  <si>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</si>
  <si>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</si>
  <si>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</si>
  <si>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</si>
  <si>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</si>
  <si>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</si>
  <si>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</si>
  <si>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</si>
  <si>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</si>
  <si>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</si>
  <si>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</si>
  <si>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</si>
  <si>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</si>
  <si>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</si>
  <si>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</si>
  <si>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</si>
  <si>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</si>
  <si>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</si>
  <si>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</si>
  <si>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</si>
  <si>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</si>
  <si>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</si>
  <si>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</si>
  <si>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</si>
  <si>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</si>
  <si>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</si>
  <si>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</si>
  <si>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</si>
  <si>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</si>
  <si>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</si>
  <si>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</si>
  <si>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</si>
  <si>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</si>
  <si>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</si>
  <si>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</si>
  <si>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</si>
  <si>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</si>
  <si>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</si>
  <si>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</si>
  <si>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</si>
  <si>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</si>
  <si>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</si>
  <si>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</si>
  <si>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</si>
  <si>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</si>
  <si>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</si>
  <si>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</si>
  <si>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</si>
  <si>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</si>
  <si>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</si>
  <si>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</si>
  <si>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</si>
  <si>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</si>
  <si>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</si>
  <si>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</si>
  <si>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</si>
  <si>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</si>
  <si>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</si>
  <si>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</si>
  <si>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</si>
  <si>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</si>
  <si>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</si>
  <si>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</si>
  <si>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</si>
  <si>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</si>
  <si>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</si>
  <si>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</si>
  <si>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</si>
  <si>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</si>
  <si>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</si>
  <si>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</si>
  <si>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</si>
  <si>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</si>
  <si>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</si>
  <si>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</si>
  <si>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</si>
  <si>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</si>
  <si>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</si>
  <si>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</si>
  <si>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</si>
  <si>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</si>
  <si>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</si>
  <si>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</si>
  <si>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</si>
  <si>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</si>
  <si>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</si>
  <si>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</si>
  <si>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</si>
  <si>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</si>
  <si>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</si>
  <si>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</si>
  <si>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</si>
  <si>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</si>
  <si>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</si>
  <si>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</si>
  <si>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</si>
  <si>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</si>
  <si>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</si>
  <si>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</si>
  <si>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</si>
  <si>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</si>
  <si>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</si>
  <si>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</si>
  <si>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</si>
  <si>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</si>
  <si>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</si>
  <si>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</si>
  <si>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</si>
  <si>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</si>
  <si>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</si>
  <si>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</si>
  <si>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</si>
  <si>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</si>
  <si>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</si>
  <si>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</si>
  <si>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</si>
  <si>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</si>
  <si>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</si>
  <si>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</si>
  <si>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</si>
  <si>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</si>
  <si>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</si>
  <si>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</si>
  <si>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</si>
  <si>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</si>
  <si>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</si>
  <si>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</si>
  <si>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</si>
  <si>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</si>
  <si>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</si>
  <si>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</si>
  <si>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</si>
  <si>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</si>
  <si>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</si>
  <si>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</si>
  <si>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</si>
  <si>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</si>
  <si>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</si>
  <si>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</si>
  <si>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</si>
  <si>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</si>
  <si>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</si>
  <si>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</si>
  <si>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</si>
  <si>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</si>
  <si>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</si>
  <si>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</si>
  <si>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</si>
  <si>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</si>
  <si>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</si>
  <si>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</si>
  <si>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</si>
  <si>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</si>
  <si>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</si>
  <si>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</si>
  <si>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</si>
  <si>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</si>
  <si>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</si>
  <si>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</si>
  <si>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</si>
  <si>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</si>
  <si>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</si>
  <si>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</si>
  <si>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</si>
  <si>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</si>
  <si>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</si>
  <si>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</si>
  <si>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</si>
  <si>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</si>
  <si>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</si>
  <si>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</si>
  <si>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</si>
  <si>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</si>
  <si>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</si>
  <si>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</si>
  <si>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</si>
  <si>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</si>
  <si>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</si>
  <si>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</si>
  <si>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</si>
  <si>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</si>
  <si>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</si>
  <si>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</si>
  <si>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</si>
  <si>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</si>
  <si>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</si>
  <si>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</si>
  <si>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</si>
  <si>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</si>
  <si>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</si>
  <si>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</si>
  <si>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</si>
  <si>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</si>
  <si>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</si>
  <si>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</si>
  <si>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</si>
  <si>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</si>
  <si>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</si>
  <si>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</si>
  <si>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</si>
  <si>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</si>
  <si>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</si>
  <si>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</si>
  <si>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</si>
  <si>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</si>
  <si>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</si>
  <si>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</si>
  <si>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</si>
  <si>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</si>
  <si>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</si>
  <si>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</si>
  <si>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</si>
  <si>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</si>
  <si>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</si>
  <si>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</si>
  <si>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</si>
  <si>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</si>
  <si>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</si>
  <si>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</si>
  <si>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</si>
  <si>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</si>
  <si>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</si>
  <si>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</si>
  <si>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</si>
  <si>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</si>
  <si>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</si>
  <si>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</si>
  <si>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</si>
  <si>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</si>
  <si>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</si>
  <si>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</si>
  <si>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</si>
  <si>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</si>
  <si>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</si>
  <si>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</si>
  <si>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</si>
  <si>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</si>
  <si>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</si>
  <si>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</si>
  <si>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</si>
  <si>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</si>
  <si>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</si>
  <si>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</si>
  <si>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</si>
  <si>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</si>
  <si>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</si>
  <si>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</si>
  <si>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</si>
  <si>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</si>
  <si>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</si>
  <si>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</si>
  <si>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</si>
  <si>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</si>
  <si>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</si>
  <si>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</si>
  <si>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</si>
  <si>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</si>
  <si>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</si>
  <si>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</si>
  <si>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</si>
  <si>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</si>
  <si>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</si>
  <si>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</si>
  <si>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</si>
  <si>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</si>
  <si>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</si>
  <si>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</si>
  <si>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</si>
  <si>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</si>
  <si>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</si>
  <si>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</si>
  <si>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</si>
  <si>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</si>
  <si>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</si>
  <si>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</si>
  <si>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</si>
  <si>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</si>
  <si>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</si>
  <si>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</si>
  <si>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</si>
  <si>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</si>
  <si>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</si>
  <si>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</si>
  <si>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</si>
  <si>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</si>
  <si>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</si>
  <si>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</si>
  <si>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</si>
  <si>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</si>
  <si>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</si>
  <si>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</si>
  <si>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</si>
  <si>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</si>
  <si>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</si>
  <si>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</si>
  <si>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</si>
  <si>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</si>
  <si>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</si>
  <si>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</si>
  <si>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</si>
  <si>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</si>
  <si>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</si>
  <si>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</si>
  <si>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</si>
  <si>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</si>
  <si>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</si>
  <si>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</si>
  <si>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</si>
  <si>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</si>
  <si>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</si>
  <si>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</si>
  <si>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</si>
  <si>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</si>
  <si>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</si>
  <si>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</si>
  <si>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</si>
  <si>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</si>
  <si>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</si>
  <si>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</si>
  <si>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</si>
  <si>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</si>
  <si>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</si>
  <si>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</si>
  <si>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</si>
  <si>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</si>
  <si>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</si>
  <si>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</si>
  <si>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</si>
  <si>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</si>
  <si>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</si>
  <si>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</si>
  <si>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</si>
  <si>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</si>
  <si>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</si>
  <si>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</si>
  <si>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</si>
  <si>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</si>
  <si>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</si>
  <si>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</si>
  <si>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</si>
  <si>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</si>
  <si>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</si>
  <si>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</si>
  <si>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</si>
  <si>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</si>
  <si>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</si>
  <si>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</si>
  <si>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</si>
  <si>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</si>
  <si>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</si>
  <si>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</si>
  <si>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</si>
  <si>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</si>
  <si>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</si>
  <si>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</si>
  <si>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</si>
  <si>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</si>
  <si>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</si>
  <si>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</si>
  <si>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</si>
  <si>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</si>
  <si>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</si>
  <si>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</si>
  <si>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</si>
  <si>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</si>
  <si>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</si>
  <si>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</si>
  <si>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</si>
  <si>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</si>
  <si>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</si>
  <si>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</si>
  <si>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</si>
  <si>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</si>
  <si>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</si>
  <si>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</si>
  <si>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</si>
  <si>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</si>
  <si>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</si>
  <si>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</si>
  <si>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</si>
  <si>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</si>
  <si>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</si>
  <si>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</si>
  <si>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</si>
  <si>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</si>
  <si>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</si>
  <si>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</si>
  <si>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</si>
  <si>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</si>
  <si>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</si>
  <si>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</si>
  <si>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</si>
  <si>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</si>
  <si>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</si>
  <si>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</si>
  <si>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</si>
  <si>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</si>
  <si>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</si>
  <si>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</si>
  <si>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</si>
  <si>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</si>
  <si>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</si>
  <si>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</si>
  <si>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</si>
  <si>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</si>
  <si>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</si>
  <si>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</si>
  <si>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</si>
  <si>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</si>
  <si>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</si>
  <si>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</si>
  <si>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</si>
  <si>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</si>
  <si>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</si>
  <si>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</si>
  <si>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</si>
  <si>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</si>
  <si>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</si>
  <si>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</si>
  <si>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</si>
  <si>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</si>
  <si>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</si>
  <si>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</si>
  <si>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</si>
  <si>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</si>
  <si>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</si>
  <si>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</si>
  <si>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</si>
  <si>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</si>
  <si>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</si>
  <si>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</si>
  <si>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</si>
  <si>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</si>
  <si>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</si>
  <si>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</si>
  <si>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</si>
  <si>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</si>
  <si>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</si>
  <si>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</si>
  <si>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</si>
  <si>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</si>
  <si>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</si>
  <si>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</si>
  <si>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</si>
  <si>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</si>
  <si>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</si>
  <si>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</si>
  <si>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</si>
  <si>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</si>
  <si>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</si>
  <si>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</si>
  <si>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</si>
  <si>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</si>
  <si>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</si>
  <si>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</si>
  <si>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</si>
  <si>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</si>
  <si>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</si>
  <si>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</si>
  <si>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</si>
  <si>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</si>
  <si>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</si>
  <si>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</si>
  <si>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</si>
  <si>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</si>
  <si>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</si>
  <si>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</si>
  <si>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</si>
  <si>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</si>
  <si>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</si>
  <si>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</si>
  <si>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</si>
  <si>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</si>
  <si>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</si>
  <si>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</si>
  <si>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</si>
  <si>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</si>
  <si>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</si>
  <si>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</si>
  <si>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</si>
  <si>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</si>
  <si>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</si>
  <si>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</si>
  <si>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</si>
  <si>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</si>
  <si>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</si>
  <si>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</si>
  <si>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</si>
  <si>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</si>
  <si>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</si>
  <si>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</si>
  <si>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</si>
  <si>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</si>
  <si>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</si>
  <si>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</si>
  <si>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</si>
  <si>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</si>
  <si>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</si>
  <si>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</si>
  <si>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</si>
  <si>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</si>
  <si>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</si>
  <si>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</si>
  <si>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</si>
  <si>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</si>
  <si>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</si>
  <si>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</si>
  <si>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</si>
  <si>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</si>
  <si>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</si>
  <si>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</si>
  <si>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</si>
  <si>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</si>
  <si>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</si>
  <si>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</si>
  <si>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</si>
  <si>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</si>
  <si>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</si>
  <si>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</si>
  <si>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</si>
  <si>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</si>
  <si>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</si>
  <si>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</si>
  <si>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</si>
  <si>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</si>
  <si>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</si>
  <si>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</si>
  <si>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</si>
  <si>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</si>
  <si>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</si>
  <si>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</si>
  <si>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</si>
  <si>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</si>
  <si>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</si>
  <si>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</si>
  <si>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</si>
  <si>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</si>
  <si>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</si>
  <si>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</si>
  <si>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</si>
  <si>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</si>
  <si>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</si>
  <si>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</si>
  <si>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</si>
  <si>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</si>
  <si>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</si>
  <si>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</si>
  <si>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</si>
  <si>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</si>
  <si>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</si>
  <si>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</si>
  <si>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</si>
  <si>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</si>
  <si>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</si>
  <si>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</si>
  <si>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</si>
  <si>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</si>
  <si>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</si>
  <si>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</si>
  <si>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</si>
  <si>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</si>
  <si>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</si>
  <si>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</si>
  <si>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</si>
  <si>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</si>
  <si>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</si>
  <si>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</si>
  <si>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</si>
  <si>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</si>
  <si>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</si>
  <si>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</si>
  <si>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</si>
  <si>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</si>
  <si>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</si>
  <si>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</si>
  <si>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</si>
  <si>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</si>
  <si>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</si>
  <si>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</si>
  <si>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</si>
  <si>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</si>
  <si>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</si>
  <si>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</si>
  <si>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</si>
  <si>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</si>
  <si>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</si>
  <si>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</si>
  <si>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</si>
  <si>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</si>
  <si>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</si>
  <si>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</si>
  <si>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</si>
  <si>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</si>
  <si>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</si>
  <si>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</si>
  <si>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</si>
  <si>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</si>
  <si>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</si>
  <si>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</si>
  <si>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</si>
  <si>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</si>
  <si>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</si>
  <si>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</si>
  <si>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</si>
  <si>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</si>
  <si>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</si>
  <si>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</si>
  <si>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</si>
  <si>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</si>
  <si>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</si>
  <si>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</si>
  <si>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</si>
  <si>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</si>
  <si>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</si>
  <si>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</si>
  <si>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</si>
  <si>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</si>
  <si>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</si>
  <si>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</si>
  <si>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</si>
  <si>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</si>
  <si>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</si>
  <si>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</si>
  <si>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</si>
  <si>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</si>
  <si>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</si>
  <si>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</si>
  <si>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</si>
  <si>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</si>
  <si>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</si>
  <si>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</si>
  <si>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</si>
  <si>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</si>
  <si>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</si>
  <si>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</si>
  <si>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</si>
  <si>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</si>
  <si>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</si>
  <si>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</si>
  <si>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</si>
  <si>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</si>
  <si>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</si>
  <si>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</si>
  <si>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</si>
  <si>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</si>
  <si>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</si>
  <si>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</si>
  <si>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</si>
  <si>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</si>
  <si>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</si>
  <si>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</si>
  <si>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</si>
  <si>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</si>
  <si>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</si>
  <si>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</si>
  <si>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</si>
  <si>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</si>
  <si>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</si>
  <si>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</si>
  <si>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</si>
  <si>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</si>
  <si>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</si>
  <si>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</si>
  <si>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</si>
  <si>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</si>
  <si>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</si>
  <si>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</si>
  <si>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</si>
  <si>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</si>
  <si>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</si>
  <si>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</si>
  <si>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</si>
  <si>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</si>
  <si>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</si>
  <si>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</si>
  <si>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</si>
  <si>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</si>
  <si>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</si>
  <si>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</si>
  <si>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</si>
  <si>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</si>
  <si>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</si>
  <si>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</si>
  <si>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</si>
  <si>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</si>
  <si>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</si>
  <si>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</si>
  <si>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</si>
  <si>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</si>
  <si>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</si>
  <si>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</si>
  <si>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</si>
  <si>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</si>
  <si>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</si>
  <si>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</si>
  <si>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</si>
  <si>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</si>
  <si>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</si>
  <si>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</si>
  <si>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</si>
  <si>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</si>
  <si>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</si>
  <si>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</si>
  <si>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</si>
  <si>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</si>
  <si>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</si>
  <si>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</si>
  <si>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</si>
  <si>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</si>
  <si>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</si>
  <si>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</si>
  <si>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</si>
  <si>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</si>
  <si>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</si>
  <si>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</si>
  <si>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</si>
  <si>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</si>
  <si>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</si>
  <si>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</si>
  <si>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</si>
  <si>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</si>
  <si>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</si>
  <si>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</si>
  <si>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</si>
  <si>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</si>
  <si>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</si>
  <si>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</si>
  <si>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</si>
  <si>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</si>
  <si>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</si>
  <si>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</si>
  <si>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</si>
  <si>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</si>
  <si>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</si>
  <si>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</si>
  <si>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</si>
  <si>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</si>
  <si>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</si>
  <si>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</si>
  <si>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</si>
  <si>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</si>
  <si>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</si>
  <si>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</si>
  <si>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</si>
  <si>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</si>
  <si>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</si>
  <si>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</si>
  <si>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</si>
  <si>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</si>
  <si>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</si>
  <si>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</si>
  <si>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</si>
  <si>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</si>
  <si>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</si>
  <si>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</si>
  <si>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</si>
  <si>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</si>
  <si>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</si>
  <si>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</si>
  <si>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</si>
  <si>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</si>
  <si>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</si>
  <si>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</si>
  <si>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</si>
  <si>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</si>
  <si>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</si>
  <si>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</si>
  <si>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</si>
  <si>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</si>
  <si>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</si>
  <si>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</si>
  <si>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</si>
  <si>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</si>
  <si>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</si>
  <si>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</si>
  <si>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</si>
  <si>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</si>
  <si>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</si>
  <si>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</si>
  <si>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</si>
  <si>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</si>
  <si>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</si>
  <si>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</si>
  <si>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</si>
  <si>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</si>
  <si>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</si>
  <si>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</si>
  <si>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</si>
  <si>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</si>
  <si>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</si>
  <si>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</si>
  <si>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</si>
  <si>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</si>
  <si>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</si>
  <si>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</si>
  <si>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</si>
  <si>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</si>
  <si>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</si>
  <si>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</si>
  <si>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</si>
  <si>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</si>
  <si>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</si>
  <si>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</si>
  <si>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</si>
  <si>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</si>
  <si>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</si>
  <si>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</si>
  <si>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</si>
  <si>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</si>
  <si>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</si>
  <si>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</si>
  <si>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</si>
  <si>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</si>
  <si>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</si>
  <si>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</si>
  <si>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</si>
  <si>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</si>
  <si>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</si>
  <si>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</si>
  <si>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</si>
  <si>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</si>
  <si>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</si>
  <si>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</si>
  <si>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</si>
  <si>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</si>
  <si>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</si>
  <si>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</si>
  <si>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</si>
  <si>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</si>
  <si>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</si>
  <si>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</si>
  <si>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</si>
  <si>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</si>
  <si>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</si>
  <si>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</si>
  <si>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</si>
  <si>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</si>
  <si>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</si>
  <si>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</si>
  <si>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</si>
  <si>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</si>
  <si>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</si>
  <si>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</si>
  <si>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</si>
  <si>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</si>
  <si>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</si>
  <si>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</si>
  <si>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</si>
  <si>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</si>
  <si>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</si>
  <si>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</si>
  <si>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</si>
  <si>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</si>
  <si>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</si>
  <si>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</si>
  <si>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</si>
  <si>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</si>
  <si>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</si>
  <si>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</si>
  <si>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</si>
  <si>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</si>
  <si>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</si>
  <si>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</si>
  <si>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</si>
  <si>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</si>
  <si>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</si>
  <si>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</si>
  <si>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</si>
  <si>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</si>
  <si>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</si>
  <si>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</si>
  <si>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</si>
  <si>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</si>
  <si>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</si>
  <si>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</si>
  <si>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</si>
  <si>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</si>
  <si>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</si>
  <si>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</si>
  <si>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</si>
  <si>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</si>
  <si>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</si>
  <si>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</si>
  <si>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</si>
  <si>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</si>
  <si>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</si>
  <si>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</si>
  <si>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</si>
  <si>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</si>
  <si>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</si>
  <si>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</si>
  <si>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</si>
  <si>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</si>
  <si>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</si>
  <si>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</si>
  <si>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</si>
  <si>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</si>
  <si>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</si>
  <si>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</si>
  <si>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</si>
  <si>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</si>
  <si>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</si>
  <si>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</si>
  <si>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</si>
  <si>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</si>
  <si>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</si>
  <si>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</si>
  <si>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</si>
  <si>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</si>
  <si>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</si>
  <si>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</si>
  <si>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</si>
  <si>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</si>
  <si>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</si>
  <si>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</si>
  <si>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</si>
  <si>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</si>
  <si>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</si>
  <si>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</si>
  <si>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</si>
  <si>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</si>
  <si>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</si>
  <si>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</si>
  <si>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</si>
  <si>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</si>
  <si>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</si>
  <si>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</si>
  <si>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</si>
  <si>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</si>
  <si>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</si>
  <si>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</si>
  <si>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</si>
  <si>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</si>
  <si>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</si>
  <si>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</si>
  <si>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</si>
  <si>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</si>
  <si>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</si>
  <si>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</si>
  <si>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</si>
  <si>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</si>
  <si>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</si>
  <si>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</si>
  <si>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</si>
  <si>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</si>
  <si>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</si>
  <si>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</si>
  <si>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</si>
  <si>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</si>
  <si>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</si>
  <si>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</si>
  <si>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</si>
  <si>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</si>
  <si>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</si>
  <si>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</si>
  <si>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</si>
  <si>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</si>
  <si>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</si>
  <si>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</si>
  <si>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</si>
  <si>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</si>
  <si>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</si>
  <si>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</si>
  <si>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</si>
  <si>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</si>
  <si>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</si>
  <si>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</si>
  <si>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</si>
  <si>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</si>
  <si>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</si>
  <si>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</si>
  <si>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</si>
  <si>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</si>
  <si>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</si>
  <si>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</si>
  <si>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</si>
  <si>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</si>
  <si>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</si>
  <si>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</si>
  <si>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</si>
  <si>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</si>
  <si>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</si>
  <si>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</si>
  <si>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</si>
  <si>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</si>
  <si>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</si>
  <si>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</si>
  <si>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</si>
  <si>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</si>
  <si>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</si>
  <si>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</si>
  <si>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</si>
  <si>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</si>
  <si>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</si>
  <si>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</si>
  <si>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</si>
  <si>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</si>
  <si>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</si>
  <si>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</si>
  <si>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</si>
  <si>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</si>
  <si>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</si>
  <si>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</si>
  <si>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</si>
  <si>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</si>
  <si>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</si>
  <si>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</si>
  <si>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</si>
  <si>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</si>
  <si>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</si>
  <si>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</si>
  <si>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</si>
  <si>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</si>
  <si>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</si>
  <si>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</si>
  <si>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</si>
  <si>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</si>
  <si>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</si>
  <si>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</si>
  <si>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</si>
  <si>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</si>
  <si>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</si>
  <si>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</si>
  <si>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</si>
  <si>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</si>
  <si>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</si>
  <si>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</si>
  <si>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</si>
  <si>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</si>
  <si>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</si>
  <si>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</si>
  <si>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</si>
  <si>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</si>
  <si>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</si>
  <si>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</si>
  <si>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</si>
  <si>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</si>
  <si>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</si>
  <si>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</si>
  <si>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</si>
  <si>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</si>
  <si>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</si>
  <si>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</si>
  <si>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</si>
  <si>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</si>
  <si>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</si>
  <si>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</si>
  <si>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</si>
  <si>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</si>
  <si>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</si>
  <si>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</si>
  <si>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</si>
  <si>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</si>
  <si>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</si>
  <si>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</si>
  <si>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</si>
  <si>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</si>
  <si>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</si>
  <si>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</si>
  <si>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</si>
  <si>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</si>
  <si>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</si>
  <si>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</si>
  <si>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</si>
  <si>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</si>
  <si>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</si>
  <si>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</si>
  <si>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</si>
  <si>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</si>
  <si>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</si>
  <si>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</si>
  <si>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</si>
  <si>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</si>
  <si>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</si>
  <si>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</si>
  <si>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</si>
  <si>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</si>
  <si>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</si>
  <si>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</si>
  <si>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</si>
  <si>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</si>
  <si>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</si>
  <si>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</si>
  <si>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</si>
  <si>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</si>
  <si>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</si>
  <si>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</si>
  <si>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</si>
  <si>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</si>
  <si>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</si>
  <si>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</si>
  <si>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</si>
  <si>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</si>
  <si>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</si>
  <si>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</si>
  <si>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</si>
  <si>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</si>
  <si>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</si>
  <si>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</si>
  <si>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</si>
  <si>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</si>
  <si>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</si>
  <si>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</si>
  <si>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</si>
  <si>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</si>
  <si>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</si>
  <si>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</si>
  <si>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</si>
  <si>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</si>
  <si>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</si>
  <si>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</si>
  <si>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</si>
  <si>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</si>
  <si>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</si>
  <si>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</si>
  <si>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</si>
  <si>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</si>
  <si>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</si>
  <si>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</si>
  <si>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</si>
  <si>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</si>
  <si>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</si>
  <si>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</si>
  <si>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</si>
  <si>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</si>
  <si>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</si>
  <si>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</si>
  <si>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</si>
  <si>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</si>
  <si>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</si>
  <si>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</si>
  <si>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</si>
  <si>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</si>
  <si>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</si>
  <si>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</si>
  <si>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</si>
  <si>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</si>
  <si>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</si>
  <si>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</si>
  <si>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</si>
  <si>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</si>
  <si>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</si>
  <si>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</si>
  <si>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</si>
  <si>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</si>
  <si>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</si>
  <si>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</si>
  <si>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</si>
  <si>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</si>
  <si>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</si>
  <si>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</si>
  <si>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</si>
  <si>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</si>
  <si>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</si>
  <si>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</si>
  <si>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</si>
  <si>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</si>
  <si>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</si>
  <si>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</si>
  <si>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</si>
  <si>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</si>
  <si>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</si>
  <si>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</si>
  <si>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</si>
  <si>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</si>
  <si>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</si>
  <si>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</si>
  <si>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</si>
  <si>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</si>
  <si>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</si>
  <si>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</si>
  <si>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</si>
  <si>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</si>
  <si>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</si>
  <si>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</si>
  <si>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</si>
  <si>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</si>
  <si>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</si>
  <si>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</si>
  <si>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</si>
  <si>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</si>
  <si>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</si>
  <si>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</si>
  <si>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</si>
  <si>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</si>
  <si>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</si>
  <si>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</si>
  <si>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</si>
  <si>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</si>
  <si>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</si>
  <si>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</si>
  <si>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</si>
  <si>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</si>
  <si>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</si>
  <si>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</si>
  <si>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</si>
  <si>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</si>
  <si>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</si>
  <si>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</si>
  <si>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</si>
  <si>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</si>
  <si>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</si>
  <si>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</si>
  <si>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</si>
  <si>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</si>
  <si>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</si>
  <si>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</si>
  <si>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</si>
  <si>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</si>
  <si>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</si>
  <si>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</si>
  <si>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</si>
  <si>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</si>
  <si>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</si>
  <si>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</si>
  <si>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</si>
  <si>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</si>
  <si>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</si>
  <si>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</si>
  <si>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</si>
  <si>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</si>
  <si>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</si>
  <si>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</si>
  <si>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</si>
  <si>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</si>
  <si>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</si>
  <si>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</si>
  <si>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</si>
  <si>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</si>
  <si>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</si>
  <si>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</si>
  <si>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</si>
  <si>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</si>
  <si>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</si>
  <si>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</si>
  <si>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</si>
  <si>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</si>
  <si>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</si>
  <si>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</si>
  <si>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</si>
  <si>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</si>
  <si>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</si>
  <si>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</si>
  <si>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</si>
  <si>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</si>
  <si>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</si>
  <si>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</si>
  <si>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</si>
  <si>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</si>
  <si>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</si>
  <si>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</si>
  <si>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</si>
  <si>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</si>
  <si>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</si>
  <si>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</si>
  <si>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</si>
  <si>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</si>
  <si>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</si>
  <si>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</si>
  <si>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</si>
  <si>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</si>
  <si>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</si>
  <si>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</si>
  <si>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</si>
  <si>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</si>
  <si>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</si>
  <si>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</si>
  <si>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</si>
  <si>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</si>
  <si>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</si>
  <si>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</si>
  <si>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</si>
  <si>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</si>
  <si>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</si>
  <si>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</si>
  <si>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</si>
  <si>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</si>
  <si>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</si>
  <si>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</si>
  <si>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</si>
  <si>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</si>
  <si>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</si>
  <si>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</si>
  <si>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</si>
  <si>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</si>
  <si>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</si>
  <si>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</si>
  <si>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</si>
  <si>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</si>
  <si>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</si>
  <si>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</si>
  <si>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</si>
  <si>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</si>
  <si>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</si>
  <si>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</si>
  <si>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</si>
  <si>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</si>
  <si>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</si>
  <si>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</si>
  <si>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</si>
  <si>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</si>
  <si>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</si>
  <si>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</si>
  <si>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</si>
  <si>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</si>
  <si>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</si>
  <si>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</si>
  <si>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</si>
  <si>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</si>
  <si>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</si>
  <si>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</si>
  <si>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</si>
  <si>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</si>
  <si>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</si>
  <si>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</si>
  <si>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</si>
  <si>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</si>
  <si>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</si>
  <si>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</si>
  <si>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</si>
  <si>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</si>
  <si>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</si>
  <si>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</si>
  <si>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</si>
  <si>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</si>
  <si>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</si>
  <si>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</si>
  <si>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</si>
  <si>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</si>
  <si>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</si>
  <si>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</si>
  <si>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</si>
  <si>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</si>
  <si>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</si>
  <si>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</si>
  <si>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</si>
  <si>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</si>
  <si>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</si>
  <si>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</si>
  <si>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</si>
  <si>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</si>
  <si>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</si>
  <si>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</si>
  <si>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</si>
  <si>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</si>
  <si>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</si>
  <si>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</si>
  <si>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</si>
  <si>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</si>
  <si>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</si>
  <si>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</si>
  <si>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</si>
  <si>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</si>
  <si>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</si>
  <si>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</si>
  <si>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</si>
  <si>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</si>
  <si>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</si>
  <si>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</si>
  <si>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</si>
  <si>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</si>
  <si>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</si>
  <si>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</si>
  <si>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</si>
  <si>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</si>
  <si>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</si>
  <si>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</si>
  <si>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</si>
  <si>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</si>
  <si>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</si>
  <si>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</si>
  <si>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</si>
  <si>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</si>
  <si>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</si>
  <si>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</si>
  <si>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</si>
  <si>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</si>
  <si>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</si>
  <si>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</si>
  <si>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</si>
  <si>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</si>
  <si>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</si>
  <si>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</si>
  <si>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</si>
  <si>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</si>
  <si>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</si>
  <si>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</si>
  <si>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</si>
  <si>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</si>
  <si>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</si>
  <si>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</si>
  <si>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</si>
  <si>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</si>
  <si>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</si>
  <si>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</si>
  <si>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</si>
  <si>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</si>
  <si>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</si>
  <si>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</si>
  <si>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</si>
  <si>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</si>
  <si>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</si>
  <si>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</si>
  <si>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</si>
  <si>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</si>
  <si>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</si>
  <si>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</si>
  <si>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</si>
  <si>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</si>
  <si>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</si>
  <si>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</si>
  <si>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</si>
  <si>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</si>
  <si>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</si>
  <si>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</si>
  <si>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</si>
  <si>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</si>
  <si>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</si>
  <si>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</si>
  <si>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</si>
  <si>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</si>
  <si>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</si>
  <si>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</si>
  <si>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</si>
  <si>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</si>
  <si>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</si>
  <si>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</si>
  <si>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</si>
  <si>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</si>
  <si>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</si>
  <si>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</si>
  <si>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</si>
  <si>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</si>
  <si>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</si>
  <si>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</si>
  <si>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</si>
  <si>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</si>
  <si>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</si>
  <si>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</si>
  <si>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</si>
  <si>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</si>
  <si>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</si>
  <si>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</si>
  <si>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</si>
  <si>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</si>
  <si>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</si>
  <si>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</si>
  <si>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</si>
  <si>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</si>
  <si>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</si>
  <si>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</si>
  <si>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</si>
  <si>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</si>
  <si>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</si>
  <si>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</si>
  <si>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</si>
  <si>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</si>
  <si>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</si>
  <si>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</si>
  <si>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</si>
  <si>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</si>
  <si>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</si>
  <si>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</si>
  <si>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</si>
  <si>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</si>
  <si>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</si>
  <si>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</si>
  <si>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</si>
  <si>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</si>
  <si>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</si>
  <si>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</si>
  <si>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</si>
  <si>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</si>
  <si>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</si>
  <si>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</si>
  <si>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</si>
  <si>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</si>
  <si>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</si>
  <si>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</si>
  <si>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</si>
  <si>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</si>
  <si>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</si>
  <si>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</si>
  <si>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</si>
  <si>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</si>
  <si>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</si>
  <si>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</si>
  <si>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</si>
  <si>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</si>
  <si>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</si>
  <si>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</si>
  <si>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</si>
  <si>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</si>
  <si>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</si>
  <si>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</si>
  <si>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</si>
  <si>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</si>
  <si>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</si>
  <si>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</si>
  <si>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</si>
  <si>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</si>
  <si>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</si>
  <si>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</si>
  <si>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</si>
  <si>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</si>
  <si>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</si>
  <si>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</si>
  <si>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</si>
  <si>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</si>
  <si>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</si>
  <si>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</si>
  <si>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</si>
  <si>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</si>
  <si>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</si>
  <si>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</si>
  <si>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</si>
  <si>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</si>
  <si>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</si>
  <si>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</si>
  <si>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</si>
  <si>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</si>
  <si>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</si>
  <si>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</si>
  <si>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</si>
  <si>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</si>
  <si>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</si>
  <si>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</si>
  <si>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</si>
  <si>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</si>
  <si>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</si>
  <si>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</si>
  <si>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</si>
  <si>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</si>
  <si>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</si>
  <si>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</si>
  <si>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</si>
  <si>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</si>
  <si>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</si>
  <si>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</si>
  <si>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</si>
  <si>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</si>
  <si>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</si>
  <si>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</si>
  <si>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</si>
  <si>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</si>
  <si>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</si>
  <si>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</si>
  <si>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</si>
  <si>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</si>
  <si>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</si>
  <si>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</si>
  <si>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</si>
  <si>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</si>
  <si>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</si>
  <si>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</si>
  <si>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</si>
  <si>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</si>
  <si>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</si>
  <si>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</si>
  <si>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</si>
  <si>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</si>
  <si>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</si>
  <si>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</si>
  <si>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</si>
  <si>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</si>
  <si>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</si>
  <si>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</si>
  <si>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</si>
  <si>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</si>
  <si>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</si>
  <si>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</si>
  <si>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</si>
  <si>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</si>
  <si>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</si>
  <si>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</si>
  <si>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</si>
  <si>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</si>
  <si>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</si>
  <si>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</si>
  <si>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</si>
  <si>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</si>
  <si>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</si>
  <si>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</si>
  <si>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</si>
  <si>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</si>
  <si>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</si>
  <si>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</si>
  <si>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</si>
  <si>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</si>
  <si>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</si>
  <si>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</si>
  <si>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</si>
  <si>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</si>
  <si>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</si>
  <si>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</si>
  <si>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</si>
  <si>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</si>
  <si>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</si>
  <si>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</si>
  <si>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</si>
  <si>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</si>
  <si>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</si>
  <si>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</si>
  <si>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</si>
  <si>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</si>
  <si>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</si>
  <si>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</si>
  <si>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</si>
  <si>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</si>
  <si>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</si>
  <si>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</si>
  <si>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</si>
  <si>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</si>
  <si>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</si>
  <si>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</si>
  <si>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</si>
  <si>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</si>
  <si>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</si>
  <si>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</si>
  <si>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</si>
  <si>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</si>
  <si>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</si>
  <si>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</si>
  <si>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</si>
  <si>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</si>
  <si>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</si>
  <si>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</si>
  <si>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</si>
  <si>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</si>
  <si>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</si>
  <si>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</si>
  <si>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</si>
  <si>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</si>
  <si>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</si>
  <si>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</si>
  <si>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</si>
  <si>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</si>
  <si>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</si>
  <si>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</si>
  <si>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</si>
  <si>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</si>
  <si>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</si>
  <si>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</si>
  <si>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</si>
  <si>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</si>
  <si>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</si>
  <si>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</si>
  <si>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</si>
  <si>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</si>
  <si>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</si>
  <si>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</si>
  <si>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</si>
  <si>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</si>
  <si>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</si>
  <si>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</si>
  <si>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</si>
  <si>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</si>
  <si>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</si>
  <si>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</si>
  <si>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</si>
  <si>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</si>
  <si>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</si>
  <si>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</si>
  <si>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</si>
  <si>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</si>
  <si>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</si>
  <si>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</si>
  <si>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</si>
  <si>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</si>
  <si>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</si>
  <si>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</si>
  <si>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</si>
  <si>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</si>
  <si>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</si>
  <si>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</si>
  <si>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</si>
  <si>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</si>
  <si>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</si>
  <si>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</si>
  <si>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</si>
  <si>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</si>
  <si>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</si>
  <si>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</si>
  <si>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</si>
  <si>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</si>
  <si>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</si>
  <si>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</si>
  <si>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</si>
  <si>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</si>
  <si>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</si>
  <si>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</si>
  <si>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</si>
  <si>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</si>
  <si>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</si>
  <si>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</si>
  <si>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</si>
  <si>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</si>
  <si>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</si>
  <si>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</si>
  <si>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</si>
  <si>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</si>
  <si>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</si>
  <si>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</si>
  <si>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</si>
  <si>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</si>
  <si>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</si>
  <si>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</si>
  <si>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</si>
  <si>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</si>
  <si>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</si>
  <si>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</si>
  <si>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</si>
  <si>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</si>
  <si>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</si>
  <si>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</si>
  <si>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</si>
  <si>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</si>
  <si>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</si>
  <si>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</si>
  <si>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</si>
  <si>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</si>
  <si>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</si>
  <si>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</si>
  <si>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</si>
  <si>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</si>
  <si>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</si>
  <si>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</si>
  <si>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</si>
  <si>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</si>
  <si>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</si>
  <si>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</si>
  <si>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</si>
  <si>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</si>
  <si>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</si>
  <si>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</si>
  <si>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</si>
  <si>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</si>
  <si>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</si>
  <si>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</si>
  <si>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</si>
  <si>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</si>
  <si>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</si>
  <si>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</si>
  <si>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</si>
  <si>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</si>
  <si>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</si>
  <si>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</si>
  <si>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</si>
  <si>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</si>
  <si>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</si>
  <si>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</si>
  <si>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</si>
  <si>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</si>
  <si>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</si>
  <si>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</si>
  <si>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</si>
  <si>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</si>
  <si>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</si>
  <si>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</si>
  <si>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</si>
  <si>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</si>
  <si>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</si>
  <si>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</si>
  <si>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</si>
  <si>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</si>
  <si>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</si>
  <si>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</si>
  <si>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</si>
  <si>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</si>
  <si>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</si>
  <si>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</si>
  <si>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</si>
  <si>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</si>
  <si>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</si>
  <si>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</si>
  <si>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</si>
  <si>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</si>
  <si>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</si>
  <si>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</si>
  <si>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</si>
  <si>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</si>
  <si>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</si>
  <si>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</si>
  <si>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</si>
  <si>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</si>
  <si>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</si>
  <si>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</si>
  <si>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</si>
  <si>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</si>
  <si>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</si>
  <si>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</si>
  <si>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</si>
  <si>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</si>
  <si>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</si>
  <si>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</si>
  <si>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</si>
  <si>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</si>
  <si>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</si>
  <si>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</si>
  <si>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</si>
  <si>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</si>
  <si>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</si>
  <si>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</si>
  <si>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</si>
  <si>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</si>
  <si>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</si>
  <si>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</si>
  <si>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</si>
  <si>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</si>
  <si>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</si>
  <si>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</si>
  <si>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</si>
  <si>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</si>
  <si>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</si>
  <si>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</si>
  <si>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</si>
  <si>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</si>
  <si>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</si>
  <si>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</si>
  <si>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</si>
  <si>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</si>
  <si>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</si>
  <si>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</si>
  <si>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</si>
  <si>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</si>
  <si>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</si>
  <si>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</si>
  <si>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</si>
  <si>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</si>
  <si>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</si>
  <si>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</si>
  <si>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</si>
  <si>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</si>
  <si>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</si>
  <si>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</si>
  <si>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</si>
  <si>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</si>
  <si>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</si>
  <si>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</si>
  <si>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</si>
  <si>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</si>
  <si>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</si>
  <si>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</si>
  <si>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</si>
  <si>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</si>
  <si>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</si>
  <si>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</si>
  <si>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</si>
  <si>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</si>
  <si>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</si>
  <si>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</si>
  <si>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</si>
  <si>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</si>
  <si>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</si>
  <si>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</si>
  <si>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</si>
  <si>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</si>
  <si>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</si>
  <si>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</si>
  <si>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</si>
  <si>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</si>
  <si>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</si>
  <si>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</si>
  <si>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</si>
  <si>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</si>
  <si>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</si>
  <si>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</si>
  <si>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</si>
  <si>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</si>
  <si>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</si>
  <si>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</si>
  <si>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</si>
  <si>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</si>
  <si>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</si>
  <si>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</si>
  <si>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</si>
  <si>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</si>
  <si>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</si>
  <si>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</si>
  <si>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</si>
  <si>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</si>
  <si>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</si>
  <si>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</si>
  <si>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</si>
  <si>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</si>
  <si>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</si>
  <si>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</si>
  <si>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</si>
  <si>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</si>
  <si>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</si>
  <si>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</si>
  <si>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</si>
  <si>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</si>
  <si>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</si>
  <si>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</si>
  <si>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</si>
  <si>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</si>
  <si>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</si>
  <si>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</si>
  <si>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</si>
  <si>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</si>
  <si>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</si>
  <si>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</si>
  <si>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</si>
  <si>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</si>
  <si>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</si>
  <si>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</si>
  <si>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</si>
  <si>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</si>
  <si>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</si>
  <si>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</si>
  <si>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</si>
  <si>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</si>
  <si>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</si>
  <si>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</si>
  <si>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</si>
  <si>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</si>
  <si>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</si>
  <si>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</si>
  <si>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</si>
  <si>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</si>
  <si>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</si>
  <si>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</si>
  <si>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</si>
  <si>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</si>
  <si>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</si>
  <si>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</si>
  <si>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</si>
  <si>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</si>
  <si>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</si>
  <si>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</si>
  <si>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</si>
  <si>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</si>
  <si>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</si>
  <si>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</si>
  <si>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</si>
  <si>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</si>
  <si>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</si>
  <si>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</si>
  <si>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</si>
  <si>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</si>
  <si>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</si>
  <si>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</si>
  <si>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</si>
  <si>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</si>
  <si>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</si>
  <si>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</si>
  <si>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</si>
  <si>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</si>
  <si>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</si>
  <si>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</si>
  <si>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</si>
  <si>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</si>
  <si>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</si>
  <si>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</si>
  <si>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</si>
  <si>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</si>
  <si>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</si>
  <si>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</si>
  <si>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</si>
  <si>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</si>
  <si>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</si>
  <si>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</si>
  <si>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</si>
  <si>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</si>
  <si>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</si>
  <si>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</si>
  <si>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</si>
  <si>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</si>
  <si>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</si>
  <si>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</si>
  <si>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</si>
  <si>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</si>
  <si>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</si>
  <si>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</si>
  <si>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</si>
  <si>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</si>
  <si>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</si>
  <si>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</si>
  <si>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</si>
  <si>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</si>
  <si>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</si>
  <si>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</si>
  <si>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</si>
  <si>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</si>
  <si>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</si>
  <si>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</si>
  <si>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</si>
  <si>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</si>
  <si>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</si>
  <si>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</si>
  <si>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</si>
  <si>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</si>
  <si>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</si>
  <si>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</si>
  <si>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</si>
  <si>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</si>
  <si>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</si>
  <si>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</si>
  <si>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</si>
  <si>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</si>
  <si>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</si>
  <si>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</si>
  <si>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</si>
  <si>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</si>
  <si>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</si>
  <si>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</si>
  <si>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</si>
  <si>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</si>
  <si>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</si>
  <si>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</si>
  <si>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</si>
  <si>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</si>
  <si>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</si>
  <si>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</si>
  <si>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</si>
  <si>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</si>
  <si>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</si>
  <si>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</si>
  <si>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</si>
  <si>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</si>
  <si>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</si>
  <si>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</si>
  <si>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</si>
  <si>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</si>
  <si>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</si>
  <si>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</si>
  <si>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</si>
  <si>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</si>
  <si>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</si>
  <si>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</si>
  <si>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</si>
  <si>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</si>
  <si>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</si>
  <si>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</si>
  <si>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</si>
  <si>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</si>
  <si>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</si>
  <si>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</si>
  <si>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</si>
  <si>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</si>
  <si>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</si>
  <si>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</si>
  <si>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</si>
  <si>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</si>
  <si>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</si>
  <si>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</si>
  <si>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</si>
  <si>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</si>
  <si>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</si>
  <si>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</si>
  <si>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</si>
  <si>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</si>
  <si>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</si>
  <si>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</si>
  <si>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</si>
  <si>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</si>
  <si>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</si>
  <si>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</si>
  <si>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</si>
  <si>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</si>
  <si>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</si>
  <si>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</si>
  <si>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</si>
  <si>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</si>
  <si>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</si>
  <si>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</si>
  <si>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</si>
  <si>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</si>
  <si>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</si>
  <si>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</si>
  <si>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</si>
  <si>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</si>
  <si>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</si>
  <si>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</si>
  <si>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</si>
  <si>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</si>
  <si>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</si>
  <si>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</si>
  <si>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</si>
  <si>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</si>
  <si>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</si>
  <si>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</si>
  <si>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</si>
  <si>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</si>
  <si>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</si>
  <si>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</si>
  <si>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</si>
  <si>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</si>
  <si>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</si>
  <si>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</si>
  <si>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</si>
  <si>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</si>
  <si>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</si>
  <si>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</si>
  <si>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</si>
  <si>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</si>
  <si>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</si>
  <si>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</si>
  <si>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</si>
  <si>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</si>
  <si>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</si>
  <si>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</si>
  <si>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</si>
  <si>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</si>
  <si>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</si>
  <si>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</si>
  <si>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</si>
  <si>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</si>
  <si>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</si>
  <si>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</si>
  <si>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</si>
  <si>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</si>
  <si>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</si>
  <si>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</si>
  <si>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</si>
  <si>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</si>
  <si>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</si>
  <si>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</si>
  <si>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</si>
  <si>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</si>
  <si>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</si>
  <si>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</si>
  <si>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</si>
  <si>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</si>
  <si>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</si>
  <si>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</si>
  <si>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</si>
  <si>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</si>
  <si>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</si>
  <si>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</si>
  <si>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</si>
  <si>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</si>
  <si>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</si>
  <si>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</si>
  <si>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</si>
  <si>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</si>
  <si>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</si>
  <si>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</si>
  <si>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</si>
  <si>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</si>
  <si>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</si>
  <si>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</si>
  <si>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</si>
  <si>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</si>
  <si>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</si>
  <si>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</si>
  <si>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</si>
  <si>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</si>
  <si>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</si>
  <si>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</si>
  <si>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</si>
  <si>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</si>
  <si>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</si>
  <si>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</si>
  <si>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</si>
  <si>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</si>
  <si>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</si>
  <si>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</si>
  <si>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</si>
  <si>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</si>
  <si>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</si>
  <si>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</si>
  <si>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</si>
  <si>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</si>
  <si>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</si>
  <si>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</si>
  <si>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</si>
  <si>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</si>
  <si>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</si>
  <si>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</si>
  <si>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</si>
  <si>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</si>
  <si>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</si>
  <si>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</si>
  <si>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</si>
  <si>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</si>
  <si>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</si>
  <si>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</si>
  <si>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</si>
  <si>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</si>
  <si>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</si>
  <si>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</si>
  <si>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</si>
  <si>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</si>
  <si>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</si>
  <si>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</si>
  <si>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</si>
  <si>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</si>
  <si>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</si>
  <si>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</si>
  <si>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</si>
  <si>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</si>
  <si>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</si>
  <si>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</si>
  <si>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</si>
  <si>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</si>
  <si>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</si>
  <si>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</si>
  <si>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</si>
  <si>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</si>
  <si>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</si>
  <si>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</si>
  <si>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</si>
  <si>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</si>
  <si>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</si>
  <si>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</si>
  <si>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</si>
  <si>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</si>
  <si>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</si>
  <si>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</si>
  <si>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</si>
  <si>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</si>
  <si>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</si>
  <si>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</si>
  <si>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</si>
  <si>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</si>
  <si>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</si>
  <si>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</si>
  <si>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</si>
  <si>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</si>
  <si>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</si>
  <si>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</si>
  <si>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</si>
  <si>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</si>
  <si>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</si>
  <si>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</si>
  <si>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</si>
  <si>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</si>
  <si>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</si>
  <si>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</si>
  <si>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</si>
  <si>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</si>
  <si>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</si>
  <si>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</si>
  <si>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</si>
  <si>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</si>
  <si>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</si>
  <si>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</si>
  <si>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</si>
  <si>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</si>
  <si>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</si>
  <si>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</si>
  <si>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</si>
  <si>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</si>
  <si>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</si>
  <si>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</si>
  <si>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</si>
  <si>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</si>
  <si>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</si>
  <si>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</si>
  <si>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</si>
  <si>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</si>
  <si>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</si>
  <si>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</si>
  <si>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</si>
  <si>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</si>
  <si>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</si>
  <si>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</si>
  <si>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</si>
  <si>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</si>
  <si>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</si>
  <si>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</si>
  <si>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</si>
  <si>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</si>
  <si>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</si>
  <si>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</si>
  <si>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</si>
  <si>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</si>
  <si>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</si>
  <si>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</si>
  <si>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</si>
  <si>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</si>
  <si>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</si>
  <si>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</si>
  <si>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</si>
  <si>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</si>
  <si>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</si>
  <si>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</si>
  <si>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</si>
  <si>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</si>
  <si>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</si>
  <si>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</si>
  <si>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</si>
  <si>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</si>
  <si>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</si>
  <si>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</si>
  <si>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</si>
  <si>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</si>
  <si>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</si>
  <si>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</si>
  <si>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</si>
  <si>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</si>
  <si>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</si>
  <si>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</si>
  <si>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</si>
  <si>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</si>
  <si>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</si>
  <si>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</si>
  <si>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</si>
  <si>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</si>
  <si>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</si>
  <si>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</si>
  <si>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</si>
  <si>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</si>
  <si>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</si>
  <si>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</si>
  <si>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</si>
  <si>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</si>
  <si>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</si>
  <si>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</si>
  <si>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</si>
  <si>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</si>
  <si>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</si>
  <si>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</si>
  <si>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</si>
  <si>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</si>
  <si>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</si>
  <si>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</si>
  <si>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</si>
  <si>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</si>
  <si>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</si>
  <si>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</si>
  <si>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</si>
  <si>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</si>
  <si>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</si>
  <si>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</si>
  <si>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</si>
  <si>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</si>
  <si>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</si>
  <si>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</si>
  <si>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</si>
  <si>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</si>
  <si>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</si>
  <si>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</si>
  <si>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</si>
  <si>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</si>
  <si>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</si>
  <si>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</si>
  <si>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</si>
  <si>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</si>
  <si>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</si>
  <si>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</si>
  <si>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</si>
  <si>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</si>
  <si>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</si>
  <si>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</si>
  <si>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</si>
  <si>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</si>
  <si>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</si>
  <si>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</si>
  <si>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</si>
  <si>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</si>
  <si>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</si>
  <si>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</si>
  <si>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</si>
  <si>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</si>
  <si>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</si>
  <si>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</si>
  <si>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</si>
  <si>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</si>
  <si>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</si>
  <si>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</si>
  <si>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</si>
  <si>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</si>
  <si>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</si>
  <si>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</si>
  <si>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</si>
  <si>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</si>
  <si>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</si>
  <si>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</si>
  <si>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</si>
  <si>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</si>
  <si>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</si>
  <si>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</si>
  <si>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</si>
  <si>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</si>
  <si>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</si>
  <si>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</si>
  <si>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</si>
  <si>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</si>
  <si>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</si>
  <si>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</si>
  <si>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</si>
  <si>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</si>
  <si>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</si>
  <si>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</si>
  <si>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</si>
  <si>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</si>
  <si>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</si>
  <si>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</si>
  <si>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</si>
  <si>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</si>
  <si>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</si>
  <si>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</si>
  <si>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</si>
  <si>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</si>
  <si>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</si>
  <si>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</si>
  <si>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</si>
  <si>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</si>
  <si>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</si>
  <si>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</si>
  <si>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</si>
  <si>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</si>
  <si>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</si>
  <si>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</si>
  <si>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</si>
  <si>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</si>
  <si>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</si>
  <si>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</si>
  <si>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</si>
  <si>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</si>
  <si>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</si>
  <si>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</si>
  <si>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</si>
  <si>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</si>
  <si>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</si>
  <si>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</si>
  <si>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</si>
  <si>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</si>
  <si>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</si>
  <si>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</si>
  <si>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</si>
  <si>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</si>
  <si>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</si>
  <si>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</si>
  <si>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</si>
  <si>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</si>
  <si>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</si>
  <si>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</si>
  <si>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</si>
  <si>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</si>
  <si>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</si>
  <si>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</si>
  <si>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</si>
  <si>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</si>
  <si>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</si>
  <si>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</si>
  <si>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</si>
  <si>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</si>
  <si>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</si>
  <si>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</si>
  <si>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</si>
  <si>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</si>
  <si>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</si>
  <si>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</si>
  <si>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</si>
  <si>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</si>
  <si>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</si>
  <si>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</si>
  <si>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</si>
  <si>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</si>
  <si>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</si>
  <si>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</si>
  <si>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</si>
  <si>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</si>
  <si>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</si>
  <si>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</si>
  <si>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</si>
  <si>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</si>
  <si>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</si>
  <si>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</si>
  <si>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</si>
  <si>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</si>
  <si>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</si>
  <si>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</si>
  <si>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</si>
  <si>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</si>
  <si>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</si>
  <si>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</si>
  <si>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</si>
  <si>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</si>
  <si>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</si>
  <si>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</si>
  <si>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</si>
  <si>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</si>
  <si>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</si>
  <si>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</si>
  <si>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</si>
  <si>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</si>
  <si>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</si>
  <si>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</si>
  <si>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</si>
  <si>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</si>
  <si>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</si>
  <si>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</si>
  <si>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</si>
  <si>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</si>
  <si>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</si>
  <si>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</si>
  <si>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</si>
  <si>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</si>
  <si>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</si>
  <si>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</si>
  <si>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</si>
  <si>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</si>
  <si>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</si>
  <si>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</si>
  <si>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</si>
  <si>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</si>
  <si>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</si>
  <si>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</si>
  <si>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</si>
  <si>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</si>
  <si>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</si>
  <si>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</si>
  <si>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</si>
  <si>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</si>
  <si>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</si>
  <si>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</si>
  <si>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</si>
  <si>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</si>
  <si>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</si>
  <si>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</si>
  <si>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</si>
  <si>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</si>
  <si>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</si>
  <si>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</si>
  <si>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</si>
  <si>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</si>
  <si>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</si>
  <si>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</si>
  <si>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</si>
  <si>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</si>
  <si>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</si>
  <si>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</si>
  <si>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</si>
  <si>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</si>
  <si>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</si>
  <si>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</si>
  <si>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</si>
  <si>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</si>
  <si>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</si>
  <si>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</si>
  <si>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</si>
  <si>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</si>
  <si>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</si>
  <si>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</si>
  <si>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</si>
  <si>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</si>
  <si>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</si>
  <si>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</si>
  <si>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</si>
  <si>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</si>
  <si>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</si>
  <si>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</si>
  <si>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</si>
  <si>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</si>
  <si>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</si>
  <si>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</si>
  <si>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</si>
  <si>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</si>
  <si>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</si>
  <si>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</si>
  <si>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</si>
  <si>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</si>
  <si>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</si>
  <si>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</si>
  <si>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</si>
  <si>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</si>
  <si>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</si>
  <si>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</si>
  <si>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</si>
  <si>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</si>
  <si>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</si>
  <si>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</si>
  <si>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</si>
  <si>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</si>
  <si>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</si>
  <si>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</si>
  <si>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</si>
  <si>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</si>
  <si>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</si>
  <si>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</si>
  <si>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</si>
  <si>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</si>
  <si>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</si>
  <si>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</si>
  <si>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</si>
  <si>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</si>
  <si>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</si>
  <si>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</si>
  <si>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</si>
  <si>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</si>
  <si>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</si>
  <si>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</si>
  <si>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</si>
  <si>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</si>
  <si>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</si>
  <si>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</si>
  <si>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</si>
  <si>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</si>
  <si>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</si>
  <si>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</si>
  <si>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</si>
  <si>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</si>
  <si>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</si>
  <si>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</si>
  <si>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</si>
  <si>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</si>
  <si>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</si>
  <si>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</si>
  <si>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</si>
  <si>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</si>
  <si>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</si>
  <si>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</si>
  <si>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</si>
  <si>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</si>
  <si>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</si>
  <si>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</si>
  <si>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</si>
  <si>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</si>
  <si>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</si>
  <si>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</si>
  <si>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</si>
  <si>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</si>
  <si>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</si>
  <si>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</si>
  <si>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</si>
  <si>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</si>
  <si>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</si>
  <si>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</si>
  <si>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</si>
  <si>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</si>
  <si>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</si>
  <si>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</si>
  <si>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</si>
  <si>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</si>
  <si>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</si>
  <si>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</si>
  <si>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</si>
  <si>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</si>
  <si>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</si>
  <si>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</si>
  <si>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</si>
  <si>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</si>
  <si>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</si>
  <si>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</si>
  <si>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</si>
  <si>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</si>
  <si>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</si>
  <si>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</si>
  <si>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</si>
  <si>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</si>
  <si>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</si>
  <si>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</si>
  <si>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</si>
  <si>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</si>
  <si>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</si>
  <si>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</si>
  <si>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</si>
  <si>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</si>
  <si>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</si>
  <si>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</si>
  <si>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</si>
  <si>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</si>
  <si>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</si>
  <si>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</si>
  <si>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</si>
  <si>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</si>
  <si>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</si>
  <si>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</si>
  <si>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</si>
  <si>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</si>
  <si>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</si>
  <si>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</si>
  <si>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</si>
  <si>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</si>
  <si>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</si>
  <si>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</si>
  <si>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</si>
  <si>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</si>
  <si>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</si>
  <si>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</si>
  <si>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</si>
  <si>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</si>
  <si>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</si>
  <si>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</si>
  <si>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</si>
  <si>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</si>
  <si>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</si>
  <si>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</si>
  <si>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</si>
  <si>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</si>
  <si>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</si>
  <si>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</si>
  <si>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</si>
  <si>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</si>
  <si>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</si>
  <si>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</si>
  <si>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</si>
  <si>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</si>
  <si>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</si>
  <si>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</si>
  <si>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</si>
  <si>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</si>
  <si>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</si>
  <si>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</si>
  <si>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</si>
  <si>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</si>
  <si>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</si>
  <si>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</si>
  <si>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</si>
  <si>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</si>
  <si>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</si>
  <si>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</si>
  <si>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</si>
  <si>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</si>
  <si>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</si>
  <si>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</si>
  <si>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</si>
  <si>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</si>
  <si>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</si>
  <si>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</si>
  <si>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</si>
  <si>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</si>
  <si>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</si>
  <si>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</si>
  <si>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</si>
  <si>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</si>
  <si>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</si>
  <si>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</si>
  <si>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</si>
  <si>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</si>
  <si>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</si>
  <si>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</si>
  <si>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</si>
  <si>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</si>
  <si>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</si>
  <si>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</si>
  <si>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</si>
  <si>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</si>
  <si>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</si>
  <si>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</si>
  <si>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</si>
  <si>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</si>
  <si>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</si>
  <si>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</si>
  <si>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</si>
  <si>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</si>
  <si>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</si>
  <si>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</si>
  <si>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</si>
  <si>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</si>
  <si>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</si>
  <si>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</si>
  <si>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</si>
  <si>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</si>
  <si>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</si>
  <si>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</si>
  <si>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</si>
  <si>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</si>
  <si>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</si>
  <si>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</si>
  <si>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</si>
  <si>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</si>
  <si>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</si>
  <si>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</si>
  <si>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</si>
  <si>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</si>
  <si>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</si>
  <si>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</si>
  <si>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</si>
  <si>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</si>
  <si>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</si>
  <si>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</si>
  <si>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</si>
  <si>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</si>
  <si>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</si>
  <si>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</si>
  <si>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</si>
  <si>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</si>
  <si>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</si>
  <si>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</si>
  <si>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</si>
  <si>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</si>
  <si>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</si>
  <si>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</si>
  <si>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</si>
  <si>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</si>
  <si>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</si>
  <si>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</si>
  <si>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</si>
  <si>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</si>
  <si>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</si>
  <si>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</si>
  <si>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</si>
  <si>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</si>
  <si>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</si>
  <si>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</si>
  <si>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</si>
  <si>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</si>
  <si>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</si>
  <si>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</si>
  <si>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</si>
  <si>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ANALISTA DESARROLLO INSTITUCIO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</si>
  <si>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</si>
  <si>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</si>
  <si>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</si>
  <si>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</si>
  <si>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</si>
  <si>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</si>
  <si>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</si>
  <si>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</si>
  <si>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</si>
  <si>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</si>
  <si>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</si>
  <si>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</si>
  <si>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</si>
  <si>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</si>
  <si>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</si>
  <si>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</si>
  <si>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</si>
  <si>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</si>
  <si>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</si>
  <si>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</si>
  <si>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</si>
  <si>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</si>
  <si>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</si>
  <si>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</si>
  <si>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</si>
  <si>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</si>
  <si>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</si>
  <si>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</si>
  <si>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</si>
  <si>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</si>
  <si>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</si>
  <si>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</si>
  <si>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</si>
  <si>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</si>
  <si>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</si>
  <si>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</si>
  <si>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</si>
  <si>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</si>
  <si>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</si>
  <si>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</si>
  <si>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</si>
  <si>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</si>
  <si>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</si>
  <si>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</si>
  <si>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</si>
  <si>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</si>
  <si>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</si>
  <si>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</si>
  <si>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</si>
  <si>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</si>
  <si>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</si>
  <si>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</si>
  <si>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</si>
  <si>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</si>
  <si>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</si>
  <si>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</si>
  <si>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</si>
  <si>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</si>
  <si>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</si>
  <si>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</si>
  <si>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</si>
  <si>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</si>
  <si>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</si>
  <si>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</si>
  <si>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</si>
  <si>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NO</t>
  </si>
  <si>
    <t>STATUS_01</t>
  </si>
  <si>
    <t>FUNDAPEC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</si>
  <si>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</si>
  <si>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</si>
  <si>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</si>
  <si>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</si>
  <si>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</si>
  <si>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</si>
  <si>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</si>
  <si>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</si>
  <si>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</si>
  <si>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</si>
  <si>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</si>
  <si>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</si>
  <si>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</si>
  <si>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</si>
  <si>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</si>
  <si>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</si>
  <si>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</si>
  <si>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</si>
  <si>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</si>
  <si>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</si>
  <si>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</si>
  <si>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</si>
  <si>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</si>
  <si>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</si>
  <si>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</si>
  <si>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</si>
  <si>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</si>
  <si>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</si>
  <si>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</si>
  <si>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</si>
  <si>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</si>
  <si>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</si>
  <si>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</si>
  <si>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</si>
  <si>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</si>
  <si>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</si>
  <si>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</si>
  <si>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</si>
  <si>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</si>
  <si>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</si>
  <si>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</si>
  <si>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</si>
  <si>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</si>
  <si>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</si>
  <si>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</si>
  <si>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</si>
  <si>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</si>
  <si>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</si>
  <si>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</si>
  <si>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</si>
  <si>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</si>
  <si>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</si>
  <si>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</si>
  <si>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</si>
  <si>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</si>
  <si>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</si>
  <si>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</si>
  <si>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</si>
  <si>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</si>
  <si>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</si>
  <si>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</si>
  <si>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</si>
  <si>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</si>
  <si>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</si>
  <si>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</si>
  <si>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</si>
  <si>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</si>
  <si>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</si>
  <si>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</si>
  <si>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</si>
  <si>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</si>
  <si>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</si>
  <si>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</si>
  <si>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</si>
  <si>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</si>
  <si>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</si>
  <si>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</si>
  <si>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</si>
  <si>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</si>
  <si>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</si>
  <si>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</si>
  <si>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</si>
  <si>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</si>
  <si>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</si>
  <si>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</si>
  <si>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</si>
  <si>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</si>
  <si>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</si>
  <si>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</si>
  <si>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</si>
  <si>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</si>
  <si>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</si>
  <si>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</si>
  <si>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</si>
  <si>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</si>
  <si>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</si>
  <si>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</si>
  <si>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</si>
  <si>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</si>
  <si>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</si>
  <si>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</si>
  <si>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</si>
  <si>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</si>
  <si>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</si>
  <si>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</si>
  <si>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</si>
  <si>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</si>
  <si>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</si>
  <si>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</si>
  <si>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</si>
  <si>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</si>
  <si>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</si>
  <si>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</si>
  <si>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</si>
  <si>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</si>
  <si>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</si>
  <si>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</si>
  <si>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</si>
  <si>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</si>
  <si>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</si>
  <si>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</si>
  <si>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</si>
  <si>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</si>
  <si>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</si>
  <si>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</si>
  <si>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</si>
  <si>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</si>
  <si>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</si>
  <si>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</si>
  <si>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</si>
  <si>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</si>
  <si>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</si>
  <si>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</si>
  <si>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</si>
  <si>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</si>
  <si>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</si>
  <si>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</si>
  <si>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</si>
  <si>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</si>
  <si>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</si>
  <si>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</si>
  <si>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</si>
  <si>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</si>
  <si>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</si>
  <si>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</si>
  <si>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</si>
  <si>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</si>
  <si>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</si>
  <si>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</si>
  <si>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</si>
  <si>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</si>
  <si>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</si>
  <si>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</si>
  <si>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</si>
  <si>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</si>
  <si>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</si>
  <si>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</si>
  <si>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</si>
  <si>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</si>
  <si>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</si>
  <si>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</si>
  <si>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</si>
  <si>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</si>
  <si>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</si>
  <si>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</si>
  <si>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</si>
  <si>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</si>
  <si>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</si>
  <si>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</si>
  <si>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</si>
  <si>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</si>
  <si>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</si>
  <si>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</si>
  <si>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</si>
  <si>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</si>
  <si>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</si>
  <si>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</si>
  <si>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</si>
  <si>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</si>
  <si>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</si>
  <si>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</si>
  <si>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</si>
  <si>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</si>
  <si>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</si>
  <si>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</si>
  <si>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</si>
  <si>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</si>
  <si>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</si>
  <si>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</si>
  <si>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</si>
  <si>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</si>
  <si>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</si>
  <si>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</si>
  <si>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</si>
  <si>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</si>
  <si>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</si>
  <si>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</si>
  <si>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</si>
  <si>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</si>
  <si>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</si>
  <si>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</si>
  <si>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</si>
  <si>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</si>
  <si>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</si>
  <si>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</si>
  <si>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</si>
  <si>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</si>
  <si>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</si>
  <si>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</si>
  <si>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</si>
  <si>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</si>
  <si>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</si>
  <si>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</si>
  <si>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</si>
  <si>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</si>
  <si>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</si>
  <si>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</si>
  <si>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</si>
  <si>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</si>
  <si>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</si>
  <si>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</si>
  <si>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</si>
  <si>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</si>
  <si>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</si>
  <si>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</si>
  <si>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</si>
  <si>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</si>
  <si>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</si>
  <si>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</si>
  <si>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</si>
  <si>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</si>
  <si>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</si>
  <si>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</si>
  <si>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</si>
  <si>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</si>
  <si>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</si>
  <si>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</si>
  <si>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</si>
  <si>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</si>
  <si>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</si>
  <si>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</si>
  <si>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</si>
  <si>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</si>
  <si>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</si>
  <si>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</si>
  <si>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</si>
  <si>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</si>
  <si>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</si>
  <si>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</si>
  <si>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</si>
  <si>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</si>
  <si>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</si>
  <si>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</si>
  <si>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</si>
  <si>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</si>
  <si>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</si>
  <si>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</si>
  <si>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</si>
  <si>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</si>
  <si>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</si>
  <si>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</si>
  <si>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</si>
  <si>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</si>
  <si>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</si>
  <si>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</si>
  <si>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</si>
  <si>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</si>
  <si>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</si>
  <si>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</si>
  <si>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</si>
  <si>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</si>
  <si>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</si>
  <si>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</si>
  <si>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</si>
  <si>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</si>
  <si>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</si>
  <si>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</si>
  <si>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</si>
  <si>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</si>
  <si>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</si>
  <si>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</si>
  <si>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</si>
  <si>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</si>
  <si>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</si>
  <si>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</si>
  <si>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</si>
  <si>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</si>
  <si>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</si>
  <si>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</si>
  <si>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</si>
  <si>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</si>
  <si>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</si>
  <si>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</si>
  <si>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</si>
  <si>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</si>
  <si>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</si>
  <si>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</si>
  <si>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</si>
  <si>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</si>
  <si>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</si>
  <si>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</si>
  <si>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</si>
  <si>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</si>
  <si>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</si>
  <si>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</si>
  <si>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</si>
  <si>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</si>
  <si>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</si>
  <si>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</si>
  <si>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</si>
  <si>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</si>
  <si>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</si>
  <si>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</si>
  <si>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</si>
  <si>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</si>
  <si>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</si>
  <si>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</si>
  <si>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</si>
  <si>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</si>
  <si>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</si>
  <si>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</si>
  <si>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</si>
  <si>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</si>
  <si>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</si>
  <si>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</si>
  <si>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</si>
  <si>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</si>
  <si>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</si>
  <si>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</si>
  <si>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</si>
  <si>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</si>
  <si>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</si>
  <si>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</si>
  <si>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</si>
  <si>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</si>
  <si>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</si>
  <si>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</si>
  <si>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</si>
  <si>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</si>
  <si>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</si>
  <si>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</si>
  <si>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</si>
  <si>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</si>
  <si>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</si>
  <si>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</si>
  <si>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</si>
  <si>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</si>
  <si>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</si>
  <si>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</si>
  <si>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</si>
  <si>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</si>
  <si>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</si>
  <si>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</si>
  <si>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</si>
  <si>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</si>
  <si>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</si>
  <si>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</si>
  <si>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</si>
  <si>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</si>
  <si>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</si>
  <si>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</si>
  <si>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</si>
  <si>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</si>
  <si>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</si>
  <si>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</si>
  <si>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</si>
  <si>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</si>
  <si>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</si>
  <si>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</si>
  <si>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</si>
  <si>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</si>
  <si>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</si>
  <si>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</si>
  <si>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</si>
  <si>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</si>
  <si>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</si>
  <si>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</si>
  <si>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</si>
  <si>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SNETO</t>
  </si>
  <si>
    <t>FIJA</t>
  </si>
  <si>
    <t>RENUNCIO</t>
  </si>
  <si>
    <t>nomdepto2</t>
  </si>
  <si>
    <t>20230825</t>
  </si>
  <si>
    <t>08-2023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</si>
  <si>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</si>
  <si>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</si>
  <si>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</si>
  <si>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</si>
  <si>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</si>
  <si>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</si>
  <si>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</si>
  <si>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</si>
  <si>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</si>
  <si>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</si>
  <si>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</si>
  <si>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</si>
  <si>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</si>
  <si>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</si>
  <si>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</si>
  <si>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</si>
  <si>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</si>
  <si>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</si>
  <si>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0002</t>
  </si>
  <si>
    <t>00000070</t>
  </si>
  <si>
    <t>MENSAJERO(A)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</si>
  <si>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</si>
  <si>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</si>
  <si>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</si>
  <si>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</si>
  <si>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</si>
  <si>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</si>
  <si>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</si>
  <si>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</si>
  <si>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</si>
  <si>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</si>
  <si>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</si>
  <si>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</si>
  <si>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</si>
  <si>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</si>
  <si>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</si>
  <si>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</si>
  <si>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</si>
  <si>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</si>
  <si>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</si>
  <si>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</si>
  <si>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</si>
  <si>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</si>
  <si>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</si>
  <si>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</si>
  <si>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</si>
  <si>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REPORTE DE PERSONAL FIJO - CORRESPONDIENTE AL MES DE AGOSTO DE 2023</t>
  </si>
  <si>
    <t>Otros Descuentos</t>
  </si>
  <si>
    <t>REPORTE DE INTERINATO - CORRESPONDIENTE AL MES DE AGOSTO DE 2023</t>
  </si>
  <si>
    <t xml:space="preserve">                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</si>
</sst>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6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0" fontId="9" fillId="0" borderId="0"/>
    <xf numFmtId="0" fontId="24" fillId="0" borderId="0"/>
  </cellStyleXfs>
  <cellXfs count="145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7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18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5" fillId="0" borderId="0" xfId="1" applyFont="1" applyFill="1" applyBorder="1" applyAlignment="1">
      <alignment horizontal="left" vertical="top" wrapText="1"/>
    </xf>
    <xf numFmtId="0" fontId="18" fillId="0" borderId="4" xfId="7" applyFont="1" applyBorder="1"/>
    <xf numFmtId="164" fontId="18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8" fillId="4" borderId="6" xfId="9" applyFont="1" applyFill="1" applyBorder="1" applyAlignment="1">
      <alignment horizontal="center"/>
    </xf>
    <xf numFmtId="164" fontId="18" fillId="4" borderId="6" xfId="1" applyFont="1" applyFill="1" applyBorder="1" applyAlignment="1">
      <alignment horizontal="center"/>
    </xf>
    <xf numFmtId="0" fontId="18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8" fillId="0" borderId="4" xfId="1" applyFont="1" applyBorder="1" applyAlignment="1">
      <alignment horizontal="right"/>
    </xf>
    <xf numFmtId="164" fontId="18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164" fontId="22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164" fontId="18" fillId="0" borderId="0" xfId="1" applyFont="1" applyFill="1" applyBorder="1" applyAlignment="1">
      <alignment horizontal="right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17" fillId="0" borderId="14" xfId="0" applyFont="1" applyBorder="1"/>
    <xf numFmtId="0" fontId="18" fillId="0" borderId="4" xfId="0" applyFont="1" applyBorder="1"/>
    <xf numFmtId="0" fontId="18" fillId="0" borderId="4" xfId="1" applyNumberFormat="1" applyFont="1" applyFill="1" applyBorder="1" applyAlignment="1"/>
    <xf numFmtId="164" fontId="18" fillId="0" borderId="4" xfId="1" applyFont="1" applyFill="1" applyBorder="1" applyAlignment="1"/>
    <xf numFmtId="164" fontId="22" fillId="0" borderId="4" xfId="8" applyNumberFormat="1" applyFont="1" applyBorder="1"/>
    <xf numFmtId="0" fontId="18" fillId="0" borderId="4" xfId="1" applyNumberFormat="1" applyFont="1" applyBorder="1"/>
    <xf numFmtId="164" fontId="18" fillId="0" borderId="4" xfId="8" applyNumberFormat="1" applyFont="1" applyFill="1" applyBorder="1" applyAlignment="1">
      <alignment horizontal="right"/>
    </xf>
    <xf numFmtId="164" fontId="18" fillId="0" borderId="0" xfId="1" applyFont="1" applyFill="1" applyBorder="1" applyAlignment="1"/>
    <xf numFmtId="0" fontId="18" fillId="4" borderId="6" xfId="0" applyFont="1" applyFill="1" applyBorder="1" applyAlignment="1">
      <alignment horizont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0" fillId="0" borderId="4" xfId="1" applyFont="1" applyBorder="1" applyAlignme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7" fillId="0" borderId="2" xfId="0" applyNumberFormat="1" applyFont="1" applyBorder="1"/>
    <xf numFmtId="49" fontId="17" fillId="0" borderId="2" xfId="0" quotePrefix="1" applyNumberFormat="1" applyFont="1" applyBorder="1"/>
    <xf numFmtId="49" fontId="17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8" fillId="0" borderId="0" xfId="1" applyNumberFormat="1" applyFont="1" applyBorder="1"/>
    <xf numFmtId="165" fontId="10" fillId="0" borderId="0" xfId="0" applyNumberFormat="1" applyFont="1" applyAlignment="1">
      <alignment horizontal="center" vertical="center" wrapText="1"/>
    </xf>
    <xf numFmtId="164" fontId="18" fillId="0" borderId="0" xfId="1" applyFont="1" applyFill="1" applyAlignment="1"/>
    <xf numFmtId="0" fontId="18" fillId="0" borderId="4" xfId="5" applyNumberFormat="1" applyFont="1" applyFill="1" applyBorder="1" applyAlignment="1"/>
    <xf numFmtId="164" fontId="0" fillId="0" borderId="0" xfId="1" applyFont="1" applyBorder="1" applyAlignment="1"/>
    <xf numFmtId="0" fontId="25" fillId="0" borderId="0" xfId="0" applyFont="1" applyAlignment="1">
      <alignment vertical="top"/>
    </xf>
    <xf numFmtId="165" fontId="26" fillId="0" borderId="0" xfId="0" applyNumberFormat="1" applyFont="1" applyAlignment="1">
      <alignment horizontal="left" vertical="top"/>
    </xf>
    <xf numFmtId="0" fontId="18" fillId="0" borderId="17" xfId="0" applyFont="1" applyBorder="1"/>
    <xf numFmtId="164" fontId="22" fillId="0" borderId="17" xfId="0" applyNumberFormat="1" applyFont="1" applyBorder="1"/>
    <xf numFmtId="164" fontId="18" fillId="0" borderId="17" xfId="0" applyNumberFormat="1" applyFont="1" applyBorder="1" applyAlignment="1">
      <alignment horizontal="right"/>
    </xf>
    <xf numFmtId="164" fontId="18" fillId="0" borderId="0" xfId="0" applyNumberFormat="1" applyFont="1"/>
    <xf numFmtId="164" fontId="18" fillId="0" borderId="17" xfId="0" applyNumberFormat="1" applyFont="1" applyBorder="1"/>
    <xf numFmtId="164" fontId="0" fillId="0" borderId="0" xfId="0" applyNumberFormat="1"/>
    <xf numFmtId="0" fontId="18" fillId="0" borderId="0" xfId="9" applyFont="1"/>
    <xf numFmtId="0" fontId="23" fillId="4" borderId="3" xfId="10" applyFont="1" applyFill="1" applyBorder="1" applyAlignment="1">
      <alignment horizontal="center"/>
    </xf>
    <xf numFmtId="0" fontId="23" fillId="0" borderId="4" xfId="10" applyFont="1" applyBorder="1"/>
    <xf numFmtId="164" fontId="23" fillId="4" borderId="3" xfId="1" applyFont="1" applyFill="1" applyBorder="1" applyAlignment="1">
      <alignment horizontal="center"/>
    </xf>
    <xf numFmtId="164" fontId="24" fillId="0" borderId="0" xfId="1" applyFont="1" applyAlignment="1"/>
    <xf numFmtId="164" fontId="23" fillId="0" borderId="4" xfId="1" applyFont="1" applyFill="1" applyBorder="1" applyAlignment="1">
      <alignment horizontal="right"/>
    </xf>
    <xf numFmtId="164" fontId="23" fillId="0" borderId="0" xfId="1" applyFont="1" applyFill="1" applyBorder="1" applyAlignment="1">
      <alignment horizontal="right"/>
    </xf>
    <xf numFmtId="164" fontId="24" fillId="0" borderId="4" xfId="1" applyFont="1" applyBorder="1" applyAlignment="1"/>
    <xf numFmtId="164" fontId="24" fillId="0" borderId="0" xfId="1" applyFont="1" applyBorder="1" applyAlignment="1"/>
    <xf numFmtId="0" fontId="23" fillId="0" borderId="0" xfId="10" applyFont="1"/>
    <xf numFmtId="165" fontId="10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JULIO" xfId="10" xr:uid="{87C14177-821C-4D6A-8760-6B0CA5206D57}"/>
    <cellStyle name="Normal_MES" xfId="9" xr:uid="{FC267B52-CAE6-4A6D-A349-CD31C95765D6}"/>
    <cellStyle name="Texto explicativo" xfId="8" builtinId="53"/>
    <cellStyle name="Título" xfId="5" builtinId="15"/>
  </cellStyles>
  <dxfs count="1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164" formatCode="_-* #,##0.00_-;\-* #,##0.00_-;_-* &quot;-&quot;??_-;_-@_-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1733550</xdr:colOff>
      <xdr:row>0</xdr:row>
      <xdr:rowOff>323850</xdr:rowOff>
    </xdr:from>
    <xdr:to>
      <xdr:col>8</xdr:col>
      <xdr:colOff>847724</xdr:colOff>
      <xdr:row>0</xdr:row>
      <xdr:rowOff>1704975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3550" y="323850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546651</xdr:colOff>
      <xdr:row>0</xdr:row>
      <xdr:rowOff>0</xdr:rowOff>
    </xdr:from>
    <xdr:to>
      <xdr:col>0</xdr:col>
      <xdr:colOff>1978128</xdr:colOff>
      <xdr:row>3</xdr:row>
      <xdr:rowOff>182217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67B0E2-4306-4157-ADC6-D7663167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1" y="0"/>
          <a:ext cx="1431477" cy="7537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MINAMINCPC-01\Documentos%20Compartidos%20Nomina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82"/>
    <tableColumn id="2" xr3:uid="{5058B818-27FC-4133-90EE-D4087C1CFBA2}" name="DEPTO" dataDxfId="181"/>
    <tableColumn id="3" xr3:uid="{3D6B49B5-B8E5-43F9-92AF-AFEB3B223047}" name="CODLUG" dataDxfId="18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79" dataDxfId="78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77" totalsRowDxfId="76"/>
    <tableColumn id="3" xr3:uid="{7880884D-C8A4-498B-A143-688D9DEBABA6}" name="CARGO" dataDxfId="75" totalsRowDxfId="74"/>
    <tableColumn id="2" xr3:uid="{6ECCFEF8-EC2A-4DF5-B06D-AAD9E61131F0}" name="STATUS" dataDxfId="73" totalsRowDxfId="7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71" headerRowBorderDxfId="70" tableBorderDxfId="69" totalsRowBorderDxfId="68">
  <autoFilter ref="M13:N213" xr:uid="{17349858-9E04-466B-A1F3-4FAE9D060C98}"/>
  <tableColumns count="2">
    <tableColumn id="1" xr3:uid="{B80986B6-B517-45B9-B8A4-D342D08391AF}" name="CARGO" dataDxfId="67"/>
    <tableColumn id="2" xr3:uid="{30CEAF20-98FC-47D9-850D-046F4CD7581B}" name="CATEGORIA" dataDxfId="6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5" dataDxfId="64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63"/>
    <tableColumn id="3" xr3:uid="{B85EDF93-8F95-45F3-8CAA-0464E680764B}" name="CATEGORIA DEL SERVIDOR" dataDxfId="6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F2F659-048E-4839-BDF2-450F3F1DE8C7}" name="TJULIO46628" displayName="TJULIO46628" ref="A5:K833" totalsRowCount="1" headerRowDxfId="61" dataDxfId="60" totalsRowDxfId="59">
  <autoFilter ref="A5:K832" xr:uid="{DAF2F659-048E-4839-BDF2-450F3F1DE8C7}">
    <filterColumn colId="3">
      <filters>
        <filter val="CARRERA ADMINISTRATIVA"/>
      </filters>
    </filterColumn>
  </autoFilter>
  <tableColumns count="11">
    <tableColumn id="1" xr3:uid="{BD104BA5-6405-4AA8-9EB6-82B8D571AC0F}" name="NOMBRE Y APELLIDO" totalsRowLabel="TOTAL" dataDxfId="58" totalsRowDxfId="57"/>
    <tableColumn id="2" xr3:uid="{0CC9A74B-8A85-45F5-BB1F-402C1E38E963}" name="CARGO" totalsRowFunction="count" dataDxfId="56" totalsRowDxfId="55"/>
    <tableColumn id="12" xr3:uid="{955BA23E-85BE-4CAA-A834-553152BCCC7D}" name="DIRECCIÓN O DEPARTAMENTO" dataDxfId="54" totalsRowDxfId="53"/>
    <tableColumn id="7" xr3:uid="{FB1DFF87-7F5E-48C0-A7B5-CB575D7B723D}" name="CATEGORIA DEL SERVIDOR" dataDxfId="52" totalsRowDxfId="51"/>
    <tableColumn id="5" xr3:uid="{DFF8A1FF-CD8E-4154-BE6B-44C4E214A9C7}" name="INGRESO BRUTO" totalsRowFunction="sum" dataDxfId="50" totalsRowDxfId="49"/>
    <tableColumn id="8" xr3:uid="{A13DC746-D3F8-4FEB-84F3-ACB765348D12}" name="ISR" totalsRowFunction="sum" dataDxfId="48" totalsRowDxfId="47"/>
    <tableColumn id="9" xr3:uid="{EE2C59DA-E587-4150-BDF4-AB15BEE3F2CE}" name="SFS" totalsRowFunction="sum" dataDxfId="46" totalsRowDxfId="45"/>
    <tableColumn id="10" xr3:uid="{3BBFE405-7BFB-4DA9-B739-9F8BE891660A}" name="AFP" totalsRowFunction="sum" dataDxfId="44" totalsRowDxfId="43"/>
    <tableColumn id="13" xr3:uid="{E83AF48B-049C-49EB-9B60-200CD8027082}" name="OTROS DESC" totalsRowFunction="sum" dataDxfId="42" totalsRowDxfId="41"/>
    <tableColumn id="11" xr3:uid="{2EAFB727-56ED-4B70-B6E1-B536E6D5EB1C}" name="INGRESO NETO" totalsRowFunction="sum" dataDxfId="40" totalsRowDxfId="39"/>
    <tableColumn id="3" xr3:uid="{C0C4157E-AFB0-4A08-8332-E5DD7E0006A3}" name="GENERO" dataDxfId="38" totalsRowDxfId="37"/>
  </tableColumns>
  <tableStyleInfo name="TableStyleLight1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17" totalsRowCount="1" headerRowDxfId="36" dataDxfId="35" totalsRowDxfId="34">
  <tableColumns count="13">
    <tableColumn id="1" xr3:uid="{3206BA66-D2B5-4789-B3FC-6248A48E44C2}" name="NOMBRE Y APELLIDO" totalsRowLabel="TOTAL" dataDxfId="33" totalsRowDxfId="32"/>
    <tableColumn id="2" xr3:uid="{255A4AFC-805E-4501-BD2C-08A9328131D0}" name="CARGO" totalsRowFunction="count" dataDxfId="31" totalsRowDxfId="30"/>
    <tableColumn id="11" xr3:uid="{1C7389A6-864C-412F-A31C-5287C4D137D0}" name="DIRECCIÓN O DEPARTAMENTO" dataDxfId="29" totalsRowDxfId="28"/>
    <tableColumn id="12" xr3:uid="{CBDA7E56-D33C-4314-B7D2-5D96E1F4A0DD}" name="CATEGORIA DEL SERVIDOR" dataDxfId="27" totalsRowDxfId="26"/>
    <tableColumn id="7" xr3:uid="{E618C918-2905-4782-A0BD-08981D362F70}" name="DESDE" dataDxfId="25" totalsRowDxfId="24">
      <calculatedColumnFormula>_xlfn.XLOOKUP(TJULIO466101967[[#This Row],[NOMBRE Y APELLIDO]],TFECHAS[NOMBRE Y APELLIDO],TFECHAS[DESDE])</calculatedColumnFormula>
    </tableColumn>
    <tableColumn id="3" xr3:uid="{5722D04B-4998-45A8-8A3B-96AA16EDFA7C}" name="HASTA" dataDxfId="23" totalsRowDxfId="22">
      <calculatedColumnFormula>_xlfn.XLOOKUP(TJULIO466101967[[#This Row],[NOMBRE Y APELLIDO]],TFECHAS[NOMBRE Y APELLIDO],TFECHAS[HASTA])</calculatedColumnFormula>
    </tableColumn>
    <tableColumn id="4" xr3:uid="{A8B98A74-5985-456A-B62C-454CC2057F20}" name="INGRESO BRUTO" totalsRowFunction="sum" dataDxfId="21" totalsRowDxfId="20"/>
    <tableColumn id="5" xr3:uid="{D33EE066-2A36-4A74-AA4F-54D85C6EFBDC}" name="ISR" totalsRowFunction="sum" dataDxfId="19" totalsRowDxfId="18"/>
    <tableColumn id="8" xr3:uid="{F35E9DC5-79EC-4295-B58C-939AC0DC7913}" name="SFS" totalsRowFunction="sum" dataDxfId="17" totalsRowDxfId="16"/>
    <tableColumn id="9" xr3:uid="{2158F636-2F22-45A4-ABC7-EB83E0E2C4C9}" name="AFP" totalsRowFunction="sum" dataDxfId="15" totalsRowDxfId="14"/>
    <tableColumn id="6" xr3:uid="{1727DE13-D798-40AD-BB4E-2CA24E917CCE}" name="OTROS DESC" totalsRowFunction="sum" dataDxfId="13" totalsRowDxfId="12"/>
    <tableColumn id="13" xr3:uid="{43F33003-76B6-4DDD-98FD-5359D487962D}" name="INGRESO NETO" totalsRowFunction="sum" dataDxfId="11" totalsRowDxfId="10"/>
    <tableColumn id="14" xr3:uid="{99910EE0-836E-4B93-AFF8-092971F7B483}" name="GENERO" dataDxfId="9" totalsRowDxfId="8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79">
  <autoFilter ref="A1:C290" xr:uid="{E971C2A3-D1B8-4CEA-8F62-19081E9F523C}"/>
  <tableColumns count="3">
    <tableColumn id="1" xr3:uid="{F8EC89BA-4B4A-4C1F-BF9E-3271E6F44252}" name="CEDULA" dataDxfId="178"/>
    <tableColumn id="2" xr3:uid="{6ADA5C82-0FDF-4533-917D-5736AACEAC85}" name="NOMBRE Y APELLIDO" dataDxfId="177"/>
    <tableColumn id="3" xr3:uid="{75BD9D6E-332F-4304-AE16-04AE7BA1D940}" name="CATEGORIA DEL SERVIDOR" dataDxfId="17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47" totalsRowShown="0" headerRowDxfId="175" dataDxfId="173" headerRowBorderDxfId="174" tableBorderDxfId="172" totalsRowBorderDxfId="171">
  <autoFilter ref="A4:C1447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0"/>
    <tableColumn id="1" xr3:uid="{391E00A9-4332-452F-858B-CCFC2376BCA9}" name="NOMBRE" dataDxfId="169"/>
    <tableColumn id="2" xr3:uid="{A747E99D-DEC4-468A-A3C0-F0B230769C88}" name="GENERO" dataDxfId="16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autoFilter ref="A1:B73" xr:uid="{ED16D4C3-C86D-4C1E-A091-BAB5412F8662}">
    <filterColumn colId="0">
      <filters>
        <filter val="DIRECCION DE PROMOCION DEL TURISMO Y ARTESANIA CULTURAL"/>
      </filters>
    </filterColumn>
  </autoFilter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AD1324" totalsRowShown="0" headerRowDxfId="167" dataDxfId="166">
  <autoFilter ref="A3:AD1324" xr:uid="{B455546F-DD66-4A31-A8BA-E7E8C9DDB697}">
    <filterColumn colId="2">
      <filters>
        <filter val="INTERINATO"/>
      </filters>
    </filterColumn>
  </autoFilter>
  <sortState xmlns:xlrd2="http://schemas.microsoft.com/office/spreadsheetml/2017/richdata2" ref="A4:AD1324">
    <sortCondition ref="C4:C1324"/>
    <sortCondition descending="1" ref="L4:L1324"/>
  </sortState>
  <tableColumns count="30">
    <tableColumn id="1" xr3:uid="{6F1BC5C4-1A92-4785-B49D-F98F751EA592}" name="CODIGO" dataDxfId="165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64"/>
    <tableColumn id="3" xr3:uid="{2EEAA5AF-FA4D-497E-92D0-D2C95F74FF5B}" name="tipo" dataDxfId="163"/>
    <tableColumn id="4" xr3:uid="{0C7CBF70-F43B-4DC0-A9B8-89D2E1644DED}" name="prog" dataDxfId="162"/>
    <tableColumn id="5" xr3:uid="{AB7D64DA-272A-4EC4-9639-C9AD02178713}" name="subprog" dataDxfId="161"/>
    <tableColumn id="6" xr3:uid="{5F300AB9-5CA7-4E07-B03A-5E56A91310E7}" name="activi" dataDxfId="160"/>
    <tableColumn id="7" xr3:uid="{74A55F0F-8538-4972-8FA1-A4B946E47A8E}" name="tarjeta" dataDxfId="159"/>
    <tableColumn id="9" xr3:uid="{76CAE621-7B66-4C5D-9F7F-48F0A4B78098}" name="cedula" dataDxfId="158" dataCellStyle="Normal_JULIO"/>
    <tableColumn id="8" xr3:uid="{4BB9F41C-AB1D-44DE-93A7-97C94E051D5B}" name="nombre" dataDxfId="157"/>
    <tableColumn id="11" xr3:uid="{2BEC83C7-688E-4CC3-9551-9BC80CBAE4CC}" name="cargo" dataDxfId="156"/>
    <tableColumn id="12" xr3:uid="{5FF8147D-D5A2-4520-8E58-6E90F7244650}" name="nomdepto" dataDxfId="155"/>
    <tableColumn id="15" xr3:uid="{0081D8E1-DEC4-4380-BE3D-098A3D89C911}" name="sbruto" dataDxfId="154" dataCellStyle="Millares"/>
    <tableColumn id="26" xr3:uid="{AB2ABF37-6027-4729-8ED2-C1B2E510CD72}" name="ISR" dataDxfId="153" dataCellStyle="Millares"/>
    <tableColumn id="31" xr3:uid="{712BB2C2-BF8B-409B-86ED-B74FD39A082C}" name="SFS" dataDxfId="152" dataCellStyle="Millares"/>
    <tableColumn id="18" xr3:uid="{5FB8CA3F-8CCE-4B7A-9516-427B586E90E2}" name="AFP" dataDxfId="151" dataCellStyle="Millares"/>
    <tableColumn id="27" xr3:uid="{3CE2D2E7-6078-4C7A-91C3-DC268E3EE167}" name="Otros Descuentos" dataDxfId="150" dataCellStyle="Millares">
      <calculatedColumnFormula>SUM(Tabla20[[#This Row],[ADP]:[SFS - Salud Padres]])</calculatedColumnFormula>
    </tableColumn>
    <tableColumn id="30" xr3:uid="{98F6B9AD-5A4B-452B-B44A-567A052D4D3C}" name="sneto" dataDxfId="149" dataCellStyle="Millares"/>
    <tableColumn id="32" xr3:uid="{1077DB28-9602-4E85-8EBB-5C2AB375B58E}" name="genero" dataDxfId="148" dataCellStyle="Normal_JULIO">
      <calculatedColumnFormula>_xlfn.XLOOKUP(Tabla20[[#This Row],[cedula]],EMPXSEXO[NODOC],EMPXSEXO[GENERO])</calculatedColumnFormula>
    </tableColumn>
    <tableColumn id="13" xr3:uid="{D9FFAC0E-873A-45F9-9443-D7116523F930}" name="CODLUGAR" dataDxfId="147" dataCellStyle="Normal_JULIO">
      <calculatedColumnFormula>_xlfn.XLOOKUP(Tabla20[[#This Row],[nomdepto]],Tabla21[LUGAR],Tabla21[CODLUGAR])</calculatedColumnFormula>
    </tableColumn>
    <tableColumn id="21" xr3:uid="{248457BD-D460-4836-AC01-72608187CC40}" name="PERIODO" dataDxfId="146"/>
    <tableColumn id="14" xr3:uid="{34573A1F-975A-4708-BBCA-56F27C2B9861}" name="fecha" dataDxfId="145" dataCellStyle="Normal_JULIO"/>
    <tableColumn id="17" xr3:uid="{D1838DA1-8CD4-4CF1-B917-9E2790DFC341}" name="ADP" dataDxfId="144" dataCellStyle="Millares"/>
    <tableColumn id="20" xr3:uid="{55FDDD93-CEA1-4426-87A1-6D1113428169}" name="ARS HUMANO Complemetario" dataDxfId="143" dataCellStyle="Millares"/>
    <tableColumn id="22" xr3:uid="{4561EC65-BFB9-4344-ABEE-E12AC9A50E71}" name="COOPNAMA" dataDxfId="142" dataCellStyle="Millares"/>
    <tableColumn id="23" xr3:uid="{0A094FAD-11B8-4EDA-928E-3FB0929C427C}" name="FUNDAPEC" dataDxfId="141" dataCellStyle="Millares"/>
    <tableColumn id="24" xr3:uid="{9F6854DD-6307-4212-8B21-78591A9FDADA}" name="INAVI-Funerario" dataDxfId="140" dataCellStyle="Millares"/>
    <tableColumn id="25" xr3:uid="{D4AD66E4-92B2-487F-9C3D-D71756FF982A}" name="INAVI-SeguroVida" dataDxfId="139" dataCellStyle="Millares"/>
    <tableColumn id="28" xr3:uid="{90254EF3-CD26-4CAC-AC36-FFA91A6E7C9E}" name="Litis Alimenticia" dataDxfId="138" dataCellStyle="Millares"/>
    <tableColumn id="29" xr3:uid="{7B559F1E-9F55-4F3F-90F0-5D1AD127CF63}" name="MAPFRE Complementario" dataDxfId="137" dataCellStyle="Millares"/>
    <tableColumn id="19" xr3:uid="{537C10A6-57B7-4EBB-A81A-B3D835C18946}" name="SFS - Salud Padres" dataDxfId="136" dataCellStyle="Millar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35" dataDxfId="133" headerRowBorderDxfId="134" tableBorderDxfId="132">
  <autoFilter ref="A2:T1318" xr:uid="{105462A0-CD3E-4115-AC5D-1CB27758BBEE}">
    <filterColumn colId="7">
      <filters>
        <filter val="FIJ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31" totalsRowDxfId="130"/>
    <tableColumn id="8" xr3:uid="{8AB16AF1-4843-49E5-895B-719A64B46C50}" name="cedula" dataDxfId="129" totalsRowDxfId="128"/>
    <tableColumn id="3" xr3:uid="{1C4197BF-55FC-4A56-9D2C-F731945B237D}" name="prog" dataDxfId="127" totalsRowDxfId="126"/>
    <tableColumn id="4" xr3:uid="{C9118CE9-B5A5-40C3-BFFC-E4E8CE3CD7AD}" name="CODIGO" dataDxfId="125" totalsRowDxfId="124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23" totalsRowDxfId="122">
      <calculatedColumnFormula>_xlfn.XLOOKUP(Tabla15[[#This Row],[CODIGO]],#REF!,#REF!,_xlfn.XLOOKUP(Tabla15[[#This Row],[CODIGO]],Tabla20[CODIGO],Tabla20[nombre],"BUSCAR"))</calculatedColumnFormula>
    </tableColumn>
    <tableColumn id="10" xr3:uid="{3998DD32-7466-4F91-92CD-AB14A338CD43}" name="cargo" dataDxfId="121" totalsRowDxfId="120">
      <calculatedColumnFormula>_xlfn.XLOOKUP(Tabla15[[#This Row],[CODIGO]],#REF!,#REF!,_xlfn.XLOOKUP(Tabla15[[#This Row],[CODIGO]],Tabla20[CODIGO],Tabla20[cargo],"BUSCAR"))</calculatedColumnFormula>
    </tableColumn>
    <tableColumn id="13" xr3:uid="{2C720D63-1309-4CCF-93A7-E1A6077E5E92}" name="nomdepto2" dataDxfId="119" totalsRowDxfId="118">
      <calculatedColumnFormula>_xlfn.XLOOKUP(Tabla15[[#This Row],[cedula]],#REF!,#REF!,"X")</calculatedColumnFormula>
    </tableColumn>
    <tableColumn id="2" xr3:uid="{096BC63F-E8BD-4B1D-AD07-D378A4718A0D}" name="TIPO" dataDxfId="117" totalsRowDxfId="116">
      <calculatedColumnFormula>_xlfn.XLOOKUP(Tabla15[[#This Row],[ctapresup]],TBLTIPO[cta],TBLTIPO[Tipo Empleado])</calculatedColumnFormula>
    </tableColumn>
    <tableColumn id="6" xr3:uid="{E928C26A-38EB-4F0F-89EC-B79C4BC5F55C}" name="CARRERA" dataDxfId="115" totalsRowDxfId="114">
      <calculatedColumnFormula>_xlfn.XLOOKUP(Tabla15[[#This Row],[cedula]],TCARRERA[CEDULA],TCARRERA[CATEGORIA DEL SERVIDOR],0)</calculatedColumnFormula>
    </tableColumn>
    <tableColumn id="5" xr3:uid="{0F4ECC34-EC6D-4E8C-8D98-F96EB1EFCBFB}" name="STATUS_01" dataDxfId="113" totalsRowDxfId="112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111" totalsRowDxfId="110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109" totalsRowDxfId="108">
      <calculatedColumnFormula>_xlfn.XLOOKUP(Tabla15[[#This Row],[CODIGO]],Tabla20[CODIGO],Tabla20[sbruto])</calculatedColumnFormula>
    </tableColumn>
    <tableColumn id="26" xr3:uid="{3DF88EB7-FDCE-4A56-9158-4D66BDD122E4}" name="ISR" dataDxfId="107" totalsRowDxfId="106">
      <calculatedColumnFormula>_xlfn.XLOOKUP(Tabla15[[#This Row],[CODIGO]],Tabla20[CODIGO],Tabla20[Otros Descuentos])</calculatedColumnFormula>
    </tableColumn>
    <tableColumn id="28" xr3:uid="{8862E14C-9F5C-4468-A0E6-B67D0AF3911D}" name="SFS" dataDxfId="105" totalsRowDxfId="104">
      <calculatedColumnFormula>_xlfn.XLOOKUP(Tabla15[[#This Row],[CODIGO]],Tabla20[CODIGO],Tabla20[sneto])</calculatedColumnFormula>
    </tableColumn>
    <tableColumn id="20" xr3:uid="{E495B203-46D6-4462-8BE9-4D500531BB08}" name="AFP" dataDxfId="103" totalsRowDxfId="102">
      <calculatedColumnFormula>_xlfn.XLOOKUP(Tabla15[[#This Row],[CODIGO]],Tabla20[CODIGO],Tabla20[PERIODO])</calculatedColumnFormula>
    </tableColumn>
    <tableColumn id="15" xr3:uid="{95090E25-A9A6-4F45-8831-0D304CC2DB73}" name="OTROS DESC" dataDxfId="101" totalsRowDxfId="100">
      <calculatedColumnFormula>Tabla15[[#This Row],[sbruto]]-SUM(Tabla15[[#This Row],[ISR]:[AFP]])-Tabla15[[#This Row],[SNETO]]</calculatedColumnFormula>
    </tableColumn>
    <tableColumn id="16" xr3:uid="{12A75ED1-9E24-4696-8D25-2D3E173F6B79}" name="SNETO" dataDxfId="99" totalsRowDxfId="98">
      <calculatedColumnFormula>_xlfn.XLOOKUP(Tabla15[[#This Row],[CODIGO]],Tabla20[CODIGO],Tabla20[ADP])</calculatedColumnFormula>
    </tableColumn>
    <tableColumn id="18" xr3:uid="{20FAB73F-1817-4A0A-A14F-575C853C9BE1}" name="GEN" dataDxfId="97" totalsRowDxfId="96">
      <calculatedColumnFormula>_xlfn.XLOOKUP(Tabla15[[#This Row],[cedula]],EMPXSEXO[NODOC],EMPXSEXO[GENERO])</calculatedColumnFormula>
    </tableColumn>
    <tableColumn id="17" xr3:uid="{FDCC6113-679E-463A-AAF3-720DBC798C2A}" name="CODLUGAR" dataDxfId="95" totalsRowDxfId="94">
      <calculatedColumnFormula>_xlfn.XLOOKUP(Tabla15[[#This Row],[nomdepto2]],Tabla21[LUGAR],Tabla21[CODLUGAR])</calculatedColumnFormula>
    </tableColumn>
    <tableColumn id="12" xr3:uid="{49FEB489-B885-4405-9D39-5BF4C0405845}" name="NO" totalsRowFunction="sum" dataDxfId="9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92" dataDxfId="91">
  <autoFilter ref="A1:B10" xr:uid="{52FC4E7A-591C-417D-A496-33D65A2274FF}"/>
  <tableColumns count="2">
    <tableColumn id="1" xr3:uid="{694960F4-B132-428F-B624-5EEBE38DEF5C}" name="Tipo Empleado" dataDxfId="90"/>
    <tableColumn id="2" xr3:uid="{6D7D146D-5203-498C-80E2-29FCFEF0F886}" name="cta" dataDxfId="8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8" totalsRowShown="0" headerRowDxfId="88" dataDxfId="87"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86"/>
    <tableColumn id="5" xr3:uid="{EDD8E741-551D-4F13-9E58-5EE195D7D29A}" name="DESDE" dataDxfId="85"/>
    <tableColumn id="6" xr3:uid="{C19073F1-C2AA-411E-9DCC-8CA05B014828}" name="HASTA" dataDxfId="8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3" dataDxfId="82">
  <autoFilter ref="E1:F4" xr:uid="{05CD3503-741B-4D80-8C9B-509D91EA19BB}"/>
  <tableColumns count="2">
    <tableColumn id="1" xr3:uid="{F6D8CC58-0E52-4489-9404-88FD893D7844}" name="PLANTA" dataDxfId="81"/>
    <tableColumn id="2" xr3:uid="{EBEF5BEB-9A0E-4B39-A6B5-BF3A103C7EE0}" name="PROG" dataDxfId="8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5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topLeftCell="A109" workbookViewId="0">
      <selection activeCell="A109" sqref="A109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9" t="s">
        <v>1671</v>
      </c>
      <c r="B1" t="s">
        <v>1680</v>
      </c>
      <c r="C1" t="s">
        <v>1678</v>
      </c>
    </row>
    <row r="2" spans="1:3">
      <c r="A2" t="s">
        <v>914</v>
      </c>
      <c r="B2" t="s">
        <v>914</v>
      </c>
      <c r="C2" t="s">
        <v>1462</v>
      </c>
    </row>
    <row r="3" spans="1:3">
      <c r="A3" t="s">
        <v>7</v>
      </c>
      <c r="B3" t="s">
        <v>7</v>
      </c>
      <c r="C3" t="s">
        <v>1464</v>
      </c>
    </row>
    <row r="4" spans="1:3">
      <c r="A4" t="s">
        <v>1057</v>
      </c>
      <c r="B4" t="s">
        <v>1057</v>
      </c>
      <c r="C4" t="s">
        <v>1463</v>
      </c>
    </row>
    <row r="5" spans="1:3">
      <c r="A5" t="s">
        <v>18</v>
      </c>
      <c r="B5" t="s">
        <v>18</v>
      </c>
      <c r="C5" t="s">
        <v>1465</v>
      </c>
    </row>
    <row r="6" spans="1:3">
      <c r="A6" t="s">
        <v>73</v>
      </c>
      <c r="B6" t="s">
        <v>73</v>
      </c>
      <c r="C6" t="s">
        <v>1420</v>
      </c>
    </row>
    <row r="7" spans="1:3">
      <c r="A7" t="s">
        <v>105</v>
      </c>
      <c r="B7" t="s">
        <v>105</v>
      </c>
      <c r="C7" t="s">
        <v>1426</v>
      </c>
    </row>
    <row r="8" spans="1:3">
      <c r="A8" t="s">
        <v>141</v>
      </c>
      <c r="B8" t="s">
        <v>1647</v>
      </c>
      <c r="C8" t="s">
        <v>1419</v>
      </c>
    </row>
    <row r="9" spans="1:3">
      <c r="A9" t="s">
        <v>180</v>
      </c>
      <c r="B9" t="s">
        <v>1651</v>
      </c>
      <c r="C9" t="s">
        <v>1421</v>
      </c>
    </row>
    <row r="10" spans="1:3">
      <c r="A10" t="s">
        <v>1674</v>
      </c>
      <c r="B10" t="s">
        <v>1695</v>
      </c>
      <c r="C10" t="s">
        <v>1450</v>
      </c>
    </row>
    <row r="11" spans="1:3">
      <c r="A11" t="s">
        <v>185</v>
      </c>
      <c r="B11" t="s">
        <v>185</v>
      </c>
      <c r="C11" t="s">
        <v>1455</v>
      </c>
    </row>
    <row r="12" spans="1:3">
      <c r="A12" t="s">
        <v>188</v>
      </c>
      <c r="B12" t="s">
        <v>188</v>
      </c>
      <c r="C12" t="s">
        <v>1448</v>
      </c>
    </row>
    <row r="13" spans="1:3">
      <c r="A13" t="s">
        <v>200</v>
      </c>
      <c r="B13" t="s">
        <v>200</v>
      </c>
      <c r="C13" t="s">
        <v>1427</v>
      </c>
    </row>
    <row r="14" spans="1:3">
      <c r="A14" t="s">
        <v>203</v>
      </c>
      <c r="B14" t="s">
        <v>203</v>
      </c>
      <c r="C14" t="s">
        <v>2456</v>
      </c>
    </row>
    <row r="15" spans="1:3">
      <c r="A15" t="s">
        <v>209</v>
      </c>
      <c r="B15" t="s">
        <v>209</v>
      </c>
      <c r="C15" t="s">
        <v>1428</v>
      </c>
    </row>
    <row r="16" spans="1:3">
      <c r="A16" t="s">
        <v>1675</v>
      </c>
      <c r="B16" t="s">
        <v>1660</v>
      </c>
      <c r="C16" t="s">
        <v>1466</v>
      </c>
    </row>
    <row r="17" spans="1:3">
      <c r="A17" t="s">
        <v>1672</v>
      </c>
      <c r="B17" t="s">
        <v>1656</v>
      </c>
      <c r="C17" t="s">
        <v>1422</v>
      </c>
    </row>
    <row r="18" spans="1:3">
      <c r="A18" t="s">
        <v>220</v>
      </c>
      <c r="B18" t="s">
        <v>220</v>
      </c>
      <c r="C18" t="s">
        <v>1442</v>
      </c>
    </row>
    <row r="19" spans="1:3">
      <c r="A19" t="s">
        <v>226</v>
      </c>
      <c r="B19" t="s">
        <v>226</v>
      </c>
      <c r="C19" t="s">
        <v>1411</v>
      </c>
    </row>
    <row r="20" spans="1:3">
      <c r="A20" t="s">
        <v>230</v>
      </c>
      <c r="B20" t="s">
        <v>230</v>
      </c>
      <c r="C20" t="s">
        <v>1449</v>
      </c>
    </row>
    <row r="21" spans="1:3">
      <c r="A21" t="s">
        <v>233</v>
      </c>
      <c r="B21" t="s">
        <v>233</v>
      </c>
      <c r="C21" t="s">
        <v>1432</v>
      </c>
    </row>
    <row r="22" spans="1:3">
      <c r="A22" t="s">
        <v>240</v>
      </c>
      <c r="B22" t="s">
        <v>1655</v>
      </c>
      <c r="C22" t="s">
        <v>1409</v>
      </c>
    </row>
    <row r="23" spans="1:3">
      <c r="A23" t="s">
        <v>1676</v>
      </c>
      <c r="B23" t="s">
        <v>1659</v>
      </c>
      <c r="C23" t="s">
        <v>1459</v>
      </c>
    </row>
    <row r="24" spans="1:3">
      <c r="A24" t="s">
        <v>249</v>
      </c>
      <c r="B24" t="s">
        <v>249</v>
      </c>
      <c r="C24" t="s">
        <v>1431</v>
      </c>
    </row>
    <row r="25" spans="1:3">
      <c r="A25" t="s">
        <v>252</v>
      </c>
      <c r="B25" t="s">
        <v>1645</v>
      </c>
      <c r="C25" t="s">
        <v>1417</v>
      </c>
    </row>
    <row r="26" spans="1:3">
      <c r="A26" t="s">
        <v>1673</v>
      </c>
      <c r="B26" t="s">
        <v>1658</v>
      </c>
      <c r="C26" t="s">
        <v>1454</v>
      </c>
    </row>
    <row r="27" spans="1:3">
      <c r="A27" t="s">
        <v>260</v>
      </c>
      <c r="B27" t="s">
        <v>260</v>
      </c>
      <c r="C27" t="s">
        <v>1423</v>
      </c>
    </row>
    <row r="28" spans="1:3">
      <c r="A28" t="s">
        <v>264</v>
      </c>
      <c r="B28" t="s">
        <v>1644</v>
      </c>
      <c r="C28" t="s">
        <v>1461</v>
      </c>
    </row>
    <row r="29" spans="1:3">
      <c r="A29" t="s">
        <v>268</v>
      </c>
      <c r="B29" t="s">
        <v>268</v>
      </c>
      <c r="C29" t="s">
        <v>1447</v>
      </c>
    </row>
    <row r="30" spans="1:3">
      <c r="A30" t="s">
        <v>271</v>
      </c>
      <c r="B30" t="s">
        <v>1662</v>
      </c>
      <c r="C30" t="s">
        <v>1429</v>
      </c>
    </row>
    <row r="31" spans="1:3">
      <c r="A31" t="s">
        <v>272</v>
      </c>
      <c r="B31" t="s">
        <v>272</v>
      </c>
      <c r="C31" t="s">
        <v>1445</v>
      </c>
    </row>
    <row r="32" spans="1:3">
      <c r="A32" t="s">
        <v>276</v>
      </c>
      <c r="B32" t="s">
        <v>276</v>
      </c>
      <c r="C32" t="s">
        <v>1457</v>
      </c>
    </row>
    <row r="33" spans="1:3">
      <c r="A33" t="s">
        <v>281</v>
      </c>
      <c r="B33" t="s">
        <v>281</v>
      </c>
      <c r="C33" t="s">
        <v>1404</v>
      </c>
    </row>
    <row r="34" spans="1:3">
      <c r="A34" t="s">
        <v>292</v>
      </c>
      <c r="B34" t="s">
        <v>292</v>
      </c>
      <c r="C34" t="s">
        <v>1440</v>
      </c>
    </row>
    <row r="35" spans="1:3">
      <c r="A35" t="s">
        <v>1375</v>
      </c>
      <c r="B35" t="s">
        <v>924</v>
      </c>
      <c r="C35" t="s">
        <v>1415</v>
      </c>
    </row>
    <row r="36" spans="1:3">
      <c r="A36" t="s">
        <v>1677</v>
      </c>
      <c r="B36" t="s">
        <v>924</v>
      </c>
      <c r="C36" t="s">
        <v>1415</v>
      </c>
    </row>
    <row r="37" spans="1:3">
      <c r="A37" t="s">
        <v>294</v>
      </c>
      <c r="B37" t="s">
        <v>1653</v>
      </c>
      <c r="C37" t="s">
        <v>1438</v>
      </c>
    </row>
    <row r="38" spans="1:3">
      <c r="A38" t="s">
        <v>298</v>
      </c>
      <c r="B38" t="s">
        <v>298</v>
      </c>
      <c r="C38" t="s">
        <v>1443</v>
      </c>
    </row>
    <row r="39" spans="1:3">
      <c r="A39" t="s">
        <v>301</v>
      </c>
      <c r="B39" t="s">
        <v>301</v>
      </c>
      <c r="C39" t="s">
        <v>1424</v>
      </c>
    </row>
    <row r="40" spans="1:3">
      <c r="A40" t="s">
        <v>308</v>
      </c>
      <c r="B40" t="s">
        <v>308</v>
      </c>
      <c r="C40" t="s">
        <v>1414</v>
      </c>
    </row>
    <row r="41" spans="1:3">
      <c r="A41" t="s">
        <v>311</v>
      </c>
      <c r="B41" t="s">
        <v>311</v>
      </c>
      <c r="C41" t="s">
        <v>1430</v>
      </c>
    </row>
    <row r="42" spans="1:3">
      <c r="A42" t="s">
        <v>320</v>
      </c>
      <c r="B42" t="s">
        <v>320</v>
      </c>
      <c r="C42" t="s">
        <v>1452</v>
      </c>
    </row>
    <row r="43" spans="1:3">
      <c r="A43" t="s">
        <v>1599</v>
      </c>
      <c r="B43" t="s">
        <v>1599</v>
      </c>
      <c r="C43" t="s">
        <v>1515</v>
      </c>
    </row>
    <row r="44" spans="1:3">
      <c r="A44" t="s">
        <v>323</v>
      </c>
      <c r="B44" t="s">
        <v>323</v>
      </c>
      <c r="C44" t="s">
        <v>1458</v>
      </c>
    </row>
    <row r="45" spans="1:3">
      <c r="A45" t="s">
        <v>330</v>
      </c>
      <c r="B45" t="s">
        <v>330</v>
      </c>
      <c r="C45" t="s">
        <v>1416</v>
      </c>
    </row>
    <row r="46" spans="1:3">
      <c r="A46" t="s">
        <v>333</v>
      </c>
      <c r="B46" t="s">
        <v>333</v>
      </c>
      <c r="C46" t="s">
        <v>1406</v>
      </c>
    </row>
    <row r="47" spans="1:3">
      <c r="A47" t="s">
        <v>460</v>
      </c>
      <c r="B47" t="s">
        <v>460</v>
      </c>
      <c r="C47" t="s">
        <v>1451</v>
      </c>
    </row>
    <row r="48" spans="1:3">
      <c r="A48" t="s">
        <v>466</v>
      </c>
      <c r="B48" t="s">
        <v>466</v>
      </c>
      <c r="C48" t="s">
        <v>1434</v>
      </c>
    </row>
    <row r="49" spans="1:3">
      <c r="A49" t="s">
        <v>481</v>
      </c>
      <c r="B49" t="s">
        <v>1648</v>
      </c>
      <c r="C49" t="s">
        <v>1413</v>
      </c>
    </row>
    <row r="50" spans="1:3">
      <c r="A50" t="s">
        <v>541</v>
      </c>
      <c r="B50" t="s">
        <v>541</v>
      </c>
      <c r="C50" t="s">
        <v>1425</v>
      </c>
    </row>
    <row r="51" spans="1:3">
      <c r="A51" t="s">
        <v>557</v>
      </c>
      <c r="B51" t="s">
        <v>557</v>
      </c>
      <c r="C51" t="s">
        <v>1460</v>
      </c>
    </row>
    <row r="52" spans="1:3">
      <c r="A52" t="s">
        <v>560</v>
      </c>
      <c r="B52" t="s">
        <v>560</v>
      </c>
      <c r="C52" t="s">
        <v>1456</v>
      </c>
    </row>
    <row r="53" spans="1:3">
      <c r="A53" t="s">
        <v>564</v>
      </c>
      <c r="B53" t="s">
        <v>564</v>
      </c>
      <c r="C53" t="s">
        <v>1444</v>
      </c>
    </row>
    <row r="54" spans="1:3">
      <c r="A54" t="s">
        <v>579</v>
      </c>
      <c r="B54" t="s">
        <v>579</v>
      </c>
      <c r="C54" t="s">
        <v>1407</v>
      </c>
    </row>
    <row r="55" spans="1:3">
      <c r="A55" t="s">
        <v>589</v>
      </c>
      <c r="B55" t="s">
        <v>589</v>
      </c>
      <c r="C55" t="s">
        <v>1410</v>
      </c>
    </row>
    <row r="56" spans="1:3">
      <c r="A56" t="s">
        <v>924</v>
      </c>
      <c r="B56" t="s">
        <v>924</v>
      </c>
      <c r="C56" t="s">
        <v>1415</v>
      </c>
    </row>
    <row r="57" spans="1:3">
      <c r="A57" t="s">
        <v>662</v>
      </c>
      <c r="B57" t="s">
        <v>662</v>
      </c>
      <c r="C57" t="s">
        <v>1439</v>
      </c>
    </row>
    <row r="58" spans="1:3">
      <c r="A58" t="s">
        <v>962</v>
      </c>
      <c r="B58" t="s">
        <v>962</v>
      </c>
      <c r="C58" t="s">
        <v>1437</v>
      </c>
    </row>
    <row r="59" spans="1:3">
      <c r="A59" t="s">
        <v>1025</v>
      </c>
      <c r="B59" t="s">
        <v>1646</v>
      </c>
      <c r="C59" t="s">
        <v>1418</v>
      </c>
    </row>
    <row r="60" spans="1:3">
      <c r="A60" t="s">
        <v>923</v>
      </c>
      <c r="B60" t="s">
        <v>923</v>
      </c>
      <c r="C60" t="s">
        <v>1433</v>
      </c>
    </row>
    <row r="61" spans="1:3">
      <c r="A61" t="s">
        <v>665</v>
      </c>
      <c r="B61" t="s">
        <v>665</v>
      </c>
      <c r="C61" t="s">
        <v>1441</v>
      </c>
    </row>
    <row r="62" spans="1:3">
      <c r="A62" t="s">
        <v>684</v>
      </c>
      <c r="B62" t="s">
        <v>684</v>
      </c>
      <c r="C62" t="s">
        <v>1408</v>
      </c>
    </row>
    <row r="63" spans="1:3">
      <c r="A63" t="s">
        <v>763</v>
      </c>
      <c r="B63" t="s">
        <v>1649</v>
      </c>
      <c r="C63" t="s">
        <v>1405</v>
      </c>
    </row>
    <row r="64" spans="1:3">
      <c r="A64" t="s">
        <v>800</v>
      </c>
      <c r="B64" t="s">
        <v>1654</v>
      </c>
      <c r="C64" t="s">
        <v>1412</v>
      </c>
    </row>
    <row r="65" spans="1:3">
      <c r="A65" t="s">
        <v>804</v>
      </c>
      <c r="B65" t="s">
        <v>804</v>
      </c>
      <c r="C65" t="s">
        <v>1453</v>
      </c>
    </row>
    <row r="66" spans="1:3">
      <c r="A66" t="s">
        <v>807</v>
      </c>
      <c r="B66" t="s">
        <v>807</v>
      </c>
      <c r="C66" t="s">
        <v>1446</v>
      </c>
    </row>
    <row r="67" spans="1:3">
      <c r="A67" t="s">
        <v>842</v>
      </c>
      <c r="B67" t="s">
        <v>1652</v>
      </c>
      <c r="C67" t="s">
        <v>1435</v>
      </c>
    </row>
    <row r="68" spans="1:3">
      <c r="A68" t="s">
        <v>844</v>
      </c>
      <c r="B68" t="s">
        <v>1650</v>
      </c>
      <c r="C68" t="s">
        <v>1436</v>
      </c>
    </row>
    <row r="69" spans="1:3">
      <c r="A69" s="40" t="s">
        <v>2328</v>
      </c>
      <c r="B69" t="s">
        <v>2328</v>
      </c>
      <c r="C69" t="s">
        <v>1415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48"/>
  <sheetViews>
    <sheetView tabSelected="1" zoomScaleNormal="100" zoomScaleSheetLayoutView="100" workbookViewId="0">
      <selection activeCell="B16" sqref="B16"/>
    </sheetView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7" bestFit="1" customWidth="1"/>
    <col min="8" max="8" width="10" style="17" bestFit="1" customWidth="1"/>
    <col min="9" max="10" width="9" style="17" bestFit="1" customWidth="1"/>
    <col min="11" max="11" width="11" style="17" bestFit="1" customWidth="1"/>
    <col min="12" max="12" width="13" style="17" bestFit="1" customWidth="1"/>
    <col min="13" max="13" width="10.140625" customWidth="1"/>
    <col min="14" max="14" width="12.42578125" bestFit="1" customWidth="1"/>
  </cols>
  <sheetData>
    <row r="1" spans="1:14">
      <c r="L1" s="47">
        <v>45177</v>
      </c>
      <c r="N1" s="18"/>
    </row>
    <row r="2" spans="1:14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  <c r="N2" s="19"/>
    </row>
    <row r="3" spans="1:14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  <c r="N3" s="19"/>
    </row>
    <row r="4" spans="1:14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  <c r="N4" s="19"/>
    </row>
    <row r="5" spans="1:14" ht="21.75" customHeight="1">
      <c r="B5" s="23" t="s">
        <v>3773</v>
      </c>
      <c r="D5" s="23"/>
      <c r="E5" s="19"/>
      <c r="F5" s="19"/>
      <c r="G5" s="20"/>
      <c r="H5" s="20"/>
      <c r="I5" s="20"/>
      <c r="J5" s="20"/>
      <c r="K5" s="20"/>
      <c r="L5" s="20"/>
      <c r="M5" s="19"/>
      <c r="N5" s="19"/>
    </row>
    <row r="6" spans="1:14" ht="21" customHeight="1">
      <c r="A6" s="32"/>
      <c r="B6" s="32"/>
      <c r="C6" s="32"/>
      <c r="D6" s="32"/>
      <c r="E6" s="32"/>
      <c r="F6" s="32"/>
      <c r="G6" s="33"/>
      <c r="H6" s="33"/>
      <c r="I6" s="33"/>
      <c r="J6" s="33"/>
      <c r="K6" s="33"/>
      <c r="L6" s="33"/>
      <c r="M6" s="32"/>
    </row>
    <row r="7" spans="1:14" s="24" customFormat="1" ht="30">
      <c r="A7" s="34" t="s">
        <v>1393</v>
      </c>
      <c r="B7" s="34" t="s">
        <v>2</v>
      </c>
      <c r="C7" s="34" t="s">
        <v>1467</v>
      </c>
      <c r="D7" s="34" t="s">
        <v>1469</v>
      </c>
      <c r="E7" s="35" t="s">
        <v>860</v>
      </c>
      <c r="F7" s="35" t="s">
        <v>861</v>
      </c>
      <c r="G7" s="36" t="s">
        <v>1347</v>
      </c>
      <c r="H7" s="36" t="s">
        <v>3</v>
      </c>
      <c r="I7" s="36" t="s">
        <v>4</v>
      </c>
      <c r="J7" s="36" t="s">
        <v>5</v>
      </c>
      <c r="K7" s="36" t="s">
        <v>1390</v>
      </c>
      <c r="L7" s="36" t="s">
        <v>1468</v>
      </c>
      <c r="M7" s="35" t="s">
        <v>1344</v>
      </c>
    </row>
    <row r="8" spans="1:14" s="24" customFormat="1" ht="38.25">
      <c r="A8" s="64" t="s">
        <v>265</v>
      </c>
      <c r="B8" s="64" t="s">
        <v>227</v>
      </c>
      <c r="C8" s="65" t="s">
        <v>1644</v>
      </c>
      <c r="D8" s="63" t="s">
        <v>3077</v>
      </c>
      <c r="E8" s="121">
        <f>_xlfn.XLOOKUP(TJULIO466101967[[#This Row],[NOMBRE Y APELLIDO]],TFECHAS[NOMBRE Y APELLIDO],TFECHAS[DESDE])</f>
        <v>45108</v>
      </c>
      <c r="F8" s="63">
        <f>_xlfn.XLOOKUP(TJULIO466101967[[#This Row],[NOMBRE Y APELLIDO]],TFECHAS[NOMBRE Y APELLIDO],TFECHAS[HASTA])</f>
        <v>45292</v>
      </c>
      <c r="G8" s="94">
        <v>50000</v>
      </c>
      <c r="H8" s="66">
        <v>9708.99</v>
      </c>
      <c r="I8" s="66">
        <v>1435</v>
      </c>
      <c r="J8" s="66">
        <v>1520</v>
      </c>
      <c r="K8" s="67">
        <v>0</v>
      </c>
      <c r="L8" s="67">
        <v>37311.01</v>
      </c>
      <c r="M8" s="68" t="s">
        <v>1345</v>
      </c>
    </row>
    <row r="9" spans="1:14">
      <c r="A9" s="64" t="s">
        <v>932</v>
      </c>
      <c r="B9" s="64" t="s">
        <v>204</v>
      </c>
      <c r="C9" s="69" t="s">
        <v>466</v>
      </c>
      <c r="D9" s="121" t="s">
        <v>3077</v>
      </c>
      <c r="E9" s="121">
        <f>_xlfn.XLOOKUP(TJULIO466101967[[#This Row],[NOMBRE Y APELLIDO]],TFECHAS[NOMBRE Y APELLIDO],TFECHAS[DESDE])</f>
        <v>45108</v>
      </c>
      <c r="F9" s="63">
        <f>_xlfn.XLOOKUP(TJULIO466101967[[#This Row],[NOMBRE Y APELLIDO]],TFECHAS[NOMBRE Y APELLIDO],TFECHAS[HASTA])</f>
        <v>45292</v>
      </c>
      <c r="G9" s="94">
        <v>15000</v>
      </c>
      <c r="H9" s="67">
        <v>2117.02</v>
      </c>
      <c r="I9" s="67">
        <v>430.5</v>
      </c>
      <c r="J9" s="67">
        <v>456</v>
      </c>
      <c r="K9" s="67">
        <v>0</v>
      </c>
      <c r="L9" s="67">
        <v>11971.48</v>
      </c>
      <c r="M9" s="70" t="s">
        <v>1345</v>
      </c>
    </row>
    <row r="10" spans="1:14" ht="25.5">
      <c r="A10" s="64" t="s">
        <v>869</v>
      </c>
      <c r="B10" s="64" t="s">
        <v>2586</v>
      </c>
      <c r="C10" s="69" t="s">
        <v>308</v>
      </c>
      <c r="D10" s="121" t="s">
        <v>3077</v>
      </c>
      <c r="E10" s="121">
        <f>_xlfn.XLOOKUP(TJULIO466101967[[#This Row],[NOMBRE Y APELLIDO]],TFECHAS[NOMBRE Y APELLIDO],TFECHAS[DESDE])</f>
        <v>45108</v>
      </c>
      <c r="F10" s="63">
        <f>_xlfn.XLOOKUP(TJULIO466101967[[#This Row],[NOMBRE Y APELLIDO]],TFECHAS[NOMBRE Y APELLIDO],TFECHAS[HASTA])</f>
        <v>45292</v>
      </c>
      <c r="G10" s="94">
        <v>45000</v>
      </c>
      <c r="H10" s="67">
        <v>5368.45</v>
      </c>
      <c r="I10" s="67">
        <v>1291.5</v>
      </c>
      <c r="J10" s="67">
        <v>1368</v>
      </c>
      <c r="K10" s="67">
        <v>0</v>
      </c>
      <c r="L10" s="67">
        <v>36947.050000000003</v>
      </c>
      <c r="M10" s="70" t="s">
        <v>1345</v>
      </c>
      <c r="N10" s="25"/>
    </row>
    <row r="11" spans="1:14" ht="25.5">
      <c r="A11" s="64" t="s">
        <v>867</v>
      </c>
      <c r="B11" s="64" t="s">
        <v>10</v>
      </c>
      <c r="C11" s="69" t="s">
        <v>308</v>
      </c>
      <c r="D11" s="121" t="s">
        <v>3077</v>
      </c>
      <c r="E11" s="121">
        <f>_xlfn.XLOOKUP(TJULIO466101967[[#This Row],[NOMBRE Y APELLIDO]],TFECHAS[NOMBRE Y APELLIDO],TFECHAS[DESDE])</f>
        <v>45108</v>
      </c>
      <c r="F11" s="63">
        <f>_xlfn.XLOOKUP(TJULIO466101967[[#This Row],[NOMBRE Y APELLIDO]],TFECHAS[NOMBRE Y APELLIDO],TFECHAS[HASTA])</f>
        <v>45292</v>
      </c>
      <c r="G11" s="94">
        <v>13000</v>
      </c>
      <c r="H11" s="67">
        <v>1571.73</v>
      </c>
      <c r="I11" s="67">
        <v>373.1</v>
      </c>
      <c r="J11" s="67">
        <v>395.2</v>
      </c>
      <c r="K11" s="67">
        <v>0</v>
      </c>
      <c r="L11" s="67">
        <v>10634.97</v>
      </c>
      <c r="M11" s="70" t="s">
        <v>1346</v>
      </c>
      <c r="N11" s="25"/>
    </row>
    <row r="12" spans="1:14" ht="25.5">
      <c r="A12" s="64" t="s">
        <v>772</v>
      </c>
      <c r="B12" s="64" t="s">
        <v>82</v>
      </c>
      <c r="C12" s="69" t="s">
        <v>1649</v>
      </c>
      <c r="D12" s="121" t="s">
        <v>3077</v>
      </c>
      <c r="E12" s="121">
        <f>_xlfn.XLOOKUP(TJULIO466101967[[#This Row],[NOMBRE Y APELLIDO]],TFECHAS[NOMBRE Y APELLIDO],TFECHAS[DESDE])</f>
        <v>45108</v>
      </c>
      <c r="F12" s="63">
        <f>_xlfn.XLOOKUP(TJULIO466101967[[#This Row],[NOMBRE Y APELLIDO]],TFECHAS[NOMBRE Y APELLIDO],TFECHAS[HASTA])</f>
        <v>45292</v>
      </c>
      <c r="G12" s="94">
        <v>20000</v>
      </c>
      <c r="H12" s="67">
        <v>2559.67</v>
      </c>
      <c r="I12" s="67">
        <v>574</v>
      </c>
      <c r="J12" s="67">
        <v>608</v>
      </c>
      <c r="K12" s="67">
        <v>0</v>
      </c>
      <c r="L12" s="67">
        <v>16233.33</v>
      </c>
      <c r="M12" s="70" t="s">
        <v>1346</v>
      </c>
      <c r="N12" s="25"/>
    </row>
    <row r="13" spans="1:14" ht="25.5">
      <c r="A13" s="64" t="s">
        <v>986</v>
      </c>
      <c r="B13" s="64" t="s">
        <v>10</v>
      </c>
      <c r="C13" s="69" t="s">
        <v>73</v>
      </c>
      <c r="D13" s="121" t="s">
        <v>3077</v>
      </c>
      <c r="E13" s="121">
        <f>_xlfn.XLOOKUP(TJULIO466101967[[#This Row],[NOMBRE Y APELLIDO]],TFECHAS[NOMBRE Y APELLIDO],TFECHAS[DESDE])</f>
        <v>45108</v>
      </c>
      <c r="F13" s="63">
        <f>_xlfn.XLOOKUP(TJULIO466101967[[#This Row],[NOMBRE Y APELLIDO]],TFECHAS[NOMBRE Y APELLIDO],TFECHAS[HASTA])</f>
        <v>45292</v>
      </c>
      <c r="G13" s="94">
        <v>15000</v>
      </c>
      <c r="H13" s="67">
        <v>1854</v>
      </c>
      <c r="I13" s="67">
        <v>430.5</v>
      </c>
      <c r="J13" s="67">
        <v>456</v>
      </c>
      <c r="K13" s="67">
        <v>0</v>
      </c>
      <c r="L13" s="67">
        <v>12234.5</v>
      </c>
      <c r="M13" s="70" t="s">
        <v>1346</v>
      </c>
      <c r="N13" s="25"/>
    </row>
    <row r="14" spans="1:14" ht="25.5">
      <c r="A14" s="64" t="s">
        <v>989</v>
      </c>
      <c r="B14" s="64" t="s">
        <v>3451</v>
      </c>
      <c r="C14" s="69" t="s">
        <v>188</v>
      </c>
      <c r="D14" s="121" t="s">
        <v>3077</v>
      </c>
      <c r="E14" s="121">
        <f>_xlfn.XLOOKUP(TJULIO466101967[[#This Row],[NOMBRE Y APELLIDO]],TFECHAS[NOMBRE Y APELLIDO],TFECHAS[DESDE])</f>
        <v>45108</v>
      </c>
      <c r="F14" s="63">
        <f>_xlfn.XLOOKUP(TJULIO466101967[[#This Row],[NOMBRE Y APELLIDO]],TFECHAS[NOMBRE Y APELLIDO],TFECHAS[HASTA])</f>
        <v>45292</v>
      </c>
      <c r="G14" s="94">
        <v>13000</v>
      </c>
      <c r="H14" s="67">
        <v>1571.73</v>
      </c>
      <c r="I14" s="67">
        <v>373.1</v>
      </c>
      <c r="J14" s="67">
        <v>395.2</v>
      </c>
      <c r="K14" s="67">
        <v>0</v>
      </c>
      <c r="L14" s="67">
        <v>10634.97</v>
      </c>
      <c r="M14" s="70" t="s">
        <v>1345</v>
      </c>
      <c r="N14" s="25"/>
    </row>
    <row r="15" spans="1:14">
      <c r="A15" s="64" t="s">
        <v>1498</v>
      </c>
      <c r="B15" s="64" t="s">
        <v>285</v>
      </c>
      <c r="C15" s="65" t="s">
        <v>323</v>
      </c>
      <c r="D15" s="121" t="s">
        <v>3077</v>
      </c>
      <c r="E15" s="121">
        <f>_xlfn.XLOOKUP(TJULIO466101967[[#This Row],[NOMBRE Y APELLIDO]],TFECHAS[NOMBRE Y APELLIDO],TFECHAS[DESDE])</f>
        <v>45017</v>
      </c>
      <c r="F15" s="63">
        <f>_xlfn.XLOOKUP(TJULIO466101967[[#This Row],[NOMBRE Y APELLIDO]],TFECHAS[NOMBRE Y APELLIDO],TFECHAS[HASTA])</f>
        <v>45200</v>
      </c>
      <c r="G15" s="107">
        <v>29000</v>
      </c>
      <c r="H15" s="108">
        <v>4427.55</v>
      </c>
      <c r="I15" s="108">
        <v>832.3</v>
      </c>
      <c r="J15" s="108">
        <v>881.6</v>
      </c>
      <c r="K15" s="108">
        <v>0</v>
      </c>
      <c r="L15" s="108">
        <v>22833.55</v>
      </c>
      <c r="M15" s="68" t="s">
        <v>1346</v>
      </c>
    </row>
    <row r="16" spans="1:14" ht="38.25">
      <c r="A16" s="64" t="s">
        <v>1355</v>
      </c>
      <c r="B16" s="64" t="s">
        <v>2586</v>
      </c>
      <c r="C16" s="65" t="s">
        <v>1652</v>
      </c>
      <c r="D16" s="121" t="s">
        <v>3077</v>
      </c>
      <c r="E16" s="121">
        <f>_xlfn.XLOOKUP(TJULIO466101967[[#This Row],[NOMBRE Y APELLIDO]],TFECHAS[NOMBRE Y APELLIDO],TFECHAS[DESDE])</f>
        <v>45139</v>
      </c>
      <c r="F16" s="63">
        <f>_xlfn.XLOOKUP(TJULIO466101967[[#This Row],[NOMBRE Y APELLIDO]],TFECHAS[NOMBRE Y APELLIDO],TFECHAS[HASTA])</f>
        <v>45323</v>
      </c>
      <c r="G16" s="107">
        <v>20000</v>
      </c>
      <c r="H16" s="108">
        <v>2559.67</v>
      </c>
      <c r="I16" s="108">
        <v>574</v>
      </c>
      <c r="J16" s="108">
        <v>608</v>
      </c>
      <c r="K16" s="108">
        <v>0</v>
      </c>
      <c r="L16" s="108">
        <v>16233.33</v>
      </c>
      <c r="M16" s="68" t="s">
        <v>1346</v>
      </c>
    </row>
    <row r="17" spans="1:13">
      <c r="A17" s="1" t="s">
        <v>1029</v>
      </c>
      <c r="B17" s="2">
        <f>SUBTOTAL(103,TJULIO466101967[CARGO])</f>
        <v>9</v>
      </c>
      <c r="C17" s="3"/>
      <c r="D17" s="3"/>
      <c r="E17" s="3"/>
      <c r="F17" s="3"/>
      <c r="G17" s="42">
        <f>SUBTOTAL(109,TJULIO466101967[INGRESO BRUTO])</f>
        <v>220000</v>
      </c>
      <c r="H17" s="4">
        <f>SUBTOTAL(109,TJULIO466101967[ISR])</f>
        <v>31738.809999999998</v>
      </c>
      <c r="I17" s="4">
        <f>SUBTOTAL(109,TJULIO466101967[SFS])</f>
        <v>6314.0000000000009</v>
      </c>
      <c r="J17" s="4">
        <f>SUBTOTAL(109,TJULIO466101967[AFP])</f>
        <v>6688</v>
      </c>
      <c r="K17" s="4">
        <f>SUBTOTAL(109,TJULIO466101967[OTROS DESC])</f>
        <v>0</v>
      </c>
      <c r="L17" s="4">
        <f>SUBTOTAL(109,TJULIO466101967[INGRESO NETO])</f>
        <v>175034.18999999997</v>
      </c>
      <c r="M17" s="4"/>
    </row>
    <row r="18" spans="1:13">
      <c r="A18" s="26"/>
      <c r="B18" s="5"/>
      <c r="C18" s="38"/>
      <c r="D18" s="9"/>
      <c r="E18" s="14"/>
      <c r="F18" s="14"/>
      <c r="G18" s="56"/>
      <c r="H18" s="57"/>
      <c r="I18" s="57"/>
      <c r="J18" s="57"/>
      <c r="K18" s="57"/>
      <c r="L18" s="57"/>
      <c r="M18" s="13"/>
    </row>
    <row r="19" spans="1:13">
      <c r="A19" s="26"/>
      <c r="B19" s="5"/>
      <c r="C19" s="38"/>
      <c r="D19" s="9"/>
      <c r="E19" s="14"/>
      <c r="F19" s="14"/>
      <c r="G19" s="56"/>
      <c r="H19" s="57"/>
      <c r="I19" s="57"/>
      <c r="J19" s="57"/>
      <c r="K19" s="57"/>
      <c r="L19" s="57"/>
      <c r="M19" s="13"/>
    </row>
    <row r="20" spans="1:13">
      <c r="A20" s="26"/>
      <c r="B20" s="5"/>
      <c r="C20" s="38"/>
      <c r="D20" s="9"/>
      <c r="E20" s="14"/>
      <c r="F20" s="14"/>
      <c r="G20" s="56"/>
      <c r="H20" s="57"/>
      <c r="I20" s="57"/>
      <c r="J20" s="57"/>
      <c r="K20" s="57"/>
      <c r="L20" s="57"/>
      <c r="M20" s="13"/>
    </row>
    <row r="21" spans="1:13">
      <c r="A21" s="26"/>
      <c r="B21" s="5"/>
      <c r="C21" s="38"/>
      <c r="D21" s="9"/>
      <c r="E21" s="14"/>
      <c r="F21" s="14"/>
      <c r="G21" s="56"/>
      <c r="H21" s="57"/>
      <c r="I21" s="57"/>
      <c r="J21" s="57"/>
      <c r="K21" s="57"/>
      <c r="L21" s="57"/>
      <c r="M21" s="13"/>
    </row>
    <row r="22" spans="1:13">
      <c r="A22" s="26"/>
      <c r="B22" s="5"/>
      <c r="C22" s="38"/>
      <c r="D22" s="9"/>
      <c r="E22" s="14"/>
      <c r="F22" s="14"/>
      <c r="G22" s="56"/>
      <c r="H22" s="57"/>
      <c r="I22" s="57"/>
      <c r="J22" s="57"/>
      <c r="K22" s="57"/>
      <c r="L22" s="57"/>
      <c r="M22" s="13"/>
    </row>
    <row r="23" spans="1:13">
      <c r="A23" s="85" t="s">
        <v>3774</v>
      </c>
      <c r="B23" s="5"/>
      <c r="C23" s="38"/>
      <c r="D23" s="9"/>
      <c r="E23" s="14"/>
      <c r="F23" s="14"/>
      <c r="G23" s="56"/>
      <c r="H23" s="57"/>
      <c r="I23" s="57"/>
      <c r="J23" s="57"/>
      <c r="K23" s="57"/>
      <c r="L23" s="57"/>
      <c r="M23" s="13"/>
    </row>
    <row r="24" spans="1:13">
      <c r="A24" s="46" t="s">
        <v>3079</v>
      </c>
      <c r="B24" s="5"/>
      <c r="C24" s="38"/>
      <c r="D24" s="9"/>
      <c r="E24" s="14"/>
      <c r="F24" s="14"/>
      <c r="G24" s="56"/>
      <c r="H24" s="57"/>
      <c r="I24" s="57"/>
      <c r="J24" s="57"/>
      <c r="K24" s="57"/>
      <c r="L24" s="57"/>
      <c r="M24" s="13"/>
    </row>
    <row r="25" spans="1:13">
      <c r="A25" s="46"/>
      <c r="B25" s="5"/>
      <c r="C25" s="38"/>
      <c r="D25" s="9"/>
      <c r="E25" s="14"/>
      <c r="F25" s="14"/>
      <c r="G25" s="56"/>
      <c r="H25" s="57"/>
      <c r="I25" s="57"/>
      <c r="J25" s="57"/>
      <c r="K25" s="57"/>
      <c r="L25" s="57"/>
      <c r="M25" s="13"/>
    </row>
    <row r="26" spans="1:13">
      <c r="A26" s="5"/>
      <c r="B26" s="5"/>
      <c r="C26" s="38"/>
      <c r="D26" s="9"/>
      <c r="E26" s="14"/>
      <c r="F26" s="14"/>
      <c r="G26" s="56"/>
      <c r="H26" s="57"/>
      <c r="I26" s="57"/>
      <c r="J26" s="57"/>
      <c r="K26" s="57"/>
      <c r="L26" s="57"/>
      <c r="M26" s="13"/>
    </row>
    <row r="27" spans="1:13">
      <c r="A27" s="5"/>
      <c r="B27" s="5"/>
      <c r="C27" s="38"/>
      <c r="D27" s="9"/>
      <c r="E27" s="14"/>
      <c r="F27" s="14"/>
      <c r="G27" s="56"/>
      <c r="H27" s="57"/>
      <c r="I27" s="57"/>
      <c r="J27" s="57"/>
      <c r="K27" s="57"/>
      <c r="L27" s="57"/>
      <c r="M27" s="13"/>
    </row>
    <row r="28" spans="1:13">
      <c r="A28" s="5"/>
      <c r="B28" s="5"/>
      <c r="C28" s="38"/>
      <c r="D28" s="9"/>
      <c r="E28" s="14"/>
      <c r="F28" s="14"/>
      <c r="G28" s="56"/>
      <c r="H28" s="57"/>
      <c r="I28" s="57"/>
      <c r="J28" s="57"/>
      <c r="K28" s="57"/>
      <c r="L28" s="57"/>
      <c r="M28" s="13"/>
    </row>
    <row r="29" spans="1:13">
      <c r="A29" s="5"/>
      <c r="B29" s="5"/>
      <c r="C29" s="38"/>
      <c r="D29" s="9"/>
      <c r="E29" s="14"/>
      <c r="F29" s="14"/>
      <c r="G29" s="56"/>
      <c r="H29" s="57"/>
      <c r="I29" s="57"/>
      <c r="J29" s="57"/>
      <c r="K29" s="57"/>
      <c r="L29" s="57"/>
      <c r="M29" s="13"/>
    </row>
    <row r="30" spans="1:13">
      <c r="A30" s="5"/>
      <c r="B30" s="5"/>
      <c r="C30" s="38"/>
      <c r="D30" s="9"/>
      <c r="E30" s="14"/>
      <c r="F30" s="14"/>
      <c r="G30" s="56"/>
      <c r="H30" s="57"/>
      <c r="I30" s="57"/>
      <c r="J30" s="57"/>
      <c r="K30" s="57"/>
      <c r="L30" s="57"/>
      <c r="M30" s="13"/>
    </row>
    <row r="31" spans="1:13">
      <c r="A31" s="5"/>
      <c r="B31" s="5"/>
      <c r="C31" s="38"/>
      <c r="D31" s="9"/>
      <c r="E31" s="14"/>
      <c r="F31" s="14"/>
      <c r="G31" s="56"/>
      <c r="H31" s="57"/>
      <c r="I31" s="57"/>
      <c r="J31" s="57"/>
      <c r="K31" s="57"/>
      <c r="L31" s="57"/>
      <c r="M31" s="13"/>
    </row>
    <row r="32" spans="1:13">
      <c r="A32" s="5"/>
      <c r="B32" s="5"/>
      <c r="C32" s="38"/>
      <c r="D32" s="9"/>
      <c r="E32" s="14"/>
      <c r="F32" s="14"/>
      <c r="G32" s="56"/>
      <c r="H32" s="57"/>
      <c r="I32" s="57"/>
      <c r="J32" s="57"/>
      <c r="K32" s="57"/>
      <c r="L32" s="57"/>
      <c r="M32" s="13"/>
    </row>
    <row r="33" spans="1:13">
      <c r="A33" s="5"/>
      <c r="B33" s="5"/>
      <c r="C33" s="38"/>
      <c r="D33" s="9"/>
      <c r="E33" s="14"/>
      <c r="F33" s="14"/>
      <c r="G33" s="56"/>
      <c r="H33" s="57"/>
      <c r="I33" s="57"/>
      <c r="J33" s="57"/>
      <c r="K33" s="57"/>
      <c r="L33" s="57"/>
      <c r="M33" s="13"/>
    </row>
    <row r="34" spans="1:13">
      <c r="A34" s="5"/>
      <c r="B34" s="5"/>
      <c r="C34" s="38"/>
      <c r="D34" s="9"/>
      <c r="E34" s="14"/>
      <c r="F34" s="14"/>
      <c r="G34" s="56"/>
      <c r="H34" s="57"/>
      <c r="I34" s="57"/>
      <c r="J34" s="57"/>
      <c r="K34" s="57"/>
      <c r="L34" s="57"/>
      <c r="M34" s="13"/>
    </row>
    <row r="35" spans="1:13">
      <c r="A35" s="5"/>
      <c r="B35" s="5"/>
      <c r="C35" s="38"/>
      <c r="D35" s="9"/>
      <c r="E35" s="14"/>
      <c r="F35" s="14"/>
      <c r="G35" s="56"/>
      <c r="H35" s="57"/>
      <c r="I35" s="57"/>
      <c r="J35" s="57"/>
      <c r="K35" s="57"/>
      <c r="L35" s="57"/>
      <c r="M35" s="13"/>
    </row>
    <row r="36" spans="1:13">
      <c r="A36" s="5"/>
      <c r="B36" s="5"/>
      <c r="C36" s="38"/>
      <c r="D36" s="9"/>
      <c r="E36" s="14"/>
      <c r="F36" s="14"/>
      <c r="G36" s="56"/>
      <c r="H36" s="57"/>
      <c r="I36" s="57"/>
      <c r="J36" s="57"/>
      <c r="K36" s="57"/>
      <c r="L36" s="57"/>
      <c r="M36" s="13"/>
    </row>
    <row r="37" spans="1:13">
      <c r="A37" s="5"/>
      <c r="B37" s="5"/>
      <c r="C37" s="38"/>
      <c r="D37" s="9"/>
      <c r="E37" s="14"/>
      <c r="F37" s="14"/>
      <c r="G37" s="56"/>
      <c r="H37" s="57"/>
      <c r="I37" s="57"/>
      <c r="J37" s="57"/>
      <c r="K37" s="57"/>
      <c r="L37" s="57"/>
      <c r="M37" s="13"/>
    </row>
    <row r="38" spans="1:13">
      <c r="A38" s="5"/>
      <c r="B38" s="5"/>
      <c r="C38" s="38"/>
      <c r="D38" s="9"/>
      <c r="E38" s="14"/>
      <c r="F38" s="14"/>
      <c r="G38" s="56"/>
      <c r="H38" s="57"/>
      <c r="I38" s="57"/>
      <c r="J38" s="57"/>
      <c r="K38" s="57"/>
      <c r="L38" s="57"/>
      <c r="M38" s="13"/>
    </row>
    <row r="39" spans="1:13">
      <c r="A39" s="5"/>
      <c r="B39" s="5"/>
      <c r="C39" s="38"/>
      <c r="D39" s="9"/>
      <c r="E39" s="14"/>
      <c r="F39" s="14"/>
      <c r="G39" s="56"/>
      <c r="H39" s="57"/>
      <c r="I39" s="57"/>
      <c r="J39" s="57"/>
      <c r="K39" s="57"/>
      <c r="L39" s="57"/>
      <c r="M39" s="13"/>
    </row>
    <row r="40" spans="1:13">
      <c r="A40" s="5"/>
      <c r="B40" s="5"/>
      <c r="C40" s="38"/>
      <c r="D40" s="9"/>
      <c r="E40" s="14"/>
      <c r="F40" s="14"/>
      <c r="G40" s="56"/>
      <c r="H40" s="57"/>
      <c r="I40" s="57"/>
      <c r="J40" s="57"/>
      <c r="K40" s="57"/>
      <c r="L40" s="57"/>
      <c r="M40" s="13"/>
    </row>
    <row r="41" spans="1:13">
      <c r="A41" s="5"/>
      <c r="B41" s="5"/>
      <c r="C41" s="38"/>
      <c r="D41" s="9"/>
      <c r="E41" s="14"/>
      <c r="F41" s="14"/>
      <c r="G41" s="56"/>
      <c r="H41" s="57"/>
      <c r="I41" s="57"/>
      <c r="J41" s="57"/>
      <c r="K41" s="57"/>
      <c r="L41" s="57"/>
      <c r="M41" s="13"/>
    </row>
    <row r="42" spans="1:13">
      <c r="A42" s="5"/>
      <c r="B42" s="5"/>
      <c r="C42" s="38"/>
      <c r="D42" s="9"/>
      <c r="E42" s="14"/>
      <c r="F42" s="14"/>
      <c r="G42" s="56"/>
      <c r="H42" s="57"/>
      <c r="I42" s="57"/>
      <c r="J42" s="57"/>
      <c r="K42" s="57"/>
      <c r="L42" s="57"/>
      <c r="M42" s="13"/>
    </row>
    <row r="43" spans="1:13">
      <c r="A43" s="5"/>
      <c r="B43" s="5"/>
      <c r="C43" s="38"/>
      <c r="D43" s="9"/>
      <c r="E43" s="14"/>
      <c r="F43" s="14"/>
      <c r="G43" s="56"/>
      <c r="H43" s="57"/>
      <c r="I43" s="57"/>
      <c r="J43" s="57"/>
      <c r="K43" s="57"/>
      <c r="L43" s="57"/>
      <c r="M43" s="13"/>
    </row>
    <row r="44" spans="1:13">
      <c r="A44" s="5"/>
      <c r="B44" s="5"/>
      <c r="C44" s="38"/>
      <c r="D44" s="9"/>
      <c r="E44" s="14"/>
      <c r="F44" s="14"/>
      <c r="G44" s="56"/>
      <c r="H44" s="57"/>
      <c r="I44" s="57"/>
      <c r="J44" s="57"/>
      <c r="K44" s="57"/>
      <c r="L44" s="57"/>
      <c r="M44" s="13"/>
    </row>
    <row r="45" spans="1:13">
      <c r="A45" s="5"/>
      <c r="B45" s="5"/>
      <c r="C45" s="38"/>
      <c r="D45" s="9"/>
      <c r="E45" s="14"/>
      <c r="F45" s="14"/>
      <c r="G45" s="56"/>
      <c r="H45" s="57"/>
      <c r="I45" s="57"/>
      <c r="J45" s="57"/>
      <c r="K45" s="57"/>
      <c r="L45" s="57"/>
      <c r="M45" s="13"/>
    </row>
    <row r="46" spans="1:13">
      <c r="A46" s="5"/>
      <c r="B46" s="5"/>
      <c r="C46" s="38"/>
      <c r="D46" s="9"/>
      <c r="E46" s="14"/>
      <c r="F46" s="14"/>
      <c r="G46" s="56"/>
      <c r="H46" s="57"/>
      <c r="I46" s="57"/>
      <c r="J46" s="57"/>
      <c r="K46" s="57"/>
      <c r="L46" s="57"/>
      <c r="M46" s="13"/>
    </row>
    <row r="47" spans="1:13">
      <c r="A47" s="5"/>
      <c r="B47" s="5"/>
      <c r="C47" s="38"/>
      <c r="D47" s="9"/>
      <c r="E47" s="14"/>
      <c r="F47" s="14"/>
      <c r="G47" s="56"/>
      <c r="H47" s="57"/>
      <c r="I47" s="57"/>
      <c r="J47" s="57"/>
      <c r="K47" s="57"/>
      <c r="L47" s="57"/>
      <c r="M47" s="13"/>
    </row>
    <row r="48" spans="1:13">
      <c r="A48" s="5"/>
      <c r="B48" s="5"/>
      <c r="C48" s="38"/>
      <c r="D48" s="9"/>
      <c r="E48" s="14"/>
      <c r="F48" s="14"/>
      <c r="G48" s="56"/>
      <c r="H48" s="57"/>
      <c r="I48" s="57"/>
      <c r="J48" s="57"/>
      <c r="K48" s="57"/>
      <c r="L48" s="57"/>
      <c r="M48" s="13"/>
    </row>
    <row r="49" spans="1:13">
      <c r="A49" s="5"/>
      <c r="B49" s="5"/>
      <c r="C49" s="38"/>
      <c r="D49" s="9"/>
      <c r="E49" s="14"/>
      <c r="F49" s="14"/>
      <c r="G49" s="56"/>
      <c r="H49" s="57"/>
      <c r="I49" s="57"/>
      <c r="J49" s="57"/>
      <c r="K49" s="57"/>
      <c r="L49" s="57"/>
      <c r="M49" s="13"/>
    </row>
    <row r="50" spans="1:13">
      <c r="A50" s="5"/>
      <c r="B50" s="5"/>
      <c r="C50" s="38"/>
      <c r="D50" s="9"/>
      <c r="E50" s="14"/>
      <c r="F50" s="14"/>
      <c r="G50" s="56"/>
      <c r="H50" s="57"/>
      <c r="I50" s="57"/>
      <c r="J50" s="57"/>
      <c r="K50" s="57"/>
      <c r="L50" s="57"/>
      <c r="M50" s="13"/>
    </row>
    <row r="51" spans="1:13">
      <c r="A51" s="5"/>
      <c r="B51" s="5"/>
      <c r="C51" s="38"/>
      <c r="D51" s="9"/>
      <c r="E51" s="14"/>
      <c r="F51" s="14"/>
      <c r="G51" s="56"/>
      <c r="H51" s="57"/>
      <c r="I51" s="57"/>
      <c r="J51" s="57"/>
      <c r="K51" s="57"/>
      <c r="L51" s="57"/>
      <c r="M51" s="13"/>
    </row>
    <row r="52" spans="1:13">
      <c r="A52" s="5"/>
      <c r="B52" s="5"/>
      <c r="C52" s="38"/>
      <c r="D52" s="9"/>
      <c r="E52" s="14"/>
      <c r="F52" s="14"/>
      <c r="G52" s="56"/>
      <c r="H52" s="57"/>
      <c r="I52" s="57"/>
      <c r="J52" s="57"/>
      <c r="K52" s="57"/>
      <c r="L52" s="57"/>
      <c r="M52" s="13"/>
    </row>
    <row r="53" spans="1:13">
      <c r="A53" s="5"/>
      <c r="B53" s="5"/>
      <c r="C53" s="38"/>
      <c r="D53" s="9"/>
      <c r="E53" s="14"/>
      <c r="F53" s="14"/>
      <c r="G53" s="56"/>
      <c r="H53" s="57"/>
      <c r="I53" s="57"/>
      <c r="J53" s="57"/>
      <c r="K53" s="57"/>
      <c r="L53" s="57"/>
      <c r="M53" s="13"/>
    </row>
    <row r="54" spans="1:13">
      <c r="A54" s="5"/>
      <c r="B54" s="5"/>
      <c r="C54" s="38"/>
      <c r="D54" s="9"/>
      <c r="E54" s="14"/>
      <c r="F54" s="14"/>
      <c r="G54" s="56"/>
      <c r="H54" s="57"/>
      <c r="I54" s="57"/>
      <c r="J54" s="57"/>
      <c r="K54" s="57"/>
      <c r="L54" s="57"/>
      <c r="M54" s="13"/>
    </row>
    <row r="55" spans="1:13">
      <c r="A55" s="5"/>
      <c r="B55" s="5"/>
      <c r="C55" s="38"/>
      <c r="D55" s="9"/>
      <c r="E55" s="14"/>
      <c r="F55" s="14"/>
      <c r="G55" s="56"/>
      <c r="H55" s="57"/>
      <c r="I55" s="57"/>
      <c r="J55" s="57"/>
      <c r="K55" s="57"/>
      <c r="L55" s="57"/>
      <c r="M55" s="13"/>
    </row>
    <row r="56" spans="1:13">
      <c r="A56" s="5"/>
      <c r="B56" s="5"/>
      <c r="C56" s="38"/>
      <c r="D56" s="9"/>
      <c r="E56" s="14"/>
      <c r="F56" s="14"/>
      <c r="G56" s="56"/>
      <c r="H56" s="57"/>
      <c r="I56" s="57"/>
      <c r="J56" s="57"/>
      <c r="K56" s="57"/>
      <c r="L56" s="57"/>
      <c r="M56" s="13"/>
    </row>
    <row r="57" spans="1:13">
      <c r="A57" s="5"/>
      <c r="B57" s="5"/>
      <c r="C57" s="38"/>
      <c r="D57" s="9"/>
      <c r="E57" s="14"/>
      <c r="F57" s="14"/>
      <c r="G57" s="56"/>
      <c r="H57" s="57"/>
      <c r="I57" s="57"/>
      <c r="J57" s="57"/>
      <c r="K57" s="57"/>
      <c r="L57" s="57"/>
      <c r="M57" s="13"/>
    </row>
    <row r="58" spans="1:13">
      <c r="A58" s="5"/>
      <c r="B58" s="5"/>
      <c r="C58" s="38"/>
      <c r="D58" s="9"/>
      <c r="E58" s="14"/>
      <c r="F58" s="14"/>
      <c r="G58" s="56"/>
      <c r="H58" s="57"/>
      <c r="I58" s="57"/>
      <c r="J58" s="57"/>
      <c r="K58" s="57"/>
      <c r="L58" s="57"/>
      <c r="M58" s="13"/>
    </row>
    <row r="59" spans="1:13">
      <c r="A59" s="5"/>
      <c r="B59" s="5"/>
      <c r="C59" s="38"/>
      <c r="D59" s="9"/>
      <c r="E59" s="14"/>
      <c r="F59" s="14"/>
      <c r="G59" s="56"/>
      <c r="H59" s="57"/>
      <c r="I59" s="57"/>
      <c r="J59" s="57"/>
      <c r="K59" s="57"/>
      <c r="L59" s="57"/>
      <c r="M59" s="13"/>
    </row>
    <row r="60" spans="1:13">
      <c r="A60" s="5"/>
      <c r="B60" s="5"/>
      <c r="C60" s="38"/>
      <c r="D60" s="9"/>
      <c r="E60" s="14"/>
      <c r="F60" s="14"/>
      <c r="G60" s="56"/>
      <c r="H60" s="57"/>
      <c r="I60" s="57"/>
      <c r="J60" s="57"/>
      <c r="K60" s="57"/>
      <c r="L60" s="57"/>
      <c r="M60" s="13"/>
    </row>
    <row r="61" spans="1:13">
      <c r="A61" s="5"/>
      <c r="B61" s="5"/>
      <c r="C61" s="38"/>
      <c r="D61" s="9"/>
      <c r="E61" s="14"/>
      <c r="F61" s="14"/>
      <c r="G61" s="56"/>
      <c r="H61" s="57"/>
      <c r="I61" s="57"/>
      <c r="J61" s="57"/>
      <c r="K61" s="57"/>
      <c r="L61" s="57"/>
      <c r="M61" s="13"/>
    </row>
    <row r="62" spans="1:13">
      <c r="A62" s="5"/>
      <c r="B62" s="5"/>
      <c r="C62" s="38"/>
      <c r="D62" s="9"/>
      <c r="E62" s="14"/>
      <c r="F62" s="14"/>
      <c r="G62" s="56"/>
      <c r="H62" s="57"/>
      <c r="I62" s="57"/>
      <c r="J62" s="57"/>
      <c r="K62" s="57"/>
      <c r="L62" s="57"/>
      <c r="M62" s="13"/>
    </row>
    <row r="63" spans="1:13">
      <c r="A63" s="5"/>
      <c r="B63" s="5"/>
      <c r="C63" s="38"/>
      <c r="D63" s="9"/>
      <c r="E63" s="14"/>
      <c r="F63" s="14"/>
      <c r="G63" s="56"/>
      <c r="H63" s="57"/>
      <c r="I63" s="57"/>
      <c r="J63" s="57"/>
      <c r="K63" s="57"/>
      <c r="L63" s="57"/>
      <c r="M63" s="13"/>
    </row>
    <row r="64" spans="1:13">
      <c r="A64" s="5"/>
      <c r="B64" s="5"/>
      <c r="C64" s="38"/>
      <c r="D64" s="9"/>
      <c r="E64" s="14"/>
      <c r="F64" s="14"/>
      <c r="G64" s="56"/>
      <c r="H64" s="57"/>
      <c r="I64" s="57"/>
      <c r="J64" s="57"/>
      <c r="K64" s="57"/>
      <c r="L64" s="57"/>
      <c r="M64" s="13"/>
    </row>
    <row r="65" spans="1:13">
      <c r="A65" s="5"/>
      <c r="B65" s="5"/>
      <c r="C65" s="38"/>
      <c r="D65" s="9"/>
      <c r="E65" s="14"/>
      <c r="F65" s="14"/>
      <c r="G65" s="56"/>
      <c r="H65" s="57"/>
      <c r="I65" s="57"/>
      <c r="J65" s="57"/>
      <c r="K65" s="57"/>
      <c r="L65" s="57"/>
      <c r="M65" s="13"/>
    </row>
    <row r="66" spans="1:13">
      <c r="A66" s="5"/>
      <c r="B66" s="5"/>
      <c r="C66" s="38"/>
      <c r="D66" s="9"/>
      <c r="E66" s="14"/>
      <c r="F66" s="14"/>
      <c r="G66" s="56"/>
      <c r="H66" s="57"/>
      <c r="I66" s="57"/>
      <c r="J66" s="57"/>
      <c r="K66" s="57"/>
      <c r="L66" s="57"/>
      <c r="M66" s="13"/>
    </row>
    <row r="67" spans="1:13">
      <c r="A67" s="5"/>
      <c r="B67" s="5"/>
      <c r="C67" s="38"/>
      <c r="D67" s="9"/>
      <c r="E67" s="14"/>
      <c r="F67" s="14"/>
      <c r="G67" s="56"/>
      <c r="H67" s="57"/>
      <c r="I67" s="57"/>
      <c r="J67" s="57"/>
      <c r="K67" s="57"/>
      <c r="L67" s="57"/>
      <c r="M67" s="13"/>
    </row>
    <row r="68" spans="1:13">
      <c r="A68" s="5"/>
      <c r="B68" s="5"/>
      <c r="C68" s="38"/>
      <c r="D68" s="9"/>
      <c r="E68" s="14"/>
      <c r="F68" s="14"/>
      <c r="G68" s="56"/>
      <c r="H68" s="57"/>
      <c r="I68" s="57"/>
      <c r="J68" s="57"/>
      <c r="K68" s="57"/>
      <c r="L68" s="57"/>
      <c r="M68" s="13"/>
    </row>
    <row r="69" spans="1:13">
      <c r="A69" s="5"/>
      <c r="B69" s="5"/>
      <c r="C69" s="38"/>
      <c r="D69" s="9"/>
      <c r="E69" s="14"/>
      <c r="F69" s="14"/>
      <c r="G69" s="56"/>
      <c r="H69" s="57"/>
      <c r="I69" s="57"/>
      <c r="J69" s="57"/>
      <c r="K69" s="57"/>
      <c r="L69" s="57"/>
      <c r="M69" s="13"/>
    </row>
    <row r="70" spans="1:13">
      <c r="A70" s="5"/>
      <c r="B70" s="5"/>
      <c r="C70" s="38"/>
      <c r="D70" s="9"/>
      <c r="E70" s="14"/>
      <c r="F70" s="14"/>
      <c r="G70" s="56"/>
      <c r="H70" s="57"/>
      <c r="I70" s="57"/>
      <c r="J70" s="57"/>
      <c r="K70" s="57"/>
      <c r="L70" s="57"/>
      <c r="M70" s="13"/>
    </row>
    <row r="71" spans="1:13">
      <c r="A71" s="5"/>
      <c r="B71" s="5"/>
      <c r="C71" s="38"/>
      <c r="D71" s="9"/>
      <c r="E71" s="14"/>
      <c r="F71" s="14"/>
      <c r="G71" s="56"/>
      <c r="H71" s="57"/>
      <c r="I71" s="57"/>
      <c r="J71" s="57"/>
      <c r="K71" s="57"/>
      <c r="L71" s="57"/>
      <c r="M71" s="13"/>
    </row>
    <row r="72" spans="1:13">
      <c r="A72" s="5"/>
      <c r="B72" s="5"/>
      <c r="C72" s="38"/>
      <c r="D72" s="9"/>
      <c r="E72" s="14"/>
      <c r="F72" s="14"/>
      <c r="G72" s="56"/>
      <c r="H72" s="57"/>
      <c r="I72" s="57"/>
      <c r="J72" s="57"/>
      <c r="K72" s="57"/>
      <c r="L72" s="57"/>
      <c r="M72" s="13"/>
    </row>
    <row r="73" spans="1:13">
      <c r="A73" s="5"/>
      <c r="B73" s="5"/>
      <c r="C73" s="38"/>
      <c r="D73" s="9"/>
      <c r="E73" s="14"/>
      <c r="F73" s="14"/>
      <c r="G73" s="56"/>
      <c r="H73" s="57"/>
      <c r="I73" s="57"/>
      <c r="J73" s="57"/>
      <c r="K73" s="57"/>
      <c r="L73" s="57"/>
      <c r="M73" s="13"/>
    </row>
    <row r="74" spans="1:13">
      <c r="A74" s="5"/>
      <c r="B74" s="5"/>
      <c r="C74" s="38"/>
      <c r="D74" s="9"/>
      <c r="E74" s="14"/>
      <c r="F74" s="14"/>
      <c r="G74" s="56"/>
      <c r="H74" s="57"/>
      <c r="I74" s="57"/>
      <c r="J74" s="57"/>
      <c r="K74" s="57"/>
      <c r="L74" s="57"/>
      <c r="M74" s="13"/>
    </row>
    <row r="75" spans="1:13">
      <c r="A75" s="5"/>
      <c r="B75" s="5"/>
      <c r="C75" s="38"/>
      <c r="D75" s="9"/>
      <c r="E75" s="14"/>
      <c r="F75" s="14"/>
      <c r="G75" s="56"/>
      <c r="H75" s="57"/>
      <c r="I75" s="57"/>
      <c r="J75" s="57"/>
      <c r="K75" s="57"/>
      <c r="L75" s="57"/>
      <c r="M75" s="13"/>
    </row>
    <row r="76" spans="1:13">
      <c r="A76" s="5"/>
      <c r="B76" s="5"/>
      <c r="C76" s="38"/>
      <c r="D76" s="9"/>
      <c r="E76" s="14"/>
      <c r="F76" s="14"/>
      <c r="G76" s="56"/>
      <c r="H76" s="57"/>
      <c r="I76" s="57"/>
      <c r="J76" s="57"/>
      <c r="K76" s="57"/>
      <c r="L76" s="57"/>
      <c r="M76" s="13"/>
    </row>
    <row r="77" spans="1:13">
      <c r="A77" s="5"/>
      <c r="B77" s="5"/>
      <c r="C77" s="38"/>
      <c r="D77" s="9"/>
      <c r="E77" s="14"/>
      <c r="F77" s="14"/>
      <c r="G77" s="56"/>
      <c r="H77" s="57"/>
      <c r="I77" s="57"/>
      <c r="J77" s="57"/>
      <c r="K77" s="57"/>
      <c r="L77" s="57"/>
      <c r="M77" s="13"/>
    </row>
    <row r="78" spans="1:13">
      <c r="A78" s="5"/>
      <c r="B78" s="5"/>
      <c r="C78" s="38"/>
      <c r="D78" s="9"/>
      <c r="E78" s="14"/>
      <c r="F78" s="14"/>
      <c r="G78" s="56"/>
      <c r="H78" s="57"/>
      <c r="I78" s="57"/>
      <c r="J78" s="57"/>
      <c r="K78" s="57"/>
      <c r="L78" s="57"/>
      <c r="M78" s="13"/>
    </row>
    <row r="79" spans="1:13">
      <c r="A79" s="5"/>
      <c r="B79" s="5"/>
      <c r="C79" s="38"/>
      <c r="D79" s="9"/>
      <c r="E79" s="14"/>
      <c r="F79" s="14"/>
      <c r="G79" s="56"/>
      <c r="H79" s="57"/>
      <c r="I79" s="57"/>
      <c r="J79" s="57"/>
      <c r="K79" s="57"/>
      <c r="L79" s="57"/>
      <c r="M79" s="13"/>
    </row>
    <row r="80" spans="1:13">
      <c r="A80" s="5"/>
      <c r="B80" s="5"/>
      <c r="C80" s="38"/>
      <c r="D80" s="9"/>
      <c r="E80" s="14"/>
      <c r="F80" s="14"/>
      <c r="G80" s="56"/>
      <c r="H80" s="57"/>
      <c r="I80" s="57"/>
      <c r="J80" s="57"/>
      <c r="K80" s="57"/>
      <c r="L80" s="57"/>
      <c r="M80" s="13"/>
    </row>
    <row r="81" spans="1:13">
      <c r="A81" s="5"/>
      <c r="B81" s="5"/>
      <c r="C81" s="38"/>
      <c r="D81" s="9"/>
      <c r="E81" s="14"/>
      <c r="F81" s="14"/>
      <c r="G81" s="56"/>
      <c r="H81" s="57"/>
      <c r="I81" s="57"/>
      <c r="J81" s="57"/>
      <c r="K81" s="57"/>
      <c r="L81" s="57"/>
      <c r="M81" s="13"/>
    </row>
    <row r="82" spans="1:13">
      <c r="A82" s="5"/>
      <c r="B82" s="5"/>
      <c r="C82" s="38"/>
      <c r="D82" s="9"/>
      <c r="E82" s="14"/>
      <c r="F82" s="14"/>
      <c r="G82" s="56"/>
      <c r="H82" s="57"/>
      <c r="I82" s="57"/>
      <c r="J82" s="57"/>
      <c r="K82" s="57"/>
      <c r="L82" s="57"/>
      <c r="M82" s="13"/>
    </row>
    <row r="83" spans="1:13">
      <c r="A83" s="5"/>
      <c r="B83" s="5"/>
      <c r="C83" s="38"/>
      <c r="D83" s="9"/>
      <c r="E83" s="14"/>
      <c r="F83" s="14"/>
      <c r="G83" s="56"/>
      <c r="H83" s="57"/>
      <c r="I83" s="57"/>
      <c r="J83" s="57"/>
      <c r="K83" s="57"/>
      <c r="L83" s="57"/>
      <c r="M83" s="13"/>
    </row>
    <row r="84" spans="1:13">
      <c r="A84" s="5"/>
      <c r="B84" s="5"/>
      <c r="C84" s="38"/>
      <c r="D84" s="9"/>
      <c r="E84" s="14"/>
      <c r="F84" s="14"/>
      <c r="G84" s="56"/>
      <c r="H84" s="57"/>
      <c r="I84" s="57"/>
      <c r="J84" s="57"/>
      <c r="K84" s="57"/>
      <c r="L84" s="57"/>
      <c r="M84" s="13"/>
    </row>
    <row r="85" spans="1:13">
      <c r="A85" s="5"/>
      <c r="B85" s="5"/>
      <c r="C85" s="38"/>
      <c r="D85" s="9"/>
      <c r="E85" s="14"/>
      <c r="F85" s="14"/>
      <c r="G85" s="56"/>
      <c r="H85" s="57"/>
      <c r="I85" s="57"/>
      <c r="J85" s="57"/>
      <c r="K85" s="57"/>
      <c r="L85" s="57"/>
      <c r="M85" s="13"/>
    </row>
    <row r="86" spans="1:13">
      <c r="A86" s="5"/>
      <c r="B86" s="5"/>
      <c r="C86" s="38"/>
      <c r="D86" s="9"/>
      <c r="E86" s="14"/>
      <c r="F86" s="14"/>
      <c r="G86" s="56"/>
      <c r="H86" s="57"/>
      <c r="I86" s="57"/>
      <c r="J86" s="57"/>
      <c r="K86" s="57"/>
      <c r="L86" s="57"/>
      <c r="M86" s="13"/>
    </row>
    <row r="87" spans="1:13">
      <c r="A87" s="5"/>
      <c r="B87" s="5"/>
      <c r="C87" s="38"/>
      <c r="D87" s="9"/>
      <c r="E87" s="14"/>
      <c r="F87" s="14"/>
      <c r="G87" s="56"/>
      <c r="H87" s="57"/>
      <c r="I87" s="57"/>
      <c r="J87" s="57"/>
      <c r="K87" s="57"/>
      <c r="L87" s="57"/>
      <c r="M87" s="13"/>
    </row>
    <row r="88" spans="1:13">
      <c r="A88" s="5"/>
      <c r="B88" s="5"/>
      <c r="C88" s="38"/>
      <c r="D88" s="9"/>
      <c r="E88" s="14"/>
      <c r="F88" s="14"/>
      <c r="G88" s="56"/>
      <c r="H88" s="57"/>
      <c r="I88" s="57"/>
      <c r="J88" s="57"/>
      <c r="K88" s="57"/>
      <c r="L88" s="57"/>
      <c r="M88" s="13"/>
    </row>
    <row r="89" spans="1:13">
      <c r="A89" s="5"/>
      <c r="B89" s="5"/>
      <c r="C89" s="38"/>
      <c r="D89" s="9"/>
      <c r="E89" s="14"/>
      <c r="F89" s="14"/>
      <c r="G89" s="56"/>
      <c r="H89" s="57"/>
      <c r="I89" s="57"/>
      <c r="J89" s="57"/>
      <c r="K89" s="57"/>
      <c r="L89" s="57"/>
      <c r="M89" s="13"/>
    </row>
    <row r="90" spans="1:13">
      <c r="A90" s="5"/>
      <c r="B90" s="5"/>
      <c r="C90" s="38"/>
      <c r="D90" s="9"/>
      <c r="E90" s="14"/>
      <c r="F90" s="14"/>
      <c r="G90" s="56"/>
      <c r="H90" s="57"/>
      <c r="I90" s="57"/>
      <c r="J90" s="57"/>
      <c r="K90" s="57"/>
      <c r="L90" s="57"/>
      <c r="M90" s="13"/>
    </row>
    <row r="91" spans="1:13">
      <c r="A91" s="5"/>
      <c r="B91" s="5"/>
      <c r="C91" s="38"/>
      <c r="D91" s="9"/>
      <c r="E91" s="14"/>
      <c r="F91" s="14"/>
      <c r="G91" s="56"/>
      <c r="H91" s="57"/>
      <c r="I91" s="57"/>
      <c r="J91" s="57"/>
      <c r="K91" s="57"/>
      <c r="L91" s="57"/>
      <c r="M91" s="13"/>
    </row>
    <row r="92" spans="1:13">
      <c r="A92" s="5"/>
      <c r="B92" s="5"/>
      <c r="C92" s="38"/>
      <c r="D92" s="9"/>
      <c r="E92" s="14"/>
      <c r="F92" s="14"/>
      <c r="G92" s="56"/>
      <c r="H92" s="57"/>
      <c r="I92" s="57"/>
      <c r="J92" s="57"/>
      <c r="K92" s="57"/>
      <c r="L92" s="57"/>
      <c r="M92" s="13"/>
    </row>
    <row r="93" spans="1:13">
      <c r="A93" s="5"/>
      <c r="B93" s="5"/>
      <c r="C93" s="38"/>
      <c r="D93" s="9"/>
      <c r="E93" s="14"/>
      <c r="F93" s="14"/>
      <c r="G93" s="56"/>
      <c r="H93" s="57"/>
      <c r="I93" s="57"/>
      <c r="J93" s="57"/>
      <c r="K93" s="57"/>
      <c r="L93" s="57"/>
      <c r="M93" s="13"/>
    </row>
    <row r="94" spans="1:13">
      <c r="A94" s="5"/>
      <c r="B94" s="5"/>
      <c r="C94" s="38"/>
      <c r="D94" s="9"/>
      <c r="E94" s="14"/>
      <c r="F94" s="14"/>
      <c r="G94" s="56"/>
      <c r="H94" s="57"/>
      <c r="I94" s="57"/>
      <c r="J94" s="57"/>
      <c r="K94" s="57"/>
      <c r="L94" s="57"/>
      <c r="M94" s="13"/>
    </row>
    <row r="95" spans="1:13">
      <c r="A95" s="5"/>
      <c r="B95" s="5"/>
      <c r="C95" s="38"/>
      <c r="D95" s="9"/>
      <c r="E95" s="14"/>
      <c r="F95" s="14"/>
      <c r="G95" s="56"/>
      <c r="H95" s="57"/>
      <c r="I95" s="57"/>
      <c r="J95" s="57"/>
      <c r="K95" s="57"/>
      <c r="L95" s="57"/>
      <c r="M95" s="13"/>
    </row>
    <row r="96" spans="1:13">
      <c r="A96" s="5"/>
      <c r="B96" s="5"/>
      <c r="C96" s="38"/>
      <c r="D96" s="9"/>
      <c r="E96" s="14"/>
      <c r="F96" s="14"/>
      <c r="G96" s="56"/>
      <c r="H96" s="57"/>
      <c r="I96" s="57"/>
      <c r="J96" s="57"/>
      <c r="K96" s="57"/>
      <c r="L96" s="57"/>
      <c r="M96" s="13"/>
    </row>
    <row r="97" spans="1:13">
      <c r="A97" s="5"/>
      <c r="B97" s="5"/>
      <c r="C97" s="38"/>
      <c r="D97" s="9"/>
      <c r="E97" s="14"/>
      <c r="F97" s="14"/>
      <c r="G97" s="56"/>
      <c r="H97" s="57"/>
      <c r="I97" s="57"/>
      <c r="J97" s="57"/>
      <c r="K97" s="57"/>
      <c r="L97" s="57"/>
      <c r="M97" s="13"/>
    </row>
    <row r="98" spans="1:13">
      <c r="A98" s="5"/>
      <c r="B98" s="5"/>
      <c r="C98" s="38"/>
      <c r="D98" s="9"/>
      <c r="E98" s="14"/>
      <c r="F98" s="14"/>
      <c r="G98" s="56"/>
      <c r="H98" s="57"/>
      <c r="I98" s="57"/>
      <c r="J98" s="57"/>
      <c r="K98" s="57"/>
      <c r="L98" s="57"/>
      <c r="M98" s="13"/>
    </row>
    <row r="99" spans="1:13">
      <c r="A99" s="5"/>
      <c r="B99" s="5"/>
      <c r="C99" s="38"/>
      <c r="D99" s="9"/>
      <c r="E99" s="14"/>
      <c r="F99" s="14"/>
      <c r="G99" s="56"/>
      <c r="H99" s="57"/>
      <c r="I99" s="57"/>
      <c r="J99" s="57"/>
      <c r="K99" s="57"/>
      <c r="L99" s="57"/>
      <c r="M99" s="13"/>
    </row>
    <row r="100" spans="1:13">
      <c r="A100" s="5"/>
      <c r="B100" s="5"/>
      <c r="C100" s="38"/>
      <c r="D100" s="9"/>
      <c r="E100" s="14"/>
      <c r="F100" s="14"/>
      <c r="G100" s="56"/>
      <c r="H100" s="57"/>
      <c r="I100" s="57"/>
      <c r="J100" s="57"/>
      <c r="K100" s="57"/>
      <c r="L100" s="57"/>
      <c r="M100" s="13"/>
    </row>
    <row r="101" spans="1:13">
      <c r="A101" s="5"/>
      <c r="B101" s="5"/>
      <c r="C101" s="38"/>
      <c r="D101" s="9"/>
      <c r="E101" s="14"/>
      <c r="F101" s="14"/>
      <c r="G101" s="56"/>
      <c r="H101" s="57"/>
      <c r="I101" s="57"/>
      <c r="J101" s="57"/>
      <c r="K101" s="57"/>
      <c r="L101" s="57"/>
      <c r="M101" s="13"/>
    </row>
    <row r="102" spans="1:13">
      <c r="A102" s="5"/>
      <c r="B102" s="5"/>
      <c r="C102" s="38"/>
      <c r="D102" s="9"/>
      <c r="E102" s="14"/>
      <c r="F102" s="14"/>
      <c r="G102" s="56"/>
      <c r="H102" s="57"/>
      <c r="I102" s="57"/>
      <c r="J102" s="57"/>
      <c r="K102" s="57"/>
      <c r="L102" s="57"/>
      <c r="M102" s="13"/>
    </row>
    <row r="103" spans="1:13">
      <c r="A103" s="5"/>
      <c r="B103" s="5"/>
      <c r="C103" s="38"/>
      <c r="D103" s="9"/>
      <c r="E103" s="14"/>
      <c r="F103" s="14"/>
      <c r="G103" s="56"/>
      <c r="H103" s="57"/>
      <c r="I103" s="57"/>
      <c r="J103" s="57"/>
      <c r="K103" s="57"/>
      <c r="L103" s="57"/>
      <c r="M103" s="13"/>
    </row>
    <row r="104" spans="1:13">
      <c r="A104" s="5"/>
      <c r="B104" s="5"/>
      <c r="C104" s="38"/>
      <c r="D104" s="9"/>
      <c r="E104" s="14"/>
      <c r="F104" s="14"/>
      <c r="G104" s="56"/>
      <c r="H104" s="57"/>
      <c r="I104" s="57"/>
      <c r="J104" s="57"/>
      <c r="K104" s="57"/>
      <c r="L104" s="57"/>
      <c r="M104" s="13"/>
    </row>
    <row r="105" spans="1:13">
      <c r="A105" s="5"/>
      <c r="B105" s="5"/>
      <c r="C105" s="38"/>
      <c r="D105" s="9"/>
      <c r="E105" s="14"/>
      <c r="F105" s="14"/>
      <c r="G105" s="56"/>
      <c r="H105" s="57"/>
      <c r="I105" s="57"/>
      <c r="J105" s="57"/>
      <c r="K105" s="57"/>
      <c r="L105" s="57"/>
      <c r="M105" s="13"/>
    </row>
    <row r="106" spans="1:13">
      <c r="A106" s="5"/>
      <c r="B106" s="5"/>
      <c r="C106" s="38"/>
      <c r="D106" s="9"/>
      <c r="E106" s="14"/>
      <c r="F106" s="14"/>
      <c r="G106" s="56"/>
      <c r="H106" s="57"/>
      <c r="I106" s="57"/>
      <c r="J106" s="57"/>
      <c r="K106" s="57"/>
      <c r="L106" s="57"/>
      <c r="M106" s="13"/>
    </row>
    <row r="107" spans="1:13">
      <c r="A107" s="5"/>
      <c r="B107" s="5"/>
      <c r="C107" s="38"/>
      <c r="D107" s="9"/>
      <c r="E107" s="14"/>
      <c r="F107" s="14"/>
      <c r="G107" s="56"/>
      <c r="H107" s="57"/>
      <c r="I107" s="57"/>
      <c r="J107" s="57"/>
      <c r="K107" s="57"/>
      <c r="L107" s="57"/>
      <c r="M107" s="13"/>
    </row>
    <row r="108" spans="1:13">
      <c r="A108" s="5"/>
      <c r="B108" s="5"/>
      <c r="C108" s="38"/>
      <c r="D108" s="9"/>
      <c r="E108" s="14"/>
      <c r="F108" s="14"/>
      <c r="G108" s="56"/>
      <c r="H108" s="57"/>
      <c r="I108" s="57"/>
      <c r="J108" s="57"/>
      <c r="K108" s="57"/>
      <c r="L108" s="57"/>
      <c r="M108" s="13"/>
    </row>
    <row r="109" spans="1:13">
      <c r="A109" s="5"/>
      <c r="B109" s="5"/>
      <c r="C109" s="38"/>
      <c r="D109" s="9"/>
      <c r="E109" s="14"/>
      <c r="F109" s="14"/>
      <c r="G109" s="56"/>
      <c r="H109" s="57"/>
      <c r="I109" s="57"/>
      <c r="J109" s="57"/>
      <c r="K109" s="57"/>
      <c r="L109" s="57"/>
      <c r="M109" s="13"/>
    </row>
    <row r="110" spans="1:13">
      <c r="A110" s="5"/>
      <c r="B110" s="5"/>
      <c r="C110" s="38"/>
      <c r="D110" s="9"/>
      <c r="E110" s="14"/>
      <c r="F110" s="14"/>
      <c r="G110" s="56"/>
      <c r="H110" s="57"/>
      <c r="I110" s="57"/>
      <c r="J110" s="57"/>
      <c r="K110" s="57"/>
      <c r="L110" s="57"/>
      <c r="M110" s="13"/>
    </row>
    <row r="111" spans="1:13">
      <c r="A111" s="5"/>
      <c r="B111" s="5"/>
      <c r="C111" s="38"/>
      <c r="D111" s="9"/>
      <c r="E111" s="14"/>
      <c r="F111" s="14"/>
      <c r="G111" s="56"/>
      <c r="H111" s="57"/>
      <c r="I111" s="57"/>
      <c r="J111" s="57"/>
      <c r="K111" s="57"/>
      <c r="L111" s="57"/>
      <c r="M111" s="13"/>
    </row>
    <row r="112" spans="1:13">
      <c r="A112" s="5"/>
      <c r="B112" s="5"/>
      <c r="C112" s="38"/>
      <c r="D112" s="9"/>
      <c r="E112" s="14"/>
      <c r="F112" s="14"/>
      <c r="G112" s="56"/>
      <c r="H112" s="57"/>
      <c r="I112" s="57"/>
      <c r="J112" s="57"/>
      <c r="K112" s="57"/>
      <c r="L112" s="57"/>
      <c r="M112" s="13"/>
    </row>
    <row r="113" spans="1:13">
      <c r="A113" s="5"/>
      <c r="B113" s="5"/>
      <c r="C113" s="38"/>
      <c r="D113" s="9"/>
      <c r="E113" s="14"/>
      <c r="F113" s="14"/>
      <c r="G113" s="56"/>
      <c r="H113" s="57"/>
      <c r="I113" s="57"/>
      <c r="J113" s="57"/>
      <c r="K113" s="57"/>
      <c r="L113" s="57"/>
      <c r="M113" s="13"/>
    </row>
    <row r="114" spans="1:13">
      <c r="A114" s="5"/>
      <c r="B114" s="5"/>
      <c r="C114" s="38"/>
      <c r="D114" s="9"/>
      <c r="E114" s="14"/>
      <c r="F114" s="14"/>
      <c r="G114" s="56"/>
      <c r="H114" s="57"/>
      <c r="I114" s="57"/>
      <c r="J114" s="57"/>
      <c r="K114" s="57"/>
      <c r="L114" s="57"/>
      <c r="M114" s="13"/>
    </row>
    <row r="115" spans="1:13">
      <c r="A115" s="5"/>
      <c r="B115" s="5"/>
      <c r="C115" s="38"/>
      <c r="D115" s="9"/>
      <c r="E115" s="14"/>
      <c r="F115" s="14"/>
      <c r="G115" s="56"/>
      <c r="H115" s="57"/>
      <c r="I115" s="57"/>
      <c r="J115" s="57"/>
      <c r="K115" s="57"/>
      <c r="L115" s="57"/>
      <c r="M115" s="13"/>
    </row>
    <row r="116" spans="1:13">
      <c r="A116" s="5"/>
      <c r="B116" s="5"/>
      <c r="C116" s="38"/>
      <c r="D116" s="9"/>
      <c r="E116" s="14"/>
      <c r="F116" s="14"/>
      <c r="G116" s="56"/>
      <c r="H116" s="57"/>
      <c r="I116" s="57"/>
      <c r="J116" s="57"/>
      <c r="K116" s="57"/>
      <c r="L116" s="57"/>
      <c r="M116" s="13"/>
    </row>
    <row r="117" spans="1:13">
      <c r="A117" s="5"/>
      <c r="B117" s="5"/>
      <c r="C117" s="38"/>
      <c r="D117" s="9"/>
      <c r="E117" s="14"/>
      <c r="F117" s="14"/>
      <c r="G117" s="56"/>
      <c r="H117" s="57"/>
      <c r="I117" s="57"/>
      <c r="J117" s="57"/>
      <c r="K117" s="57"/>
      <c r="L117" s="57"/>
      <c r="M117" s="13"/>
    </row>
    <row r="118" spans="1:13">
      <c r="A118" s="5"/>
      <c r="B118" s="5"/>
      <c r="C118" s="38"/>
      <c r="D118" s="9"/>
      <c r="E118" s="14"/>
      <c r="F118" s="14"/>
      <c r="G118" s="56"/>
      <c r="H118" s="57"/>
      <c r="I118" s="57"/>
      <c r="J118" s="57"/>
      <c r="K118" s="57"/>
      <c r="L118" s="57"/>
      <c r="M118" s="13"/>
    </row>
    <row r="119" spans="1:13">
      <c r="A119" s="5"/>
      <c r="B119" s="5"/>
      <c r="C119" s="38"/>
      <c r="D119" s="9"/>
      <c r="E119" s="14"/>
      <c r="F119" s="14"/>
      <c r="G119" s="56"/>
      <c r="H119" s="57"/>
      <c r="I119" s="57"/>
      <c r="J119" s="57"/>
      <c r="K119" s="57"/>
      <c r="L119" s="57"/>
      <c r="M119" s="13"/>
    </row>
    <row r="120" spans="1:13">
      <c r="A120" s="5"/>
      <c r="B120" s="5"/>
      <c r="C120" s="38"/>
      <c r="D120" s="9"/>
      <c r="E120" s="14"/>
      <c r="F120" s="14"/>
      <c r="G120" s="56"/>
      <c r="H120" s="57"/>
      <c r="I120" s="57"/>
      <c r="J120" s="57"/>
      <c r="K120" s="57"/>
      <c r="L120" s="57"/>
      <c r="M120" s="13"/>
    </row>
    <row r="121" spans="1:13">
      <c r="A121" s="5"/>
      <c r="B121" s="5"/>
      <c r="C121" s="38"/>
      <c r="D121" s="9"/>
      <c r="E121" s="14"/>
      <c r="F121" s="14"/>
      <c r="G121" s="56"/>
      <c r="H121" s="57"/>
      <c r="I121" s="57"/>
      <c r="J121" s="57"/>
      <c r="K121" s="57"/>
      <c r="L121" s="57"/>
      <c r="M121" s="13"/>
    </row>
    <row r="122" spans="1:13">
      <c r="A122" s="5"/>
      <c r="B122" s="5"/>
      <c r="C122" s="38"/>
      <c r="D122" s="9"/>
      <c r="E122" s="14"/>
      <c r="F122" s="14"/>
      <c r="G122" s="56"/>
      <c r="H122" s="57"/>
      <c r="I122" s="57"/>
      <c r="J122" s="57"/>
      <c r="K122" s="57"/>
      <c r="L122" s="57"/>
      <c r="M122" s="13"/>
    </row>
    <row r="123" spans="1:13">
      <c r="A123" s="5"/>
      <c r="B123" s="5"/>
      <c r="C123" s="38"/>
      <c r="D123" s="9"/>
      <c r="E123" s="14"/>
      <c r="F123" s="14"/>
      <c r="G123" s="56"/>
      <c r="H123" s="57"/>
      <c r="I123" s="57"/>
      <c r="J123" s="57"/>
      <c r="K123" s="57"/>
      <c r="L123" s="57"/>
      <c r="M123" s="13"/>
    </row>
    <row r="124" spans="1:13">
      <c r="A124" s="5"/>
      <c r="B124" s="5"/>
      <c r="C124" s="38"/>
      <c r="D124" s="9"/>
      <c r="E124" s="14"/>
      <c r="F124" s="14"/>
      <c r="G124" s="56"/>
      <c r="H124" s="57"/>
      <c r="I124" s="57"/>
      <c r="J124" s="57"/>
      <c r="K124" s="57"/>
      <c r="L124" s="57"/>
      <c r="M124" s="13"/>
    </row>
    <row r="125" spans="1:13">
      <c r="A125" s="5"/>
      <c r="B125" s="5"/>
      <c r="C125" s="38"/>
      <c r="D125" s="9"/>
      <c r="E125" s="14"/>
      <c r="F125" s="14"/>
      <c r="G125" s="56"/>
      <c r="H125" s="57"/>
      <c r="I125" s="57"/>
      <c r="J125" s="57"/>
      <c r="K125" s="57"/>
      <c r="L125" s="57"/>
      <c r="M125" s="13"/>
    </row>
    <row r="126" spans="1:13">
      <c r="A126" s="5"/>
      <c r="B126" s="5"/>
      <c r="C126" s="38"/>
      <c r="D126" s="9"/>
      <c r="E126" s="14"/>
      <c r="F126" s="14"/>
      <c r="G126" s="56"/>
      <c r="H126" s="57"/>
      <c r="I126" s="57"/>
      <c r="J126" s="57"/>
      <c r="K126" s="57"/>
      <c r="L126" s="57"/>
      <c r="M126" s="13"/>
    </row>
    <row r="127" spans="1:13">
      <c r="A127" s="5"/>
      <c r="B127" s="5"/>
      <c r="C127" s="38"/>
      <c r="D127" s="9"/>
      <c r="E127" s="14"/>
      <c r="F127" s="14"/>
      <c r="G127" s="56"/>
      <c r="H127" s="57"/>
      <c r="I127" s="57"/>
      <c r="J127" s="57"/>
      <c r="K127" s="57"/>
      <c r="L127" s="57"/>
      <c r="M127" s="13"/>
    </row>
    <row r="128" spans="1:13">
      <c r="A128" s="5"/>
      <c r="B128" s="5"/>
      <c r="C128" s="38"/>
      <c r="D128" s="9"/>
      <c r="E128" s="14"/>
      <c r="F128" s="14"/>
      <c r="G128" s="56"/>
      <c r="H128" s="57"/>
      <c r="I128" s="57"/>
      <c r="J128" s="57"/>
      <c r="K128" s="57"/>
      <c r="L128" s="57"/>
      <c r="M128" s="13"/>
    </row>
    <row r="129" spans="1:13">
      <c r="A129" s="5"/>
      <c r="B129" s="5"/>
      <c r="C129" s="38"/>
      <c r="D129" s="9"/>
      <c r="E129" s="14"/>
      <c r="F129" s="14"/>
      <c r="G129" s="56"/>
      <c r="H129" s="57"/>
      <c r="I129" s="57"/>
      <c r="J129" s="57"/>
      <c r="K129" s="57"/>
      <c r="L129" s="57"/>
      <c r="M129" s="13"/>
    </row>
    <row r="130" spans="1:13">
      <c r="A130" s="5"/>
      <c r="B130" s="5"/>
      <c r="C130" s="38"/>
      <c r="D130" s="9"/>
      <c r="E130" s="14"/>
      <c r="F130" s="14"/>
      <c r="G130" s="56"/>
      <c r="H130" s="57"/>
      <c r="I130" s="57"/>
      <c r="J130" s="57"/>
      <c r="K130" s="57"/>
      <c r="L130" s="57"/>
      <c r="M130" s="13"/>
    </row>
    <row r="131" spans="1:13">
      <c r="A131" s="5"/>
      <c r="B131" s="5"/>
      <c r="C131" s="38"/>
      <c r="D131" s="9"/>
      <c r="E131" s="14"/>
      <c r="F131" s="14"/>
      <c r="G131" s="56"/>
      <c r="H131" s="57"/>
      <c r="I131" s="57"/>
      <c r="J131" s="57"/>
      <c r="K131" s="57"/>
      <c r="L131" s="57"/>
      <c r="M131" s="13"/>
    </row>
    <row r="132" spans="1:13">
      <c r="A132" s="5"/>
      <c r="B132" s="5"/>
      <c r="C132" s="38"/>
      <c r="D132" s="9"/>
      <c r="E132" s="14"/>
      <c r="F132" s="14"/>
      <c r="G132" s="56"/>
      <c r="H132" s="57"/>
      <c r="I132" s="57"/>
      <c r="J132" s="57"/>
      <c r="K132" s="57"/>
      <c r="L132" s="57"/>
      <c r="M132" s="13"/>
    </row>
    <row r="133" spans="1:13">
      <c r="A133" s="5"/>
      <c r="B133" s="5"/>
      <c r="C133" s="38"/>
      <c r="D133" s="9"/>
      <c r="E133" s="14"/>
      <c r="F133" s="14"/>
      <c r="G133" s="56"/>
      <c r="H133" s="57"/>
      <c r="I133" s="57"/>
      <c r="J133" s="57"/>
      <c r="K133" s="57"/>
      <c r="L133" s="57"/>
      <c r="M133" s="13"/>
    </row>
    <row r="134" spans="1:13">
      <c r="A134" s="5"/>
      <c r="B134" s="5"/>
      <c r="C134" s="38"/>
      <c r="D134" s="9"/>
      <c r="E134" s="14"/>
      <c r="F134" s="14"/>
      <c r="G134" s="56"/>
      <c r="H134" s="57"/>
      <c r="I134" s="57"/>
      <c r="J134" s="57"/>
      <c r="K134" s="57"/>
      <c r="L134" s="57"/>
      <c r="M134" s="13"/>
    </row>
    <row r="135" spans="1:13">
      <c r="A135" s="5"/>
      <c r="B135" s="5"/>
      <c r="C135" s="38"/>
      <c r="D135" s="9"/>
      <c r="E135" s="14"/>
      <c r="F135" s="14"/>
      <c r="G135" s="56"/>
      <c r="H135" s="57"/>
      <c r="I135" s="57"/>
      <c r="J135" s="57"/>
      <c r="K135" s="57"/>
      <c r="L135" s="57"/>
      <c r="M135" s="13"/>
    </row>
    <row r="136" spans="1:13">
      <c r="A136" s="5"/>
      <c r="B136" s="5"/>
      <c r="C136" s="38"/>
      <c r="D136" s="9"/>
      <c r="E136" s="14"/>
      <c r="F136" s="14"/>
      <c r="G136" s="56"/>
      <c r="H136" s="57"/>
      <c r="I136" s="57"/>
      <c r="J136" s="57"/>
      <c r="K136" s="57"/>
      <c r="L136" s="57"/>
      <c r="M136" s="13"/>
    </row>
    <row r="137" spans="1:13">
      <c r="A137" s="5"/>
      <c r="B137" s="5"/>
      <c r="C137" s="38"/>
      <c r="D137" s="9"/>
      <c r="E137" s="14"/>
      <c r="F137" s="14"/>
      <c r="G137" s="56"/>
      <c r="H137" s="57"/>
      <c r="I137" s="57"/>
      <c r="J137" s="57"/>
      <c r="K137" s="57"/>
      <c r="L137" s="57"/>
      <c r="M137" s="13"/>
    </row>
    <row r="138" spans="1:13">
      <c r="A138" s="5"/>
      <c r="B138" s="5"/>
      <c r="C138" s="38"/>
      <c r="D138" s="9"/>
      <c r="E138" s="14"/>
      <c r="F138" s="14"/>
      <c r="G138" s="56"/>
      <c r="H138" s="57"/>
      <c r="I138" s="57"/>
      <c r="J138" s="57"/>
      <c r="K138" s="57"/>
      <c r="L138" s="57"/>
      <c r="M138" s="13"/>
    </row>
    <row r="139" spans="1:13">
      <c r="A139" s="5"/>
      <c r="B139" s="5"/>
      <c r="C139" s="38"/>
      <c r="D139" s="9"/>
      <c r="E139" s="14"/>
      <c r="F139" s="14"/>
      <c r="G139" s="56"/>
      <c r="H139" s="57"/>
      <c r="I139" s="57"/>
      <c r="J139" s="57"/>
      <c r="K139" s="57"/>
      <c r="L139" s="57"/>
      <c r="M139" s="13"/>
    </row>
    <row r="140" spans="1:13">
      <c r="A140" s="5"/>
      <c r="B140" s="5"/>
      <c r="C140" s="38"/>
      <c r="D140" s="9"/>
      <c r="E140" s="14"/>
      <c r="F140" s="14"/>
      <c r="G140" s="56"/>
      <c r="H140" s="57"/>
      <c r="I140" s="57"/>
      <c r="J140" s="57"/>
      <c r="K140" s="57"/>
      <c r="L140" s="57"/>
      <c r="M140" s="13"/>
    </row>
    <row r="141" spans="1:13">
      <c r="A141" s="5"/>
      <c r="B141" s="5"/>
      <c r="C141" s="38"/>
      <c r="D141" s="9"/>
      <c r="E141" s="14"/>
      <c r="F141" s="14"/>
      <c r="G141" s="56"/>
      <c r="H141" s="57"/>
      <c r="I141" s="57"/>
      <c r="J141" s="57"/>
      <c r="K141" s="57"/>
      <c r="L141" s="57"/>
      <c r="M141" s="13"/>
    </row>
    <row r="142" spans="1:13">
      <c r="A142" s="5"/>
      <c r="B142" s="5"/>
      <c r="C142" s="38"/>
      <c r="D142" s="9"/>
      <c r="E142" s="14"/>
      <c r="F142" s="14"/>
      <c r="G142" s="56"/>
      <c r="H142" s="57"/>
      <c r="I142" s="57"/>
      <c r="J142" s="57"/>
      <c r="K142" s="57"/>
      <c r="L142" s="57"/>
      <c r="M142" s="13"/>
    </row>
    <row r="143" spans="1:13">
      <c r="A143" s="5"/>
      <c r="B143" s="5"/>
      <c r="C143" s="38"/>
      <c r="D143" s="9"/>
      <c r="E143" s="14"/>
      <c r="F143" s="14"/>
      <c r="G143" s="56"/>
      <c r="H143" s="57"/>
      <c r="I143" s="57"/>
      <c r="J143" s="57"/>
      <c r="K143" s="57"/>
      <c r="L143" s="57"/>
      <c r="M143" s="13"/>
    </row>
    <row r="144" spans="1:13">
      <c r="A144" s="5"/>
      <c r="B144" s="5"/>
      <c r="C144" s="38"/>
      <c r="D144" s="9"/>
      <c r="E144" s="14"/>
      <c r="F144" s="14"/>
      <c r="G144" s="56"/>
      <c r="H144" s="57"/>
      <c r="I144" s="57"/>
      <c r="J144" s="57"/>
      <c r="K144" s="57"/>
      <c r="L144" s="57"/>
      <c r="M144" s="13"/>
    </row>
    <row r="145" spans="1:13">
      <c r="A145" s="5"/>
      <c r="B145" s="5"/>
      <c r="C145" s="38"/>
      <c r="D145" s="9"/>
      <c r="E145" s="14"/>
      <c r="F145" s="14"/>
      <c r="G145" s="56"/>
      <c r="H145" s="57"/>
      <c r="I145" s="57"/>
      <c r="J145" s="57"/>
      <c r="K145" s="57"/>
      <c r="L145" s="57"/>
      <c r="M145" s="13"/>
    </row>
    <row r="146" spans="1:13">
      <c r="A146" s="5"/>
      <c r="B146" s="5"/>
      <c r="C146" s="38"/>
      <c r="D146" s="9"/>
      <c r="E146" s="14"/>
      <c r="F146" s="14"/>
      <c r="G146" s="56"/>
      <c r="H146" s="57"/>
      <c r="I146" s="57"/>
      <c r="J146" s="57"/>
      <c r="K146" s="57"/>
      <c r="L146" s="57"/>
      <c r="M146" s="13"/>
    </row>
    <row r="147" spans="1:13">
      <c r="A147" s="5"/>
      <c r="B147" s="5"/>
      <c r="C147" s="38"/>
      <c r="D147" s="9"/>
      <c r="E147" s="14"/>
      <c r="F147" s="14"/>
      <c r="G147" s="56"/>
      <c r="H147" s="57"/>
      <c r="I147" s="57"/>
      <c r="J147" s="57"/>
      <c r="K147" s="57"/>
      <c r="L147" s="57"/>
      <c r="M147" s="13"/>
    </row>
    <row r="148" spans="1:13">
      <c r="A148" s="5"/>
      <c r="B148" s="5"/>
      <c r="C148" s="38"/>
      <c r="D148" s="9"/>
      <c r="E148" s="14"/>
      <c r="F148" s="14"/>
      <c r="G148" s="56"/>
      <c r="H148" s="57"/>
      <c r="I148" s="57"/>
      <c r="J148" s="57"/>
      <c r="K148" s="57"/>
      <c r="L148" s="57"/>
      <c r="M148" s="13"/>
    </row>
    <row r="149" spans="1:13">
      <c r="A149" s="5"/>
      <c r="B149" s="5"/>
      <c r="C149" s="38"/>
      <c r="D149" s="9"/>
      <c r="E149" s="14"/>
      <c r="F149" s="14"/>
      <c r="G149" s="56"/>
      <c r="H149" s="57"/>
      <c r="I149" s="57"/>
      <c r="J149" s="57"/>
      <c r="K149" s="57"/>
      <c r="L149" s="57"/>
      <c r="M149" s="13"/>
    </row>
    <row r="150" spans="1:13">
      <c r="A150" s="5"/>
      <c r="B150" s="5"/>
      <c r="C150" s="38"/>
      <c r="D150" s="9"/>
      <c r="E150" s="14"/>
      <c r="F150" s="14"/>
      <c r="G150" s="56"/>
      <c r="H150" s="57"/>
      <c r="I150" s="57"/>
      <c r="J150" s="57"/>
      <c r="K150" s="57"/>
      <c r="L150" s="57"/>
      <c r="M150" s="13"/>
    </row>
    <row r="151" spans="1:13">
      <c r="A151" s="5"/>
      <c r="B151" s="5"/>
      <c r="C151" s="38"/>
      <c r="D151" s="9"/>
      <c r="E151" s="14"/>
      <c r="F151" s="14"/>
      <c r="G151" s="56"/>
      <c r="H151" s="57"/>
      <c r="I151" s="57"/>
      <c r="J151" s="57"/>
      <c r="K151" s="57"/>
      <c r="L151" s="57"/>
      <c r="M151" s="13"/>
    </row>
    <row r="152" spans="1:13">
      <c r="A152" s="5"/>
      <c r="B152" s="5"/>
      <c r="C152" s="38"/>
      <c r="D152" s="9"/>
      <c r="E152" s="14"/>
      <c r="F152" s="14"/>
      <c r="G152" s="56"/>
      <c r="H152" s="57"/>
      <c r="I152" s="57"/>
      <c r="J152" s="57"/>
      <c r="K152" s="57"/>
      <c r="L152" s="57"/>
      <c r="M152" s="13"/>
    </row>
    <row r="153" spans="1:13">
      <c r="A153" s="5"/>
      <c r="B153" s="5"/>
      <c r="C153" s="38"/>
      <c r="D153" s="9"/>
      <c r="E153" s="14"/>
      <c r="F153" s="14"/>
      <c r="G153" s="56"/>
      <c r="H153" s="57"/>
      <c r="I153" s="57"/>
      <c r="J153" s="57"/>
      <c r="K153" s="57"/>
      <c r="L153" s="57"/>
      <c r="M153" s="13"/>
    </row>
    <row r="154" spans="1:13">
      <c r="A154" s="5"/>
      <c r="B154" s="5"/>
      <c r="C154" s="38"/>
      <c r="D154" s="9"/>
      <c r="E154" s="14"/>
      <c r="F154" s="14"/>
      <c r="G154" s="56"/>
      <c r="H154" s="57"/>
      <c r="I154" s="57"/>
      <c r="J154" s="57"/>
      <c r="K154" s="57"/>
      <c r="L154" s="57"/>
      <c r="M154" s="13"/>
    </row>
    <row r="155" spans="1:13">
      <c r="A155" s="5"/>
      <c r="B155" s="5"/>
      <c r="C155" s="38"/>
      <c r="D155" s="9"/>
      <c r="E155" s="14"/>
      <c r="F155" s="14"/>
      <c r="G155" s="56"/>
      <c r="H155" s="57"/>
      <c r="I155" s="57"/>
      <c r="J155" s="57"/>
      <c r="K155" s="57"/>
      <c r="L155" s="57"/>
      <c r="M155" s="13"/>
    </row>
    <row r="156" spans="1:13">
      <c r="A156" s="5"/>
      <c r="B156" s="5"/>
      <c r="C156" s="38"/>
      <c r="D156" s="9"/>
      <c r="E156" s="14"/>
      <c r="F156" s="14"/>
      <c r="G156" s="56"/>
      <c r="H156" s="57"/>
      <c r="I156" s="57"/>
      <c r="J156" s="57"/>
      <c r="K156" s="57"/>
      <c r="L156" s="57"/>
      <c r="M156" s="13"/>
    </row>
    <row r="157" spans="1:13">
      <c r="A157" s="5"/>
      <c r="B157" s="5"/>
      <c r="C157" s="38"/>
      <c r="D157" s="9"/>
      <c r="E157" s="14"/>
      <c r="F157" s="14"/>
      <c r="G157" s="56"/>
      <c r="H157" s="57"/>
      <c r="I157" s="57"/>
      <c r="J157" s="57"/>
      <c r="K157" s="57"/>
      <c r="L157" s="57"/>
      <c r="M157" s="13"/>
    </row>
    <row r="158" spans="1:13">
      <c r="A158" s="5"/>
      <c r="B158" s="5"/>
      <c r="C158" s="38"/>
      <c r="D158" s="9"/>
      <c r="E158" s="14"/>
      <c r="F158" s="14"/>
      <c r="G158" s="56"/>
      <c r="H158" s="57"/>
      <c r="I158" s="57"/>
      <c r="J158" s="57"/>
      <c r="K158" s="57"/>
      <c r="L158" s="57"/>
      <c r="M158" s="13"/>
    </row>
    <row r="159" spans="1:13">
      <c r="A159" s="5"/>
      <c r="B159" s="5"/>
      <c r="C159" s="38"/>
      <c r="D159" s="9"/>
      <c r="E159" s="14"/>
      <c r="F159" s="14"/>
      <c r="G159" s="56"/>
      <c r="H159" s="57"/>
      <c r="I159" s="57"/>
      <c r="J159" s="57"/>
      <c r="K159" s="57"/>
      <c r="L159" s="57"/>
      <c r="M159" s="13"/>
    </row>
    <row r="160" spans="1:13">
      <c r="A160" s="5"/>
      <c r="B160" s="5"/>
      <c r="C160" s="38"/>
      <c r="D160" s="9"/>
      <c r="E160" s="14"/>
      <c r="F160" s="14"/>
      <c r="G160" s="56"/>
      <c r="H160" s="57"/>
      <c r="I160" s="57"/>
      <c r="J160" s="57"/>
      <c r="K160" s="57"/>
      <c r="L160" s="57"/>
      <c r="M160" s="13"/>
    </row>
    <row r="161" spans="1:13">
      <c r="A161" s="5"/>
      <c r="B161" s="5"/>
      <c r="C161" s="38"/>
      <c r="D161" s="9"/>
      <c r="E161" s="14"/>
      <c r="F161" s="14"/>
      <c r="G161" s="56"/>
      <c r="H161" s="57"/>
      <c r="I161" s="57"/>
      <c r="J161" s="57"/>
      <c r="K161" s="57"/>
      <c r="L161" s="57"/>
      <c r="M161" s="13"/>
    </row>
    <row r="162" spans="1:13">
      <c r="A162" s="5"/>
      <c r="B162" s="5"/>
      <c r="C162" s="38"/>
      <c r="D162" s="9"/>
      <c r="E162" s="14"/>
      <c r="F162" s="14"/>
      <c r="G162" s="56"/>
      <c r="H162" s="57"/>
      <c r="I162" s="57"/>
      <c r="J162" s="57"/>
      <c r="K162" s="57"/>
      <c r="L162" s="57"/>
      <c r="M162" s="13"/>
    </row>
    <row r="163" spans="1:13">
      <c r="A163" s="5"/>
      <c r="B163" s="5"/>
      <c r="C163" s="38"/>
      <c r="D163" s="9"/>
      <c r="E163" s="14"/>
      <c r="F163" s="14"/>
      <c r="G163" s="56"/>
      <c r="H163" s="57"/>
      <c r="I163" s="57"/>
      <c r="J163" s="57"/>
      <c r="K163" s="57"/>
      <c r="L163" s="57"/>
      <c r="M163" s="13"/>
    </row>
    <row r="164" spans="1:13">
      <c r="A164" s="5"/>
      <c r="B164" s="5"/>
      <c r="C164" s="38"/>
      <c r="D164" s="9"/>
      <c r="E164" s="14"/>
      <c r="F164" s="14"/>
      <c r="G164" s="56"/>
      <c r="H164" s="57"/>
      <c r="I164" s="57"/>
      <c r="J164" s="57"/>
      <c r="K164" s="57"/>
      <c r="L164" s="57"/>
      <c r="M164" s="13"/>
    </row>
    <row r="165" spans="1:13">
      <c r="A165" s="5"/>
      <c r="B165" s="5"/>
      <c r="C165" s="38"/>
      <c r="D165" s="9"/>
      <c r="E165" s="14"/>
      <c r="F165" s="14"/>
      <c r="G165" s="56"/>
      <c r="H165" s="57"/>
      <c r="I165" s="57"/>
      <c r="J165" s="57"/>
      <c r="K165" s="57"/>
      <c r="L165" s="57"/>
      <c r="M165" s="13"/>
    </row>
    <row r="166" spans="1:13">
      <c r="A166" s="5"/>
      <c r="B166" s="5"/>
      <c r="C166" s="38"/>
      <c r="D166" s="9"/>
      <c r="E166" s="14"/>
      <c r="F166" s="14"/>
      <c r="G166" s="56"/>
      <c r="H166" s="57"/>
      <c r="I166" s="57"/>
      <c r="J166" s="57"/>
      <c r="K166" s="57"/>
      <c r="L166" s="57"/>
      <c r="M166" s="13"/>
    </row>
    <row r="167" spans="1:13">
      <c r="A167" s="5"/>
      <c r="B167" s="5"/>
      <c r="C167" s="38"/>
      <c r="D167" s="9"/>
      <c r="E167" s="14"/>
      <c r="F167" s="14"/>
      <c r="G167" s="56"/>
      <c r="H167" s="57"/>
      <c r="I167" s="57"/>
      <c r="J167" s="57"/>
      <c r="K167" s="57"/>
      <c r="L167" s="57"/>
      <c r="M167" s="13"/>
    </row>
    <row r="168" spans="1:13">
      <c r="A168" s="5"/>
      <c r="B168" s="5"/>
      <c r="C168" s="38"/>
      <c r="D168" s="9"/>
      <c r="E168" s="14"/>
      <c r="F168" s="14"/>
      <c r="G168" s="56"/>
      <c r="H168" s="57"/>
      <c r="I168" s="57"/>
      <c r="J168" s="57"/>
      <c r="K168" s="57"/>
      <c r="L168" s="57"/>
      <c r="M168" s="13"/>
    </row>
    <row r="169" spans="1:13">
      <c r="A169" s="5"/>
      <c r="B169" s="5"/>
      <c r="C169" s="38"/>
      <c r="D169" s="9"/>
      <c r="E169" s="14"/>
      <c r="F169" s="14"/>
      <c r="G169" s="56"/>
      <c r="H169" s="57"/>
      <c r="I169" s="57"/>
      <c r="J169" s="57"/>
      <c r="K169" s="57"/>
      <c r="L169" s="57"/>
      <c r="M169" s="13"/>
    </row>
    <row r="170" spans="1:13">
      <c r="A170" s="5"/>
      <c r="B170" s="5"/>
      <c r="C170" s="38"/>
      <c r="D170" s="9"/>
      <c r="E170" s="14"/>
      <c r="F170" s="14"/>
      <c r="G170" s="56"/>
      <c r="H170" s="57"/>
      <c r="I170" s="57"/>
      <c r="J170" s="57"/>
      <c r="K170" s="57"/>
      <c r="L170" s="57"/>
      <c r="M170" s="13"/>
    </row>
    <row r="171" spans="1:13">
      <c r="A171" s="5"/>
      <c r="B171" s="5"/>
      <c r="C171" s="38"/>
      <c r="D171" s="9"/>
      <c r="E171" s="14"/>
      <c r="F171" s="14"/>
      <c r="G171" s="56"/>
      <c r="H171" s="57"/>
      <c r="I171" s="57"/>
      <c r="J171" s="57"/>
      <c r="K171" s="57"/>
      <c r="L171" s="57"/>
      <c r="M171" s="13"/>
    </row>
    <row r="172" spans="1:13">
      <c r="A172" s="5"/>
      <c r="B172" s="5"/>
      <c r="C172" s="38"/>
      <c r="D172" s="9"/>
      <c r="E172" s="14"/>
      <c r="F172" s="14"/>
      <c r="G172" s="56"/>
      <c r="H172" s="57"/>
      <c r="I172" s="57"/>
      <c r="J172" s="57"/>
      <c r="K172" s="57"/>
      <c r="L172" s="57"/>
      <c r="M172" s="13"/>
    </row>
    <row r="173" spans="1:13">
      <c r="A173" s="5"/>
      <c r="B173" s="5"/>
      <c r="C173" s="38"/>
      <c r="D173" s="9"/>
      <c r="E173" s="14"/>
      <c r="F173" s="14"/>
      <c r="G173" s="56"/>
      <c r="H173" s="57"/>
      <c r="I173" s="57"/>
      <c r="J173" s="57"/>
      <c r="K173" s="57"/>
      <c r="L173" s="57"/>
      <c r="M173" s="13"/>
    </row>
    <row r="174" spans="1:13">
      <c r="A174" s="5"/>
      <c r="B174" s="5"/>
      <c r="C174" s="38"/>
      <c r="D174" s="9"/>
      <c r="E174" s="14"/>
      <c r="F174" s="14"/>
      <c r="G174" s="56"/>
      <c r="H174" s="57"/>
      <c r="I174" s="57"/>
      <c r="J174" s="57"/>
      <c r="K174" s="57"/>
      <c r="L174" s="57"/>
      <c r="M174" s="13"/>
    </row>
    <row r="175" spans="1:13">
      <c r="A175" s="5"/>
      <c r="B175" s="5"/>
      <c r="C175" s="38"/>
      <c r="D175" s="9"/>
      <c r="E175" s="14"/>
      <c r="F175" s="14"/>
      <c r="G175" s="56"/>
      <c r="H175" s="57"/>
      <c r="I175" s="57"/>
      <c r="J175" s="57"/>
      <c r="K175" s="57"/>
      <c r="L175" s="57"/>
      <c r="M175" s="13"/>
    </row>
    <row r="176" spans="1:13">
      <c r="A176" s="5"/>
      <c r="B176" s="5"/>
      <c r="C176" s="38"/>
      <c r="D176" s="9"/>
      <c r="E176" s="14"/>
      <c r="F176" s="14"/>
      <c r="G176" s="56"/>
      <c r="H176" s="57"/>
      <c r="I176" s="57"/>
      <c r="J176" s="57"/>
      <c r="K176" s="57"/>
      <c r="L176" s="57"/>
      <c r="M176" s="13"/>
    </row>
    <row r="177" spans="1:13">
      <c r="A177" s="5"/>
      <c r="B177" s="5"/>
      <c r="C177" s="38"/>
      <c r="D177" s="9"/>
      <c r="E177" s="14"/>
      <c r="F177" s="14"/>
      <c r="G177" s="56"/>
      <c r="H177" s="57"/>
      <c r="I177" s="57"/>
      <c r="J177" s="57"/>
      <c r="K177" s="57"/>
      <c r="L177" s="57"/>
      <c r="M177" s="13"/>
    </row>
    <row r="178" spans="1:13">
      <c r="A178" s="5"/>
      <c r="B178" s="5"/>
      <c r="C178" s="38"/>
      <c r="D178" s="9"/>
      <c r="E178" s="14"/>
      <c r="F178" s="14"/>
      <c r="G178" s="56"/>
      <c r="H178" s="57"/>
      <c r="I178" s="57"/>
      <c r="J178" s="57"/>
      <c r="K178" s="57"/>
      <c r="L178" s="57"/>
      <c r="M178" s="13"/>
    </row>
    <row r="179" spans="1:13">
      <c r="A179" s="5"/>
      <c r="B179" s="5"/>
      <c r="C179" s="38"/>
      <c r="D179" s="9"/>
      <c r="E179" s="14"/>
      <c r="F179" s="14"/>
      <c r="G179" s="56"/>
      <c r="H179" s="57"/>
      <c r="I179" s="57"/>
      <c r="J179" s="57"/>
      <c r="K179" s="57"/>
      <c r="L179" s="57"/>
      <c r="M179" s="13"/>
    </row>
    <row r="180" spans="1:13">
      <c r="A180" s="5"/>
      <c r="B180" s="5"/>
      <c r="C180" s="38"/>
      <c r="D180" s="9"/>
      <c r="E180" s="14"/>
      <c r="F180" s="14"/>
      <c r="G180" s="56"/>
      <c r="H180" s="57"/>
      <c r="I180" s="57"/>
      <c r="J180" s="57"/>
      <c r="K180" s="57"/>
      <c r="L180" s="57"/>
      <c r="M180" s="13"/>
    </row>
    <row r="181" spans="1:13">
      <c r="A181" s="5"/>
      <c r="B181" s="5"/>
      <c r="C181" s="38"/>
      <c r="D181" s="9"/>
      <c r="E181" s="14"/>
      <c r="F181" s="14"/>
      <c r="G181" s="56"/>
      <c r="H181" s="57"/>
      <c r="I181" s="57"/>
      <c r="J181" s="57"/>
      <c r="K181" s="57"/>
      <c r="L181" s="57"/>
      <c r="M181" s="13"/>
    </row>
    <row r="182" spans="1:13">
      <c r="A182" s="5"/>
      <c r="B182" s="5"/>
      <c r="C182" s="38"/>
      <c r="D182" s="9"/>
      <c r="E182" s="14"/>
      <c r="F182" s="14"/>
      <c r="G182" s="56"/>
      <c r="H182" s="57"/>
      <c r="I182" s="57"/>
      <c r="J182" s="57"/>
      <c r="K182" s="57"/>
      <c r="L182" s="57"/>
      <c r="M182" s="13"/>
    </row>
    <row r="183" spans="1:13">
      <c r="A183" s="5"/>
      <c r="B183" s="5"/>
      <c r="C183" s="38"/>
      <c r="D183" s="9"/>
      <c r="E183" s="14"/>
      <c r="F183" s="14"/>
      <c r="G183" s="56"/>
      <c r="H183" s="57"/>
      <c r="I183" s="57"/>
      <c r="J183" s="57"/>
      <c r="K183" s="57"/>
      <c r="L183" s="57"/>
      <c r="M183" s="13"/>
    </row>
    <row r="184" spans="1:13">
      <c r="A184" s="5"/>
      <c r="B184" s="5"/>
      <c r="C184" s="38"/>
      <c r="D184" s="9"/>
      <c r="E184" s="14"/>
      <c r="F184" s="14"/>
      <c r="G184" s="56"/>
      <c r="H184" s="57"/>
      <c r="I184" s="57"/>
      <c r="J184" s="57"/>
      <c r="K184" s="57"/>
      <c r="L184" s="57"/>
      <c r="M184" s="13"/>
    </row>
    <row r="185" spans="1:13">
      <c r="A185" s="5"/>
      <c r="B185" s="5"/>
      <c r="C185" s="38"/>
      <c r="D185" s="9"/>
      <c r="E185" s="14"/>
      <c r="F185" s="14"/>
      <c r="G185" s="56"/>
      <c r="H185" s="57"/>
      <c r="I185" s="57"/>
      <c r="J185" s="57"/>
      <c r="K185" s="57"/>
      <c r="L185" s="57"/>
      <c r="M185" s="13"/>
    </row>
    <row r="186" spans="1:13">
      <c r="A186" s="5"/>
      <c r="B186" s="5"/>
      <c r="C186" s="38"/>
      <c r="D186" s="9"/>
      <c r="E186" s="14"/>
      <c r="F186" s="14"/>
      <c r="G186" s="56"/>
      <c r="H186" s="57"/>
      <c r="I186" s="57"/>
      <c r="J186" s="57"/>
      <c r="K186" s="57"/>
      <c r="L186" s="57"/>
      <c r="M186" s="13"/>
    </row>
    <row r="187" spans="1:13">
      <c r="A187" s="5"/>
      <c r="B187" s="5"/>
      <c r="C187" s="38"/>
      <c r="D187" s="9"/>
      <c r="E187" s="14"/>
      <c r="F187" s="14"/>
      <c r="G187" s="56"/>
      <c r="H187" s="57"/>
      <c r="I187" s="57"/>
      <c r="J187" s="57"/>
      <c r="K187" s="57"/>
      <c r="L187" s="57"/>
      <c r="M187" s="13"/>
    </row>
    <row r="188" spans="1:13">
      <c r="A188" s="5"/>
      <c r="B188" s="5"/>
      <c r="C188" s="38"/>
      <c r="D188" s="9"/>
      <c r="E188" s="14"/>
      <c r="F188" s="14"/>
      <c r="G188" s="56"/>
      <c r="H188" s="57"/>
      <c r="I188" s="57"/>
      <c r="J188" s="57"/>
      <c r="K188" s="57"/>
      <c r="L188" s="57"/>
      <c r="M188" s="13"/>
    </row>
    <row r="189" spans="1:13">
      <c r="A189" s="5"/>
      <c r="B189" s="5"/>
      <c r="C189" s="38"/>
      <c r="D189" s="9"/>
      <c r="E189" s="14"/>
      <c r="F189" s="14"/>
      <c r="G189" s="56"/>
      <c r="H189" s="57"/>
      <c r="I189" s="57"/>
      <c r="J189" s="57"/>
      <c r="K189" s="57"/>
      <c r="L189" s="57"/>
      <c r="M189" s="13"/>
    </row>
    <row r="190" spans="1:13">
      <c r="A190" s="5"/>
      <c r="B190" s="5"/>
      <c r="C190" s="38"/>
      <c r="D190" s="9"/>
      <c r="E190" s="14"/>
      <c r="F190" s="14"/>
      <c r="G190" s="56"/>
      <c r="H190" s="57"/>
      <c r="I190" s="57"/>
      <c r="J190" s="57"/>
      <c r="K190" s="57"/>
      <c r="L190" s="57"/>
      <c r="M190" s="13"/>
    </row>
    <row r="191" spans="1:13">
      <c r="A191" s="5"/>
      <c r="B191" s="5"/>
      <c r="C191" s="38"/>
      <c r="D191" s="9"/>
      <c r="E191" s="14"/>
      <c r="F191" s="14"/>
      <c r="G191" s="56"/>
      <c r="H191" s="57"/>
      <c r="I191" s="57"/>
      <c r="J191" s="57"/>
      <c r="K191" s="57"/>
      <c r="L191" s="57"/>
      <c r="M191" s="13"/>
    </row>
    <row r="192" spans="1:13">
      <c r="A192" s="5"/>
      <c r="B192" s="5"/>
      <c r="C192" s="38"/>
      <c r="D192" s="9"/>
      <c r="E192" s="14"/>
      <c r="F192" s="14"/>
      <c r="G192" s="56"/>
      <c r="H192" s="57"/>
      <c r="I192" s="57"/>
      <c r="J192" s="57"/>
      <c r="K192" s="57"/>
      <c r="L192" s="57"/>
      <c r="M192" s="13"/>
    </row>
    <row r="193" spans="1:13">
      <c r="A193" s="5"/>
      <c r="B193" s="5"/>
      <c r="C193" s="38"/>
      <c r="D193" s="9"/>
      <c r="E193" s="14"/>
      <c r="F193" s="14"/>
      <c r="G193" s="56"/>
      <c r="H193" s="57"/>
      <c r="I193" s="57"/>
      <c r="J193" s="57"/>
      <c r="K193" s="57"/>
      <c r="L193" s="57"/>
      <c r="M193" s="13"/>
    </row>
    <row r="194" spans="1:13">
      <c r="A194" s="5"/>
      <c r="B194" s="5"/>
      <c r="C194" s="38"/>
      <c r="D194" s="9"/>
      <c r="E194" s="14"/>
      <c r="F194" s="14"/>
      <c r="G194" s="56"/>
      <c r="H194" s="57"/>
      <c r="I194" s="57"/>
      <c r="J194" s="57"/>
      <c r="K194" s="57"/>
      <c r="L194" s="57"/>
      <c r="M194" s="13"/>
    </row>
    <row r="195" spans="1:13">
      <c r="A195" s="5"/>
      <c r="B195" s="5"/>
      <c r="C195" s="38"/>
      <c r="D195" s="9"/>
      <c r="E195" s="14"/>
      <c r="F195" s="14"/>
      <c r="G195" s="56"/>
      <c r="H195" s="57"/>
      <c r="I195" s="57"/>
      <c r="J195" s="57"/>
      <c r="K195" s="57"/>
      <c r="L195" s="57"/>
      <c r="M195" s="13"/>
    </row>
    <row r="196" spans="1:13">
      <c r="A196" s="5"/>
      <c r="B196" s="5"/>
      <c r="C196" s="38"/>
      <c r="D196" s="9"/>
      <c r="E196" s="14"/>
      <c r="F196" s="14"/>
      <c r="G196" s="56"/>
      <c r="H196" s="57"/>
      <c r="I196" s="57"/>
      <c r="J196" s="57"/>
      <c r="K196" s="57"/>
      <c r="L196" s="57"/>
      <c r="M196" s="13"/>
    </row>
    <row r="197" spans="1:13">
      <c r="A197" s="5"/>
      <c r="B197" s="5"/>
      <c r="C197" s="38"/>
      <c r="D197" s="9"/>
      <c r="E197" s="14"/>
      <c r="F197" s="14"/>
      <c r="G197" s="56"/>
      <c r="H197" s="57"/>
      <c r="I197" s="57"/>
      <c r="J197" s="57"/>
      <c r="K197" s="57"/>
      <c r="L197" s="57"/>
      <c r="M197" s="13"/>
    </row>
    <row r="198" spans="1:13">
      <c r="A198" s="5"/>
      <c r="B198" s="5"/>
      <c r="C198" s="38"/>
      <c r="D198" s="9"/>
      <c r="E198" s="14"/>
      <c r="F198" s="14"/>
      <c r="G198" s="56"/>
      <c r="H198" s="57"/>
      <c r="I198" s="57"/>
      <c r="J198" s="57"/>
      <c r="K198" s="57"/>
      <c r="L198" s="57"/>
      <c r="M198" s="13"/>
    </row>
    <row r="199" spans="1:13">
      <c r="A199" s="5"/>
      <c r="B199" s="5"/>
      <c r="C199" s="38"/>
      <c r="D199" s="9"/>
      <c r="E199" s="14"/>
      <c r="F199" s="14"/>
      <c r="G199" s="56"/>
      <c r="H199" s="57"/>
      <c r="I199" s="57"/>
      <c r="J199" s="57"/>
      <c r="K199" s="57"/>
      <c r="L199" s="57"/>
      <c r="M199" s="13"/>
    </row>
    <row r="200" spans="1:13">
      <c r="A200" s="5"/>
      <c r="B200" s="5"/>
      <c r="C200" s="38"/>
      <c r="D200" s="9"/>
      <c r="E200" s="14"/>
      <c r="F200" s="14"/>
      <c r="G200" s="56"/>
      <c r="H200" s="57"/>
      <c r="I200" s="57"/>
      <c r="J200" s="57"/>
      <c r="K200" s="57"/>
      <c r="L200" s="57"/>
      <c r="M200" s="13"/>
    </row>
    <row r="201" spans="1:13">
      <c r="A201" s="5"/>
      <c r="B201" s="5"/>
      <c r="C201" s="38"/>
      <c r="D201" s="9"/>
      <c r="E201" s="14"/>
      <c r="F201" s="14"/>
      <c r="G201" s="56"/>
      <c r="H201" s="57"/>
      <c r="I201" s="57"/>
      <c r="J201" s="57"/>
      <c r="K201" s="57"/>
      <c r="L201" s="57"/>
      <c r="M201" s="13"/>
    </row>
    <row r="202" spans="1:13">
      <c r="A202" s="5"/>
      <c r="B202" s="5"/>
      <c r="C202" s="38"/>
      <c r="D202" s="9"/>
      <c r="E202" s="14"/>
      <c r="F202" s="14"/>
      <c r="G202" s="56"/>
      <c r="H202" s="57"/>
      <c r="I202" s="57"/>
      <c r="J202" s="57"/>
      <c r="K202" s="57"/>
      <c r="L202" s="57"/>
      <c r="M202" s="13"/>
    </row>
    <row r="203" spans="1:13">
      <c r="A203" s="5"/>
      <c r="B203" s="5"/>
      <c r="C203" s="38"/>
      <c r="D203" s="9"/>
      <c r="E203" s="14"/>
      <c r="F203" s="14"/>
      <c r="G203" s="56"/>
      <c r="H203" s="57"/>
      <c r="I203" s="57"/>
      <c r="J203" s="57"/>
      <c r="K203" s="57"/>
      <c r="L203" s="57"/>
      <c r="M203" s="13"/>
    </row>
    <row r="204" spans="1:13">
      <c r="A204" s="5"/>
      <c r="B204" s="5"/>
      <c r="C204" s="38"/>
      <c r="D204" s="9"/>
      <c r="E204" s="14"/>
      <c r="F204" s="14"/>
      <c r="G204" s="56"/>
      <c r="H204" s="57"/>
      <c r="I204" s="57"/>
      <c r="J204" s="57"/>
      <c r="K204" s="57"/>
      <c r="L204" s="57"/>
      <c r="M204" s="13"/>
    </row>
    <row r="205" spans="1:13">
      <c r="A205" s="5"/>
      <c r="B205" s="5"/>
      <c r="C205" s="38"/>
      <c r="D205" s="9"/>
      <c r="E205" s="14"/>
      <c r="F205" s="14"/>
      <c r="G205" s="56"/>
      <c r="H205" s="57"/>
      <c r="I205" s="57"/>
      <c r="J205" s="57"/>
      <c r="K205" s="57"/>
      <c r="L205" s="57"/>
      <c r="M205" s="13"/>
    </row>
    <row r="206" spans="1:13">
      <c r="A206" s="5"/>
      <c r="B206" s="5"/>
      <c r="C206" s="38"/>
      <c r="D206" s="9"/>
      <c r="E206" s="14"/>
      <c r="F206" s="14"/>
      <c r="G206" s="56"/>
      <c r="H206" s="57"/>
      <c r="I206" s="57"/>
      <c r="J206" s="57"/>
      <c r="K206" s="57"/>
      <c r="L206" s="57"/>
      <c r="M206" s="13"/>
    </row>
    <row r="207" spans="1:13">
      <c r="A207" s="5"/>
      <c r="B207" s="5"/>
      <c r="C207" s="38"/>
      <c r="D207" s="9"/>
      <c r="E207" s="14"/>
      <c r="F207" s="14"/>
      <c r="G207" s="56"/>
      <c r="H207" s="57"/>
      <c r="I207" s="57"/>
      <c r="J207" s="57"/>
      <c r="K207" s="57"/>
      <c r="L207" s="57"/>
      <c r="M207" s="13"/>
    </row>
    <row r="208" spans="1:13">
      <c r="A208" s="5"/>
      <c r="B208" s="5"/>
      <c r="C208" s="38"/>
      <c r="D208" s="9"/>
      <c r="E208" s="14"/>
      <c r="F208" s="14"/>
      <c r="G208" s="56"/>
      <c r="H208" s="57"/>
      <c r="I208" s="57"/>
      <c r="J208" s="57"/>
      <c r="K208" s="57"/>
      <c r="L208" s="57"/>
      <c r="M208" s="13"/>
    </row>
    <row r="209" spans="1:13">
      <c r="A209" s="5"/>
      <c r="B209" s="5"/>
      <c r="C209" s="38"/>
      <c r="D209" s="9"/>
      <c r="E209" s="14"/>
      <c r="F209" s="14"/>
      <c r="G209" s="56"/>
      <c r="H209" s="57"/>
      <c r="I209" s="57"/>
      <c r="J209" s="57"/>
      <c r="K209" s="57"/>
      <c r="L209" s="57"/>
      <c r="M209" s="13"/>
    </row>
    <row r="210" spans="1:13">
      <c r="A210" s="5"/>
      <c r="B210" s="5"/>
      <c r="C210" s="38"/>
      <c r="D210" s="9"/>
      <c r="E210" s="14"/>
      <c r="F210" s="14"/>
      <c r="G210" s="56"/>
      <c r="H210" s="57"/>
      <c r="I210" s="57"/>
      <c r="J210" s="57"/>
      <c r="K210" s="57"/>
      <c r="L210" s="57"/>
      <c r="M210" s="13"/>
    </row>
    <row r="211" spans="1:13">
      <c r="A211" s="5"/>
      <c r="B211" s="5"/>
      <c r="C211" s="38"/>
      <c r="D211" s="9"/>
      <c r="E211" s="14"/>
      <c r="F211" s="14"/>
      <c r="G211" s="56"/>
      <c r="H211" s="57"/>
      <c r="I211" s="57"/>
      <c r="J211" s="57"/>
      <c r="K211" s="57"/>
      <c r="L211" s="57"/>
      <c r="M211" s="13"/>
    </row>
    <row r="212" spans="1:13">
      <c r="A212" s="5"/>
      <c r="B212" s="5"/>
      <c r="C212" s="38"/>
      <c r="D212" s="9"/>
      <c r="E212" s="14"/>
      <c r="F212" s="14"/>
      <c r="G212" s="56"/>
      <c r="H212" s="57"/>
      <c r="I212" s="57"/>
      <c r="J212" s="57"/>
      <c r="K212" s="57"/>
      <c r="L212" s="57"/>
      <c r="M212" s="13"/>
    </row>
    <row r="213" spans="1:13">
      <c r="A213" s="5"/>
      <c r="B213" s="5"/>
      <c r="C213" s="38"/>
      <c r="D213" s="9"/>
      <c r="E213" s="14"/>
      <c r="F213" s="14"/>
      <c r="G213" s="56"/>
      <c r="H213" s="57"/>
      <c r="I213" s="57"/>
      <c r="J213" s="57"/>
      <c r="K213" s="57"/>
      <c r="L213" s="57"/>
      <c r="M213" s="13"/>
    </row>
    <row r="214" spans="1:13">
      <c r="A214" s="5"/>
      <c r="B214" s="5"/>
      <c r="C214" s="38"/>
      <c r="D214" s="9"/>
      <c r="E214" s="14"/>
      <c r="F214" s="14"/>
      <c r="G214" s="56"/>
      <c r="H214" s="57"/>
      <c r="I214" s="57"/>
      <c r="J214" s="57"/>
      <c r="K214" s="57"/>
      <c r="L214" s="57"/>
      <c r="M214" s="13"/>
    </row>
    <row r="215" spans="1:13">
      <c r="A215" s="5"/>
      <c r="B215" s="5"/>
      <c r="C215" s="38"/>
      <c r="D215" s="9"/>
      <c r="E215" s="14"/>
      <c r="F215" s="14"/>
      <c r="G215" s="56"/>
      <c r="H215" s="57"/>
      <c r="I215" s="57"/>
      <c r="J215" s="57"/>
      <c r="K215" s="57"/>
      <c r="L215" s="57"/>
      <c r="M215" s="13"/>
    </row>
    <row r="216" spans="1:13">
      <c r="A216" s="5"/>
      <c r="B216" s="5"/>
      <c r="C216" s="38"/>
      <c r="D216" s="9"/>
      <c r="E216" s="14"/>
      <c r="F216" s="14"/>
      <c r="G216" s="56"/>
      <c r="H216" s="57"/>
      <c r="I216" s="57"/>
      <c r="J216" s="57"/>
      <c r="K216" s="57"/>
      <c r="L216" s="57"/>
      <c r="M216" s="13"/>
    </row>
    <row r="217" spans="1:13">
      <c r="A217" s="5"/>
      <c r="B217" s="5"/>
      <c r="C217" s="38"/>
      <c r="D217" s="9"/>
      <c r="E217" s="14"/>
      <c r="F217" s="14"/>
      <c r="G217" s="56"/>
      <c r="H217" s="57"/>
      <c r="I217" s="57"/>
      <c r="J217" s="57"/>
      <c r="K217" s="57"/>
      <c r="L217" s="57"/>
      <c r="M217" s="13"/>
    </row>
    <row r="218" spans="1:13">
      <c r="A218" s="5"/>
      <c r="B218" s="5"/>
      <c r="C218" s="38"/>
      <c r="D218" s="9"/>
      <c r="E218" s="14"/>
      <c r="F218" s="14"/>
      <c r="G218" s="56"/>
      <c r="H218" s="57"/>
      <c r="I218" s="57"/>
      <c r="J218" s="57"/>
      <c r="K218" s="57"/>
      <c r="L218" s="57"/>
      <c r="M218" s="13"/>
    </row>
    <row r="219" spans="1:13">
      <c r="A219" s="5"/>
      <c r="B219" s="5"/>
      <c r="C219" s="38"/>
      <c r="D219" s="9"/>
      <c r="E219" s="14"/>
      <c r="F219" s="14"/>
      <c r="G219" s="56"/>
      <c r="H219" s="57"/>
      <c r="I219" s="57"/>
      <c r="J219" s="57"/>
      <c r="K219" s="57"/>
      <c r="L219" s="57"/>
      <c r="M219" s="13"/>
    </row>
    <row r="220" spans="1:13">
      <c r="A220" s="5"/>
      <c r="B220" s="5"/>
      <c r="C220" s="38"/>
      <c r="D220" s="9"/>
      <c r="E220" s="14"/>
      <c r="F220" s="14"/>
      <c r="G220" s="56"/>
      <c r="H220" s="57"/>
      <c r="I220" s="57"/>
      <c r="J220" s="57"/>
      <c r="K220" s="57"/>
      <c r="L220" s="57"/>
      <c r="M220" s="13"/>
    </row>
    <row r="221" spans="1:13">
      <c r="A221" s="5"/>
      <c r="B221" s="5"/>
      <c r="C221" s="38"/>
      <c r="D221" s="9"/>
      <c r="E221" s="14"/>
      <c r="F221" s="14"/>
      <c r="G221" s="56"/>
      <c r="H221" s="57"/>
      <c r="I221" s="57"/>
      <c r="J221" s="57"/>
      <c r="K221" s="57"/>
      <c r="L221" s="57"/>
      <c r="M221" s="13"/>
    </row>
    <row r="222" spans="1:13">
      <c r="A222" s="5"/>
      <c r="B222" s="5"/>
      <c r="C222" s="38"/>
      <c r="D222" s="9"/>
      <c r="E222" s="14"/>
      <c r="F222" s="14"/>
      <c r="G222" s="56"/>
      <c r="H222" s="57"/>
      <c r="I222" s="57"/>
      <c r="J222" s="57"/>
      <c r="K222" s="57"/>
      <c r="L222" s="57"/>
      <c r="M222" s="13"/>
    </row>
    <row r="223" spans="1:13">
      <c r="A223" s="5"/>
      <c r="B223" s="5"/>
      <c r="C223" s="38"/>
      <c r="D223" s="9"/>
      <c r="E223" s="14"/>
      <c r="F223" s="14"/>
      <c r="G223" s="56"/>
      <c r="H223" s="57"/>
      <c r="I223" s="57"/>
      <c r="J223" s="57"/>
      <c r="K223" s="57"/>
      <c r="L223" s="57"/>
      <c r="M223" s="13"/>
    </row>
    <row r="224" spans="1:13">
      <c r="A224" s="5"/>
      <c r="B224" s="5"/>
      <c r="C224" s="38"/>
      <c r="D224" s="9"/>
      <c r="E224" s="14"/>
      <c r="F224" s="14"/>
      <c r="G224" s="56"/>
      <c r="H224" s="57"/>
      <c r="I224" s="57"/>
      <c r="J224" s="57"/>
      <c r="K224" s="57"/>
      <c r="L224" s="57"/>
      <c r="M224" s="13"/>
    </row>
    <row r="225" spans="1:13">
      <c r="A225" s="5"/>
      <c r="B225" s="5"/>
      <c r="C225" s="38"/>
      <c r="D225" s="9"/>
      <c r="E225" s="14"/>
      <c r="F225" s="14"/>
      <c r="G225" s="56"/>
      <c r="H225" s="57"/>
      <c r="I225" s="57"/>
      <c r="J225" s="57"/>
      <c r="K225" s="57"/>
      <c r="L225" s="57"/>
      <c r="M225" s="13"/>
    </row>
    <row r="226" spans="1:13">
      <c r="A226" s="5"/>
      <c r="B226" s="5"/>
      <c r="C226" s="38"/>
      <c r="D226" s="9"/>
      <c r="E226" s="14"/>
      <c r="F226" s="14"/>
      <c r="G226" s="56"/>
      <c r="H226" s="57"/>
      <c r="I226" s="57"/>
      <c r="J226" s="57"/>
      <c r="K226" s="57"/>
      <c r="L226" s="57"/>
      <c r="M226" s="13"/>
    </row>
    <row r="227" spans="1:13">
      <c r="A227" s="5"/>
      <c r="B227" s="5"/>
      <c r="C227" s="38"/>
      <c r="D227" s="9"/>
      <c r="E227" s="14"/>
      <c r="F227" s="14"/>
      <c r="G227" s="56"/>
      <c r="H227" s="57"/>
      <c r="I227" s="57"/>
      <c r="J227" s="57"/>
      <c r="K227" s="57"/>
      <c r="L227" s="57"/>
      <c r="M227" s="13"/>
    </row>
    <row r="228" spans="1:13">
      <c r="A228" s="5"/>
      <c r="B228" s="5"/>
      <c r="C228" s="38"/>
      <c r="D228" s="9"/>
      <c r="E228" s="14"/>
      <c r="F228" s="14"/>
      <c r="G228" s="56"/>
      <c r="H228" s="57"/>
      <c r="I228" s="57"/>
      <c r="J228" s="57"/>
      <c r="K228" s="57"/>
      <c r="L228" s="57"/>
      <c r="M228" s="13"/>
    </row>
    <row r="229" spans="1:13">
      <c r="A229" s="5"/>
      <c r="B229" s="5"/>
      <c r="C229" s="38"/>
      <c r="D229" s="9"/>
      <c r="E229" s="14"/>
      <c r="F229" s="14"/>
      <c r="G229" s="56"/>
      <c r="H229" s="57"/>
      <c r="I229" s="57"/>
      <c r="J229" s="57"/>
      <c r="K229" s="57"/>
      <c r="L229" s="57"/>
      <c r="M229" s="13"/>
    </row>
    <row r="230" spans="1:13">
      <c r="A230" s="5"/>
      <c r="B230" s="5"/>
      <c r="C230" s="38"/>
      <c r="D230" s="9"/>
      <c r="E230" s="14"/>
      <c r="F230" s="14"/>
      <c r="G230" s="56"/>
      <c r="H230" s="57"/>
      <c r="I230" s="57"/>
      <c r="J230" s="57"/>
      <c r="K230" s="57"/>
      <c r="L230" s="57"/>
      <c r="M230" s="13"/>
    </row>
    <row r="231" spans="1:13">
      <c r="A231" s="5"/>
      <c r="B231" s="5"/>
      <c r="C231" s="38"/>
      <c r="D231" s="9"/>
      <c r="E231" s="14"/>
      <c r="F231" s="14"/>
      <c r="G231" s="56"/>
      <c r="H231" s="57"/>
      <c r="I231" s="57"/>
      <c r="J231" s="57"/>
      <c r="K231" s="57"/>
      <c r="L231" s="57"/>
      <c r="M231" s="13"/>
    </row>
    <row r="232" spans="1:13">
      <c r="A232" s="5"/>
      <c r="B232" s="5"/>
      <c r="C232" s="38"/>
      <c r="D232" s="9"/>
      <c r="E232" s="14"/>
      <c r="F232" s="14"/>
      <c r="G232" s="56"/>
      <c r="H232" s="57"/>
      <c r="I232" s="57"/>
      <c r="J232" s="57"/>
      <c r="K232" s="57"/>
      <c r="L232" s="57"/>
      <c r="M232" s="13"/>
    </row>
    <row r="233" spans="1:13">
      <c r="A233" s="5"/>
      <c r="B233" s="5"/>
      <c r="C233" s="38"/>
      <c r="D233" s="9"/>
      <c r="E233" s="14"/>
      <c r="F233" s="14"/>
      <c r="G233" s="56"/>
      <c r="H233" s="57"/>
      <c r="I233" s="57"/>
      <c r="J233" s="57"/>
      <c r="K233" s="57"/>
      <c r="L233" s="57"/>
      <c r="M233" s="13"/>
    </row>
    <row r="234" spans="1:13">
      <c r="A234" s="5"/>
      <c r="B234" s="5"/>
      <c r="C234" s="38"/>
      <c r="D234" s="9"/>
      <c r="E234" s="14"/>
      <c r="F234" s="14"/>
      <c r="G234" s="56"/>
      <c r="H234" s="57"/>
      <c r="I234" s="57"/>
      <c r="J234" s="57"/>
      <c r="K234" s="57"/>
      <c r="L234" s="57"/>
      <c r="M234" s="13"/>
    </row>
    <row r="235" spans="1:13">
      <c r="A235" s="5"/>
      <c r="B235" s="5"/>
      <c r="C235" s="38"/>
      <c r="D235" s="9"/>
      <c r="E235" s="14"/>
      <c r="F235" s="14"/>
      <c r="G235" s="56"/>
      <c r="H235" s="57"/>
      <c r="I235" s="57"/>
      <c r="J235" s="57"/>
      <c r="K235" s="57"/>
      <c r="L235" s="57"/>
      <c r="M235" s="13"/>
    </row>
    <row r="236" spans="1:13">
      <c r="A236" s="5"/>
      <c r="B236" s="5"/>
      <c r="C236" s="38"/>
      <c r="D236" s="9"/>
      <c r="E236" s="14"/>
      <c r="F236" s="14"/>
      <c r="G236" s="56"/>
      <c r="H236" s="57"/>
      <c r="I236" s="57"/>
      <c r="J236" s="57"/>
      <c r="K236" s="57"/>
      <c r="L236" s="57"/>
      <c r="M236" s="13"/>
    </row>
    <row r="237" spans="1:13">
      <c r="A237" s="5"/>
      <c r="B237" s="5"/>
      <c r="C237" s="38"/>
      <c r="D237" s="9"/>
      <c r="E237" s="14"/>
      <c r="F237" s="14"/>
      <c r="G237" s="56"/>
      <c r="H237" s="57"/>
      <c r="I237" s="57"/>
      <c r="J237" s="57"/>
      <c r="K237" s="57"/>
      <c r="L237" s="57"/>
      <c r="M237" s="13"/>
    </row>
    <row r="238" spans="1:13">
      <c r="A238" s="5"/>
      <c r="B238" s="5"/>
      <c r="C238" s="38"/>
      <c r="D238" s="9"/>
      <c r="E238" s="14"/>
      <c r="F238" s="14"/>
      <c r="G238" s="56"/>
      <c r="H238" s="57"/>
      <c r="I238" s="57"/>
      <c r="J238" s="57"/>
      <c r="K238" s="57"/>
      <c r="L238" s="57"/>
      <c r="M238" s="13"/>
    </row>
    <row r="239" spans="1:13">
      <c r="A239" s="5"/>
      <c r="B239" s="5"/>
      <c r="C239" s="38"/>
      <c r="D239" s="9"/>
      <c r="E239" s="14"/>
      <c r="F239" s="14"/>
      <c r="G239" s="56"/>
      <c r="H239" s="57"/>
      <c r="I239" s="57"/>
      <c r="J239" s="57"/>
      <c r="K239" s="57"/>
      <c r="L239" s="57"/>
      <c r="M239" s="13"/>
    </row>
    <row r="240" spans="1:13">
      <c r="A240" s="5"/>
      <c r="B240" s="5"/>
      <c r="C240" s="38"/>
      <c r="D240" s="9"/>
      <c r="E240" s="14"/>
      <c r="F240" s="14"/>
      <c r="G240" s="56"/>
      <c r="H240" s="57"/>
      <c r="I240" s="57"/>
      <c r="J240" s="57"/>
      <c r="K240" s="57"/>
      <c r="L240" s="57"/>
      <c r="M240" s="13"/>
    </row>
    <row r="241" spans="1:13">
      <c r="A241" s="5"/>
      <c r="B241" s="5"/>
      <c r="C241" s="38"/>
      <c r="D241" s="9"/>
      <c r="E241" s="14"/>
      <c r="F241" s="14"/>
      <c r="G241" s="56"/>
      <c r="H241" s="57"/>
      <c r="I241" s="57"/>
      <c r="J241" s="57"/>
      <c r="K241" s="57"/>
      <c r="L241" s="57"/>
      <c r="M241" s="13"/>
    </row>
    <row r="242" spans="1:13">
      <c r="A242" s="5"/>
      <c r="B242" s="5"/>
      <c r="C242" s="38"/>
      <c r="D242" s="9"/>
      <c r="E242" s="14"/>
      <c r="F242" s="14"/>
      <c r="G242" s="56"/>
      <c r="H242" s="57"/>
      <c r="I242" s="57"/>
      <c r="J242" s="57"/>
      <c r="K242" s="57"/>
      <c r="L242" s="57"/>
      <c r="M242" s="13"/>
    </row>
    <row r="243" spans="1:13">
      <c r="A243" s="5"/>
      <c r="B243" s="5"/>
      <c r="C243" s="38"/>
      <c r="D243" s="9"/>
      <c r="E243" s="14"/>
      <c r="F243" s="14"/>
      <c r="G243" s="56"/>
      <c r="H243" s="57"/>
      <c r="I243" s="57"/>
      <c r="J243" s="57"/>
      <c r="K243" s="57"/>
      <c r="L243" s="57"/>
      <c r="M243" s="13"/>
    </row>
    <row r="244" spans="1:13">
      <c r="A244" s="5"/>
      <c r="B244" s="5"/>
      <c r="C244" s="38"/>
      <c r="D244" s="9"/>
      <c r="E244" s="14"/>
      <c r="F244" s="14"/>
      <c r="G244" s="56"/>
      <c r="H244" s="57"/>
      <c r="I244" s="57"/>
      <c r="J244" s="57"/>
      <c r="K244" s="57"/>
      <c r="L244" s="57"/>
      <c r="M244" s="13"/>
    </row>
    <row r="245" spans="1:13">
      <c r="A245" s="5"/>
      <c r="B245" s="5"/>
      <c r="C245" s="38"/>
      <c r="D245" s="9"/>
      <c r="E245" s="14"/>
      <c r="F245" s="14"/>
      <c r="G245" s="56"/>
      <c r="H245" s="57"/>
      <c r="I245" s="57"/>
      <c r="J245" s="57"/>
      <c r="K245" s="57"/>
      <c r="L245" s="57"/>
      <c r="M245" s="13"/>
    </row>
    <row r="246" spans="1:13">
      <c r="A246" s="5"/>
      <c r="B246" s="5"/>
      <c r="C246" s="38"/>
      <c r="D246" s="9"/>
      <c r="E246" s="14"/>
      <c r="F246" s="14"/>
      <c r="G246" s="56"/>
      <c r="H246" s="57"/>
      <c r="I246" s="57"/>
      <c r="J246" s="57"/>
      <c r="K246" s="57"/>
      <c r="L246" s="57"/>
      <c r="M246" s="13"/>
    </row>
    <row r="247" spans="1:13">
      <c r="A247" s="5"/>
      <c r="B247" s="5"/>
      <c r="C247" s="38"/>
      <c r="D247" s="9"/>
      <c r="E247" s="14"/>
      <c r="F247" s="14"/>
      <c r="G247" s="56"/>
      <c r="H247" s="57"/>
      <c r="I247" s="57"/>
      <c r="J247" s="57"/>
      <c r="K247" s="57"/>
      <c r="L247" s="57"/>
      <c r="M247" s="13"/>
    </row>
    <row r="248" spans="1:13">
      <c r="A248" s="5"/>
      <c r="B248" s="5"/>
      <c r="C248" s="38"/>
      <c r="D248" s="9"/>
      <c r="E248" s="14"/>
      <c r="F248" s="14"/>
      <c r="G248" s="56"/>
      <c r="H248" s="57"/>
      <c r="I248" s="57"/>
      <c r="J248" s="57"/>
      <c r="K248" s="57"/>
      <c r="L248" s="57"/>
      <c r="M248" s="13"/>
    </row>
  </sheetData>
  <conditionalFormatting sqref="A8:A16">
    <cfRule type="duplicateValues" dxfId="0" priority="66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B17" sqref="B1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1604</v>
      </c>
      <c r="B1" s="16" t="s">
        <v>1393</v>
      </c>
      <c r="C1" s="30" t="s">
        <v>1469</v>
      </c>
    </row>
    <row r="2" spans="1:3">
      <c r="A2" s="113" t="s">
        <v>1080</v>
      </c>
      <c r="B2" s="15" t="s">
        <v>631</v>
      </c>
      <c r="C2" s="31" t="s">
        <v>39</v>
      </c>
    </row>
    <row r="3" spans="1:3">
      <c r="A3" s="113" t="s">
        <v>1106</v>
      </c>
      <c r="B3" s="15" t="s">
        <v>648</v>
      </c>
      <c r="C3" s="31" t="s">
        <v>39</v>
      </c>
    </row>
    <row r="4" spans="1:3">
      <c r="A4" s="113" t="s">
        <v>1087</v>
      </c>
      <c r="B4" s="15" t="s">
        <v>254</v>
      </c>
      <c r="C4" s="31" t="s">
        <v>39</v>
      </c>
    </row>
    <row r="5" spans="1:3">
      <c r="A5" s="113" t="s">
        <v>1284</v>
      </c>
      <c r="B5" s="15" t="s">
        <v>78</v>
      </c>
      <c r="C5" s="31" t="s">
        <v>39</v>
      </c>
    </row>
    <row r="6" spans="1:3">
      <c r="A6" s="113" t="s">
        <v>1298</v>
      </c>
      <c r="B6" s="15" t="s">
        <v>85</v>
      </c>
      <c r="C6" s="31" t="s">
        <v>39</v>
      </c>
    </row>
    <row r="7" spans="1:3">
      <c r="A7" s="113" t="s">
        <v>1301</v>
      </c>
      <c r="B7" s="15" t="s">
        <v>87</v>
      </c>
      <c r="C7" s="31" t="s">
        <v>39</v>
      </c>
    </row>
    <row r="8" spans="1:3">
      <c r="A8" s="113" t="s">
        <v>1306</v>
      </c>
      <c r="B8" s="15" t="s">
        <v>89</v>
      </c>
      <c r="C8" s="31" t="s">
        <v>39</v>
      </c>
    </row>
    <row r="9" spans="1:3">
      <c r="A9" s="113" t="s">
        <v>1311</v>
      </c>
      <c r="B9" s="15" t="s">
        <v>92</v>
      </c>
      <c r="C9" s="31" t="s">
        <v>39</v>
      </c>
    </row>
    <row r="10" spans="1:3">
      <c r="A10" s="113" t="s">
        <v>1189</v>
      </c>
      <c r="B10" s="15" t="s">
        <v>373</v>
      </c>
      <c r="C10" s="31" t="s">
        <v>39</v>
      </c>
    </row>
    <row r="11" spans="1:3">
      <c r="A11" s="113" t="s">
        <v>1265</v>
      </c>
      <c r="B11" s="15" t="s">
        <v>509</v>
      </c>
      <c r="C11" s="31" t="s">
        <v>39</v>
      </c>
    </row>
    <row r="12" spans="1:3">
      <c r="A12" s="113" t="s">
        <v>1267</v>
      </c>
      <c r="B12" s="15" t="s">
        <v>244</v>
      </c>
      <c r="C12" s="31" t="s">
        <v>39</v>
      </c>
    </row>
    <row r="13" spans="1:3">
      <c r="A13" s="113" t="s">
        <v>1289</v>
      </c>
      <c r="B13" s="15" t="s">
        <v>37</v>
      </c>
      <c r="C13" s="31" t="s">
        <v>39</v>
      </c>
    </row>
    <row r="14" spans="1:3">
      <c r="A14" s="113" t="s">
        <v>1294</v>
      </c>
      <c r="B14" s="15" t="s">
        <v>50</v>
      </c>
      <c r="C14" s="31" t="s">
        <v>39</v>
      </c>
    </row>
    <row r="15" spans="1:3">
      <c r="A15" s="113" t="s">
        <v>1303</v>
      </c>
      <c r="B15" s="15" t="s">
        <v>58</v>
      </c>
      <c r="C15" s="31" t="s">
        <v>39</v>
      </c>
    </row>
    <row r="16" spans="1:3">
      <c r="A16" s="113" t="s">
        <v>1312</v>
      </c>
      <c r="B16" s="15" t="s">
        <v>61</v>
      </c>
      <c r="C16" s="31" t="s">
        <v>39</v>
      </c>
    </row>
    <row r="17" spans="1:3">
      <c r="A17" s="113" t="s">
        <v>1314</v>
      </c>
      <c r="B17" s="15" t="s">
        <v>64</v>
      </c>
      <c r="C17" s="31" t="s">
        <v>39</v>
      </c>
    </row>
    <row r="18" spans="1:3">
      <c r="A18" s="113" t="s">
        <v>1316</v>
      </c>
      <c r="B18" s="15" t="s">
        <v>65</v>
      </c>
      <c r="C18" s="31" t="s">
        <v>39</v>
      </c>
    </row>
    <row r="19" spans="1:3">
      <c r="A19" s="113" t="s">
        <v>1319</v>
      </c>
      <c r="B19" s="15" t="s">
        <v>68</v>
      </c>
      <c r="C19" s="31" t="s">
        <v>39</v>
      </c>
    </row>
    <row r="20" spans="1:3">
      <c r="A20" s="113" t="s">
        <v>1326</v>
      </c>
      <c r="B20" s="15" t="s">
        <v>108</v>
      </c>
      <c r="C20" s="31" t="s">
        <v>39</v>
      </c>
    </row>
    <row r="21" spans="1:3">
      <c r="A21" s="113" t="s">
        <v>1327</v>
      </c>
      <c r="B21" s="15" t="s">
        <v>111</v>
      </c>
      <c r="C21" s="31" t="s">
        <v>39</v>
      </c>
    </row>
    <row r="22" spans="1:3">
      <c r="A22" s="113" t="s">
        <v>1328</v>
      </c>
      <c r="B22" s="15" t="s">
        <v>113</v>
      </c>
      <c r="C22" s="31" t="s">
        <v>39</v>
      </c>
    </row>
    <row r="23" spans="1:3">
      <c r="A23" s="113" t="s">
        <v>1329</v>
      </c>
      <c r="B23" s="15" t="s">
        <v>115</v>
      </c>
      <c r="C23" s="31" t="s">
        <v>39</v>
      </c>
    </row>
    <row r="24" spans="1:3">
      <c r="A24" s="113" t="s">
        <v>1330</v>
      </c>
      <c r="B24" s="15" t="s">
        <v>120</v>
      </c>
      <c r="C24" s="31" t="s">
        <v>39</v>
      </c>
    </row>
    <row r="25" spans="1:3">
      <c r="A25" s="113" t="s">
        <v>1331</v>
      </c>
      <c r="B25" s="15" t="s">
        <v>121</v>
      </c>
      <c r="C25" s="31" t="s">
        <v>39</v>
      </c>
    </row>
    <row r="26" spans="1:3">
      <c r="A26" s="113" t="s">
        <v>1333</v>
      </c>
      <c r="B26" s="15" t="s">
        <v>124</v>
      </c>
      <c r="C26" s="31" t="s">
        <v>39</v>
      </c>
    </row>
    <row r="27" spans="1:3">
      <c r="A27" s="113" t="s">
        <v>1335</v>
      </c>
      <c r="B27" s="15" t="s">
        <v>129</v>
      </c>
      <c r="C27" s="31" t="s">
        <v>39</v>
      </c>
    </row>
    <row r="28" spans="1:3">
      <c r="A28" s="113" t="s">
        <v>1140</v>
      </c>
      <c r="B28" s="15" t="s">
        <v>441</v>
      </c>
      <c r="C28" s="31" t="s">
        <v>39</v>
      </c>
    </row>
    <row r="29" spans="1:3">
      <c r="A29" s="113" t="s">
        <v>1070</v>
      </c>
      <c r="B29" s="15" t="s">
        <v>806</v>
      </c>
      <c r="C29" s="31" t="s">
        <v>39</v>
      </c>
    </row>
    <row r="30" spans="1:3">
      <c r="A30" s="113" t="s">
        <v>1072</v>
      </c>
      <c r="B30" s="15" t="s">
        <v>809</v>
      </c>
      <c r="C30" s="31" t="s">
        <v>39</v>
      </c>
    </row>
    <row r="31" spans="1:3">
      <c r="A31" s="113" t="s">
        <v>1076</v>
      </c>
      <c r="B31" s="15" t="s">
        <v>811</v>
      </c>
      <c r="C31" s="31" t="s">
        <v>39</v>
      </c>
    </row>
    <row r="32" spans="1:3">
      <c r="A32" s="113" t="s">
        <v>1088</v>
      </c>
      <c r="B32" s="15" t="s">
        <v>314</v>
      </c>
      <c r="C32" s="31" t="s">
        <v>39</v>
      </c>
    </row>
    <row r="33" spans="1:3">
      <c r="A33" s="113" t="s">
        <v>1094</v>
      </c>
      <c r="B33" s="15" t="s">
        <v>814</v>
      </c>
      <c r="C33" s="31" t="s">
        <v>39</v>
      </c>
    </row>
    <row r="34" spans="1:3">
      <c r="A34" s="113" t="s">
        <v>1101</v>
      </c>
      <c r="B34" s="15" t="s">
        <v>818</v>
      </c>
      <c r="C34" s="31" t="s">
        <v>39</v>
      </c>
    </row>
    <row r="35" spans="1:3">
      <c r="A35" s="113" t="s">
        <v>1105</v>
      </c>
      <c r="B35" s="15" t="s">
        <v>820</v>
      </c>
      <c r="C35" s="31" t="s">
        <v>39</v>
      </c>
    </row>
    <row r="36" spans="1:3">
      <c r="A36" s="113" t="s">
        <v>1108</v>
      </c>
      <c r="B36" s="15" t="s">
        <v>821</v>
      </c>
      <c r="C36" s="31" t="s">
        <v>39</v>
      </c>
    </row>
    <row r="37" spans="1:3">
      <c r="A37" s="113" t="s">
        <v>1117</v>
      </c>
      <c r="B37" s="15" t="s">
        <v>823</v>
      </c>
      <c r="C37" s="31" t="s">
        <v>39</v>
      </c>
    </row>
    <row r="38" spans="1:3">
      <c r="A38" s="113" t="s">
        <v>1118</v>
      </c>
      <c r="B38" s="15" t="s">
        <v>826</v>
      </c>
      <c r="C38" s="31" t="s">
        <v>39</v>
      </c>
    </row>
    <row r="39" spans="1:3">
      <c r="A39" s="113" t="s">
        <v>1130</v>
      </c>
      <c r="B39" s="15" t="s">
        <v>827</v>
      </c>
      <c r="C39" s="31" t="s">
        <v>39</v>
      </c>
    </row>
    <row r="40" spans="1:3">
      <c r="A40" s="113" t="s">
        <v>1134</v>
      </c>
      <c r="B40" s="15" t="s">
        <v>833</v>
      </c>
      <c r="C40" s="31" t="s">
        <v>39</v>
      </c>
    </row>
    <row r="41" spans="1:3">
      <c r="A41" s="113" t="s">
        <v>1141</v>
      </c>
      <c r="B41" s="15" t="s">
        <v>836</v>
      </c>
      <c r="C41" s="31" t="s">
        <v>39</v>
      </c>
    </row>
    <row r="42" spans="1:3">
      <c r="A42" s="113" t="s">
        <v>1153</v>
      </c>
      <c r="B42" s="15" t="s">
        <v>840</v>
      </c>
      <c r="C42" s="31" t="s">
        <v>39</v>
      </c>
    </row>
    <row r="43" spans="1:3">
      <c r="A43" s="113" t="s">
        <v>1098</v>
      </c>
      <c r="B43" s="15" t="s">
        <v>179</v>
      </c>
      <c r="C43" s="31" t="s">
        <v>39</v>
      </c>
    </row>
    <row r="44" spans="1:3">
      <c r="A44" s="113" t="s">
        <v>1274</v>
      </c>
      <c r="B44" s="15" t="s">
        <v>313</v>
      </c>
      <c r="C44" s="31" t="s">
        <v>39</v>
      </c>
    </row>
    <row r="45" spans="1:3">
      <c r="A45" s="113" t="s">
        <v>1280</v>
      </c>
      <c r="B45" s="15" t="s">
        <v>151</v>
      </c>
      <c r="C45" s="31" t="s">
        <v>39</v>
      </c>
    </row>
    <row r="46" spans="1:3">
      <c r="A46" s="113" t="s">
        <v>1281</v>
      </c>
      <c r="B46" s="15" t="s">
        <v>154</v>
      </c>
      <c r="C46" s="31" t="s">
        <v>39</v>
      </c>
    </row>
    <row r="47" spans="1:3">
      <c r="A47" s="113" t="s">
        <v>1288</v>
      </c>
      <c r="B47" s="15" t="s">
        <v>163</v>
      </c>
      <c r="C47" s="31" t="s">
        <v>39</v>
      </c>
    </row>
    <row r="48" spans="1:3">
      <c r="A48" s="113" t="s">
        <v>1292</v>
      </c>
      <c r="B48" s="15" t="s">
        <v>167</v>
      </c>
      <c r="C48" s="31" t="s">
        <v>39</v>
      </c>
    </row>
    <row r="49" spans="1:3">
      <c r="A49" s="113" t="s">
        <v>1297</v>
      </c>
      <c r="B49" s="15" t="s">
        <v>172</v>
      </c>
      <c r="C49" s="31" t="s">
        <v>39</v>
      </c>
    </row>
    <row r="50" spans="1:3">
      <c r="A50" s="113" t="s">
        <v>1305</v>
      </c>
      <c r="B50" s="15" t="s">
        <v>572</v>
      </c>
      <c r="C50" s="31" t="s">
        <v>39</v>
      </c>
    </row>
    <row r="51" spans="1:3">
      <c r="A51" s="113" t="s">
        <v>1313</v>
      </c>
      <c r="B51" s="15" t="s">
        <v>173</v>
      </c>
      <c r="C51" s="31" t="s">
        <v>39</v>
      </c>
    </row>
    <row r="52" spans="1:3">
      <c r="A52" s="113" t="s">
        <v>1317</v>
      </c>
      <c r="B52" s="15" t="s">
        <v>175</v>
      </c>
      <c r="C52" s="31" t="s">
        <v>39</v>
      </c>
    </row>
    <row r="53" spans="1:3">
      <c r="A53" s="113" t="s">
        <v>1318</v>
      </c>
      <c r="B53" s="15" t="s">
        <v>176</v>
      </c>
      <c r="C53" s="31" t="s">
        <v>39</v>
      </c>
    </row>
    <row r="54" spans="1:3">
      <c r="A54" s="113" t="s">
        <v>1093</v>
      </c>
      <c r="B54" s="15" t="s">
        <v>184</v>
      </c>
      <c r="C54" s="31" t="s">
        <v>39</v>
      </c>
    </row>
    <row r="55" spans="1:3">
      <c r="A55" s="113" t="s">
        <v>1079</v>
      </c>
      <c r="B55" s="15" t="s">
        <v>190</v>
      </c>
      <c r="C55" s="31" t="s">
        <v>39</v>
      </c>
    </row>
    <row r="56" spans="1:3">
      <c r="A56" s="113" t="s">
        <v>1089</v>
      </c>
      <c r="B56" s="15" t="s">
        <v>212</v>
      </c>
      <c r="C56" s="31" t="s">
        <v>39</v>
      </c>
    </row>
    <row r="57" spans="1:3">
      <c r="A57" s="113" t="s">
        <v>1097</v>
      </c>
      <c r="B57" s="15" t="s">
        <v>215</v>
      </c>
      <c r="C57" s="31" t="s">
        <v>39</v>
      </c>
    </row>
    <row r="58" spans="1:3">
      <c r="A58" s="113" t="s">
        <v>1145</v>
      </c>
      <c r="B58" s="15" t="s">
        <v>217</v>
      </c>
      <c r="C58" s="31" t="s">
        <v>39</v>
      </c>
    </row>
    <row r="59" spans="1:3">
      <c r="A59" s="113" t="s">
        <v>1561</v>
      </c>
      <c r="B59" s="15" t="s">
        <v>1560</v>
      </c>
      <c r="C59" s="31" t="s">
        <v>39</v>
      </c>
    </row>
    <row r="60" spans="1:3">
      <c r="A60" s="113" t="s">
        <v>1121</v>
      </c>
      <c r="B60" s="15" t="s">
        <v>208</v>
      </c>
      <c r="C60" s="31" t="s">
        <v>39</v>
      </c>
    </row>
    <row r="61" spans="1:3">
      <c r="A61" s="113" t="s">
        <v>1131</v>
      </c>
      <c r="B61" s="15" t="s">
        <v>206</v>
      </c>
      <c r="C61" s="31" t="s">
        <v>39</v>
      </c>
    </row>
    <row r="62" spans="1:3">
      <c r="A62" s="113" t="s">
        <v>1110</v>
      </c>
      <c r="B62" s="15" t="s">
        <v>228</v>
      </c>
      <c r="C62" s="31" t="s">
        <v>39</v>
      </c>
    </row>
    <row r="63" spans="1:3">
      <c r="A63" s="113" t="s">
        <v>2571</v>
      </c>
      <c r="B63" s="15" t="s">
        <v>2555</v>
      </c>
      <c r="C63" s="31" t="s">
        <v>39</v>
      </c>
    </row>
    <row r="64" spans="1:3">
      <c r="A64" s="113" t="s">
        <v>1115</v>
      </c>
      <c r="B64" s="15" t="s">
        <v>273</v>
      </c>
      <c r="C64" s="31" t="s">
        <v>39</v>
      </c>
    </row>
    <row r="65" spans="1:3">
      <c r="A65" s="113" t="s">
        <v>1075</v>
      </c>
      <c r="B65" s="15" t="s">
        <v>202</v>
      </c>
      <c r="C65" s="31" t="s">
        <v>39</v>
      </c>
    </row>
    <row r="66" spans="1:3">
      <c r="A66" s="113" t="s">
        <v>1150</v>
      </c>
      <c r="B66" s="15" t="s">
        <v>238</v>
      </c>
      <c r="C66" s="31" t="s">
        <v>39</v>
      </c>
    </row>
    <row r="67" spans="1:3">
      <c r="A67" s="113" t="s">
        <v>1112</v>
      </c>
      <c r="B67" s="15" t="s">
        <v>257</v>
      </c>
      <c r="C67" s="31" t="s">
        <v>39</v>
      </c>
    </row>
    <row r="68" spans="1:3">
      <c r="A68" s="113" t="s">
        <v>1099</v>
      </c>
      <c r="B68" s="15" t="s">
        <v>277</v>
      </c>
      <c r="C68" s="31" t="s">
        <v>39</v>
      </c>
    </row>
    <row r="69" spans="1:3">
      <c r="A69" s="113" t="s">
        <v>1107</v>
      </c>
      <c r="B69" s="15" t="s">
        <v>279</v>
      </c>
      <c r="C69" s="31" t="s">
        <v>39</v>
      </c>
    </row>
    <row r="70" spans="1:3">
      <c r="A70" s="113" t="s">
        <v>3020</v>
      </c>
      <c r="B70" s="15" t="s">
        <v>3040</v>
      </c>
      <c r="C70" s="31" t="s">
        <v>39</v>
      </c>
    </row>
    <row r="71" spans="1:3">
      <c r="A71" s="113" t="s">
        <v>1085</v>
      </c>
      <c r="B71" s="15" t="s">
        <v>284</v>
      </c>
      <c r="C71" s="31" t="s">
        <v>39</v>
      </c>
    </row>
    <row r="72" spans="1:3">
      <c r="A72" s="113" t="s">
        <v>1090</v>
      </c>
      <c r="B72" s="15" t="s">
        <v>288</v>
      </c>
      <c r="C72" s="31" t="s">
        <v>39</v>
      </c>
    </row>
    <row r="73" spans="1:3">
      <c r="A73" s="113" t="s">
        <v>1092</v>
      </c>
      <c r="B73" s="15" t="s">
        <v>289</v>
      </c>
      <c r="C73" s="31" t="s">
        <v>39</v>
      </c>
    </row>
    <row r="74" spans="1:3">
      <c r="A74" s="113" t="s">
        <v>1127</v>
      </c>
      <c r="B74" s="15" t="s">
        <v>291</v>
      </c>
      <c r="C74" s="31" t="s">
        <v>39</v>
      </c>
    </row>
    <row r="75" spans="1:3">
      <c r="A75" s="113" t="s">
        <v>1315</v>
      </c>
      <c r="B75" s="15" t="s">
        <v>299</v>
      </c>
      <c r="C75" s="31" t="s">
        <v>39</v>
      </c>
    </row>
    <row r="76" spans="1:3">
      <c r="A76" s="113" t="s">
        <v>1083</v>
      </c>
      <c r="B76" s="15" t="s">
        <v>303</v>
      </c>
      <c r="C76" s="31" t="s">
        <v>39</v>
      </c>
    </row>
    <row r="77" spans="1:3">
      <c r="A77" s="113" t="s">
        <v>1120</v>
      </c>
      <c r="B77" s="15" t="s">
        <v>306</v>
      </c>
      <c r="C77" s="31" t="s">
        <v>39</v>
      </c>
    </row>
    <row r="78" spans="1:3">
      <c r="A78" s="113" t="s">
        <v>1086</v>
      </c>
      <c r="B78" s="15" t="s">
        <v>149</v>
      </c>
      <c r="C78" s="31" t="s">
        <v>39</v>
      </c>
    </row>
    <row r="79" spans="1:3">
      <c r="A79" s="113" t="s">
        <v>1187</v>
      </c>
      <c r="B79" s="15" t="s">
        <v>496</v>
      </c>
      <c r="C79" s="31" t="s">
        <v>39</v>
      </c>
    </row>
    <row r="80" spans="1:3">
      <c r="A80" s="113" t="s">
        <v>1343</v>
      </c>
      <c r="B80" s="15" t="s">
        <v>1661</v>
      </c>
      <c r="C80" s="31" t="s">
        <v>39</v>
      </c>
    </row>
    <row r="81" spans="1:3">
      <c r="A81" s="113" t="s">
        <v>1116</v>
      </c>
      <c r="B81" s="15" t="s">
        <v>822</v>
      </c>
      <c r="C81" s="31" t="s">
        <v>39</v>
      </c>
    </row>
    <row r="82" spans="1:3">
      <c r="A82" s="113" t="s">
        <v>1266</v>
      </c>
      <c r="B82" s="15" t="s">
        <v>518</v>
      </c>
      <c r="C82" s="31" t="s">
        <v>39</v>
      </c>
    </row>
    <row r="83" spans="1:3">
      <c r="A83" s="113" t="s">
        <v>1254</v>
      </c>
      <c r="B83" s="15" t="s">
        <v>677</v>
      </c>
      <c r="C83" s="31" t="s">
        <v>39</v>
      </c>
    </row>
    <row r="84" spans="1:3">
      <c r="A84" s="113" t="s">
        <v>1323</v>
      </c>
      <c r="B84" s="15" t="s">
        <v>98</v>
      </c>
      <c r="C84" s="31" t="s">
        <v>39</v>
      </c>
    </row>
    <row r="85" spans="1:3">
      <c r="A85" s="113" t="s">
        <v>3012</v>
      </c>
      <c r="B85" s="15" t="s">
        <v>3032</v>
      </c>
      <c r="C85" s="31" t="s">
        <v>39</v>
      </c>
    </row>
    <row r="86" spans="1:3">
      <c r="A86" s="113" t="s">
        <v>1212</v>
      </c>
      <c r="B86" s="15" t="s">
        <v>403</v>
      </c>
      <c r="C86" s="31" t="s">
        <v>39</v>
      </c>
    </row>
    <row r="87" spans="1:3">
      <c r="A87" s="113" t="s">
        <v>1113</v>
      </c>
      <c r="B87" s="15" t="s">
        <v>222</v>
      </c>
      <c r="C87" s="31" t="s">
        <v>39</v>
      </c>
    </row>
    <row r="88" spans="1:3">
      <c r="A88" s="113" t="s">
        <v>1143</v>
      </c>
      <c r="B88" s="15" t="s">
        <v>251</v>
      </c>
      <c r="C88" s="31" t="s">
        <v>39</v>
      </c>
    </row>
    <row r="89" spans="1:3">
      <c r="A89" s="113" t="s">
        <v>1073</v>
      </c>
      <c r="B89" s="15" t="s">
        <v>263</v>
      </c>
      <c r="C89" s="31" t="s">
        <v>39</v>
      </c>
    </row>
    <row r="90" spans="1:3">
      <c r="A90" s="113" t="s">
        <v>1074</v>
      </c>
      <c r="B90" s="15" t="s">
        <v>275</v>
      </c>
      <c r="C90" s="31" t="s">
        <v>39</v>
      </c>
    </row>
    <row r="91" spans="1:3">
      <c r="A91" s="113" t="s">
        <v>1181</v>
      </c>
      <c r="B91" s="15" t="s">
        <v>361</v>
      </c>
      <c r="C91" s="31" t="s">
        <v>39</v>
      </c>
    </row>
    <row r="92" spans="1:3">
      <c r="A92" s="113" t="s">
        <v>1264</v>
      </c>
      <c r="B92" s="15" t="s">
        <v>241</v>
      </c>
      <c r="C92" s="31" t="s">
        <v>39</v>
      </c>
    </row>
    <row r="93" spans="1:3">
      <c r="A93" s="113" t="s">
        <v>1125</v>
      </c>
      <c r="B93" s="15" t="s">
        <v>91</v>
      </c>
      <c r="C93" s="31" t="s">
        <v>39</v>
      </c>
    </row>
    <row r="94" spans="1:3">
      <c r="A94" s="113" t="s">
        <v>1236</v>
      </c>
      <c r="B94" s="15" t="s">
        <v>426</v>
      </c>
      <c r="C94" s="31" t="s">
        <v>39</v>
      </c>
    </row>
    <row r="95" spans="1:3">
      <c r="A95" s="113" t="s">
        <v>1225</v>
      </c>
      <c r="B95" s="15" t="s">
        <v>418</v>
      </c>
      <c r="C95" s="31" t="s">
        <v>39</v>
      </c>
    </row>
    <row r="96" spans="1:3">
      <c r="A96" s="113" t="s">
        <v>1242</v>
      </c>
      <c r="B96" s="15" t="s">
        <v>431</v>
      </c>
      <c r="C96" s="31" t="s">
        <v>39</v>
      </c>
    </row>
    <row r="97" spans="1:3">
      <c r="A97" s="113" t="s">
        <v>1082</v>
      </c>
      <c r="B97" s="15" t="s">
        <v>465</v>
      </c>
      <c r="C97" s="31" t="s">
        <v>39</v>
      </c>
    </row>
    <row r="98" spans="1:3">
      <c r="A98" s="113" t="s">
        <v>1100</v>
      </c>
      <c r="B98" s="15" t="s">
        <v>467</v>
      </c>
      <c r="C98" s="31" t="s">
        <v>39</v>
      </c>
    </row>
    <row r="99" spans="1:3">
      <c r="A99" s="113" t="s">
        <v>1138</v>
      </c>
      <c r="B99" s="15" t="s">
        <v>474</v>
      </c>
      <c r="C99" s="31" t="s">
        <v>39</v>
      </c>
    </row>
    <row r="100" spans="1:3">
      <c r="A100" s="113" t="s">
        <v>1096</v>
      </c>
      <c r="B100" s="15" t="s">
        <v>225</v>
      </c>
      <c r="C100" s="31" t="s">
        <v>39</v>
      </c>
    </row>
    <row r="101" spans="1:3">
      <c r="A101" s="113" t="s">
        <v>1114</v>
      </c>
      <c r="B101" s="15" t="s">
        <v>269</v>
      </c>
      <c r="C101" s="31" t="s">
        <v>39</v>
      </c>
    </row>
    <row r="102" spans="1:3">
      <c r="A102" s="113" t="s">
        <v>1124</v>
      </c>
      <c r="B102" s="15" t="s">
        <v>653</v>
      </c>
      <c r="C102" s="31" t="s">
        <v>39</v>
      </c>
    </row>
    <row r="103" spans="1:3">
      <c r="A103" s="113" t="s">
        <v>1159</v>
      </c>
      <c r="B103" s="15" t="s">
        <v>483</v>
      </c>
      <c r="C103" s="31" t="s">
        <v>39</v>
      </c>
    </row>
    <row r="104" spans="1:3">
      <c r="A104" s="113" t="s">
        <v>1160</v>
      </c>
      <c r="B104" s="15" t="s">
        <v>485</v>
      </c>
      <c r="C104" s="31" t="s">
        <v>39</v>
      </c>
    </row>
    <row r="105" spans="1:3">
      <c r="A105" s="113" t="s">
        <v>1164</v>
      </c>
      <c r="B105" s="15" t="s">
        <v>486</v>
      </c>
      <c r="C105" s="31" t="s">
        <v>39</v>
      </c>
    </row>
    <row r="106" spans="1:3">
      <c r="A106" s="113" t="s">
        <v>1171</v>
      </c>
      <c r="B106" s="15" t="s">
        <v>488</v>
      </c>
      <c r="C106" s="31" t="s">
        <v>39</v>
      </c>
    </row>
    <row r="107" spans="1:3">
      <c r="A107" s="113" t="s">
        <v>1175</v>
      </c>
      <c r="B107" s="15" t="s">
        <v>492</v>
      </c>
      <c r="C107" s="31" t="s">
        <v>39</v>
      </c>
    </row>
    <row r="108" spans="1:3">
      <c r="A108" s="113" t="s">
        <v>1177</v>
      </c>
      <c r="B108" s="15" t="s">
        <v>494</v>
      </c>
      <c r="C108" s="31" t="s">
        <v>39</v>
      </c>
    </row>
    <row r="109" spans="1:3">
      <c r="A109" s="113" t="s">
        <v>1182</v>
      </c>
      <c r="B109" s="15" t="s">
        <v>495</v>
      </c>
      <c r="C109" s="31" t="s">
        <v>39</v>
      </c>
    </row>
    <row r="110" spans="1:3">
      <c r="A110" s="113" t="s">
        <v>1190</v>
      </c>
      <c r="B110" s="15" t="s">
        <v>498</v>
      </c>
      <c r="C110" s="31" t="s">
        <v>39</v>
      </c>
    </row>
    <row r="111" spans="1:3">
      <c r="A111" s="113" t="s">
        <v>1191</v>
      </c>
      <c r="B111" s="15" t="s">
        <v>499</v>
      </c>
      <c r="C111" s="31" t="s">
        <v>39</v>
      </c>
    </row>
    <row r="112" spans="1:3">
      <c r="A112" s="113" t="s">
        <v>1339</v>
      </c>
      <c r="B112" s="15" t="s">
        <v>853</v>
      </c>
      <c r="C112" s="31" t="s">
        <v>39</v>
      </c>
    </row>
    <row r="113" spans="1:3">
      <c r="A113" s="113" t="s">
        <v>1340</v>
      </c>
      <c r="B113" s="15" t="s">
        <v>854</v>
      </c>
      <c r="C113" s="31" t="s">
        <v>39</v>
      </c>
    </row>
    <row r="114" spans="1:3">
      <c r="A114" s="113" t="s">
        <v>1197</v>
      </c>
      <c r="B114" s="15" t="s">
        <v>503</v>
      </c>
      <c r="C114" s="31" t="s">
        <v>39</v>
      </c>
    </row>
    <row r="115" spans="1:3">
      <c r="A115" s="113" t="s">
        <v>1201</v>
      </c>
      <c r="B115" s="15" t="s">
        <v>508</v>
      </c>
      <c r="C115" s="31" t="s">
        <v>39</v>
      </c>
    </row>
    <row r="116" spans="1:3">
      <c r="A116" s="113" t="s">
        <v>1205</v>
      </c>
      <c r="B116" s="15" t="s">
        <v>512</v>
      </c>
      <c r="C116" s="31" t="s">
        <v>39</v>
      </c>
    </row>
    <row r="117" spans="1:3">
      <c r="A117" s="113" t="s">
        <v>1981</v>
      </c>
      <c r="B117" s="15" t="s">
        <v>514</v>
      </c>
      <c r="C117" s="31" t="s">
        <v>39</v>
      </c>
    </row>
    <row r="118" spans="1:3">
      <c r="A118" s="113" t="s">
        <v>1226</v>
      </c>
      <c r="B118" s="15" t="s">
        <v>520</v>
      </c>
      <c r="C118" s="31" t="s">
        <v>39</v>
      </c>
    </row>
    <row r="119" spans="1:3">
      <c r="A119" s="113" t="s">
        <v>1233</v>
      </c>
      <c r="B119" s="15" t="s">
        <v>522</v>
      </c>
      <c r="C119" s="31" t="s">
        <v>39</v>
      </c>
    </row>
    <row r="120" spans="1:3">
      <c r="A120" s="113" t="s">
        <v>1241</v>
      </c>
      <c r="B120" s="15" t="s">
        <v>524</v>
      </c>
      <c r="C120" s="31" t="s">
        <v>39</v>
      </c>
    </row>
    <row r="121" spans="1:3">
      <c r="A121" s="113" t="s">
        <v>1253</v>
      </c>
      <c r="B121" s="15" t="s">
        <v>468</v>
      </c>
      <c r="C121" s="31" t="s">
        <v>39</v>
      </c>
    </row>
    <row r="122" spans="1:3">
      <c r="A122" s="113" t="s">
        <v>1255</v>
      </c>
      <c r="B122" s="15" t="s">
        <v>531</v>
      </c>
      <c r="C122" s="31" t="s">
        <v>39</v>
      </c>
    </row>
    <row r="123" spans="1:3">
      <c r="A123" s="113" t="s">
        <v>1260</v>
      </c>
      <c r="B123" s="15" t="s">
        <v>138</v>
      </c>
      <c r="C123" s="31" t="s">
        <v>39</v>
      </c>
    </row>
    <row r="124" spans="1:3">
      <c r="A124" s="113" t="s">
        <v>1078</v>
      </c>
      <c r="B124" s="15" t="s">
        <v>542</v>
      </c>
      <c r="C124" s="31" t="s">
        <v>39</v>
      </c>
    </row>
    <row r="125" spans="1:3">
      <c r="A125" s="113" t="s">
        <v>1262</v>
      </c>
      <c r="B125" s="15" t="s">
        <v>457</v>
      </c>
      <c r="C125" s="31" t="s">
        <v>39</v>
      </c>
    </row>
    <row r="126" spans="1:3">
      <c r="A126" s="113" t="s">
        <v>1103</v>
      </c>
      <c r="B126" s="15" t="s">
        <v>556</v>
      </c>
      <c r="C126" s="31" t="s">
        <v>39</v>
      </c>
    </row>
    <row r="127" spans="1:3">
      <c r="A127" s="113" t="s">
        <v>1147</v>
      </c>
      <c r="B127" s="15" t="s">
        <v>558</v>
      </c>
      <c r="C127" s="31" t="s">
        <v>39</v>
      </c>
    </row>
    <row r="128" spans="1:3">
      <c r="A128" s="113" t="s">
        <v>1102</v>
      </c>
      <c r="B128" s="15" t="s">
        <v>563</v>
      </c>
      <c r="C128" s="31" t="s">
        <v>39</v>
      </c>
    </row>
    <row r="129" spans="1:3">
      <c r="A129" s="113" t="s">
        <v>1735</v>
      </c>
      <c r="B129" s="15" t="s">
        <v>566</v>
      </c>
      <c r="C129" s="31" t="s">
        <v>39</v>
      </c>
    </row>
    <row r="130" spans="1:3">
      <c r="A130" s="113" t="s">
        <v>1091</v>
      </c>
      <c r="B130" s="15" t="s">
        <v>567</v>
      </c>
      <c r="C130" s="31" t="s">
        <v>39</v>
      </c>
    </row>
    <row r="131" spans="1:3">
      <c r="A131" s="113" t="s">
        <v>1838</v>
      </c>
      <c r="B131" s="15" t="s">
        <v>570</v>
      </c>
      <c r="C131" s="31" t="s">
        <v>39</v>
      </c>
    </row>
    <row r="132" spans="1:3">
      <c r="A132" s="113" t="s">
        <v>1119</v>
      </c>
      <c r="B132" s="15" t="s">
        <v>573</v>
      </c>
      <c r="C132" s="31" t="s">
        <v>39</v>
      </c>
    </row>
    <row r="133" spans="1:3">
      <c r="A133" s="113" t="s">
        <v>1122</v>
      </c>
      <c r="B133" s="15" t="s">
        <v>574</v>
      </c>
      <c r="C133" s="31" t="s">
        <v>39</v>
      </c>
    </row>
    <row r="134" spans="1:3">
      <c r="A134" s="113" t="s">
        <v>1129</v>
      </c>
      <c r="B134" s="15" t="s">
        <v>575</v>
      </c>
      <c r="C134" s="31" t="s">
        <v>39</v>
      </c>
    </row>
    <row r="135" spans="1:3">
      <c r="A135" s="113" t="s">
        <v>1146</v>
      </c>
      <c r="B135" s="15" t="s">
        <v>578</v>
      </c>
      <c r="C135" s="31" t="s">
        <v>39</v>
      </c>
    </row>
    <row r="136" spans="1:3">
      <c r="A136" s="113" t="s">
        <v>1111</v>
      </c>
      <c r="B136" s="15" t="s">
        <v>583</v>
      </c>
      <c r="C136" s="31" t="s">
        <v>39</v>
      </c>
    </row>
    <row r="137" spans="1:3">
      <c r="A137" s="113" t="s">
        <v>1123</v>
      </c>
      <c r="B137" s="15" t="s">
        <v>585</v>
      </c>
      <c r="C137" s="31" t="s">
        <v>39</v>
      </c>
    </row>
    <row r="138" spans="1:3">
      <c r="A138" s="113" t="s">
        <v>1095</v>
      </c>
      <c r="B138" s="15" t="s">
        <v>815</v>
      </c>
      <c r="C138" s="31" t="s">
        <v>39</v>
      </c>
    </row>
    <row r="139" spans="1:3">
      <c r="A139" s="113" t="s">
        <v>1104</v>
      </c>
      <c r="B139" s="15" t="s">
        <v>647</v>
      </c>
      <c r="C139" s="31" t="s">
        <v>39</v>
      </c>
    </row>
    <row r="140" spans="1:3">
      <c r="A140" s="113" t="s">
        <v>1332</v>
      </c>
      <c r="B140" s="15" t="s">
        <v>123</v>
      </c>
      <c r="C140" s="31" t="s">
        <v>39</v>
      </c>
    </row>
    <row r="141" spans="1:3">
      <c r="A141" s="113" t="s">
        <v>1128</v>
      </c>
      <c r="B141" s="15" t="s">
        <v>655</v>
      </c>
      <c r="C141" s="31" t="s">
        <v>39</v>
      </c>
    </row>
    <row r="142" spans="1:3">
      <c r="A142" s="113" t="s">
        <v>1135</v>
      </c>
      <c r="B142" s="15" t="s">
        <v>656</v>
      </c>
      <c r="C142" s="31" t="s">
        <v>39</v>
      </c>
    </row>
    <row r="143" spans="1:3">
      <c r="A143" s="114" t="s">
        <v>3424</v>
      </c>
      <c r="B143" s="15" t="s">
        <v>3425</v>
      </c>
      <c r="C143" s="31" t="s">
        <v>39</v>
      </c>
    </row>
    <row r="144" spans="1:3">
      <c r="A144" s="113" t="s">
        <v>1272</v>
      </c>
      <c r="B144" s="15" t="s">
        <v>593</v>
      </c>
      <c r="C144" s="31" t="s">
        <v>39</v>
      </c>
    </row>
    <row r="145" spans="1:3">
      <c r="A145" s="113" t="s">
        <v>1273</v>
      </c>
      <c r="B145" s="15" t="s">
        <v>595</v>
      </c>
      <c r="C145" s="31" t="s">
        <v>39</v>
      </c>
    </row>
    <row r="146" spans="1:3">
      <c r="A146" s="113" t="s">
        <v>2040</v>
      </c>
      <c r="B146" s="15" t="s">
        <v>597</v>
      </c>
      <c r="C146" s="31" t="s">
        <v>39</v>
      </c>
    </row>
    <row r="147" spans="1:3">
      <c r="A147" s="113" t="s">
        <v>1286</v>
      </c>
      <c r="B147" s="15" t="s">
        <v>605</v>
      </c>
      <c r="C147" s="31" t="s">
        <v>39</v>
      </c>
    </row>
    <row r="148" spans="1:3">
      <c r="A148" s="113" t="s">
        <v>1309</v>
      </c>
      <c r="B148" s="15" t="s">
        <v>615</v>
      </c>
      <c r="C148" s="31" t="s">
        <v>39</v>
      </c>
    </row>
    <row r="149" spans="1:3">
      <c r="A149" s="113" t="s">
        <v>2342</v>
      </c>
      <c r="B149" s="15" t="s">
        <v>858</v>
      </c>
      <c r="C149" s="31" t="s">
        <v>39</v>
      </c>
    </row>
    <row r="150" spans="1:3">
      <c r="A150" s="113" t="s">
        <v>3426</v>
      </c>
      <c r="B150" s="15" t="s">
        <v>3427</v>
      </c>
      <c r="C150" s="31" t="s">
        <v>39</v>
      </c>
    </row>
    <row r="151" spans="1:3">
      <c r="A151" s="113" t="s">
        <v>1782</v>
      </c>
      <c r="B151" s="15" t="s">
        <v>642</v>
      </c>
      <c r="C151" s="31" t="s">
        <v>39</v>
      </c>
    </row>
    <row r="152" spans="1:3">
      <c r="A152" s="113" t="s">
        <v>1167</v>
      </c>
      <c r="B152" s="15" t="s">
        <v>348</v>
      </c>
      <c r="C152" s="31" t="s">
        <v>39</v>
      </c>
    </row>
    <row r="153" spans="1:3">
      <c r="A153" s="113" t="s">
        <v>1193</v>
      </c>
      <c r="B153" s="15" t="s">
        <v>379</v>
      </c>
      <c r="C153" s="31" t="s">
        <v>39</v>
      </c>
    </row>
    <row r="154" spans="1:3">
      <c r="A154" s="113" t="s">
        <v>1219</v>
      </c>
      <c r="B154" s="15" t="s">
        <v>410</v>
      </c>
      <c r="C154" s="31" t="s">
        <v>39</v>
      </c>
    </row>
    <row r="155" spans="1:3">
      <c r="A155" s="113" t="s">
        <v>1163</v>
      </c>
      <c r="B155" s="15" t="s">
        <v>345</v>
      </c>
      <c r="C155" s="31" t="s">
        <v>39</v>
      </c>
    </row>
    <row r="156" spans="1:3">
      <c r="A156" s="113" t="s">
        <v>1222</v>
      </c>
      <c r="B156" s="15" t="s">
        <v>415</v>
      </c>
      <c r="C156" s="31" t="s">
        <v>39</v>
      </c>
    </row>
    <row r="157" spans="1:3">
      <c r="A157" s="113" t="s">
        <v>1250</v>
      </c>
      <c r="B157" s="15" t="s">
        <v>440</v>
      </c>
      <c r="C157" s="31" t="s">
        <v>39</v>
      </c>
    </row>
    <row r="158" spans="1:3">
      <c r="A158" s="113" t="s">
        <v>1155</v>
      </c>
      <c r="B158" s="15" t="s">
        <v>329</v>
      </c>
      <c r="C158" s="31" t="s">
        <v>39</v>
      </c>
    </row>
    <row r="159" spans="1:3">
      <c r="A159" s="113" t="s">
        <v>1158</v>
      </c>
      <c r="B159" s="15" t="s">
        <v>339</v>
      </c>
      <c r="C159" s="31" t="s">
        <v>39</v>
      </c>
    </row>
    <row r="160" spans="1:3">
      <c r="A160" s="113" t="s">
        <v>1168</v>
      </c>
      <c r="B160" s="15" t="s">
        <v>349</v>
      </c>
      <c r="C160" s="31" t="s">
        <v>39</v>
      </c>
    </row>
    <row r="161" spans="1:3">
      <c r="A161" s="113" t="s">
        <v>1173</v>
      </c>
      <c r="B161" s="15" t="s">
        <v>351</v>
      </c>
      <c r="C161" s="31" t="s">
        <v>39</v>
      </c>
    </row>
    <row r="162" spans="1:3">
      <c r="A162" s="113" t="s">
        <v>1198</v>
      </c>
      <c r="B162" s="15" t="s">
        <v>385</v>
      </c>
      <c r="C162" s="31" t="s">
        <v>39</v>
      </c>
    </row>
    <row r="163" spans="1:3">
      <c r="A163" s="113" t="s">
        <v>1200</v>
      </c>
      <c r="B163" s="15" t="s">
        <v>390</v>
      </c>
      <c r="C163" s="31" t="s">
        <v>39</v>
      </c>
    </row>
    <row r="164" spans="1:3">
      <c r="A164" s="113" t="s">
        <v>1203</v>
      </c>
      <c r="B164" s="15" t="s">
        <v>196</v>
      </c>
      <c r="C164" s="31" t="s">
        <v>39</v>
      </c>
    </row>
    <row r="165" spans="1:3">
      <c r="A165" s="113" t="s">
        <v>1206</v>
      </c>
      <c r="B165" s="15" t="s">
        <v>396</v>
      </c>
      <c r="C165" s="31" t="s">
        <v>39</v>
      </c>
    </row>
    <row r="166" spans="1:3">
      <c r="A166" s="113" t="s">
        <v>1208</v>
      </c>
      <c r="B166" s="15" t="s">
        <v>400</v>
      </c>
      <c r="C166" s="31" t="s">
        <v>39</v>
      </c>
    </row>
    <row r="167" spans="1:3">
      <c r="A167" s="113" t="s">
        <v>1221</v>
      </c>
      <c r="B167" s="15" t="s">
        <v>413</v>
      </c>
      <c r="C167" s="31" t="s">
        <v>39</v>
      </c>
    </row>
    <row r="168" spans="1:3">
      <c r="A168" s="113" t="s">
        <v>3428</v>
      </c>
      <c r="B168" s="15" t="s">
        <v>3429</v>
      </c>
      <c r="C168" s="31" t="s">
        <v>39</v>
      </c>
    </row>
    <row r="169" spans="1:3">
      <c r="A169" s="113" t="s">
        <v>1228</v>
      </c>
      <c r="B169" s="15" t="s">
        <v>420</v>
      </c>
      <c r="C169" s="31" t="s">
        <v>39</v>
      </c>
    </row>
    <row r="170" spans="1:3">
      <c r="A170" s="113" t="s">
        <v>1237</v>
      </c>
      <c r="B170" s="15" t="s">
        <v>427</v>
      </c>
      <c r="C170" s="31" t="s">
        <v>39</v>
      </c>
    </row>
    <row r="171" spans="1:3">
      <c r="A171" s="113" t="s">
        <v>1251</v>
      </c>
      <c r="B171" s="15" t="s">
        <v>443</v>
      </c>
      <c r="C171" s="31" t="s">
        <v>39</v>
      </c>
    </row>
    <row r="172" spans="1:3">
      <c r="A172" s="113" t="s">
        <v>1259</v>
      </c>
      <c r="B172" s="15" t="s">
        <v>451</v>
      </c>
      <c r="C172" s="31" t="s">
        <v>39</v>
      </c>
    </row>
    <row r="173" spans="1:3">
      <c r="A173" s="113" t="s">
        <v>3430</v>
      </c>
      <c r="B173" s="15" t="s">
        <v>3431</v>
      </c>
      <c r="C173" s="31" t="s">
        <v>39</v>
      </c>
    </row>
    <row r="174" spans="1:3">
      <c r="A174" s="113" t="s">
        <v>1166</v>
      </c>
      <c r="B174" s="15" t="s">
        <v>347</v>
      </c>
      <c r="C174" s="31" t="s">
        <v>39</v>
      </c>
    </row>
    <row r="175" spans="1:3">
      <c r="A175" s="113" t="s">
        <v>1179</v>
      </c>
      <c r="B175" s="15" t="s">
        <v>638</v>
      </c>
      <c r="C175" s="31" t="s">
        <v>39</v>
      </c>
    </row>
    <row r="176" spans="1:3">
      <c r="A176" s="113" t="s">
        <v>1196</v>
      </c>
      <c r="B176" s="15" t="s">
        <v>381</v>
      </c>
      <c r="C176" s="31" t="s">
        <v>39</v>
      </c>
    </row>
    <row r="177" spans="1:3">
      <c r="A177" s="113" t="s">
        <v>3432</v>
      </c>
      <c r="B177" s="15" t="s">
        <v>3433</v>
      </c>
      <c r="C177" s="31" t="s">
        <v>39</v>
      </c>
    </row>
    <row r="178" spans="1:3">
      <c r="A178" s="113" t="s">
        <v>1223</v>
      </c>
      <c r="B178" s="15" t="s">
        <v>416</v>
      </c>
      <c r="C178" s="31" t="s">
        <v>39</v>
      </c>
    </row>
    <row r="179" spans="1:3">
      <c r="A179" s="113" t="s">
        <v>1229</v>
      </c>
      <c r="B179" s="15" t="s">
        <v>654</v>
      </c>
      <c r="C179" s="31" t="s">
        <v>39</v>
      </c>
    </row>
    <row r="180" spans="1:3">
      <c r="A180" s="113" t="s">
        <v>1240</v>
      </c>
      <c r="B180" s="15" t="s">
        <v>430</v>
      </c>
      <c r="C180" s="31" t="s">
        <v>39</v>
      </c>
    </row>
    <row r="181" spans="1:3">
      <c r="A181" s="113" t="s">
        <v>1185</v>
      </c>
      <c r="B181" s="15" t="s">
        <v>367</v>
      </c>
      <c r="C181" s="31" t="s">
        <v>39</v>
      </c>
    </row>
    <row r="182" spans="1:3">
      <c r="A182" s="113" t="s">
        <v>1148</v>
      </c>
      <c r="B182" s="15" t="s">
        <v>797</v>
      </c>
      <c r="C182" s="31" t="s">
        <v>39</v>
      </c>
    </row>
    <row r="183" spans="1:3">
      <c r="A183" s="113" t="s">
        <v>1263</v>
      </c>
      <c r="B183" s="15" t="s">
        <v>459</v>
      </c>
      <c r="C183" s="31" t="s">
        <v>39</v>
      </c>
    </row>
    <row r="184" spans="1:3">
      <c r="A184" s="113" t="s">
        <v>1180</v>
      </c>
      <c r="B184" s="15" t="s">
        <v>360</v>
      </c>
      <c r="C184" s="31" t="s">
        <v>39</v>
      </c>
    </row>
    <row r="185" spans="1:3">
      <c r="A185" s="113" t="s">
        <v>1183</v>
      </c>
      <c r="B185" s="15" t="s">
        <v>364</v>
      </c>
      <c r="C185" s="31" t="s">
        <v>39</v>
      </c>
    </row>
    <row r="186" spans="1:3">
      <c r="A186" s="113" t="s">
        <v>1188</v>
      </c>
      <c r="B186" s="15" t="s">
        <v>372</v>
      </c>
      <c r="C186" s="31" t="s">
        <v>39</v>
      </c>
    </row>
    <row r="187" spans="1:3">
      <c r="A187" s="113" t="s">
        <v>3434</v>
      </c>
      <c r="B187" s="15" t="s">
        <v>3435</v>
      </c>
      <c r="C187" s="31" t="s">
        <v>39</v>
      </c>
    </row>
    <row r="188" spans="1:3">
      <c r="A188" s="113" t="s">
        <v>1209</v>
      </c>
      <c r="B188" s="15" t="s">
        <v>401</v>
      </c>
      <c r="C188" s="31" t="s">
        <v>39</v>
      </c>
    </row>
    <row r="189" spans="1:3">
      <c r="A189" s="113" t="s">
        <v>1215</v>
      </c>
      <c r="B189" s="15" t="s">
        <v>407</v>
      </c>
      <c r="C189" s="31" t="s">
        <v>39</v>
      </c>
    </row>
    <row r="190" spans="1:3">
      <c r="A190" s="113" t="s">
        <v>1227</v>
      </c>
      <c r="B190" s="15" t="s">
        <v>419</v>
      </c>
      <c r="C190" s="31" t="s">
        <v>39</v>
      </c>
    </row>
    <row r="191" spans="1:3">
      <c r="A191" s="113" t="s">
        <v>1232</v>
      </c>
      <c r="B191" s="15" t="s">
        <v>423</v>
      </c>
      <c r="C191" s="31" t="s">
        <v>39</v>
      </c>
    </row>
    <row r="192" spans="1:3">
      <c r="A192" s="113" t="s">
        <v>1238</v>
      </c>
      <c r="B192" s="15" t="s">
        <v>428</v>
      </c>
      <c r="C192" s="31" t="s">
        <v>39</v>
      </c>
    </row>
    <row r="193" spans="1:3">
      <c r="A193" s="113" t="s">
        <v>1244</v>
      </c>
      <c r="B193" s="15" t="s">
        <v>432</v>
      </c>
      <c r="C193" s="31" t="s">
        <v>39</v>
      </c>
    </row>
    <row r="194" spans="1:3">
      <c r="A194" s="113" t="s">
        <v>1246</v>
      </c>
      <c r="B194" s="15" t="s">
        <v>437</v>
      </c>
      <c r="C194" s="31" t="s">
        <v>39</v>
      </c>
    </row>
    <row r="195" spans="1:3">
      <c r="A195" s="113" t="s">
        <v>1256</v>
      </c>
      <c r="B195" s="15" t="s">
        <v>446</v>
      </c>
      <c r="C195" s="31" t="s">
        <v>39</v>
      </c>
    </row>
    <row r="196" spans="1:3">
      <c r="A196" s="113" t="s">
        <v>1268</v>
      </c>
      <c r="B196" s="15" t="s">
        <v>454</v>
      </c>
      <c r="C196" s="31" t="s">
        <v>39</v>
      </c>
    </row>
    <row r="197" spans="1:3">
      <c r="A197" s="113" t="s">
        <v>1261</v>
      </c>
      <c r="B197" s="15" t="s">
        <v>456</v>
      </c>
      <c r="C197" s="31" t="s">
        <v>39</v>
      </c>
    </row>
    <row r="198" spans="1:3">
      <c r="A198" s="113" t="s">
        <v>1071</v>
      </c>
      <c r="B198" s="15" t="s">
        <v>307</v>
      </c>
      <c r="C198" s="31" t="s">
        <v>39</v>
      </c>
    </row>
    <row r="199" spans="1:3">
      <c r="A199" s="113" t="s">
        <v>1192</v>
      </c>
      <c r="B199" s="15" t="s">
        <v>378</v>
      </c>
      <c r="C199" s="31" t="s">
        <v>39</v>
      </c>
    </row>
    <row r="200" spans="1:3">
      <c r="A200" s="113" t="s">
        <v>3436</v>
      </c>
      <c r="B200" s="15" t="s">
        <v>3437</v>
      </c>
      <c r="C200" s="31" t="s">
        <v>39</v>
      </c>
    </row>
    <row r="201" spans="1:3">
      <c r="A201" s="113" t="s">
        <v>3438</v>
      </c>
      <c r="B201" s="15" t="s">
        <v>395</v>
      </c>
      <c r="C201" s="31" t="s">
        <v>39</v>
      </c>
    </row>
    <row r="202" spans="1:3">
      <c r="A202" s="113" t="s">
        <v>1224</v>
      </c>
      <c r="B202" s="15" t="s">
        <v>417</v>
      </c>
      <c r="C202" s="31" t="s">
        <v>39</v>
      </c>
    </row>
    <row r="203" spans="1:3">
      <c r="A203" s="113" t="s">
        <v>1239</v>
      </c>
      <c r="B203" s="15" t="s">
        <v>429</v>
      </c>
      <c r="C203" s="31" t="s">
        <v>39</v>
      </c>
    </row>
    <row r="204" spans="1:3">
      <c r="A204" s="113" t="s">
        <v>1258</v>
      </c>
      <c r="B204" s="15" t="s">
        <v>448</v>
      </c>
      <c r="C204" s="31" t="s">
        <v>39</v>
      </c>
    </row>
    <row r="205" spans="1:3">
      <c r="A205" s="113" t="s">
        <v>1154</v>
      </c>
      <c r="B205" s="15" t="s">
        <v>334</v>
      </c>
      <c r="C205" s="31" t="s">
        <v>39</v>
      </c>
    </row>
    <row r="206" spans="1:3">
      <c r="A206" s="113" t="s">
        <v>1156</v>
      </c>
      <c r="B206" s="15" t="s">
        <v>337</v>
      </c>
      <c r="C206" s="31" t="s">
        <v>39</v>
      </c>
    </row>
    <row r="207" spans="1:3">
      <c r="A207" s="113" t="s">
        <v>1157</v>
      </c>
      <c r="B207" s="15" t="s">
        <v>338</v>
      </c>
      <c r="C207" s="31" t="s">
        <v>39</v>
      </c>
    </row>
    <row r="208" spans="1:3">
      <c r="A208" s="113" t="s">
        <v>1161</v>
      </c>
      <c r="B208" s="15" t="s">
        <v>341</v>
      </c>
      <c r="C208" s="31" t="s">
        <v>39</v>
      </c>
    </row>
    <row r="209" spans="1:3">
      <c r="A209" s="113" t="s">
        <v>1162</v>
      </c>
      <c r="B209" s="15" t="s">
        <v>342</v>
      </c>
      <c r="C209" s="31" t="s">
        <v>39</v>
      </c>
    </row>
    <row r="210" spans="1:3">
      <c r="A210" s="113" t="s">
        <v>1165</v>
      </c>
      <c r="B210" s="15" t="s">
        <v>346</v>
      </c>
      <c r="C210" s="31" t="s">
        <v>39</v>
      </c>
    </row>
    <row r="211" spans="1:3">
      <c r="A211" s="113" t="s">
        <v>1176</v>
      </c>
      <c r="B211" s="15" t="s">
        <v>355</v>
      </c>
      <c r="C211" s="31" t="s">
        <v>39</v>
      </c>
    </row>
    <row r="212" spans="1:3">
      <c r="A212" s="113" t="s">
        <v>1178</v>
      </c>
      <c r="B212" s="15" t="s">
        <v>357</v>
      </c>
      <c r="C212" s="31" t="s">
        <v>39</v>
      </c>
    </row>
    <row r="213" spans="1:3">
      <c r="A213" s="113" t="s">
        <v>1184</v>
      </c>
      <c r="B213" s="15" t="s">
        <v>366</v>
      </c>
      <c r="C213" s="31" t="s">
        <v>39</v>
      </c>
    </row>
    <row r="214" spans="1:3">
      <c r="A214" s="113" t="s">
        <v>1186</v>
      </c>
      <c r="B214" s="15" t="s">
        <v>370</v>
      </c>
      <c r="C214" s="31" t="s">
        <v>39</v>
      </c>
    </row>
    <row r="215" spans="1:3">
      <c r="A215" s="113" t="s">
        <v>1195</v>
      </c>
      <c r="B215" s="15" t="s">
        <v>1194</v>
      </c>
      <c r="C215" s="31" t="s">
        <v>39</v>
      </c>
    </row>
    <row r="216" spans="1:3">
      <c r="A216" s="113" t="s">
        <v>1199</v>
      </c>
      <c r="B216" s="15" t="s">
        <v>387</v>
      </c>
      <c r="C216" s="31" t="s">
        <v>39</v>
      </c>
    </row>
    <row r="217" spans="1:3">
      <c r="A217" s="113" t="s">
        <v>1202</v>
      </c>
      <c r="B217" s="15" t="s">
        <v>391</v>
      </c>
      <c r="C217" s="31" t="s">
        <v>39</v>
      </c>
    </row>
    <row r="218" spans="1:3">
      <c r="A218" s="113" t="s">
        <v>1207</v>
      </c>
      <c r="B218" s="15" t="s">
        <v>398</v>
      </c>
      <c r="C218" s="31" t="s">
        <v>39</v>
      </c>
    </row>
    <row r="219" spans="1:3">
      <c r="A219" s="113" t="s">
        <v>1211</v>
      </c>
      <c r="B219" s="15" t="s">
        <v>402</v>
      </c>
      <c r="C219" s="31" t="s">
        <v>39</v>
      </c>
    </row>
    <row r="220" spans="1:3">
      <c r="A220" s="113" t="s">
        <v>1213</v>
      </c>
      <c r="B220" s="15" t="s">
        <v>405</v>
      </c>
      <c r="C220" s="31" t="s">
        <v>39</v>
      </c>
    </row>
    <row r="221" spans="1:3">
      <c r="A221" s="113" t="s">
        <v>1217</v>
      </c>
      <c r="B221" s="15" t="s">
        <v>408</v>
      </c>
      <c r="C221" s="31" t="s">
        <v>39</v>
      </c>
    </row>
    <row r="222" spans="1:3">
      <c r="A222" s="113" t="s">
        <v>1218</v>
      </c>
      <c r="B222" s="15" t="s">
        <v>409</v>
      </c>
      <c r="C222" s="31" t="s">
        <v>39</v>
      </c>
    </row>
    <row r="223" spans="1:3">
      <c r="A223" s="113" t="s">
        <v>1230</v>
      </c>
      <c r="B223" s="15" t="s">
        <v>421</v>
      </c>
      <c r="C223" s="31" t="s">
        <v>39</v>
      </c>
    </row>
    <row r="224" spans="1:3">
      <c r="A224" s="113" t="s">
        <v>1231</v>
      </c>
      <c r="B224" s="15" t="s">
        <v>422</v>
      </c>
      <c r="C224" s="31" t="s">
        <v>39</v>
      </c>
    </row>
    <row r="225" spans="1:3">
      <c r="A225" s="113" t="s">
        <v>1234</v>
      </c>
      <c r="B225" s="15" t="s">
        <v>424</v>
      </c>
      <c r="C225" s="31" t="s">
        <v>39</v>
      </c>
    </row>
    <row r="226" spans="1:3">
      <c r="A226" s="113" t="s">
        <v>1136</v>
      </c>
      <c r="B226" s="15" t="s">
        <v>207</v>
      </c>
      <c r="C226" s="31" t="s">
        <v>39</v>
      </c>
    </row>
    <row r="227" spans="1:3">
      <c r="A227" s="113" t="s">
        <v>1245</v>
      </c>
      <c r="B227" s="15" t="s">
        <v>434</v>
      </c>
      <c r="C227" s="31" t="s">
        <v>39</v>
      </c>
    </row>
    <row r="228" spans="1:3">
      <c r="A228" s="113" t="s">
        <v>1204</v>
      </c>
      <c r="B228" s="15" t="s">
        <v>393</v>
      </c>
      <c r="C228" s="31" t="s">
        <v>39</v>
      </c>
    </row>
    <row r="229" spans="1:3">
      <c r="A229" s="113" t="s">
        <v>1220</v>
      </c>
      <c r="B229" s="15" t="s">
        <v>411</v>
      </c>
      <c r="C229" s="31" t="s">
        <v>39</v>
      </c>
    </row>
    <row r="230" spans="1:3">
      <c r="A230" s="113" t="s">
        <v>1235</v>
      </c>
      <c r="B230" s="15" t="s">
        <v>425</v>
      </c>
      <c r="C230" s="31" t="s">
        <v>39</v>
      </c>
    </row>
    <row r="231" spans="1:3">
      <c r="A231" s="113" t="s">
        <v>1252</v>
      </c>
      <c r="B231" s="15" t="s">
        <v>444</v>
      </c>
      <c r="C231" s="31" t="s">
        <v>39</v>
      </c>
    </row>
    <row r="232" spans="1:3">
      <c r="A232" s="113" t="s">
        <v>2569</v>
      </c>
      <c r="B232" s="15" t="s">
        <v>2553</v>
      </c>
      <c r="C232" s="31" t="s">
        <v>39</v>
      </c>
    </row>
    <row r="233" spans="1:3">
      <c r="A233" s="113" t="s">
        <v>1169</v>
      </c>
      <c r="B233" s="15" t="s">
        <v>664</v>
      </c>
      <c r="C233" s="31" t="s">
        <v>39</v>
      </c>
    </row>
    <row r="234" spans="1:3">
      <c r="A234" s="113" t="s">
        <v>1170</v>
      </c>
      <c r="B234" s="15" t="s">
        <v>666</v>
      </c>
      <c r="C234" s="31" t="s">
        <v>39</v>
      </c>
    </row>
    <row r="235" spans="1:3">
      <c r="A235" s="113" t="s">
        <v>1174</v>
      </c>
      <c r="B235" s="15" t="s">
        <v>668</v>
      </c>
      <c r="C235" s="31" t="s">
        <v>39</v>
      </c>
    </row>
    <row r="236" spans="1:3">
      <c r="A236" s="113" t="s">
        <v>1210</v>
      </c>
      <c r="B236" s="15" t="s">
        <v>670</v>
      </c>
      <c r="C236" s="31" t="s">
        <v>39</v>
      </c>
    </row>
    <row r="237" spans="1:3">
      <c r="A237" s="113" t="s">
        <v>1243</v>
      </c>
      <c r="B237" s="15" t="s">
        <v>672</v>
      </c>
      <c r="C237" s="31" t="s">
        <v>39</v>
      </c>
    </row>
    <row r="238" spans="1:3">
      <c r="A238" s="113" t="s">
        <v>1247</v>
      </c>
      <c r="B238" s="15" t="s">
        <v>674</v>
      </c>
      <c r="C238" s="31" t="s">
        <v>39</v>
      </c>
    </row>
    <row r="239" spans="1:3">
      <c r="A239" s="113" t="s">
        <v>1248</v>
      </c>
      <c r="B239" s="15" t="s">
        <v>675</v>
      </c>
      <c r="C239" s="31" t="s">
        <v>39</v>
      </c>
    </row>
    <row r="240" spans="1:3">
      <c r="A240" s="113" t="s">
        <v>1257</v>
      </c>
      <c r="B240" s="15" t="s">
        <v>679</v>
      </c>
      <c r="C240" s="31" t="s">
        <v>39</v>
      </c>
    </row>
    <row r="241" spans="1:3">
      <c r="A241" s="113" t="s">
        <v>1270</v>
      </c>
      <c r="B241" s="15" t="s">
        <v>688</v>
      </c>
      <c r="C241" s="31" t="s">
        <v>39</v>
      </c>
    </row>
    <row r="242" spans="1:3">
      <c r="A242" s="113" t="s">
        <v>1271</v>
      </c>
      <c r="B242" s="15" t="s">
        <v>690</v>
      </c>
      <c r="C242" s="31" t="s">
        <v>39</v>
      </c>
    </row>
    <row r="243" spans="1:3">
      <c r="A243" s="113" t="s">
        <v>1275</v>
      </c>
      <c r="B243" s="15" t="s">
        <v>691</v>
      </c>
      <c r="C243" s="31" t="s">
        <v>39</v>
      </c>
    </row>
    <row r="244" spans="1:3">
      <c r="A244" s="113" t="s">
        <v>1277</v>
      </c>
      <c r="B244" s="15" t="s">
        <v>693</v>
      </c>
      <c r="C244" s="31" t="s">
        <v>39</v>
      </c>
    </row>
    <row r="245" spans="1:3">
      <c r="A245" s="113" t="s">
        <v>1278</v>
      </c>
      <c r="B245" s="15" t="s">
        <v>698</v>
      </c>
      <c r="C245" s="31" t="s">
        <v>39</v>
      </c>
    </row>
    <row r="246" spans="1:3">
      <c r="A246" s="113" t="s">
        <v>1279</v>
      </c>
      <c r="B246" s="15" t="s">
        <v>699</v>
      </c>
      <c r="C246" s="31" t="s">
        <v>39</v>
      </c>
    </row>
    <row r="247" spans="1:3">
      <c r="A247" s="113" t="s">
        <v>2069</v>
      </c>
      <c r="B247" s="15" t="s">
        <v>701</v>
      </c>
      <c r="C247" s="31" t="s">
        <v>39</v>
      </c>
    </row>
    <row r="248" spans="1:3">
      <c r="A248" s="113" t="s">
        <v>1282</v>
      </c>
      <c r="B248" s="15" t="s">
        <v>702</v>
      </c>
      <c r="C248" s="31" t="s">
        <v>39</v>
      </c>
    </row>
    <row r="249" spans="1:3">
      <c r="A249" s="113" t="s">
        <v>1283</v>
      </c>
      <c r="B249" s="15" t="s">
        <v>707</v>
      </c>
      <c r="C249" s="31" t="s">
        <v>39</v>
      </c>
    </row>
    <row r="250" spans="1:3">
      <c r="A250" s="113" t="s">
        <v>1285</v>
      </c>
      <c r="B250" s="15" t="s">
        <v>708</v>
      </c>
      <c r="C250" s="31" t="s">
        <v>39</v>
      </c>
    </row>
    <row r="251" spans="1:3">
      <c r="A251" s="113" t="s">
        <v>2094</v>
      </c>
      <c r="B251" s="15" t="s">
        <v>712</v>
      </c>
      <c r="C251" s="31" t="s">
        <v>39</v>
      </c>
    </row>
    <row r="252" spans="1:3">
      <c r="A252" s="113" t="s">
        <v>1287</v>
      </c>
      <c r="B252" s="15" t="s">
        <v>714</v>
      </c>
      <c r="C252" s="31" t="s">
        <v>39</v>
      </c>
    </row>
    <row r="253" spans="1:3">
      <c r="A253" s="113" t="s">
        <v>1290</v>
      </c>
      <c r="B253" s="15" t="s">
        <v>724</v>
      </c>
      <c r="C253" s="31" t="s">
        <v>39</v>
      </c>
    </row>
    <row r="254" spans="1:3">
      <c r="A254" s="113" t="s">
        <v>1291</v>
      </c>
      <c r="B254" s="15" t="s">
        <v>726</v>
      </c>
      <c r="C254" s="31" t="s">
        <v>39</v>
      </c>
    </row>
    <row r="255" spans="1:3">
      <c r="A255" s="113" t="s">
        <v>1293</v>
      </c>
      <c r="B255" s="15" t="s">
        <v>727</v>
      </c>
      <c r="C255" s="31" t="s">
        <v>39</v>
      </c>
    </row>
    <row r="256" spans="1:3">
      <c r="A256" s="113" t="s">
        <v>1295</v>
      </c>
      <c r="B256" s="15" t="s">
        <v>728</v>
      </c>
      <c r="C256" s="31" t="s">
        <v>39</v>
      </c>
    </row>
    <row r="257" spans="1:3">
      <c r="A257" s="113" t="s">
        <v>1214</v>
      </c>
      <c r="B257" s="15" t="s">
        <v>729</v>
      </c>
      <c r="C257" s="31" t="s">
        <v>39</v>
      </c>
    </row>
    <row r="258" spans="1:3">
      <c r="A258" s="113" t="s">
        <v>1296</v>
      </c>
      <c r="B258" s="15" t="s">
        <v>730</v>
      </c>
      <c r="C258" s="31" t="s">
        <v>39</v>
      </c>
    </row>
    <row r="259" spans="1:3">
      <c r="A259" s="113" t="s">
        <v>1300</v>
      </c>
      <c r="B259" s="15" t="s">
        <v>732</v>
      </c>
      <c r="C259" s="31" t="s">
        <v>39</v>
      </c>
    </row>
    <row r="260" spans="1:3">
      <c r="A260" s="113" t="s">
        <v>1302</v>
      </c>
      <c r="B260" s="15" t="s">
        <v>734</v>
      </c>
      <c r="C260" s="31" t="s">
        <v>39</v>
      </c>
    </row>
    <row r="261" spans="1:3">
      <c r="A261" s="113" t="s">
        <v>1304</v>
      </c>
      <c r="B261" s="15" t="s">
        <v>736</v>
      </c>
      <c r="C261" s="31" t="s">
        <v>39</v>
      </c>
    </row>
    <row r="262" spans="1:3">
      <c r="A262" s="113" t="s">
        <v>1307</v>
      </c>
      <c r="B262" s="15" t="s">
        <v>738</v>
      </c>
      <c r="C262" s="31" t="s">
        <v>39</v>
      </c>
    </row>
    <row r="263" spans="1:3">
      <c r="A263" s="113" t="s">
        <v>1308</v>
      </c>
      <c r="B263" s="15" t="s">
        <v>739</v>
      </c>
      <c r="C263" s="31" t="s">
        <v>39</v>
      </c>
    </row>
    <row r="264" spans="1:3">
      <c r="A264" s="113" t="s">
        <v>1310</v>
      </c>
      <c r="B264" s="15" t="s">
        <v>741</v>
      </c>
      <c r="C264" s="31" t="s">
        <v>39</v>
      </c>
    </row>
    <row r="265" spans="1:3">
      <c r="A265" s="113" t="s">
        <v>1320</v>
      </c>
      <c r="B265" s="15" t="s">
        <v>745</v>
      </c>
      <c r="C265" s="31" t="s">
        <v>39</v>
      </c>
    </row>
    <row r="266" spans="1:3">
      <c r="A266" s="113" t="s">
        <v>1321</v>
      </c>
      <c r="B266" s="15" t="s">
        <v>749</v>
      </c>
      <c r="C266" s="31" t="s">
        <v>39</v>
      </c>
    </row>
    <row r="267" spans="1:3">
      <c r="A267" s="113" t="s">
        <v>1322</v>
      </c>
      <c r="B267" s="15" t="s">
        <v>752</v>
      </c>
      <c r="C267" s="31" t="s">
        <v>39</v>
      </c>
    </row>
    <row r="268" spans="1:3">
      <c r="A268" s="113" t="s">
        <v>1324</v>
      </c>
      <c r="B268" s="15" t="s">
        <v>757</v>
      </c>
      <c r="C268" s="31" t="s">
        <v>39</v>
      </c>
    </row>
    <row r="269" spans="1:3">
      <c r="A269" s="113" t="s">
        <v>1325</v>
      </c>
      <c r="B269" s="15" t="s">
        <v>759</v>
      </c>
      <c r="C269" s="31" t="s">
        <v>39</v>
      </c>
    </row>
    <row r="270" spans="1:3">
      <c r="A270" s="113" t="s">
        <v>1109</v>
      </c>
      <c r="B270" s="15" t="s">
        <v>801</v>
      </c>
      <c r="C270" s="31" t="s">
        <v>39</v>
      </c>
    </row>
    <row r="271" spans="1:3">
      <c r="A271" s="113" t="s">
        <v>3121</v>
      </c>
      <c r="B271" s="15" t="s">
        <v>3120</v>
      </c>
      <c r="C271" s="31" t="s">
        <v>39</v>
      </c>
    </row>
    <row r="272" spans="1:3">
      <c r="A272" s="113" t="s">
        <v>2713</v>
      </c>
      <c r="B272" s="15" t="s">
        <v>2712</v>
      </c>
      <c r="C272" s="31" t="s">
        <v>39</v>
      </c>
    </row>
    <row r="273" spans="1:3">
      <c r="A273" s="113" t="s">
        <v>1133</v>
      </c>
      <c r="B273" s="15" t="s">
        <v>552</v>
      </c>
      <c r="C273" s="31" t="s">
        <v>39</v>
      </c>
    </row>
    <row r="274" spans="1:3">
      <c r="A274" s="113" t="s">
        <v>1139</v>
      </c>
      <c r="B274" s="15" t="s">
        <v>296</v>
      </c>
      <c r="C274" s="31" t="s">
        <v>39</v>
      </c>
    </row>
    <row r="275" spans="1:3">
      <c r="A275" s="113" t="s">
        <v>1142</v>
      </c>
      <c r="B275" s="15" t="s">
        <v>553</v>
      </c>
      <c r="C275" s="31" t="s">
        <v>39</v>
      </c>
    </row>
    <row r="276" spans="1:3">
      <c r="A276" s="113" t="s">
        <v>1152</v>
      </c>
      <c r="B276" s="15" t="s">
        <v>803</v>
      </c>
      <c r="C276" s="31" t="s">
        <v>39</v>
      </c>
    </row>
    <row r="277" spans="1:3">
      <c r="A277" s="113" t="s">
        <v>1084</v>
      </c>
      <c r="B277" s="15" t="s">
        <v>637</v>
      </c>
      <c r="C277" s="31" t="s">
        <v>39</v>
      </c>
    </row>
    <row r="278" spans="1:3">
      <c r="A278" s="113" t="s">
        <v>1149</v>
      </c>
      <c r="B278" s="15" t="s">
        <v>453</v>
      </c>
      <c r="C278" s="31" t="s">
        <v>39</v>
      </c>
    </row>
    <row r="279" spans="1:3">
      <c r="A279" s="113" t="s">
        <v>1216</v>
      </c>
      <c r="B279" s="15" t="s">
        <v>247</v>
      </c>
      <c r="C279" s="31" t="s">
        <v>39</v>
      </c>
    </row>
    <row r="280" spans="1:3">
      <c r="A280" s="113" t="s">
        <v>1132</v>
      </c>
      <c r="B280" s="15" t="s">
        <v>829</v>
      </c>
      <c r="C280" s="31" t="s">
        <v>39</v>
      </c>
    </row>
    <row r="281" spans="1:3">
      <c r="A281" s="113" t="s">
        <v>1151</v>
      </c>
      <c r="B281" s="15" t="s">
        <v>838</v>
      </c>
      <c r="C281" s="31" t="s">
        <v>39</v>
      </c>
    </row>
    <row r="282" spans="1:3">
      <c r="A282" s="113" t="s">
        <v>1126</v>
      </c>
      <c r="B282" s="15" t="s">
        <v>550</v>
      </c>
      <c r="C282" s="31" t="s">
        <v>39</v>
      </c>
    </row>
    <row r="283" spans="1:3">
      <c r="A283" s="115" t="s">
        <v>3347</v>
      </c>
      <c r="B283" s="98" t="s">
        <v>3346</v>
      </c>
      <c r="C283" s="31" t="s">
        <v>39</v>
      </c>
    </row>
    <row r="284" spans="1:3">
      <c r="A284" s="113" t="s">
        <v>1249</v>
      </c>
      <c r="B284" s="15" t="s">
        <v>663</v>
      </c>
      <c r="C284" s="31" t="s">
        <v>39</v>
      </c>
    </row>
    <row r="285" spans="1:3">
      <c r="A285" s="113" t="s">
        <v>1077</v>
      </c>
      <c r="B285" s="15" t="s">
        <v>580</v>
      </c>
      <c r="C285" s="31" t="s">
        <v>39</v>
      </c>
    </row>
    <row r="286" spans="1:3">
      <c r="A286" s="113" t="s">
        <v>1172</v>
      </c>
      <c r="B286" s="15" t="s">
        <v>490</v>
      </c>
      <c r="C286" s="31" t="s">
        <v>39</v>
      </c>
    </row>
    <row r="287" spans="1:3">
      <c r="A287" s="113" t="s">
        <v>1081</v>
      </c>
      <c r="B287" s="15" t="s">
        <v>309</v>
      </c>
      <c r="C287" s="31" t="s">
        <v>39</v>
      </c>
    </row>
    <row r="288" spans="1:3">
      <c r="A288" s="113" t="s">
        <v>1269</v>
      </c>
      <c r="B288" s="15" t="s">
        <v>686</v>
      </c>
      <c r="C288" s="31" t="s">
        <v>39</v>
      </c>
    </row>
    <row r="289" spans="1:3">
      <c r="A289" s="113" t="s">
        <v>1299</v>
      </c>
      <c r="B289" s="15" t="s">
        <v>731</v>
      </c>
      <c r="C289" s="31" t="s">
        <v>39</v>
      </c>
    </row>
    <row r="290" spans="1:3">
      <c r="A290" s="113" t="s">
        <v>1276</v>
      </c>
      <c r="B290" s="15" t="s">
        <v>132</v>
      </c>
      <c r="C290" s="31" t="s">
        <v>39</v>
      </c>
    </row>
  </sheetData>
  <conditionalFormatting sqref="A2:A290">
    <cfRule type="duplicateValues" dxfId="7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47"/>
  <sheetViews>
    <sheetView zoomScale="115" zoomScaleNormal="115" workbookViewId="0">
      <selection activeCell="B17" sqref="B17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16" t="s">
        <v>3465</v>
      </c>
      <c r="B4" s="116" t="s">
        <v>3466</v>
      </c>
      <c r="C4" s="116" t="s">
        <v>1344</v>
      </c>
    </row>
    <row r="5" spans="1:3">
      <c r="A5" s="117" t="s">
        <v>2025</v>
      </c>
      <c r="B5" s="117" t="s">
        <v>590</v>
      </c>
      <c r="C5" s="117" t="s">
        <v>1346</v>
      </c>
    </row>
    <row r="6" spans="1:3">
      <c r="A6" s="117" t="s">
        <v>2026</v>
      </c>
      <c r="B6" s="117" t="s">
        <v>591</v>
      </c>
      <c r="C6" s="117" t="s">
        <v>1345</v>
      </c>
    </row>
    <row r="7" spans="1:3">
      <c r="A7" s="117" t="s">
        <v>3162</v>
      </c>
      <c r="B7" s="117" t="s">
        <v>3165</v>
      </c>
      <c r="C7" s="117" t="s">
        <v>1345</v>
      </c>
    </row>
    <row r="8" spans="1:3">
      <c r="A8" s="117" t="s">
        <v>2345</v>
      </c>
      <c r="B8" s="117" t="s">
        <v>1638</v>
      </c>
      <c r="C8" s="117" t="s">
        <v>1345</v>
      </c>
    </row>
    <row r="9" spans="1:3">
      <c r="A9" s="117" t="s">
        <v>1070</v>
      </c>
      <c r="B9" s="117" t="s">
        <v>806</v>
      </c>
      <c r="C9" s="117" t="s">
        <v>1345</v>
      </c>
    </row>
    <row r="10" spans="1:3">
      <c r="A10" s="117" t="s">
        <v>2346</v>
      </c>
      <c r="B10" s="117" t="s">
        <v>916</v>
      </c>
      <c r="C10" s="117" t="s">
        <v>1345</v>
      </c>
    </row>
    <row r="11" spans="1:3">
      <c r="A11" s="117" t="s">
        <v>3467</v>
      </c>
      <c r="B11" s="117" t="s">
        <v>3468</v>
      </c>
      <c r="C11" s="117" t="s">
        <v>1346</v>
      </c>
    </row>
    <row r="12" spans="1:3">
      <c r="A12" s="117" t="s">
        <v>1948</v>
      </c>
      <c r="B12" s="117" t="s">
        <v>480</v>
      </c>
      <c r="C12" s="117" t="s">
        <v>1345</v>
      </c>
    </row>
    <row r="13" spans="1:3">
      <c r="A13" s="117" t="s">
        <v>1698</v>
      </c>
      <c r="B13" s="117" t="s">
        <v>1003</v>
      </c>
      <c r="C13" s="117" t="s">
        <v>1346</v>
      </c>
    </row>
    <row r="14" spans="1:3">
      <c r="A14" s="117" t="s">
        <v>2746</v>
      </c>
      <c r="B14" s="117" t="s">
        <v>2745</v>
      </c>
      <c r="C14" s="117" t="s">
        <v>1345</v>
      </c>
    </row>
    <row r="15" spans="1:3">
      <c r="A15" s="117" t="s">
        <v>1949</v>
      </c>
      <c r="B15" s="117" t="s">
        <v>482</v>
      </c>
      <c r="C15" s="117" t="s">
        <v>1345</v>
      </c>
    </row>
    <row r="16" spans="1:3">
      <c r="A16" s="117" t="s">
        <v>1699</v>
      </c>
      <c r="B16" s="117" t="s">
        <v>300</v>
      </c>
      <c r="C16" s="117" t="s">
        <v>1345</v>
      </c>
    </row>
    <row r="17" spans="1:3">
      <c r="A17" s="117" t="s">
        <v>2027</v>
      </c>
      <c r="B17" s="117" t="s">
        <v>219</v>
      </c>
      <c r="C17" s="117" t="s">
        <v>1345</v>
      </c>
    </row>
    <row r="18" spans="1:3">
      <c r="A18" s="117" t="s">
        <v>1700</v>
      </c>
      <c r="B18" s="117" t="s">
        <v>1352</v>
      </c>
      <c r="C18" s="117" t="s">
        <v>1346</v>
      </c>
    </row>
    <row r="19" spans="1:3">
      <c r="A19" s="117" t="s">
        <v>1701</v>
      </c>
      <c r="B19" s="117" t="s">
        <v>1353</v>
      </c>
      <c r="C19" s="117" t="s">
        <v>1346</v>
      </c>
    </row>
    <row r="20" spans="1:3">
      <c r="A20" s="117" t="s">
        <v>1702</v>
      </c>
      <c r="B20" s="117" t="s">
        <v>1004</v>
      </c>
      <c r="C20" s="117" t="s">
        <v>1345</v>
      </c>
    </row>
    <row r="21" spans="1:3">
      <c r="A21" s="117" t="s">
        <v>1703</v>
      </c>
      <c r="B21" s="117" t="s">
        <v>310</v>
      </c>
      <c r="C21" s="117" t="s">
        <v>1346</v>
      </c>
    </row>
    <row r="22" spans="1:3">
      <c r="A22" s="117" t="s">
        <v>2028</v>
      </c>
      <c r="B22" s="117" t="s">
        <v>988</v>
      </c>
      <c r="C22" s="117" t="s">
        <v>1346</v>
      </c>
    </row>
    <row r="23" spans="1:3">
      <c r="A23" s="117" t="s">
        <v>2748</v>
      </c>
      <c r="B23" s="117" t="s">
        <v>2747</v>
      </c>
      <c r="C23" s="117" t="s">
        <v>1345</v>
      </c>
    </row>
    <row r="24" spans="1:3">
      <c r="A24" s="117" t="s">
        <v>2347</v>
      </c>
      <c r="B24" s="117" t="s">
        <v>1640</v>
      </c>
      <c r="C24" s="117" t="s">
        <v>1345</v>
      </c>
    </row>
    <row r="25" spans="1:3">
      <c r="A25" s="117" t="s">
        <v>2205</v>
      </c>
      <c r="B25" s="117" t="s">
        <v>104</v>
      </c>
      <c r="C25" s="117" t="s">
        <v>1345</v>
      </c>
    </row>
    <row r="26" spans="1:3">
      <c r="A26" s="117" t="s">
        <v>1704</v>
      </c>
      <c r="B26" s="117" t="s">
        <v>187</v>
      </c>
      <c r="C26" s="117" t="s">
        <v>1345</v>
      </c>
    </row>
    <row r="27" spans="1:3">
      <c r="A27" s="117" t="s">
        <v>1159</v>
      </c>
      <c r="B27" s="117" t="s">
        <v>483</v>
      </c>
      <c r="C27" s="117" t="s">
        <v>1345</v>
      </c>
    </row>
    <row r="28" spans="1:3">
      <c r="A28" s="117" t="s">
        <v>1705</v>
      </c>
      <c r="B28" s="117" t="s">
        <v>1354</v>
      </c>
      <c r="C28" s="117" t="s">
        <v>1346</v>
      </c>
    </row>
    <row r="29" spans="1:3">
      <c r="A29" s="117" t="s">
        <v>2029</v>
      </c>
      <c r="B29" s="117" t="s">
        <v>683</v>
      </c>
      <c r="C29" s="117" t="s">
        <v>1346</v>
      </c>
    </row>
    <row r="30" spans="1:3">
      <c r="A30" s="117" t="s">
        <v>1706</v>
      </c>
      <c r="B30" s="117" t="s">
        <v>559</v>
      </c>
      <c r="C30" s="117" t="s">
        <v>1345</v>
      </c>
    </row>
    <row r="31" spans="1:3">
      <c r="A31" s="117" t="s">
        <v>2750</v>
      </c>
      <c r="B31" s="117" t="s">
        <v>2749</v>
      </c>
      <c r="C31" s="117" t="s">
        <v>1346</v>
      </c>
    </row>
    <row r="32" spans="1:3">
      <c r="A32" s="117" t="s">
        <v>3469</v>
      </c>
      <c r="B32" s="117" t="s">
        <v>3470</v>
      </c>
      <c r="C32" s="117" t="s">
        <v>1345</v>
      </c>
    </row>
    <row r="33" spans="1:3">
      <c r="A33" s="117" t="s">
        <v>1707</v>
      </c>
      <c r="B33" s="117" t="s">
        <v>267</v>
      </c>
      <c r="C33" s="117" t="s">
        <v>1346</v>
      </c>
    </row>
    <row r="34" spans="1:3">
      <c r="A34" s="117" t="s">
        <v>2030</v>
      </c>
      <c r="B34" s="117" t="s">
        <v>140</v>
      </c>
      <c r="C34" s="117" t="s">
        <v>1345</v>
      </c>
    </row>
    <row r="35" spans="1:3">
      <c r="A35" s="117" t="s">
        <v>3294</v>
      </c>
      <c r="B35" s="117" t="s">
        <v>3293</v>
      </c>
      <c r="C35" s="117" t="s">
        <v>1345</v>
      </c>
    </row>
    <row r="36" spans="1:3">
      <c r="A36" s="117" t="s">
        <v>1708</v>
      </c>
      <c r="B36" s="117" t="s">
        <v>922</v>
      </c>
      <c r="C36" s="117" t="s">
        <v>1345</v>
      </c>
    </row>
    <row r="37" spans="1:3">
      <c r="A37" s="117" t="s">
        <v>2348</v>
      </c>
      <c r="B37" s="117" t="s">
        <v>1692</v>
      </c>
      <c r="C37" s="117" t="s">
        <v>1345</v>
      </c>
    </row>
    <row r="38" spans="1:3">
      <c r="A38" s="117" t="s">
        <v>2215</v>
      </c>
      <c r="B38" s="117" t="s">
        <v>1577</v>
      </c>
      <c r="C38" s="117" t="s">
        <v>1346</v>
      </c>
    </row>
    <row r="39" spans="1:3">
      <c r="A39" s="117" t="s">
        <v>1950</v>
      </c>
      <c r="B39" s="117" t="s">
        <v>950</v>
      </c>
      <c r="C39" s="117" t="s">
        <v>1346</v>
      </c>
    </row>
    <row r="40" spans="1:3">
      <c r="A40" s="117" t="s">
        <v>2031</v>
      </c>
      <c r="B40" s="117" t="s">
        <v>984</v>
      </c>
      <c r="C40" s="117" t="s">
        <v>1346</v>
      </c>
    </row>
    <row r="41" spans="1:3">
      <c r="A41" s="117" t="s">
        <v>1269</v>
      </c>
      <c r="B41" s="117" t="s">
        <v>686</v>
      </c>
      <c r="C41" s="117" t="s">
        <v>1346</v>
      </c>
    </row>
    <row r="42" spans="1:3">
      <c r="A42" s="117" t="s">
        <v>1709</v>
      </c>
      <c r="B42" s="117" t="s">
        <v>319</v>
      </c>
      <c r="C42" s="117" t="s">
        <v>1346</v>
      </c>
    </row>
    <row r="43" spans="1:3">
      <c r="A43" s="117" t="s">
        <v>1072</v>
      </c>
      <c r="B43" s="117" t="s">
        <v>809</v>
      </c>
      <c r="C43" s="117" t="s">
        <v>1346</v>
      </c>
    </row>
    <row r="44" spans="1:3">
      <c r="A44" s="117" t="s">
        <v>2216</v>
      </c>
      <c r="B44" s="117" t="s">
        <v>973</v>
      </c>
      <c r="C44" s="117" t="s">
        <v>1345</v>
      </c>
    </row>
    <row r="45" spans="1:3">
      <c r="A45" s="117" t="s">
        <v>3147</v>
      </c>
      <c r="B45" s="117" t="s">
        <v>3146</v>
      </c>
      <c r="C45" s="117" t="s">
        <v>1345</v>
      </c>
    </row>
    <row r="46" spans="1:3">
      <c r="A46" s="117" t="s">
        <v>2217</v>
      </c>
      <c r="B46" s="117" t="s">
        <v>1579</v>
      </c>
      <c r="C46" s="117" t="s">
        <v>1345</v>
      </c>
    </row>
    <row r="47" spans="1:3">
      <c r="A47" s="117" t="s">
        <v>2011</v>
      </c>
      <c r="B47" s="117" t="s">
        <v>864</v>
      </c>
      <c r="C47" s="117" t="s">
        <v>1346</v>
      </c>
    </row>
    <row r="48" spans="1:3">
      <c r="A48" s="117" t="s">
        <v>2752</v>
      </c>
      <c r="B48" s="117" t="s">
        <v>2751</v>
      </c>
      <c r="C48" s="117" t="s">
        <v>1346</v>
      </c>
    </row>
    <row r="49" spans="1:3">
      <c r="A49" s="117" t="s">
        <v>2729</v>
      </c>
      <c r="B49" s="117" t="s">
        <v>2728</v>
      </c>
      <c r="C49" s="117" t="s">
        <v>1346</v>
      </c>
    </row>
    <row r="50" spans="1:3">
      <c r="A50" s="117" t="s">
        <v>1710</v>
      </c>
      <c r="B50" s="117" t="s">
        <v>687</v>
      </c>
      <c r="C50" s="117" t="s">
        <v>1346</v>
      </c>
    </row>
    <row r="51" spans="1:3">
      <c r="A51" s="117" t="s">
        <v>2753</v>
      </c>
      <c r="B51" s="117" t="s">
        <v>3267</v>
      </c>
      <c r="C51" s="117" t="s">
        <v>1346</v>
      </c>
    </row>
    <row r="52" spans="1:3">
      <c r="A52" s="117" t="s">
        <v>1270</v>
      </c>
      <c r="B52" s="117" t="s">
        <v>688</v>
      </c>
      <c r="C52" s="117" t="s">
        <v>1345</v>
      </c>
    </row>
    <row r="53" spans="1:3">
      <c r="A53" s="117" t="s">
        <v>2349</v>
      </c>
      <c r="B53" s="117" t="s">
        <v>917</v>
      </c>
      <c r="C53" s="117" t="s">
        <v>1345</v>
      </c>
    </row>
    <row r="54" spans="1:3">
      <c r="A54" s="117" t="s">
        <v>2350</v>
      </c>
      <c r="B54" s="117" t="s">
        <v>1553</v>
      </c>
      <c r="C54" s="117" t="s">
        <v>1345</v>
      </c>
    </row>
    <row r="55" spans="1:3">
      <c r="A55" s="117" t="s">
        <v>2032</v>
      </c>
      <c r="B55" s="117" t="s">
        <v>1623</v>
      </c>
      <c r="C55" s="117" t="s">
        <v>1346</v>
      </c>
    </row>
    <row r="56" spans="1:3">
      <c r="A56" s="117" t="s">
        <v>3471</v>
      </c>
      <c r="B56" s="117" t="s">
        <v>3472</v>
      </c>
      <c r="C56" s="117" t="s">
        <v>1345</v>
      </c>
    </row>
    <row r="57" spans="1:3">
      <c r="A57" s="117" t="s">
        <v>2218</v>
      </c>
      <c r="B57" s="117" t="s">
        <v>1580</v>
      </c>
      <c r="C57" s="117" t="s">
        <v>1345</v>
      </c>
    </row>
    <row r="58" spans="1:3">
      <c r="A58" s="117" t="s">
        <v>2495</v>
      </c>
      <c r="B58" s="117" t="s">
        <v>2494</v>
      </c>
      <c r="C58" s="117" t="s">
        <v>1346</v>
      </c>
    </row>
    <row r="59" spans="1:3">
      <c r="A59" s="117" t="s">
        <v>2219</v>
      </c>
      <c r="B59" s="117" t="s">
        <v>1581</v>
      </c>
      <c r="C59" s="117" t="s">
        <v>1346</v>
      </c>
    </row>
    <row r="60" spans="1:3">
      <c r="A60" s="117" t="s">
        <v>2572</v>
      </c>
      <c r="B60" s="117" t="s">
        <v>2557</v>
      </c>
      <c r="C60" s="117" t="s">
        <v>1346</v>
      </c>
    </row>
    <row r="61" spans="1:3">
      <c r="A61" s="117" t="s">
        <v>2654</v>
      </c>
      <c r="B61" s="117" t="s">
        <v>2653</v>
      </c>
      <c r="C61" s="117" t="s">
        <v>1346</v>
      </c>
    </row>
    <row r="62" spans="1:3">
      <c r="A62" s="117" t="s">
        <v>1711</v>
      </c>
      <c r="B62" s="117" t="s">
        <v>312</v>
      </c>
      <c r="C62" s="117" t="s">
        <v>1346</v>
      </c>
    </row>
    <row r="63" spans="1:3">
      <c r="A63" s="117" t="s">
        <v>3269</v>
      </c>
      <c r="B63" s="117" t="s">
        <v>3268</v>
      </c>
      <c r="C63" s="117" t="s">
        <v>1346</v>
      </c>
    </row>
    <row r="64" spans="1:3">
      <c r="A64" s="117" t="s">
        <v>1075</v>
      </c>
      <c r="B64" s="117" t="s">
        <v>202</v>
      </c>
      <c r="C64" s="117" t="s">
        <v>1346</v>
      </c>
    </row>
    <row r="65" spans="1:3">
      <c r="A65" s="117" t="s">
        <v>1271</v>
      </c>
      <c r="B65" s="117" t="s">
        <v>2521</v>
      </c>
      <c r="C65" s="117" t="s">
        <v>1346</v>
      </c>
    </row>
    <row r="66" spans="1:3">
      <c r="A66" s="117" t="s">
        <v>2333</v>
      </c>
      <c r="B66" s="117" t="s">
        <v>849</v>
      </c>
      <c r="C66" s="117" t="s">
        <v>1346</v>
      </c>
    </row>
    <row r="67" spans="1:3">
      <c r="A67" s="117" t="s">
        <v>1076</v>
      </c>
      <c r="B67" s="117" t="s">
        <v>811</v>
      </c>
      <c r="C67" s="117" t="s">
        <v>1346</v>
      </c>
    </row>
    <row r="68" spans="1:3">
      <c r="A68" s="117" t="s">
        <v>1712</v>
      </c>
      <c r="B68" s="117" t="s">
        <v>232</v>
      </c>
      <c r="C68" s="117" t="s">
        <v>1346</v>
      </c>
    </row>
    <row r="69" spans="1:3">
      <c r="A69" s="117" t="s">
        <v>1951</v>
      </c>
      <c r="B69" s="117" t="s">
        <v>1012</v>
      </c>
      <c r="C69" s="117" t="s">
        <v>1346</v>
      </c>
    </row>
    <row r="70" spans="1:3">
      <c r="A70" s="117" t="s">
        <v>2033</v>
      </c>
      <c r="B70" s="117" t="s">
        <v>19</v>
      </c>
      <c r="C70" s="117" t="s">
        <v>1346</v>
      </c>
    </row>
    <row r="71" spans="1:3">
      <c r="A71" s="117" t="s">
        <v>1713</v>
      </c>
      <c r="B71" s="117" t="s">
        <v>3192</v>
      </c>
      <c r="C71" s="117" t="s">
        <v>1346</v>
      </c>
    </row>
    <row r="72" spans="1:3">
      <c r="A72" s="117" t="s">
        <v>1714</v>
      </c>
      <c r="B72" s="117" t="s">
        <v>629</v>
      </c>
      <c r="C72" s="117" t="s">
        <v>1346</v>
      </c>
    </row>
    <row r="73" spans="1:3">
      <c r="A73" s="117" t="s">
        <v>1715</v>
      </c>
      <c r="B73" s="117" t="s">
        <v>630</v>
      </c>
      <c r="C73" s="117" t="s">
        <v>1346</v>
      </c>
    </row>
    <row r="74" spans="1:3">
      <c r="A74" s="117" t="s">
        <v>2755</v>
      </c>
      <c r="B74" s="117" t="s">
        <v>2754</v>
      </c>
      <c r="C74" s="117" t="s">
        <v>1346</v>
      </c>
    </row>
    <row r="75" spans="1:3">
      <c r="A75" s="117" t="s">
        <v>2731</v>
      </c>
      <c r="B75" s="117" t="s">
        <v>2730</v>
      </c>
      <c r="C75" s="117" t="s">
        <v>1345</v>
      </c>
    </row>
    <row r="76" spans="1:3">
      <c r="A76" s="117" t="s">
        <v>1716</v>
      </c>
      <c r="B76" s="117" t="s">
        <v>1044</v>
      </c>
      <c r="C76" s="117" t="s">
        <v>1345</v>
      </c>
    </row>
    <row r="77" spans="1:3">
      <c r="A77" s="117" t="s">
        <v>3065</v>
      </c>
      <c r="B77" s="117" t="s">
        <v>3091</v>
      </c>
      <c r="C77" s="117" t="s">
        <v>1346</v>
      </c>
    </row>
    <row r="78" spans="1:3">
      <c r="A78" s="117" t="s">
        <v>2220</v>
      </c>
      <c r="B78" s="117" t="s">
        <v>1583</v>
      </c>
      <c r="C78" s="117" t="s">
        <v>1346</v>
      </c>
    </row>
    <row r="79" spans="1:3">
      <c r="A79" s="117" t="s">
        <v>2034</v>
      </c>
      <c r="B79" s="117" t="s">
        <v>982</v>
      </c>
      <c r="C79" s="117" t="s">
        <v>1345</v>
      </c>
    </row>
    <row r="80" spans="1:3">
      <c r="A80" s="117" t="s">
        <v>1164</v>
      </c>
      <c r="B80" s="117" t="s">
        <v>486</v>
      </c>
      <c r="C80" s="117" t="s">
        <v>1345</v>
      </c>
    </row>
    <row r="81" spans="1:3">
      <c r="A81" s="117" t="s">
        <v>2221</v>
      </c>
      <c r="B81" s="117" t="s">
        <v>1584</v>
      </c>
      <c r="C81" s="117" t="s">
        <v>1345</v>
      </c>
    </row>
    <row r="82" spans="1:3">
      <c r="A82" s="117" t="s">
        <v>2222</v>
      </c>
      <c r="B82" s="117" t="s">
        <v>972</v>
      </c>
      <c r="C82" s="117" t="s">
        <v>1345</v>
      </c>
    </row>
    <row r="83" spans="1:3">
      <c r="A83" s="117" t="s">
        <v>2351</v>
      </c>
      <c r="B83" s="117" t="s">
        <v>1499</v>
      </c>
      <c r="C83" s="117" t="s">
        <v>1345</v>
      </c>
    </row>
    <row r="84" spans="1:3">
      <c r="A84" s="117" t="s">
        <v>2223</v>
      </c>
      <c r="B84" s="117" t="s">
        <v>1535</v>
      </c>
      <c r="C84" s="117" t="s">
        <v>1345</v>
      </c>
    </row>
    <row r="85" spans="1:3">
      <c r="A85" s="117" t="s">
        <v>1561</v>
      </c>
      <c r="B85" s="117" t="s">
        <v>1560</v>
      </c>
      <c r="C85" s="117" t="s">
        <v>1345</v>
      </c>
    </row>
    <row r="86" spans="1:3">
      <c r="A86" s="117" t="s">
        <v>2224</v>
      </c>
      <c r="B86" s="117" t="s">
        <v>1363</v>
      </c>
      <c r="C86" s="117" t="s">
        <v>1345</v>
      </c>
    </row>
    <row r="87" spans="1:3">
      <c r="A87" s="117" t="s">
        <v>2627</v>
      </c>
      <c r="B87" s="117" t="s">
        <v>2599</v>
      </c>
      <c r="C87" s="117" t="s">
        <v>1345</v>
      </c>
    </row>
    <row r="88" spans="1:3">
      <c r="A88" s="117" t="s">
        <v>1078</v>
      </c>
      <c r="B88" s="117" t="s">
        <v>542</v>
      </c>
      <c r="C88" s="117" t="s">
        <v>1345</v>
      </c>
    </row>
    <row r="89" spans="1:3">
      <c r="A89" s="117" t="s">
        <v>1079</v>
      </c>
      <c r="B89" s="117" t="s">
        <v>190</v>
      </c>
      <c r="C89" s="117" t="s">
        <v>1345</v>
      </c>
    </row>
    <row r="90" spans="1:3">
      <c r="A90" s="117" t="s">
        <v>2035</v>
      </c>
      <c r="B90" s="117" t="s">
        <v>21</v>
      </c>
      <c r="C90" s="117" t="s">
        <v>1345</v>
      </c>
    </row>
    <row r="91" spans="1:3">
      <c r="A91" s="117" t="s">
        <v>2334</v>
      </c>
      <c r="B91" s="117" t="s">
        <v>850</v>
      </c>
      <c r="C91" s="117" t="s">
        <v>1345</v>
      </c>
    </row>
    <row r="92" spans="1:3">
      <c r="A92" s="117" t="s">
        <v>1326</v>
      </c>
      <c r="B92" s="117" t="s">
        <v>108</v>
      </c>
      <c r="C92" s="117" t="s">
        <v>1345</v>
      </c>
    </row>
    <row r="93" spans="1:3">
      <c r="A93" s="117" t="s">
        <v>1272</v>
      </c>
      <c r="B93" s="117" t="s">
        <v>593</v>
      </c>
      <c r="C93" s="117" t="s">
        <v>1346</v>
      </c>
    </row>
    <row r="94" spans="1:3">
      <c r="A94" s="117" t="s">
        <v>1952</v>
      </c>
      <c r="B94" s="117" t="s">
        <v>487</v>
      </c>
      <c r="C94" s="117" t="s">
        <v>1346</v>
      </c>
    </row>
    <row r="95" spans="1:3">
      <c r="A95" s="117" t="s">
        <v>2036</v>
      </c>
      <c r="B95" s="117" t="s">
        <v>322</v>
      </c>
      <c r="C95" s="117" t="s">
        <v>1346</v>
      </c>
    </row>
    <row r="96" spans="1:3">
      <c r="A96" s="117" t="s">
        <v>2689</v>
      </c>
      <c r="B96" s="117" t="s">
        <v>2688</v>
      </c>
      <c r="C96" s="117" t="s">
        <v>1346</v>
      </c>
    </row>
    <row r="97" spans="1:3">
      <c r="A97" s="117" t="s">
        <v>1717</v>
      </c>
      <c r="B97" s="117" t="s">
        <v>945</v>
      </c>
      <c r="C97" s="117" t="s">
        <v>1346</v>
      </c>
    </row>
    <row r="98" spans="1:3">
      <c r="A98" s="117" t="s">
        <v>1718</v>
      </c>
      <c r="B98" s="117" t="s">
        <v>229</v>
      </c>
      <c r="C98" s="117" t="s">
        <v>1346</v>
      </c>
    </row>
    <row r="99" spans="1:3">
      <c r="A99" s="117" t="s">
        <v>2225</v>
      </c>
      <c r="B99" s="117" t="s">
        <v>1364</v>
      </c>
      <c r="C99" s="117" t="s">
        <v>1345</v>
      </c>
    </row>
    <row r="100" spans="1:3">
      <c r="A100" s="117" t="s">
        <v>2037</v>
      </c>
      <c r="B100" s="117" t="s">
        <v>1570</v>
      </c>
      <c r="C100" s="117" t="s">
        <v>1346</v>
      </c>
    </row>
    <row r="101" spans="1:3">
      <c r="A101" s="117" t="s">
        <v>2038</v>
      </c>
      <c r="B101" s="117" t="s">
        <v>1670</v>
      </c>
      <c r="C101" s="117" t="s">
        <v>1346</v>
      </c>
    </row>
    <row r="102" spans="1:3">
      <c r="A102" s="117" t="s">
        <v>1080</v>
      </c>
      <c r="B102" s="117" t="s">
        <v>631</v>
      </c>
      <c r="C102" s="117" t="s">
        <v>1345</v>
      </c>
    </row>
    <row r="103" spans="1:3">
      <c r="A103" s="117" t="s">
        <v>1719</v>
      </c>
      <c r="B103" s="117" t="s">
        <v>925</v>
      </c>
      <c r="C103" s="117" t="s">
        <v>1346</v>
      </c>
    </row>
    <row r="104" spans="1:3">
      <c r="A104" s="117" t="s">
        <v>2757</v>
      </c>
      <c r="B104" s="117" t="s">
        <v>2756</v>
      </c>
      <c r="C104" s="117" t="s">
        <v>1345</v>
      </c>
    </row>
    <row r="105" spans="1:3">
      <c r="A105" s="117" t="s">
        <v>2690</v>
      </c>
      <c r="B105" s="117" t="s">
        <v>3473</v>
      </c>
      <c r="C105" s="117" t="s">
        <v>1346</v>
      </c>
    </row>
    <row r="106" spans="1:3">
      <c r="A106" s="117" t="s">
        <v>2635</v>
      </c>
      <c r="B106" s="117" t="s">
        <v>2607</v>
      </c>
      <c r="C106" s="117" t="s">
        <v>1346</v>
      </c>
    </row>
    <row r="107" spans="1:3">
      <c r="A107" s="117" t="s">
        <v>1081</v>
      </c>
      <c r="B107" s="117" t="s">
        <v>309</v>
      </c>
      <c r="C107" s="117" t="s">
        <v>1346</v>
      </c>
    </row>
    <row r="108" spans="1:3">
      <c r="A108" s="117" t="s">
        <v>2632</v>
      </c>
      <c r="B108" s="117" t="s">
        <v>2604</v>
      </c>
      <c r="C108" s="117" t="s">
        <v>1345</v>
      </c>
    </row>
    <row r="109" spans="1:3">
      <c r="A109" s="117" t="s">
        <v>2226</v>
      </c>
      <c r="B109" s="117" t="s">
        <v>971</v>
      </c>
      <c r="C109" s="117" t="s">
        <v>1346</v>
      </c>
    </row>
    <row r="110" spans="1:3">
      <c r="A110" s="117" t="s">
        <v>2759</v>
      </c>
      <c r="B110" s="117" t="s">
        <v>2758</v>
      </c>
      <c r="C110" s="117" t="s">
        <v>1346</v>
      </c>
    </row>
    <row r="111" spans="1:3">
      <c r="A111" s="117" t="s">
        <v>2039</v>
      </c>
      <c r="B111" s="117" t="s">
        <v>594</v>
      </c>
      <c r="C111" s="117" t="s">
        <v>1345</v>
      </c>
    </row>
    <row r="112" spans="1:3">
      <c r="A112" s="117" t="s">
        <v>2227</v>
      </c>
      <c r="B112" s="117" t="s">
        <v>1365</v>
      </c>
      <c r="C112" s="117" t="s">
        <v>1345</v>
      </c>
    </row>
    <row r="113" spans="1:3">
      <c r="A113" s="117" t="s">
        <v>1720</v>
      </c>
      <c r="B113" s="117" t="s">
        <v>192</v>
      </c>
      <c r="C113" s="117" t="s">
        <v>1345</v>
      </c>
    </row>
    <row r="114" spans="1:3">
      <c r="A114" s="117" t="s">
        <v>3080</v>
      </c>
      <c r="B114" s="117" t="s">
        <v>3093</v>
      </c>
      <c r="C114" s="117" t="s">
        <v>1345</v>
      </c>
    </row>
    <row r="115" spans="1:3">
      <c r="A115" s="117" t="s">
        <v>2352</v>
      </c>
      <c r="B115" s="117" t="s">
        <v>1506</v>
      </c>
      <c r="C115" s="117" t="s">
        <v>1345</v>
      </c>
    </row>
    <row r="116" spans="1:3">
      <c r="A116" s="117" t="s">
        <v>1721</v>
      </c>
      <c r="B116" s="117" t="s">
        <v>632</v>
      </c>
      <c r="C116" s="117" t="s">
        <v>1345</v>
      </c>
    </row>
    <row r="117" spans="1:3">
      <c r="A117" s="117" t="s">
        <v>3296</v>
      </c>
      <c r="B117" s="117" t="s">
        <v>3295</v>
      </c>
      <c r="C117" s="117" t="s">
        <v>1346</v>
      </c>
    </row>
    <row r="118" spans="1:3">
      <c r="A118" s="117" t="s">
        <v>2353</v>
      </c>
      <c r="B118" s="117" t="s">
        <v>1554</v>
      </c>
      <c r="C118" s="117" t="s">
        <v>1346</v>
      </c>
    </row>
    <row r="119" spans="1:3">
      <c r="A119" s="117" t="s">
        <v>2619</v>
      </c>
      <c r="B119" s="117" t="s">
        <v>2590</v>
      </c>
      <c r="C119" s="117" t="s">
        <v>1345</v>
      </c>
    </row>
    <row r="120" spans="1:3">
      <c r="A120" s="117" t="s">
        <v>3081</v>
      </c>
      <c r="B120" s="117" t="s">
        <v>3094</v>
      </c>
      <c r="C120" s="117" t="s">
        <v>1345</v>
      </c>
    </row>
    <row r="121" spans="1:3">
      <c r="A121" s="117" t="s">
        <v>3474</v>
      </c>
      <c r="B121" s="117" t="s">
        <v>3475</v>
      </c>
      <c r="C121" s="117" t="s">
        <v>1345</v>
      </c>
    </row>
    <row r="122" spans="1:3">
      <c r="A122" s="117" t="s">
        <v>1273</v>
      </c>
      <c r="B122" s="117" t="s">
        <v>595</v>
      </c>
      <c r="C122" s="117" t="s">
        <v>1346</v>
      </c>
    </row>
    <row r="123" spans="1:3">
      <c r="A123" s="117" t="s">
        <v>2354</v>
      </c>
      <c r="B123" s="117" t="s">
        <v>1501</v>
      </c>
      <c r="C123" s="117" t="s">
        <v>1346</v>
      </c>
    </row>
    <row r="124" spans="1:3">
      <c r="A124" s="117" t="s">
        <v>1274</v>
      </c>
      <c r="B124" s="117" t="s">
        <v>313</v>
      </c>
      <c r="C124" s="117" t="s">
        <v>1346</v>
      </c>
    </row>
    <row r="125" spans="1:3">
      <c r="A125" s="117" t="s">
        <v>2761</v>
      </c>
      <c r="B125" s="117" t="s">
        <v>2760</v>
      </c>
      <c r="C125" s="117" t="s">
        <v>1346</v>
      </c>
    </row>
    <row r="126" spans="1:3">
      <c r="A126" s="117" t="s">
        <v>1953</v>
      </c>
      <c r="B126" s="117" t="s">
        <v>1013</v>
      </c>
      <c r="C126" s="117" t="s">
        <v>1345</v>
      </c>
    </row>
    <row r="127" spans="1:3">
      <c r="A127" s="117" t="s">
        <v>2763</v>
      </c>
      <c r="B127" s="117" t="s">
        <v>2762</v>
      </c>
      <c r="C127" s="117" t="s">
        <v>1346</v>
      </c>
    </row>
    <row r="128" spans="1:3">
      <c r="A128" s="117" t="s">
        <v>2040</v>
      </c>
      <c r="B128" s="117" t="s">
        <v>597</v>
      </c>
      <c r="C128" s="117" t="s">
        <v>1345</v>
      </c>
    </row>
    <row r="129" spans="1:3">
      <c r="A129" s="117" t="s">
        <v>2041</v>
      </c>
      <c r="B129" s="117" t="s">
        <v>325</v>
      </c>
      <c r="C129" s="117" t="s">
        <v>1345</v>
      </c>
    </row>
    <row r="130" spans="1:3">
      <c r="A130" s="117" t="s">
        <v>2355</v>
      </c>
      <c r="B130" s="117" t="s">
        <v>1600</v>
      </c>
      <c r="C130" s="117" t="s">
        <v>1345</v>
      </c>
    </row>
    <row r="131" spans="1:3">
      <c r="A131" s="117" t="s">
        <v>2472</v>
      </c>
      <c r="B131" s="117" t="s">
        <v>2484</v>
      </c>
      <c r="C131" s="117" t="s">
        <v>1345</v>
      </c>
    </row>
    <row r="132" spans="1:3">
      <c r="A132" s="117" t="s">
        <v>1722</v>
      </c>
      <c r="B132" s="117" t="s">
        <v>812</v>
      </c>
      <c r="C132" s="117" t="s">
        <v>1345</v>
      </c>
    </row>
    <row r="133" spans="1:3">
      <c r="A133" s="117" t="s">
        <v>3067</v>
      </c>
      <c r="B133" s="117" t="s">
        <v>3066</v>
      </c>
      <c r="C133" s="117" t="s">
        <v>1345</v>
      </c>
    </row>
    <row r="134" spans="1:3">
      <c r="A134" s="117" t="s">
        <v>2228</v>
      </c>
      <c r="B134" s="117" t="s">
        <v>1614</v>
      </c>
      <c r="C134" s="117" t="s">
        <v>1345</v>
      </c>
    </row>
    <row r="135" spans="1:3">
      <c r="A135" s="117" t="s">
        <v>2766</v>
      </c>
      <c r="B135" s="117" t="s">
        <v>2765</v>
      </c>
      <c r="C135" s="117" t="s">
        <v>1346</v>
      </c>
    </row>
    <row r="136" spans="1:3">
      <c r="A136" s="117" t="s">
        <v>2042</v>
      </c>
      <c r="B136" s="117" t="s">
        <v>981</v>
      </c>
      <c r="C136" s="117" t="s">
        <v>1345</v>
      </c>
    </row>
    <row r="137" spans="1:3">
      <c r="A137" s="117" t="s">
        <v>1723</v>
      </c>
      <c r="B137" s="117" t="s">
        <v>565</v>
      </c>
      <c r="C137" s="117" t="s">
        <v>1346</v>
      </c>
    </row>
    <row r="138" spans="1:3">
      <c r="A138" s="117" t="s">
        <v>1724</v>
      </c>
      <c r="B138" s="117" t="s">
        <v>634</v>
      </c>
      <c r="C138" s="117" t="s">
        <v>1346</v>
      </c>
    </row>
    <row r="139" spans="1:3">
      <c r="A139" s="117" t="s">
        <v>2692</v>
      </c>
      <c r="B139" s="117" t="s">
        <v>2691</v>
      </c>
      <c r="C139" s="117" t="s">
        <v>1346</v>
      </c>
    </row>
    <row r="140" spans="1:3">
      <c r="A140" s="117" t="s">
        <v>2043</v>
      </c>
      <c r="B140" s="117" t="s">
        <v>862</v>
      </c>
      <c r="C140" s="117" t="s">
        <v>1346</v>
      </c>
    </row>
    <row r="141" spans="1:3">
      <c r="A141" s="117" t="s">
        <v>2568</v>
      </c>
      <c r="B141" s="117" t="s">
        <v>2552</v>
      </c>
      <c r="C141" s="117" t="s">
        <v>1346</v>
      </c>
    </row>
    <row r="142" spans="1:3">
      <c r="A142" s="117" t="s">
        <v>1725</v>
      </c>
      <c r="B142" s="117" t="s">
        <v>926</v>
      </c>
      <c r="C142" s="117" t="s">
        <v>1345</v>
      </c>
    </row>
    <row r="143" spans="1:3">
      <c r="A143" s="117" t="s">
        <v>2229</v>
      </c>
      <c r="B143" s="117" t="s">
        <v>1666</v>
      </c>
      <c r="C143" s="117" t="s">
        <v>1345</v>
      </c>
    </row>
    <row r="144" spans="1:3">
      <c r="A144" s="117" t="s">
        <v>1726</v>
      </c>
      <c r="B144" s="117" t="s">
        <v>1348</v>
      </c>
      <c r="C144" s="117" t="s">
        <v>1345</v>
      </c>
    </row>
    <row r="145" spans="1:3">
      <c r="A145" s="117" t="s">
        <v>2573</v>
      </c>
      <c r="B145" s="117" t="s">
        <v>2559</v>
      </c>
      <c r="C145" s="117" t="s">
        <v>1345</v>
      </c>
    </row>
    <row r="146" spans="1:3">
      <c r="A146" s="117" t="s">
        <v>2335</v>
      </c>
      <c r="B146" s="117" t="s">
        <v>847</v>
      </c>
      <c r="C146" s="117" t="s">
        <v>1346</v>
      </c>
    </row>
    <row r="147" spans="1:3">
      <c r="A147" s="117" t="s">
        <v>1727</v>
      </c>
      <c r="B147" s="117" t="s">
        <v>211</v>
      </c>
      <c r="C147" s="117" t="s">
        <v>1345</v>
      </c>
    </row>
    <row r="148" spans="1:3">
      <c r="A148" s="117" t="s">
        <v>2044</v>
      </c>
      <c r="B148" s="117" t="s">
        <v>1038</v>
      </c>
      <c r="C148" s="117" t="s">
        <v>1346</v>
      </c>
    </row>
    <row r="149" spans="1:3">
      <c r="A149" s="117" t="s">
        <v>3476</v>
      </c>
      <c r="B149" s="117" t="s">
        <v>3477</v>
      </c>
      <c r="C149" s="117" t="s">
        <v>1346</v>
      </c>
    </row>
    <row r="150" spans="1:3">
      <c r="A150" s="117" t="s">
        <v>2768</v>
      </c>
      <c r="B150" s="117" t="s">
        <v>2767</v>
      </c>
      <c r="C150" s="117" t="s">
        <v>1346</v>
      </c>
    </row>
    <row r="151" spans="1:3">
      <c r="A151" s="117" t="s">
        <v>2230</v>
      </c>
      <c r="B151" s="117" t="s">
        <v>1366</v>
      </c>
      <c r="C151" s="117" t="s">
        <v>1346</v>
      </c>
    </row>
    <row r="152" spans="1:3">
      <c r="A152" s="117" t="s">
        <v>1275</v>
      </c>
      <c r="B152" s="117" t="s">
        <v>691</v>
      </c>
      <c r="C152" s="117" t="s">
        <v>1345</v>
      </c>
    </row>
    <row r="153" spans="1:3">
      <c r="A153" s="117" t="s">
        <v>2231</v>
      </c>
      <c r="B153" s="117" t="s">
        <v>1367</v>
      </c>
      <c r="C153" s="117" t="s">
        <v>1345</v>
      </c>
    </row>
    <row r="154" spans="1:3">
      <c r="A154" s="117" t="s">
        <v>1728</v>
      </c>
      <c r="B154" s="117" t="s">
        <v>1350</v>
      </c>
      <c r="C154" s="117" t="s">
        <v>1345</v>
      </c>
    </row>
    <row r="155" spans="1:3">
      <c r="A155" s="117" t="s">
        <v>2770</v>
      </c>
      <c r="B155" s="117" t="s">
        <v>3000</v>
      </c>
      <c r="C155" s="117" t="s">
        <v>1345</v>
      </c>
    </row>
    <row r="156" spans="1:3">
      <c r="A156" s="117" t="s">
        <v>2045</v>
      </c>
      <c r="B156" s="117" t="s">
        <v>1571</v>
      </c>
      <c r="C156" s="117" t="s">
        <v>1346</v>
      </c>
    </row>
    <row r="157" spans="1:3">
      <c r="A157" s="117" t="s">
        <v>2622</v>
      </c>
      <c r="B157" s="117" t="s">
        <v>2594</v>
      </c>
      <c r="C157" s="117" t="s">
        <v>1346</v>
      </c>
    </row>
    <row r="158" spans="1:3">
      <c r="A158" s="117" t="s">
        <v>2733</v>
      </c>
      <c r="B158" s="117" t="s">
        <v>2732</v>
      </c>
      <c r="C158" s="117" t="s">
        <v>1345</v>
      </c>
    </row>
    <row r="159" spans="1:3">
      <c r="A159" s="117" t="s">
        <v>1169</v>
      </c>
      <c r="B159" s="117" t="s">
        <v>664</v>
      </c>
      <c r="C159" s="117" t="s">
        <v>1345</v>
      </c>
    </row>
    <row r="160" spans="1:3">
      <c r="A160" s="117" t="s">
        <v>2356</v>
      </c>
      <c r="B160" s="117" t="s">
        <v>1555</v>
      </c>
      <c r="C160" s="117" t="s">
        <v>1346</v>
      </c>
    </row>
    <row r="161" spans="1:3">
      <c r="A161" s="117" t="s">
        <v>1170</v>
      </c>
      <c r="B161" s="117" t="s">
        <v>2541</v>
      </c>
      <c r="C161" s="117" t="s">
        <v>1346</v>
      </c>
    </row>
    <row r="162" spans="1:3">
      <c r="A162" s="117" t="s">
        <v>2661</v>
      </c>
      <c r="B162" s="117" t="s">
        <v>2660</v>
      </c>
      <c r="C162" s="117" t="s">
        <v>1346</v>
      </c>
    </row>
    <row r="163" spans="1:3">
      <c r="A163" s="117" t="s">
        <v>2232</v>
      </c>
      <c r="B163" s="117" t="s">
        <v>970</v>
      </c>
      <c r="C163" s="117" t="s">
        <v>1346</v>
      </c>
    </row>
    <row r="164" spans="1:3">
      <c r="A164" s="117" t="s">
        <v>1276</v>
      </c>
      <c r="B164" s="117" t="s">
        <v>132</v>
      </c>
      <c r="C164" s="117" t="s">
        <v>1346</v>
      </c>
    </row>
    <row r="165" spans="1:3">
      <c r="A165" s="117" t="s">
        <v>2357</v>
      </c>
      <c r="B165" s="117" t="s">
        <v>1550</v>
      </c>
      <c r="C165" s="117" t="s">
        <v>1345</v>
      </c>
    </row>
    <row r="166" spans="1:3">
      <c r="A166" s="117" t="s">
        <v>1082</v>
      </c>
      <c r="B166" s="117" t="s">
        <v>465</v>
      </c>
      <c r="C166" s="117" t="s">
        <v>1345</v>
      </c>
    </row>
    <row r="167" spans="1:3">
      <c r="A167" s="117" t="s">
        <v>1729</v>
      </c>
      <c r="B167" s="117" t="s">
        <v>764</v>
      </c>
      <c r="C167" s="117" t="s">
        <v>1345</v>
      </c>
    </row>
    <row r="168" spans="1:3">
      <c r="A168" s="117" t="s">
        <v>1730</v>
      </c>
      <c r="B168" s="117" t="s">
        <v>2648</v>
      </c>
      <c r="C168" s="117" t="s">
        <v>1345</v>
      </c>
    </row>
    <row r="169" spans="1:3">
      <c r="A169" s="117" t="s">
        <v>1731</v>
      </c>
      <c r="B169" s="117" t="s">
        <v>765</v>
      </c>
      <c r="C169" s="117" t="s">
        <v>1345</v>
      </c>
    </row>
    <row r="170" spans="1:3">
      <c r="A170" s="117" t="s">
        <v>2358</v>
      </c>
      <c r="B170" s="117" t="s">
        <v>877</v>
      </c>
      <c r="C170" s="117" t="s">
        <v>1345</v>
      </c>
    </row>
    <row r="171" spans="1:3">
      <c r="A171" s="117" t="s">
        <v>2359</v>
      </c>
      <c r="B171" s="117" t="s">
        <v>1509</v>
      </c>
      <c r="C171" s="117" t="s">
        <v>1345</v>
      </c>
    </row>
    <row r="172" spans="1:3">
      <c r="A172" s="117" t="s">
        <v>3298</v>
      </c>
      <c r="B172" s="117" t="s">
        <v>3297</v>
      </c>
      <c r="C172" s="117" t="s">
        <v>1345</v>
      </c>
    </row>
    <row r="173" spans="1:3">
      <c r="A173" s="117" t="s">
        <v>2772</v>
      </c>
      <c r="B173" s="117" t="s">
        <v>2771</v>
      </c>
      <c r="C173" s="117" t="s">
        <v>1345</v>
      </c>
    </row>
    <row r="174" spans="1:3">
      <c r="A174" s="117" t="s">
        <v>1171</v>
      </c>
      <c r="B174" s="117" t="s">
        <v>488</v>
      </c>
      <c r="C174" s="117" t="s">
        <v>1345</v>
      </c>
    </row>
    <row r="175" spans="1:3">
      <c r="A175" s="117" t="s">
        <v>2360</v>
      </c>
      <c r="B175" s="117" t="s">
        <v>1028</v>
      </c>
      <c r="C175" s="117" t="s">
        <v>1345</v>
      </c>
    </row>
    <row r="176" spans="1:3">
      <c r="A176" s="117" t="s">
        <v>3149</v>
      </c>
      <c r="B176" s="117" t="s">
        <v>3148</v>
      </c>
      <c r="C176" s="117" t="s">
        <v>1345</v>
      </c>
    </row>
    <row r="177" spans="1:3">
      <c r="A177" s="117" t="s">
        <v>1732</v>
      </c>
      <c r="B177" s="117" t="s">
        <v>581</v>
      </c>
      <c r="C177" s="117" t="s">
        <v>1345</v>
      </c>
    </row>
    <row r="178" spans="1:3">
      <c r="A178" s="117" t="s">
        <v>2499</v>
      </c>
      <c r="B178" s="117" t="s">
        <v>2498</v>
      </c>
      <c r="C178" s="117" t="s">
        <v>1345</v>
      </c>
    </row>
    <row r="179" spans="1:3">
      <c r="A179" s="117" t="s">
        <v>3300</v>
      </c>
      <c r="B179" s="117" t="s">
        <v>3299</v>
      </c>
      <c r="C179" s="117" t="s">
        <v>1345</v>
      </c>
    </row>
    <row r="180" spans="1:3">
      <c r="A180" s="117" t="s">
        <v>2046</v>
      </c>
      <c r="B180" s="117" t="s">
        <v>1054</v>
      </c>
      <c r="C180" s="117" t="s">
        <v>1345</v>
      </c>
    </row>
    <row r="181" spans="1:3">
      <c r="A181" s="117" t="s">
        <v>1954</v>
      </c>
      <c r="B181" s="117" t="s">
        <v>1014</v>
      </c>
      <c r="C181" s="117" t="s">
        <v>1345</v>
      </c>
    </row>
    <row r="182" spans="1:3">
      <c r="A182" s="117" t="s">
        <v>1277</v>
      </c>
      <c r="B182" s="117" t="s">
        <v>693</v>
      </c>
      <c r="C182" s="117" t="s">
        <v>1345</v>
      </c>
    </row>
    <row r="183" spans="1:3">
      <c r="A183" s="117" t="s">
        <v>2361</v>
      </c>
      <c r="B183" s="117" t="s">
        <v>1534</v>
      </c>
      <c r="C183" s="117" t="s">
        <v>1345</v>
      </c>
    </row>
    <row r="184" spans="1:3">
      <c r="A184" s="117" t="s">
        <v>1733</v>
      </c>
      <c r="B184" s="117" t="s">
        <v>1351</v>
      </c>
      <c r="C184" s="117" t="s">
        <v>1345</v>
      </c>
    </row>
    <row r="185" spans="1:3">
      <c r="A185" s="117" t="s">
        <v>1734</v>
      </c>
      <c r="B185" s="117" t="s">
        <v>582</v>
      </c>
      <c r="C185" s="117" t="s">
        <v>1345</v>
      </c>
    </row>
    <row r="186" spans="1:3">
      <c r="A186" s="117" t="s">
        <v>2362</v>
      </c>
      <c r="B186" s="117" t="s">
        <v>3301</v>
      </c>
      <c r="C186" s="117" t="s">
        <v>1346</v>
      </c>
    </row>
    <row r="187" spans="1:3">
      <c r="A187" s="117" t="s">
        <v>1172</v>
      </c>
      <c r="B187" s="117" t="s">
        <v>490</v>
      </c>
      <c r="C187" s="117" t="s">
        <v>1346</v>
      </c>
    </row>
    <row r="188" spans="1:3">
      <c r="A188" s="117" t="s">
        <v>2047</v>
      </c>
      <c r="B188" s="117" t="s">
        <v>694</v>
      </c>
      <c r="C188" s="117" t="s">
        <v>1346</v>
      </c>
    </row>
    <row r="189" spans="1:3">
      <c r="A189" s="117" t="s">
        <v>1174</v>
      </c>
      <c r="B189" s="117" t="s">
        <v>668</v>
      </c>
      <c r="C189" s="117" t="s">
        <v>1346</v>
      </c>
    </row>
    <row r="190" spans="1:3">
      <c r="A190" s="117" t="s">
        <v>2048</v>
      </c>
      <c r="B190" s="117" t="s">
        <v>1624</v>
      </c>
      <c r="C190" s="117" t="s">
        <v>1346</v>
      </c>
    </row>
    <row r="191" spans="1:3">
      <c r="A191" s="117" t="s">
        <v>1735</v>
      </c>
      <c r="B191" s="117" t="s">
        <v>566</v>
      </c>
      <c r="C191" s="117" t="s">
        <v>1346</v>
      </c>
    </row>
    <row r="192" spans="1:3">
      <c r="A192" s="117" t="s">
        <v>1175</v>
      </c>
      <c r="B192" s="117" t="s">
        <v>492</v>
      </c>
      <c r="C192" s="117" t="s">
        <v>1346</v>
      </c>
    </row>
    <row r="193" spans="1:3">
      <c r="A193" s="117" t="s">
        <v>1083</v>
      </c>
      <c r="B193" s="117" t="s">
        <v>303</v>
      </c>
      <c r="C193" s="117" t="s">
        <v>1346</v>
      </c>
    </row>
    <row r="194" spans="1:3">
      <c r="A194" s="117" t="s">
        <v>2049</v>
      </c>
      <c r="B194" s="117" t="s">
        <v>951</v>
      </c>
      <c r="C194" s="117" t="s">
        <v>1346</v>
      </c>
    </row>
    <row r="195" spans="1:3">
      <c r="A195" s="117" t="s">
        <v>2774</v>
      </c>
      <c r="B195" s="117" t="s">
        <v>2773</v>
      </c>
      <c r="C195" s="117" t="s">
        <v>1346</v>
      </c>
    </row>
    <row r="196" spans="1:3">
      <c r="A196" s="117" t="s">
        <v>2508</v>
      </c>
      <c r="B196" s="117" t="s">
        <v>2507</v>
      </c>
      <c r="C196" s="117" t="s">
        <v>1346</v>
      </c>
    </row>
    <row r="197" spans="1:3">
      <c r="A197" s="117" t="s">
        <v>2233</v>
      </c>
      <c r="B197" s="117" t="s">
        <v>1585</v>
      </c>
      <c r="C197" s="117" t="s">
        <v>1346</v>
      </c>
    </row>
    <row r="198" spans="1:3">
      <c r="A198" s="117" t="s">
        <v>2650</v>
      </c>
      <c r="B198" s="117" t="s">
        <v>2649</v>
      </c>
      <c r="C198" s="117" t="s">
        <v>1346</v>
      </c>
    </row>
    <row r="199" spans="1:3">
      <c r="A199" s="117" t="s">
        <v>2050</v>
      </c>
      <c r="B199" s="117" t="s">
        <v>145</v>
      </c>
      <c r="C199" s="117" t="s">
        <v>1346</v>
      </c>
    </row>
    <row r="200" spans="1:3">
      <c r="A200" s="117" t="s">
        <v>2051</v>
      </c>
      <c r="B200" s="117" t="s">
        <v>147</v>
      </c>
      <c r="C200" s="117" t="s">
        <v>1346</v>
      </c>
    </row>
    <row r="201" spans="1:3">
      <c r="A201" s="117" t="s">
        <v>2776</v>
      </c>
      <c r="B201" s="117" t="s">
        <v>2775</v>
      </c>
      <c r="C201" s="117" t="s">
        <v>1345</v>
      </c>
    </row>
    <row r="202" spans="1:3">
      <c r="A202" s="117" t="s">
        <v>1736</v>
      </c>
      <c r="B202" s="117" t="s">
        <v>866</v>
      </c>
      <c r="C202" s="117" t="s">
        <v>1345</v>
      </c>
    </row>
    <row r="203" spans="1:3">
      <c r="A203" s="117" t="s">
        <v>2778</v>
      </c>
      <c r="B203" s="117" t="s">
        <v>2777</v>
      </c>
      <c r="C203" s="117" t="s">
        <v>1345</v>
      </c>
    </row>
    <row r="204" spans="1:3">
      <c r="A204" s="117" t="s">
        <v>3303</v>
      </c>
      <c r="B204" s="117" t="s">
        <v>3302</v>
      </c>
      <c r="C204" s="117" t="s">
        <v>1345</v>
      </c>
    </row>
    <row r="205" spans="1:3">
      <c r="A205" s="117" t="s">
        <v>2052</v>
      </c>
      <c r="B205" s="117" t="s">
        <v>74</v>
      </c>
      <c r="C205" s="117" t="s">
        <v>1345</v>
      </c>
    </row>
    <row r="206" spans="1:3">
      <c r="A206" s="117" t="s">
        <v>1327</v>
      </c>
      <c r="B206" s="117" t="s">
        <v>111</v>
      </c>
      <c r="C206" s="117" t="s">
        <v>1345</v>
      </c>
    </row>
    <row r="207" spans="1:3">
      <c r="A207" s="117" t="s">
        <v>1737</v>
      </c>
      <c r="B207" s="117" t="s">
        <v>1031</v>
      </c>
      <c r="C207" s="117" t="s">
        <v>1346</v>
      </c>
    </row>
    <row r="208" spans="1:3">
      <c r="A208" s="117" t="s">
        <v>2662</v>
      </c>
      <c r="B208" s="117" t="s">
        <v>2686</v>
      </c>
      <c r="C208" s="117" t="s">
        <v>1345</v>
      </c>
    </row>
    <row r="209" spans="1:3">
      <c r="A209" s="117" t="s">
        <v>1738</v>
      </c>
      <c r="B209" s="117" t="s">
        <v>1558</v>
      </c>
      <c r="C209" s="117" t="s">
        <v>1345</v>
      </c>
    </row>
    <row r="210" spans="1:3">
      <c r="A210" s="117" t="s">
        <v>2053</v>
      </c>
      <c r="B210" s="117" t="s">
        <v>23</v>
      </c>
      <c r="C210" s="117" t="s">
        <v>1346</v>
      </c>
    </row>
    <row r="211" spans="1:3">
      <c r="A211" s="117" t="s">
        <v>2235</v>
      </c>
      <c r="B211" s="117" t="s">
        <v>2234</v>
      </c>
      <c r="C211" s="117" t="s">
        <v>1346</v>
      </c>
    </row>
    <row r="212" spans="1:3">
      <c r="A212" s="117" t="s">
        <v>2236</v>
      </c>
      <c r="B212" s="117" t="s">
        <v>1496</v>
      </c>
      <c r="C212" s="117" t="s">
        <v>1346</v>
      </c>
    </row>
    <row r="213" spans="1:3">
      <c r="A213" s="117" t="s">
        <v>2336</v>
      </c>
      <c r="B213" s="117" t="s">
        <v>851</v>
      </c>
      <c r="C213" s="117" t="s">
        <v>1346</v>
      </c>
    </row>
    <row r="214" spans="1:3">
      <c r="A214" s="117" t="s">
        <v>2054</v>
      </c>
      <c r="B214" s="117" t="s">
        <v>327</v>
      </c>
      <c r="C214" s="117" t="s">
        <v>1346</v>
      </c>
    </row>
    <row r="215" spans="1:3">
      <c r="A215" s="117" t="s">
        <v>3012</v>
      </c>
      <c r="B215" s="117" t="s">
        <v>3032</v>
      </c>
      <c r="C215" s="117" t="s">
        <v>1346</v>
      </c>
    </row>
    <row r="216" spans="1:3">
      <c r="A216" s="117" t="s">
        <v>1084</v>
      </c>
      <c r="B216" s="117" t="s">
        <v>637</v>
      </c>
      <c r="C216" s="117" t="s">
        <v>1346</v>
      </c>
    </row>
    <row r="217" spans="1:3">
      <c r="A217" s="117" t="s">
        <v>2363</v>
      </c>
      <c r="B217" s="117" t="s">
        <v>1636</v>
      </c>
      <c r="C217" s="117" t="s">
        <v>1346</v>
      </c>
    </row>
    <row r="218" spans="1:3">
      <c r="A218" s="117" t="s">
        <v>2237</v>
      </c>
      <c r="B218" s="117" t="s">
        <v>1336</v>
      </c>
      <c r="C218" s="117" t="s">
        <v>1346</v>
      </c>
    </row>
    <row r="219" spans="1:3">
      <c r="A219" s="117" t="s">
        <v>3271</v>
      </c>
      <c r="B219" s="117" t="s">
        <v>3270</v>
      </c>
      <c r="C219" s="117" t="s">
        <v>1346</v>
      </c>
    </row>
    <row r="220" spans="1:3">
      <c r="A220" s="117" t="s">
        <v>2055</v>
      </c>
      <c r="B220" s="117" t="s">
        <v>695</v>
      </c>
      <c r="C220" s="117" t="s">
        <v>1345</v>
      </c>
    </row>
    <row r="221" spans="1:3">
      <c r="A221" s="117" t="s">
        <v>1739</v>
      </c>
      <c r="B221" s="117" t="s">
        <v>1032</v>
      </c>
      <c r="C221" s="117" t="s">
        <v>1345</v>
      </c>
    </row>
    <row r="222" spans="1:3">
      <c r="A222" s="117" t="s">
        <v>1740</v>
      </c>
      <c r="B222" s="117" t="s">
        <v>1050</v>
      </c>
      <c r="C222" s="117" t="s">
        <v>1346</v>
      </c>
    </row>
    <row r="223" spans="1:3">
      <c r="A223" s="117" t="s">
        <v>1741</v>
      </c>
      <c r="B223" s="117" t="s">
        <v>1000</v>
      </c>
      <c r="C223" s="117" t="s">
        <v>1346</v>
      </c>
    </row>
    <row r="224" spans="1:3">
      <c r="A224" s="117" t="s">
        <v>2614</v>
      </c>
      <c r="B224" s="117" t="s">
        <v>2583</v>
      </c>
      <c r="C224" s="117" t="s">
        <v>1345</v>
      </c>
    </row>
    <row r="225" spans="1:3">
      <c r="A225" s="117" t="s">
        <v>1742</v>
      </c>
      <c r="B225" s="117" t="s">
        <v>1039</v>
      </c>
      <c r="C225" s="117" t="s">
        <v>1346</v>
      </c>
    </row>
    <row r="226" spans="1:3">
      <c r="A226" s="117" t="s">
        <v>3478</v>
      </c>
      <c r="B226" s="117" t="s">
        <v>3479</v>
      </c>
      <c r="C226" s="117" t="s">
        <v>1346</v>
      </c>
    </row>
    <row r="227" spans="1:3">
      <c r="A227" s="117" t="s">
        <v>2364</v>
      </c>
      <c r="B227" s="117" t="s">
        <v>1488</v>
      </c>
      <c r="C227" s="117" t="s">
        <v>1346</v>
      </c>
    </row>
    <row r="228" spans="1:3">
      <c r="A228" s="117" t="s">
        <v>2056</v>
      </c>
      <c r="B228" s="117" t="s">
        <v>598</v>
      </c>
      <c r="C228" s="117" t="s">
        <v>1345</v>
      </c>
    </row>
    <row r="229" spans="1:3">
      <c r="A229" s="117" t="s">
        <v>1743</v>
      </c>
      <c r="B229" s="117" t="s">
        <v>282</v>
      </c>
      <c r="C229" s="117" t="s">
        <v>1346</v>
      </c>
    </row>
    <row r="230" spans="1:3">
      <c r="A230" s="117" t="s">
        <v>2238</v>
      </c>
      <c r="B230" s="117" t="s">
        <v>1060</v>
      </c>
      <c r="C230" s="117" t="s">
        <v>1346</v>
      </c>
    </row>
    <row r="231" spans="1:3">
      <c r="A231" s="117" t="s">
        <v>1328</v>
      </c>
      <c r="B231" s="117" t="s">
        <v>113</v>
      </c>
      <c r="C231" s="117" t="s">
        <v>1346</v>
      </c>
    </row>
    <row r="232" spans="1:3">
      <c r="A232" s="117" t="s">
        <v>2239</v>
      </c>
      <c r="B232" s="117" t="s">
        <v>1368</v>
      </c>
      <c r="C232" s="117" t="s">
        <v>1346</v>
      </c>
    </row>
    <row r="233" spans="1:3">
      <c r="A233" s="117" t="s">
        <v>2566</v>
      </c>
      <c r="B233" s="117" t="s">
        <v>2550</v>
      </c>
      <c r="C233" s="117" t="s">
        <v>1346</v>
      </c>
    </row>
    <row r="234" spans="1:3">
      <c r="A234" s="117" t="s">
        <v>1744</v>
      </c>
      <c r="B234" s="117" t="s">
        <v>766</v>
      </c>
      <c r="C234" s="117" t="s">
        <v>1346</v>
      </c>
    </row>
    <row r="235" spans="1:3">
      <c r="A235" s="117" t="s">
        <v>2240</v>
      </c>
      <c r="B235" s="117" t="s">
        <v>863</v>
      </c>
      <c r="C235" s="117" t="s">
        <v>1346</v>
      </c>
    </row>
    <row r="236" spans="1:3">
      <c r="A236" s="117" t="s">
        <v>2780</v>
      </c>
      <c r="B236" s="117" t="s">
        <v>2779</v>
      </c>
      <c r="C236" s="117" t="s">
        <v>1345</v>
      </c>
    </row>
    <row r="237" spans="1:3">
      <c r="A237" s="117" t="s">
        <v>1085</v>
      </c>
      <c r="B237" s="117" t="s">
        <v>284</v>
      </c>
      <c r="C237" s="117" t="s">
        <v>1345</v>
      </c>
    </row>
    <row r="238" spans="1:3">
      <c r="A238" s="117" t="s">
        <v>1745</v>
      </c>
      <c r="B238" s="117" t="s">
        <v>1632</v>
      </c>
      <c r="C238" s="117" t="s">
        <v>1345</v>
      </c>
    </row>
    <row r="239" spans="1:3">
      <c r="A239" s="117" t="s">
        <v>2782</v>
      </c>
      <c r="B239" s="117" t="s">
        <v>2781</v>
      </c>
      <c r="C239" s="117" t="s">
        <v>1345</v>
      </c>
    </row>
    <row r="240" spans="1:3">
      <c r="A240" s="117" t="s">
        <v>1746</v>
      </c>
      <c r="B240" s="117" t="s">
        <v>999</v>
      </c>
      <c r="C240" s="117" t="s">
        <v>1345</v>
      </c>
    </row>
    <row r="241" spans="1:3">
      <c r="A241" s="117" t="s">
        <v>2664</v>
      </c>
      <c r="B241" s="117" t="s">
        <v>2663</v>
      </c>
      <c r="C241" s="117" t="s">
        <v>1345</v>
      </c>
    </row>
    <row r="242" spans="1:3">
      <c r="A242" s="117" t="s">
        <v>2057</v>
      </c>
      <c r="B242" s="117" t="s">
        <v>696</v>
      </c>
      <c r="C242" s="117" t="s">
        <v>1345</v>
      </c>
    </row>
    <row r="243" spans="1:3">
      <c r="A243" s="117" t="s">
        <v>1955</v>
      </c>
      <c r="B243" s="117" t="s">
        <v>1508</v>
      </c>
      <c r="C243" s="117" t="s">
        <v>1345</v>
      </c>
    </row>
    <row r="244" spans="1:3">
      <c r="A244" s="117" t="s">
        <v>2058</v>
      </c>
      <c r="B244" s="117" t="s">
        <v>1047</v>
      </c>
      <c r="C244" s="117" t="s">
        <v>1345</v>
      </c>
    </row>
    <row r="245" spans="1:3">
      <c r="A245" s="117" t="s">
        <v>2059</v>
      </c>
      <c r="B245" s="117" t="s">
        <v>697</v>
      </c>
      <c r="C245" s="117" t="s">
        <v>1345</v>
      </c>
    </row>
    <row r="246" spans="1:3">
      <c r="A246" s="117" t="s">
        <v>3305</v>
      </c>
      <c r="B246" s="117" t="s">
        <v>3304</v>
      </c>
      <c r="C246" s="117" t="s">
        <v>1345</v>
      </c>
    </row>
    <row r="247" spans="1:3">
      <c r="A247" s="117" t="s">
        <v>1177</v>
      </c>
      <c r="B247" s="117" t="s">
        <v>494</v>
      </c>
      <c r="C247" s="117" t="s">
        <v>1345</v>
      </c>
    </row>
    <row r="248" spans="1:3">
      <c r="A248" s="117" t="s">
        <v>2735</v>
      </c>
      <c r="B248" s="117" t="s">
        <v>2734</v>
      </c>
      <c r="C248" s="117" t="s">
        <v>1345</v>
      </c>
    </row>
    <row r="249" spans="1:3">
      <c r="A249" s="117" t="s">
        <v>1086</v>
      </c>
      <c r="B249" s="117" t="s">
        <v>149</v>
      </c>
      <c r="C249" s="117" t="s">
        <v>1346</v>
      </c>
    </row>
    <row r="250" spans="1:3">
      <c r="A250" s="117" t="s">
        <v>2241</v>
      </c>
      <c r="B250" s="117" t="s">
        <v>872</v>
      </c>
      <c r="C250" s="117" t="s">
        <v>1346</v>
      </c>
    </row>
    <row r="251" spans="1:3">
      <c r="A251" s="117" t="s">
        <v>1087</v>
      </c>
      <c r="B251" s="117" t="s">
        <v>254</v>
      </c>
      <c r="C251" s="117" t="s">
        <v>1346</v>
      </c>
    </row>
    <row r="252" spans="1:3">
      <c r="A252" s="117" t="s">
        <v>1747</v>
      </c>
      <c r="B252" s="117" t="s">
        <v>767</v>
      </c>
      <c r="C252" s="117" t="s">
        <v>1346</v>
      </c>
    </row>
    <row r="253" spans="1:3">
      <c r="A253" s="117" t="s">
        <v>2365</v>
      </c>
      <c r="B253" s="117" t="s">
        <v>1494</v>
      </c>
      <c r="C253" s="117" t="s">
        <v>1345</v>
      </c>
    </row>
    <row r="254" spans="1:3">
      <c r="A254" s="117" t="s">
        <v>1748</v>
      </c>
      <c r="B254" s="117" t="s">
        <v>1681</v>
      </c>
      <c r="C254" s="117" t="s">
        <v>1346</v>
      </c>
    </row>
    <row r="255" spans="1:3">
      <c r="A255" s="117" t="s">
        <v>2060</v>
      </c>
      <c r="B255" s="117" t="s">
        <v>1055</v>
      </c>
      <c r="C255" s="117" t="s">
        <v>1345</v>
      </c>
    </row>
    <row r="256" spans="1:3">
      <c r="A256" s="117" t="s">
        <v>2366</v>
      </c>
      <c r="B256" s="117" t="s">
        <v>1546</v>
      </c>
      <c r="C256" s="117" t="s">
        <v>1345</v>
      </c>
    </row>
    <row r="257" spans="1:3">
      <c r="A257" s="117" t="s">
        <v>1278</v>
      </c>
      <c r="B257" s="117" t="s">
        <v>698</v>
      </c>
      <c r="C257" s="117" t="s">
        <v>1346</v>
      </c>
    </row>
    <row r="258" spans="1:3">
      <c r="A258" s="117" t="s">
        <v>2784</v>
      </c>
      <c r="B258" s="117" t="s">
        <v>2783</v>
      </c>
      <c r="C258" s="117" t="s">
        <v>1346</v>
      </c>
    </row>
    <row r="259" spans="1:3">
      <c r="A259" s="117" t="s">
        <v>2242</v>
      </c>
      <c r="B259" s="117" t="s">
        <v>1586</v>
      </c>
      <c r="C259" s="117" t="s">
        <v>1345</v>
      </c>
    </row>
    <row r="260" spans="1:3">
      <c r="A260" s="117" t="s">
        <v>2243</v>
      </c>
      <c r="B260" s="117" t="s">
        <v>1686</v>
      </c>
      <c r="C260" s="117" t="s">
        <v>1345</v>
      </c>
    </row>
    <row r="261" spans="1:3">
      <c r="A261" s="117" t="s">
        <v>2694</v>
      </c>
      <c r="B261" s="117" t="s">
        <v>2693</v>
      </c>
      <c r="C261" s="117" t="s">
        <v>1346</v>
      </c>
    </row>
    <row r="262" spans="1:3">
      <c r="A262" s="117" t="s">
        <v>2244</v>
      </c>
      <c r="B262" s="117" t="s">
        <v>1369</v>
      </c>
      <c r="C262" s="117" t="s">
        <v>1346</v>
      </c>
    </row>
    <row r="263" spans="1:3">
      <c r="A263" s="117" t="s">
        <v>1749</v>
      </c>
      <c r="B263" s="117" t="s">
        <v>998</v>
      </c>
      <c r="C263" s="117" t="s">
        <v>1346</v>
      </c>
    </row>
    <row r="264" spans="1:3">
      <c r="A264" s="117" t="s">
        <v>1750</v>
      </c>
      <c r="B264" s="117" t="s">
        <v>286</v>
      </c>
      <c r="C264" s="117" t="s">
        <v>1345</v>
      </c>
    </row>
    <row r="265" spans="1:3">
      <c r="A265" s="117" t="s">
        <v>1088</v>
      </c>
      <c r="B265" s="117" t="s">
        <v>3480</v>
      </c>
      <c r="C265" s="117" t="s">
        <v>1346</v>
      </c>
    </row>
    <row r="266" spans="1:3">
      <c r="A266" s="117" t="s">
        <v>1089</v>
      </c>
      <c r="B266" s="117" t="s">
        <v>212</v>
      </c>
      <c r="C266" s="117" t="s">
        <v>1346</v>
      </c>
    </row>
    <row r="267" spans="1:3">
      <c r="A267" s="117" t="s">
        <v>2367</v>
      </c>
      <c r="B267" s="117" t="s">
        <v>878</v>
      </c>
      <c r="C267" s="117" t="s">
        <v>1345</v>
      </c>
    </row>
    <row r="268" spans="1:3">
      <c r="A268" s="117" t="s">
        <v>2786</v>
      </c>
      <c r="B268" s="117" t="s">
        <v>2785</v>
      </c>
      <c r="C268" s="117" t="s">
        <v>1345</v>
      </c>
    </row>
    <row r="269" spans="1:3">
      <c r="A269" s="117" t="s">
        <v>1751</v>
      </c>
      <c r="B269" s="117" t="s">
        <v>194</v>
      </c>
      <c r="C269" s="117" t="s">
        <v>1345</v>
      </c>
    </row>
    <row r="270" spans="1:3">
      <c r="A270" s="117" t="s">
        <v>3481</v>
      </c>
      <c r="B270" s="117" t="s">
        <v>3482</v>
      </c>
      <c r="C270" s="117" t="s">
        <v>1345</v>
      </c>
    </row>
    <row r="271" spans="1:3">
      <c r="A271" s="117" t="s">
        <v>1279</v>
      </c>
      <c r="B271" s="117" t="s">
        <v>699</v>
      </c>
      <c r="C271" s="117" t="s">
        <v>1346</v>
      </c>
    </row>
    <row r="272" spans="1:3">
      <c r="A272" s="117" t="s">
        <v>1752</v>
      </c>
      <c r="B272" s="117" t="s">
        <v>543</v>
      </c>
      <c r="C272" s="117" t="s">
        <v>1345</v>
      </c>
    </row>
    <row r="273" spans="1:3">
      <c r="A273" s="117" t="s">
        <v>2061</v>
      </c>
      <c r="B273" s="117" t="s">
        <v>599</v>
      </c>
      <c r="C273" s="117" t="s">
        <v>1345</v>
      </c>
    </row>
    <row r="274" spans="1:3">
      <c r="A274" s="117" t="s">
        <v>1753</v>
      </c>
      <c r="B274" s="117" t="s">
        <v>946</v>
      </c>
      <c r="C274" s="117" t="s">
        <v>1346</v>
      </c>
    </row>
    <row r="275" spans="1:3">
      <c r="A275" s="117" t="s">
        <v>3199</v>
      </c>
      <c r="B275" s="117" t="s">
        <v>3198</v>
      </c>
      <c r="C275" s="117" t="s">
        <v>1345</v>
      </c>
    </row>
    <row r="276" spans="1:3">
      <c r="A276" s="117" t="s">
        <v>2062</v>
      </c>
      <c r="B276" s="117" t="s">
        <v>25</v>
      </c>
      <c r="C276" s="117" t="s">
        <v>1346</v>
      </c>
    </row>
    <row r="277" spans="1:3">
      <c r="A277" s="117" t="s">
        <v>1754</v>
      </c>
      <c r="B277" s="117" t="s">
        <v>882</v>
      </c>
      <c r="C277" s="117" t="s">
        <v>1345</v>
      </c>
    </row>
    <row r="278" spans="1:3">
      <c r="A278" s="117" t="s">
        <v>2788</v>
      </c>
      <c r="B278" s="117" t="s">
        <v>2787</v>
      </c>
      <c r="C278" s="117" t="s">
        <v>1345</v>
      </c>
    </row>
    <row r="279" spans="1:3">
      <c r="A279" s="117" t="s">
        <v>1755</v>
      </c>
      <c r="B279" s="117" t="s">
        <v>1033</v>
      </c>
      <c r="C279" s="117" t="s">
        <v>1345</v>
      </c>
    </row>
    <row r="280" spans="1:3">
      <c r="A280" s="117" t="s">
        <v>1756</v>
      </c>
      <c r="B280" s="117" t="s">
        <v>927</v>
      </c>
      <c r="C280" s="117" t="s">
        <v>1345</v>
      </c>
    </row>
    <row r="281" spans="1:3">
      <c r="A281" s="117" t="s">
        <v>1757</v>
      </c>
      <c r="B281" s="117" t="s">
        <v>843</v>
      </c>
      <c r="C281" s="117" t="s">
        <v>1346</v>
      </c>
    </row>
    <row r="282" spans="1:3">
      <c r="A282" s="117" t="s">
        <v>1329</v>
      </c>
      <c r="B282" s="117" t="s">
        <v>115</v>
      </c>
      <c r="C282" s="117" t="s">
        <v>1346</v>
      </c>
    </row>
    <row r="283" spans="1:3">
      <c r="A283" s="117" t="s">
        <v>2368</v>
      </c>
      <c r="B283" s="117" t="s">
        <v>3306</v>
      </c>
      <c r="C283" s="117" t="s">
        <v>1345</v>
      </c>
    </row>
    <row r="284" spans="1:3">
      <c r="A284" s="117" t="s">
        <v>2245</v>
      </c>
      <c r="B284" s="117" t="s">
        <v>865</v>
      </c>
      <c r="C284" s="117" t="s">
        <v>1345</v>
      </c>
    </row>
    <row r="285" spans="1:3">
      <c r="A285" s="117" t="s">
        <v>1280</v>
      </c>
      <c r="B285" s="117" t="s">
        <v>151</v>
      </c>
      <c r="C285" s="117" t="s">
        <v>1345</v>
      </c>
    </row>
    <row r="286" spans="1:3">
      <c r="A286" s="117" t="s">
        <v>3111</v>
      </c>
      <c r="B286" s="117" t="s">
        <v>3110</v>
      </c>
      <c r="C286" s="117" t="s">
        <v>1345</v>
      </c>
    </row>
    <row r="287" spans="1:3">
      <c r="A287" s="117" t="s">
        <v>3113</v>
      </c>
      <c r="B287" s="117" t="s">
        <v>3112</v>
      </c>
      <c r="C287" s="117" t="s">
        <v>1346</v>
      </c>
    </row>
    <row r="288" spans="1:3">
      <c r="A288" s="117" t="s">
        <v>2369</v>
      </c>
      <c r="B288" s="117" t="s">
        <v>1522</v>
      </c>
      <c r="C288" s="117" t="s">
        <v>1345</v>
      </c>
    </row>
    <row r="289" spans="1:3">
      <c r="A289" s="117" t="s">
        <v>1090</v>
      </c>
      <c r="B289" s="117" t="s">
        <v>288</v>
      </c>
      <c r="C289" s="117" t="s">
        <v>1345</v>
      </c>
    </row>
    <row r="290" spans="1:3">
      <c r="A290" s="117" t="s">
        <v>2790</v>
      </c>
      <c r="B290" s="117" t="s">
        <v>2789</v>
      </c>
      <c r="C290" s="117" t="s">
        <v>1345</v>
      </c>
    </row>
    <row r="291" spans="1:3">
      <c r="A291" s="117" t="s">
        <v>2063</v>
      </c>
      <c r="B291" s="117" t="s">
        <v>1587</v>
      </c>
      <c r="C291" s="117" t="s">
        <v>1345</v>
      </c>
    </row>
    <row r="292" spans="1:3">
      <c r="A292" s="117" t="s">
        <v>2064</v>
      </c>
      <c r="B292" s="117" t="s">
        <v>26</v>
      </c>
      <c r="C292" s="117" t="s">
        <v>1345</v>
      </c>
    </row>
    <row r="293" spans="1:3">
      <c r="A293" s="117" t="s">
        <v>2696</v>
      </c>
      <c r="B293" s="117" t="s">
        <v>2695</v>
      </c>
      <c r="C293" s="117" t="s">
        <v>1345</v>
      </c>
    </row>
    <row r="294" spans="1:3">
      <c r="A294" s="117" t="s">
        <v>1281</v>
      </c>
      <c r="B294" s="117" t="s">
        <v>154</v>
      </c>
      <c r="C294" s="117" t="s">
        <v>1345</v>
      </c>
    </row>
    <row r="295" spans="1:3">
      <c r="A295" s="117" t="s">
        <v>2737</v>
      </c>
      <c r="B295" s="117" t="s">
        <v>2736</v>
      </c>
      <c r="C295" s="117" t="s">
        <v>1345</v>
      </c>
    </row>
    <row r="296" spans="1:3">
      <c r="A296" s="117" t="s">
        <v>1956</v>
      </c>
      <c r="B296" s="117" t="s">
        <v>1015</v>
      </c>
      <c r="C296" s="117" t="s">
        <v>1345</v>
      </c>
    </row>
    <row r="297" spans="1:3">
      <c r="A297" s="117" t="s">
        <v>1091</v>
      </c>
      <c r="B297" s="117" t="s">
        <v>567</v>
      </c>
      <c r="C297" s="117" t="s">
        <v>1346</v>
      </c>
    </row>
    <row r="298" spans="1:3">
      <c r="A298" s="117" t="s">
        <v>1758</v>
      </c>
      <c r="B298" s="117" t="s">
        <v>769</v>
      </c>
      <c r="C298" s="117" t="s">
        <v>1346</v>
      </c>
    </row>
    <row r="299" spans="1:3">
      <c r="A299" s="117" t="s">
        <v>1759</v>
      </c>
      <c r="B299" s="117" t="s">
        <v>1355</v>
      </c>
      <c r="C299" s="117" t="s">
        <v>1346</v>
      </c>
    </row>
    <row r="300" spans="1:3">
      <c r="A300" s="117" t="s">
        <v>3265</v>
      </c>
      <c r="B300" s="117" t="s">
        <v>3264</v>
      </c>
      <c r="C300" s="117" t="s">
        <v>1346</v>
      </c>
    </row>
    <row r="301" spans="1:3">
      <c r="A301" s="117" t="s">
        <v>2065</v>
      </c>
      <c r="B301" s="117" t="s">
        <v>1360</v>
      </c>
      <c r="C301" s="117" t="s">
        <v>1346</v>
      </c>
    </row>
    <row r="302" spans="1:3">
      <c r="A302" s="117" t="s">
        <v>2206</v>
      </c>
      <c r="B302" s="117" t="s">
        <v>365</v>
      </c>
      <c r="C302" s="117" t="s">
        <v>1346</v>
      </c>
    </row>
    <row r="303" spans="1:3">
      <c r="A303" s="117" t="s">
        <v>2739</v>
      </c>
      <c r="B303" s="117" t="s">
        <v>2738</v>
      </c>
      <c r="C303" s="117" t="s">
        <v>1345</v>
      </c>
    </row>
    <row r="304" spans="1:3">
      <c r="A304" s="117" t="s">
        <v>2666</v>
      </c>
      <c r="B304" s="117" t="s">
        <v>2665</v>
      </c>
      <c r="C304" s="117" t="s">
        <v>1345</v>
      </c>
    </row>
    <row r="305" spans="1:3">
      <c r="A305" s="117" t="s">
        <v>2792</v>
      </c>
      <c r="B305" s="117" t="s">
        <v>2791</v>
      </c>
      <c r="C305" s="117" t="s">
        <v>1346</v>
      </c>
    </row>
    <row r="306" spans="1:3">
      <c r="A306" s="117" t="s">
        <v>2066</v>
      </c>
      <c r="B306" s="117" t="s">
        <v>1498</v>
      </c>
      <c r="C306" s="117" t="s">
        <v>1346</v>
      </c>
    </row>
    <row r="307" spans="1:3">
      <c r="A307" s="117" t="s">
        <v>2246</v>
      </c>
      <c r="B307" s="117" t="s">
        <v>2455</v>
      </c>
      <c r="C307" s="117" t="s">
        <v>1346</v>
      </c>
    </row>
    <row r="308" spans="1:3">
      <c r="A308" s="117" t="s">
        <v>2012</v>
      </c>
      <c r="B308" s="117" t="s">
        <v>1530</v>
      </c>
      <c r="C308" s="117" t="s">
        <v>1346</v>
      </c>
    </row>
    <row r="309" spans="1:3">
      <c r="A309" s="117" t="s">
        <v>2370</v>
      </c>
      <c r="B309" s="117" t="s">
        <v>1391</v>
      </c>
      <c r="C309" s="117" t="s">
        <v>1345</v>
      </c>
    </row>
    <row r="310" spans="1:3">
      <c r="A310" s="117" t="s">
        <v>2656</v>
      </c>
      <c r="B310" s="117" t="s">
        <v>2655</v>
      </c>
      <c r="C310" s="117" t="s">
        <v>1346</v>
      </c>
    </row>
    <row r="311" spans="1:3">
      <c r="A311" s="117" t="s">
        <v>2067</v>
      </c>
      <c r="B311" s="117" t="s">
        <v>1026</v>
      </c>
      <c r="C311" s="117" t="s">
        <v>1345</v>
      </c>
    </row>
    <row r="312" spans="1:3">
      <c r="A312" s="117" t="s">
        <v>2068</v>
      </c>
      <c r="B312" s="117" t="s">
        <v>700</v>
      </c>
      <c r="C312" s="117" t="s">
        <v>1345</v>
      </c>
    </row>
    <row r="313" spans="1:3">
      <c r="A313" s="117" t="s">
        <v>1957</v>
      </c>
      <c r="B313" s="117" t="s">
        <v>1543</v>
      </c>
      <c r="C313" s="117" t="s">
        <v>1345</v>
      </c>
    </row>
    <row r="314" spans="1:3">
      <c r="A314" s="117" t="s">
        <v>2069</v>
      </c>
      <c r="B314" s="117" t="s">
        <v>701</v>
      </c>
      <c r="C314" s="117" t="s">
        <v>1346</v>
      </c>
    </row>
    <row r="315" spans="1:3">
      <c r="A315" s="117" t="s">
        <v>2794</v>
      </c>
      <c r="B315" s="117" t="s">
        <v>2793</v>
      </c>
      <c r="C315" s="117" t="s">
        <v>1345</v>
      </c>
    </row>
    <row r="316" spans="1:3">
      <c r="A316" s="117" t="s">
        <v>1761</v>
      </c>
      <c r="B316" s="117" t="s">
        <v>1760</v>
      </c>
      <c r="C316" s="117" t="s">
        <v>1345</v>
      </c>
    </row>
    <row r="317" spans="1:3">
      <c r="A317" s="117" t="s">
        <v>3135</v>
      </c>
      <c r="B317" s="117" t="s">
        <v>3134</v>
      </c>
      <c r="C317" s="117" t="s">
        <v>1346</v>
      </c>
    </row>
    <row r="318" spans="1:3">
      <c r="A318" s="117" t="s">
        <v>2070</v>
      </c>
      <c r="B318" s="117" t="s">
        <v>952</v>
      </c>
      <c r="C318" s="117" t="s">
        <v>1345</v>
      </c>
    </row>
    <row r="319" spans="1:3">
      <c r="A319" s="117" t="s">
        <v>2071</v>
      </c>
      <c r="B319" s="117" t="s">
        <v>28</v>
      </c>
      <c r="C319" s="117" t="s">
        <v>1346</v>
      </c>
    </row>
    <row r="320" spans="1:3">
      <c r="A320" s="117" t="s">
        <v>1762</v>
      </c>
      <c r="B320" s="117" t="s">
        <v>947</v>
      </c>
      <c r="C320" s="117" t="s">
        <v>1345</v>
      </c>
    </row>
    <row r="321" spans="1:3">
      <c r="A321" s="117" t="s">
        <v>1763</v>
      </c>
      <c r="B321" s="117" t="s">
        <v>884</v>
      </c>
      <c r="C321" s="117" t="s">
        <v>1345</v>
      </c>
    </row>
    <row r="322" spans="1:3">
      <c r="A322" s="117" t="s">
        <v>2371</v>
      </c>
      <c r="B322" s="117" t="s">
        <v>1693</v>
      </c>
      <c r="C322" s="117" t="s">
        <v>1345</v>
      </c>
    </row>
    <row r="323" spans="1:3">
      <c r="A323" s="117" t="s">
        <v>1282</v>
      </c>
      <c r="B323" s="117" t="s">
        <v>702</v>
      </c>
      <c r="C323" s="117" t="s">
        <v>1345</v>
      </c>
    </row>
    <row r="324" spans="1:3">
      <c r="A324" s="117" t="s">
        <v>3069</v>
      </c>
      <c r="B324" s="117" t="s">
        <v>3068</v>
      </c>
      <c r="C324" s="117" t="s">
        <v>1345</v>
      </c>
    </row>
    <row r="325" spans="1:3">
      <c r="A325" s="117" t="s">
        <v>1186</v>
      </c>
      <c r="B325" s="117" t="s">
        <v>370</v>
      </c>
      <c r="C325" s="117" t="s">
        <v>1346</v>
      </c>
    </row>
    <row r="326" spans="1:3">
      <c r="A326" s="117" t="s">
        <v>2625</v>
      </c>
      <c r="B326" s="117" t="s">
        <v>2597</v>
      </c>
      <c r="C326" s="117" t="s">
        <v>1345</v>
      </c>
    </row>
    <row r="327" spans="1:3">
      <c r="A327" s="117" t="s">
        <v>2796</v>
      </c>
      <c r="B327" s="117" t="s">
        <v>2795</v>
      </c>
      <c r="C327" s="117" t="s">
        <v>1345</v>
      </c>
    </row>
    <row r="328" spans="1:3">
      <c r="A328" s="117" t="s">
        <v>2072</v>
      </c>
      <c r="B328" s="117" t="s">
        <v>1049</v>
      </c>
      <c r="C328" s="117" t="s">
        <v>1345</v>
      </c>
    </row>
    <row r="329" spans="1:3">
      <c r="A329" s="117" t="s">
        <v>2073</v>
      </c>
      <c r="B329" s="117" t="s">
        <v>704</v>
      </c>
      <c r="C329" s="117" t="s">
        <v>1345</v>
      </c>
    </row>
    <row r="330" spans="1:3">
      <c r="A330" s="117" t="s">
        <v>1958</v>
      </c>
      <c r="B330" s="117" t="s">
        <v>1016</v>
      </c>
      <c r="C330" s="117" t="s">
        <v>1345</v>
      </c>
    </row>
    <row r="331" spans="1:3">
      <c r="A331" s="117" t="s">
        <v>1959</v>
      </c>
      <c r="B331" s="117" t="s">
        <v>869</v>
      </c>
      <c r="C331" s="117" t="s">
        <v>1345</v>
      </c>
    </row>
    <row r="332" spans="1:3">
      <c r="A332" s="117" t="s">
        <v>1092</v>
      </c>
      <c r="B332" s="117" t="s">
        <v>289</v>
      </c>
      <c r="C332" s="117" t="s">
        <v>1345</v>
      </c>
    </row>
    <row r="333" spans="1:3">
      <c r="A333" s="117" t="s">
        <v>2074</v>
      </c>
      <c r="B333" s="117" t="s">
        <v>705</v>
      </c>
      <c r="C333" s="117" t="s">
        <v>1345</v>
      </c>
    </row>
    <row r="334" spans="1:3">
      <c r="A334" s="117" t="s">
        <v>2247</v>
      </c>
      <c r="B334" s="117" t="s">
        <v>1588</v>
      </c>
      <c r="C334" s="117" t="s">
        <v>1346</v>
      </c>
    </row>
    <row r="335" spans="1:3">
      <c r="A335" s="117" t="s">
        <v>2248</v>
      </c>
      <c r="B335" s="117" t="s">
        <v>1607</v>
      </c>
      <c r="C335" s="117" t="s">
        <v>1346</v>
      </c>
    </row>
    <row r="336" spans="1:3">
      <c r="A336" s="117" t="s">
        <v>1764</v>
      </c>
      <c r="B336" s="117" t="s">
        <v>1682</v>
      </c>
      <c r="C336" s="117" t="s">
        <v>1346</v>
      </c>
    </row>
    <row r="337" spans="1:3">
      <c r="A337" s="117" t="s">
        <v>2075</v>
      </c>
      <c r="B337" s="117" t="s">
        <v>706</v>
      </c>
      <c r="C337" s="117" t="s">
        <v>1346</v>
      </c>
    </row>
    <row r="338" spans="1:3">
      <c r="A338" s="117" t="s">
        <v>2569</v>
      </c>
      <c r="B338" s="117" t="s">
        <v>2553</v>
      </c>
      <c r="C338" s="117" t="s">
        <v>1346</v>
      </c>
    </row>
    <row r="339" spans="1:3">
      <c r="A339" s="117" t="s">
        <v>1187</v>
      </c>
      <c r="B339" s="117" t="s">
        <v>496</v>
      </c>
      <c r="C339" s="117" t="s">
        <v>1346</v>
      </c>
    </row>
    <row r="340" spans="1:3">
      <c r="A340" s="117" t="s">
        <v>2699</v>
      </c>
      <c r="B340" s="117" t="s">
        <v>2698</v>
      </c>
      <c r="C340" s="117" t="s">
        <v>1345</v>
      </c>
    </row>
    <row r="341" spans="1:3">
      <c r="A341" s="117" t="s">
        <v>3308</v>
      </c>
      <c r="B341" s="117" t="s">
        <v>3307</v>
      </c>
      <c r="C341" s="117" t="s">
        <v>1345</v>
      </c>
    </row>
    <row r="342" spans="1:3">
      <c r="A342" s="117" t="s">
        <v>3022</v>
      </c>
      <c r="B342" s="117" t="s">
        <v>3042</v>
      </c>
      <c r="C342" s="117" t="s">
        <v>1345</v>
      </c>
    </row>
    <row r="343" spans="1:3">
      <c r="A343" s="117" t="s">
        <v>2631</v>
      </c>
      <c r="B343" s="117" t="s">
        <v>2603</v>
      </c>
      <c r="C343" s="117" t="s">
        <v>1345</v>
      </c>
    </row>
    <row r="344" spans="1:3">
      <c r="A344" s="117" t="s">
        <v>2076</v>
      </c>
      <c r="B344" s="117" t="s">
        <v>980</v>
      </c>
      <c r="C344" s="117" t="s">
        <v>1345</v>
      </c>
    </row>
    <row r="345" spans="1:3">
      <c r="A345" s="117" t="s">
        <v>3483</v>
      </c>
      <c r="B345" s="117" t="s">
        <v>3484</v>
      </c>
      <c r="C345" s="117" t="s">
        <v>1346</v>
      </c>
    </row>
    <row r="346" spans="1:3">
      <c r="A346" s="117" t="s">
        <v>1960</v>
      </c>
      <c r="B346" s="117" t="s">
        <v>2542</v>
      </c>
      <c r="C346" s="117" t="s">
        <v>1346</v>
      </c>
    </row>
    <row r="347" spans="1:3">
      <c r="A347" s="117" t="s">
        <v>2798</v>
      </c>
      <c r="B347" s="117" t="s">
        <v>2797</v>
      </c>
      <c r="C347" s="117" t="s">
        <v>1346</v>
      </c>
    </row>
    <row r="348" spans="1:3">
      <c r="A348" s="117" t="s">
        <v>2800</v>
      </c>
      <c r="B348" s="117" t="s">
        <v>2799</v>
      </c>
      <c r="C348" s="117" t="s">
        <v>1346</v>
      </c>
    </row>
    <row r="349" spans="1:3">
      <c r="A349" s="117" t="s">
        <v>1093</v>
      </c>
      <c r="B349" s="117" t="s">
        <v>184</v>
      </c>
      <c r="C349" s="117" t="s">
        <v>1346</v>
      </c>
    </row>
    <row r="350" spans="1:3">
      <c r="A350" s="117" t="s">
        <v>2372</v>
      </c>
      <c r="B350" s="117" t="s">
        <v>1524</v>
      </c>
      <c r="C350" s="117" t="s">
        <v>1345</v>
      </c>
    </row>
    <row r="351" spans="1:3">
      <c r="A351" s="117" t="s">
        <v>1765</v>
      </c>
      <c r="B351" s="117" t="s">
        <v>770</v>
      </c>
      <c r="C351" s="117" t="s">
        <v>1345</v>
      </c>
    </row>
    <row r="352" spans="1:3">
      <c r="A352" s="117" t="s">
        <v>2013</v>
      </c>
      <c r="B352" s="117" t="s">
        <v>239</v>
      </c>
      <c r="C352" s="117" t="s">
        <v>1345</v>
      </c>
    </row>
    <row r="353" spans="1:3">
      <c r="A353" s="117" t="s">
        <v>2207</v>
      </c>
      <c r="B353" s="117" t="s">
        <v>117</v>
      </c>
      <c r="C353" s="117" t="s">
        <v>1345</v>
      </c>
    </row>
    <row r="354" spans="1:3">
      <c r="A354" s="117" t="s">
        <v>3019</v>
      </c>
      <c r="B354" s="117" t="s">
        <v>3039</v>
      </c>
      <c r="C354" s="117" t="s">
        <v>1345</v>
      </c>
    </row>
    <row r="355" spans="1:3">
      <c r="A355" s="117" t="s">
        <v>2701</v>
      </c>
      <c r="B355" s="117" t="s">
        <v>2700</v>
      </c>
      <c r="C355" s="117" t="s">
        <v>1345</v>
      </c>
    </row>
    <row r="356" spans="1:3">
      <c r="A356" s="117" t="s">
        <v>2249</v>
      </c>
      <c r="B356" s="117" t="s">
        <v>1370</v>
      </c>
      <c r="C356" s="117" t="s">
        <v>1345</v>
      </c>
    </row>
    <row r="357" spans="1:3">
      <c r="A357" s="117" t="s">
        <v>1766</v>
      </c>
      <c r="B357" s="117" t="s">
        <v>639</v>
      </c>
      <c r="C357" s="117" t="s">
        <v>1345</v>
      </c>
    </row>
    <row r="358" spans="1:3">
      <c r="A358" s="117" t="s">
        <v>2470</v>
      </c>
      <c r="B358" s="117" t="s">
        <v>2482</v>
      </c>
      <c r="C358" s="117" t="s">
        <v>1345</v>
      </c>
    </row>
    <row r="359" spans="1:3">
      <c r="A359" s="117" t="s">
        <v>1767</v>
      </c>
      <c r="B359" s="117" t="s">
        <v>214</v>
      </c>
      <c r="C359" s="117" t="s">
        <v>1345</v>
      </c>
    </row>
    <row r="360" spans="1:3">
      <c r="A360" s="117" t="s">
        <v>2373</v>
      </c>
      <c r="B360" s="117" t="s">
        <v>1487</v>
      </c>
      <c r="C360" s="117" t="s">
        <v>1345</v>
      </c>
    </row>
    <row r="361" spans="1:3">
      <c r="A361" s="117" t="s">
        <v>2077</v>
      </c>
      <c r="B361" s="117" t="s">
        <v>261</v>
      </c>
      <c r="C361" s="117" t="s">
        <v>1345</v>
      </c>
    </row>
    <row r="362" spans="1:3">
      <c r="A362" s="117" t="s">
        <v>2078</v>
      </c>
      <c r="B362" s="117" t="s">
        <v>76</v>
      </c>
      <c r="C362" s="117" t="s">
        <v>1345</v>
      </c>
    </row>
    <row r="363" spans="1:3">
      <c r="A363" s="117" t="s">
        <v>2079</v>
      </c>
      <c r="B363" s="117" t="s">
        <v>29</v>
      </c>
      <c r="C363" s="117" t="s">
        <v>1345</v>
      </c>
    </row>
    <row r="364" spans="1:3">
      <c r="A364" s="117" t="s">
        <v>2080</v>
      </c>
      <c r="B364" s="117" t="s">
        <v>155</v>
      </c>
      <c r="C364" s="117" t="s">
        <v>1346</v>
      </c>
    </row>
    <row r="365" spans="1:3">
      <c r="A365" s="117" t="s">
        <v>1283</v>
      </c>
      <c r="B365" s="117" t="s">
        <v>707</v>
      </c>
      <c r="C365" s="117" t="s">
        <v>1345</v>
      </c>
    </row>
    <row r="366" spans="1:3">
      <c r="A366" s="117" t="s">
        <v>1768</v>
      </c>
      <c r="B366" s="117" t="s">
        <v>841</v>
      </c>
      <c r="C366" s="117" t="s">
        <v>1345</v>
      </c>
    </row>
    <row r="367" spans="1:3">
      <c r="A367" s="117" t="s">
        <v>2250</v>
      </c>
      <c r="B367" s="117" t="s">
        <v>1061</v>
      </c>
      <c r="C367" s="117" t="s">
        <v>1345</v>
      </c>
    </row>
    <row r="368" spans="1:3">
      <c r="A368" s="117" t="s">
        <v>1961</v>
      </c>
      <c r="B368" s="117" t="s">
        <v>1017</v>
      </c>
      <c r="C368" s="117" t="s">
        <v>1345</v>
      </c>
    </row>
    <row r="369" spans="1:3">
      <c r="A369" s="117" t="s">
        <v>3151</v>
      </c>
      <c r="B369" s="117" t="s">
        <v>3150</v>
      </c>
      <c r="C369" s="117" t="s">
        <v>1345</v>
      </c>
    </row>
    <row r="370" spans="1:3">
      <c r="A370" s="117" t="s">
        <v>1284</v>
      </c>
      <c r="B370" s="117" t="s">
        <v>78</v>
      </c>
      <c r="C370" s="117" t="s">
        <v>1346</v>
      </c>
    </row>
    <row r="371" spans="1:3">
      <c r="A371" s="117" t="s">
        <v>2801</v>
      </c>
      <c r="B371" s="117" t="s">
        <v>2997</v>
      </c>
      <c r="C371" s="117" t="s">
        <v>1346</v>
      </c>
    </row>
    <row r="372" spans="1:3">
      <c r="A372" s="117" t="s">
        <v>1285</v>
      </c>
      <c r="B372" s="117" t="s">
        <v>708</v>
      </c>
      <c r="C372" s="117" t="s">
        <v>1346</v>
      </c>
    </row>
    <row r="373" spans="1:3">
      <c r="A373" s="117" t="s">
        <v>2081</v>
      </c>
      <c r="B373" s="117" t="s">
        <v>710</v>
      </c>
      <c r="C373" s="117" t="s">
        <v>1346</v>
      </c>
    </row>
    <row r="374" spans="1:3">
      <c r="A374" s="117" t="s">
        <v>1769</v>
      </c>
      <c r="B374" s="117" t="s">
        <v>2528</v>
      </c>
      <c r="C374" s="117" t="s">
        <v>1346</v>
      </c>
    </row>
    <row r="375" spans="1:3">
      <c r="A375" s="117" t="s">
        <v>2082</v>
      </c>
      <c r="B375" s="117" t="s">
        <v>6</v>
      </c>
      <c r="C375" s="117" t="s">
        <v>1346</v>
      </c>
    </row>
    <row r="376" spans="1:3">
      <c r="A376" s="117" t="s">
        <v>2083</v>
      </c>
      <c r="B376" s="117" t="s">
        <v>293</v>
      </c>
      <c r="C376" s="117" t="s">
        <v>1346</v>
      </c>
    </row>
    <row r="377" spans="1:3">
      <c r="A377" s="117" t="s">
        <v>2337</v>
      </c>
      <c r="B377" s="117" t="s">
        <v>852</v>
      </c>
      <c r="C377" s="117" t="s">
        <v>1345</v>
      </c>
    </row>
    <row r="378" spans="1:3">
      <c r="A378" s="117" t="s">
        <v>1770</v>
      </c>
      <c r="B378" s="117" t="s">
        <v>928</v>
      </c>
      <c r="C378" s="117" t="s">
        <v>1345</v>
      </c>
    </row>
    <row r="379" spans="1:3">
      <c r="A379" s="117" t="s">
        <v>2565</v>
      </c>
      <c r="B379" s="117" t="s">
        <v>2548</v>
      </c>
      <c r="C379" s="117" t="s">
        <v>1346</v>
      </c>
    </row>
    <row r="380" spans="1:3">
      <c r="A380" s="117" t="s">
        <v>3485</v>
      </c>
      <c r="B380" s="118" t="s">
        <v>3486</v>
      </c>
      <c r="C380" s="117" t="s">
        <v>1346</v>
      </c>
    </row>
    <row r="381" spans="1:3">
      <c r="A381" s="117" t="s">
        <v>1771</v>
      </c>
      <c r="B381" s="117" t="s">
        <v>1562</v>
      </c>
      <c r="C381" s="117" t="s">
        <v>1346</v>
      </c>
    </row>
    <row r="382" spans="1:3">
      <c r="A382" s="117" t="s">
        <v>1189</v>
      </c>
      <c r="B382" s="117" t="s">
        <v>373</v>
      </c>
      <c r="C382" s="117" t="s">
        <v>1346</v>
      </c>
    </row>
    <row r="383" spans="1:3">
      <c r="A383" s="117" t="s">
        <v>2014</v>
      </c>
      <c r="B383" s="117" t="s">
        <v>470</v>
      </c>
      <c r="C383" s="117" t="s">
        <v>1345</v>
      </c>
    </row>
    <row r="384" spans="1:3">
      <c r="A384" s="117" t="s">
        <v>2084</v>
      </c>
      <c r="B384" s="117" t="s">
        <v>711</v>
      </c>
      <c r="C384" s="117" t="s">
        <v>1346</v>
      </c>
    </row>
    <row r="385" spans="1:3">
      <c r="A385" s="117" t="s">
        <v>1094</v>
      </c>
      <c r="B385" s="117" t="s">
        <v>814</v>
      </c>
      <c r="C385" s="117" t="s">
        <v>1346</v>
      </c>
    </row>
    <row r="386" spans="1:3">
      <c r="A386" s="117" t="s">
        <v>2374</v>
      </c>
      <c r="B386" s="117" t="s">
        <v>918</v>
      </c>
      <c r="C386" s="117" t="s">
        <v>1346</v>
      </c>
    </row>
    <row r="387" spans="1:3">
      <c r="A387" s="117" t="s">
        <v>2375</v>
      </c>
      <c r="B387" s="117" t="s">
        <v>1551</v>
      </c>
      <c r="C387" s="117" t="s">
        <v>1346</v>
      </c>
    </row>
    <row r="388" spans="1:3">
      <c r="A388" s="117" t="s">
        <v>2085</v>
      </c>
      <c r="B388" s="117" t="s">
        <v>80</v>
      </c>
      <c r="C388" s="117" t="s">
        <v>1346</v>
      </c>
    </row>
    <row r="389" spans="1:3">
      <c r="A389" s="117" t="s">
        <v>1095</v>
      </c>
      <c r="B389" s="117" t="s">
        <v>815</v>
      </c>
      <c r="C389" s="117" t="s">
        <v>1346</v>
      </c>
    </row>
    <row r="390" spans="1:3">
      <c r="A390" s="117" t="s">
        <v>2086</v>
      </c>
      <c r="B390" s="117" t="s">
        <v>600</v>
      </c>
      <c r="C390" s="117" t="s">
        <v>1345</v>
      </c>
    </row>
    <row r="391" spans="1:3">
      <c r="A391" s="117" t="s">
        <v>2473</v>
      </c>
      <c r="B391" s="117" t="s">
        <v>3309</v>
      </c>
      <c r="C391" s="117" t="s">
        <v>1345</v>
      </c>
    </row>
    <row r="392" spans="1:3">
      <c r="A392" s="117" t="s">
        <v>1772</v>
      </c>
      <c r="B392" s="117" t="s">
        <v>1473</v>
      </c>
      <c r="C392" s="117" t="s">
        <v>1345</v>
      </c>
    </row>
    <row r="393" spans="1:3">
      <c r="A393" s="117" t="s">
        <v>1773</v>
      </c>
      <c r="B393" s="117" t="s">
        <v>195</v>
      </c>
      <c r="C393" s="117" t="s">
        <v>1345</v>
      </c>
    </row>
    <row r="394" spans="1:3">
      <c r="A394" s="117" t="s">
        <v>2376</v>
      </c>
      <c r="B394" s="117" t="s">
        <v>1486</v>
      </c>
      <c r="C394" s="117" t="s">
        <v>1345</v>
      </c>
    </row>
    <row r="395" spans="1:3">
      <c r="A395" s="117" t="s">
        <v>2377</v>
      </c>
      <c r="B395" s="117" t="s">
        <v>1601</v>
      </c>
      <c r="C395" s="117" t="s">
        <v>1345</v>
      </c>
    </row>
    <row r="396" spans="1:3">
      <c r="A396" s="117" t="s">
        <v>3013</v>
      </c>
      <c r="B396" s="117" t="s">
        <v>3033</v>
      </c>
      <c r="C396" s="117" t="s">
        <v>1345</v>
      </c>
    </row>
    <row r="397" spans="1:3">
      <c r="A397" s="117" t="s">
        <v>1962</v>
      </c>
      <c r="B397" s="117" t="s">
        <v>497</v>
      </c>
      <c r="C397" s="117" t="s">
        <v>1345</v>
      </c>
    </row>
    <row r="398" spans="1:3">
      <c r="A398" s="117" t="s">
        <v>2015</v>
      </c>
      <c r="B398" s="117" t="s">
        <v>472</v>
      </c>
      <c r="C398" s="117" t="s">
        <v>1345</v>
      </c>
    </row>
    <row r="399" spans="1:3">
      <c r="A399" s="117" t="s">
        <v>1774</v>
      </c>
      <c r="B399" s="117" t="s">
        <v>1480</v>
      </c>
      <c r="C399" s="117" t="s">
        <v>1345</v>
      </c>
    </row>
    <row r="400" spans="1:3">
      <c r="A400" s="117" t="s">
        <v>1775</v>
      </c>
      <c r="B400" s="117" t="s">
        <v>545</v>
      </c>
      <c r="C400" s="117" t="s">
        <v>1345</v>
      </c>
    </row>
    <row r="401" spans="1:3">
      <c r="A401" s="117" t="s">
        <v>2803</v>
      </c>
      <c r="B401" s="117" t="s">
        <v>2802</v>
      </c>
      <c r="C401" s="117" t="s">
        <v>1345</v>
      </c>
    </row>
    <row r="402" spans="1:3">
      <c r="A402" s="117" t="s">
        <v>1776</v>
      </c>
      <c r="B402" s="117" t="s">
        <v>870</v>
      </c>
      <c r="C402" s="117" t="s">
        <v>1345</v>
      </c>
    </row>
    <row r="403" spans="1:3">
      <c r="A403" s="117" t="s">
        <v>2476</v>
      </c>
      <c r="B403" s="117" t="s">
        <v>2487</v>
      </c>
      <c r="C403" s="117" t="s">
        <v>1345</v>
      </c>
    </row>
    <row r="404" spans="1:3">
      <c r="A404" s="117" t="s">
        <v>1190</v>
      </c>
      <c r="B404" s="117" t="s">
        <v>498</v>
      </c>
      <c r="C404" s="117" t="s">
        <v>1345</v>
      </c>
    </row>
    <row r="405" spans="1:3">
      <c r="A405" s="117" t="s">
        <v>1777</v>
      </c>
      <c r="B405" s="117" t="s">
        <v>641</v>
      </c>
      <c r="C405" s="117" t="s">
        <v>1345</v>
      </c>
    </row>
    <row r="406" spans="1:3">
      <c r="A406" s="117" t="s">
        <v>1778</v>
      </c>
      <c r="B406" s="117" t="s">
        <v>816</v>
      </c>
      <c r="C406" s="117" t="s">
        <v>1346</v>
      </c>
    </row>
    <row r="407" spans="1:3">
      <c r="A407" s="117" t="s">
        <v>2378</v>
      </c>
      <c r="B407" s="117" t="s">
        <v>1519</v>
      </c>
      <c r="C407" s="117" t="s">
        <v>1345</v>
      </c>
    </row>
    <row r="408" spans="1:3">
      <c r="A408" s="117" t="s">
        <v>1779</v>
      </c>
      <c r="B408" s="117" t="s">
        <v>1034</v>
      </c>
      <c r="C408" s="117" t="s">
        <v>1345</v>
      </c>
    </row>
    <row r="409" spans="1:3">
      <c r="A409" s="117" t="s">
        <v>1191</v>
      </c>
      <c r="B409" s="117" t="s">
        <v>499</v>
      </c>
      <c r="C409" s="117" t="s">
        <v>1345</v>
      </c>
    </row>
    <row r="410" spans="1:3">
      <c r="A410" s="117" t="s">
        <v>1780</v>
      </c>
      <c r="B410" s="117" t="s">
        <v>561</v>
      </c>
      <c r="C410" s="117" t="s">
        <v>1345</v>
      </c>
    </row>
    <row r="411" spans="1:3">
      <c r="A411" s="117" t="s">
        <v>2805</v>
      </c>
      <c r="B411" s="117" t="s">
        <v>2804</v>
      </c>
      <c r="C411" s="117" t="s">
        <v>1345</v>
      </c>
    </row>
    <row r="412" spans="1:3">
      <c r="A412" s="117" t="s">
        <v>1963</v>
      </c>
      <c r="B412" s="117" t="s">
        <v>500</v>
      </c>
      <c r="C412" s="117" t="s">
        <v>1345</v>
      </c>
    </row>
    <row r="413" spans="1:3">
      <c r="A413" s="117" t="s">
        <v>1781</v>
      </c>
      <c r="B413" s="117" t="s">
        <v>997</v>
      </c>
      <c r="C413" s="117" t="s">
        <v>1345</v>
      </c>
    </row>
    <row r="414" spans="1:3">
      <c r="A414" s="117" t="s">
        <v>2087</v>
      </c>
      <c r="B414" s="117" t="s">
        <v>601</v>
      </c>
      <c r="C414" s="117" t="s">
        <v>1346</v>
      </c>
    </row>
    <row r="415" spans="1:3">
      <c r="A415" s="117" t="s">
        <v>2251</v>
      </c>
      <c r="B415" s="117" t="s">
        <v>1371</v>
      </c>
      <c r="C415" s="117" t="s">
        <v>1345</v>
      </c>
    </row>
    <row r="416" spans="1:3">
      <c r="A416" s="117" t="s">
        <v>1964</v>
      </c>
      <c r="B416" s="117" t="s">
        <v>501</v>
      </c>
      <c r="C416" s="117" t="s">
        <v>1345</v>
      </c>
    </row>
    <row r="417" spans="1:3">
      <c r="A417" s="117" t="s">
        <v>2510</v>
      </c>
      <c r="B417" s="117" t="s">
        <v>2509</v>
      </c>
      <c r="C417" s="117" t="s">
        <v>1345</v>
      </c>
    </row>
    <row r="418" spans="1:3">
      <c r="A418" s="117" t="s">
        <v>2088</v>
      </c>
      <c r="B418" s="117" t="s">
        <v>81</v>
      </c>
      <c r="C418" s="117" t="s">
        <v>1346</v>
      </c>
    </row>
    <row r="419" spans="1:3">
      <c r="A419" s="117" t="s">
        <v>2807</v>
      </c>
      <c r="B419" s="117" t="s">
        <v>2806</v>
      </c>
      <c r="C419" s="117" t="s">
        <v>1345</v>
      </c>
    </row>
    <row r="420" spans="1:3">
      <c r="A420" s="117" t="s">
        <v>1096</v>
      </c>
      <c r="B420" s="117" t="s">
        <v>225</v>
      </c>
      <c r="C420" s="117" t="s">
        <v>1345</v>
      </c>
    </row>
    <row r="421" spans="1:3">
      <c r="A421" s="117" t="s">
        <v>1782</v>
      </c>
      <c r="B421" s="117" t="s">
        <v>642</v>
      </c>
      <c r="C421" s="117" t="s">
        <v>1346</v>
      </c>
    </row>
    <row r="422" spans="1:3">
      <c r="A422" s="117" t="s">
        <v>1783</v>
      </c>
      <c r="B422" s="117" t="s">
        <v>256</v>
      </c>
      <c r="C422" s="117" t="s">
        <v>1345</v>
      </c>
    </row>
    <row r="423" spans="1:3">
      <c r="A423" s="117" t="s">
        <v>1097</v>
      </c>
      <c r="B423" s="117" t="s">
        <v>215</v>
      </c>
      <c r="C423" s="117" t="s">
        <v>1345</v>
      </c>
    </row>
    <row r="424" spans="1:3">
      <c r="A424" s="117" t="s">
        <v>2809</v>
      </c>
      <c r="B424" s="117" t="s">
        <v>2808</v>
      </c>
      <c r="C424" s="117" t="s">
        <v>1345</v>
      </c>
    </row>
    <row r="425" spans="1:3">
      <c r="A425" s="117" t="s">
        <v>1965</v>
      </c>
      <c r="B425" s="117" t="s">
        <v>246</v>
      </c>
      <c r="C425" s="117" t="s">
        <v>1345</v>
      </c>
    </row>
    <row r="426" spans="1:3">
      <c r="A426" s="117" t="s">
        <v>1784</v>
      </c>
      <c r="B426" s="117" t="s">
        <v>885</v>
      </c>
      <c r="C426" s="117" t="s">
        <v>1345</v>
      </c>
    </row>
    <row r="427" spans="1:3">
      <c r="A427" s="117" t="s">
        <v>1785</v>
      </c>
      <c r="B427" s="117" t="s">
        <v>771</v>
      </c>
      <c r="C427" s="117" t="s">
        <v>1345</v>
      </c>
    </row>
    <row r="428" spans="1:3">
      <c r="A428" s="117" t="s">
        <v>2089</v>
      </c>
      <c r="B428" s="117" t="s">
        <v>602</v>
      </c>
      <c r="C428" s="117" t="s">
        <v>1345</v>
      </c>
    </row>
    <row r="429" spans="1:3">
      <c r="A429" s="117" t="s">
        <v>1966</v>
      </c>
      <c r="B429" s="117" t="s">
        <v>1358</v>
      </c>
      <c r="C429" s="117" t="s">
        <v>1345</v>
      </c>
    </row>
    <row r="430" spans="1:3">
      <c r="A430" s="117" t="s">
        <v>2379</v>
      </c>
      <c r="B430" s="117" t="s">
        <v>1540</v>
      </c>
      <c r="C430" s="117" t="s">
        <v>1345</v>
      </c>
    </row>
    <row r="431" spans="1:3">
      <c r="A431" s="117" t="s">
        <v>2090</v>
      </c>
      <c r="B431" s="117" t="s">
        <v>1040</v>
      </c>
      <c r="C431" s="117" t="s">
        <v>1345</v>
      </c>
    </row>
    <row r="432" spans="1:3">
      <c r="A432" s="117" t="s">
        <v>2091</v>
      </c>
      <c r="B432" s="117" t="s">
        <v>604</v>
      </c>
      <c r="C432" s="117" t="s">
        <v>1346</v>
      </c>
    </row>
    <row r="433" spans="1:3">
      <c r="A433" s="117" t="s">
        <v>2092</v>
      </c>
      <c r="B433" s="117" t="s">
        <v>157</v>
      </c>
      <c r="C433" s="117" t="s">
        <v>1345</v>
      </c>
    </row>
    <row r="434" spans="1:3">
      <c r="A434" s="117" t="s">
        <v>3487</v>
      </c>
      <c r="B434" s="117" t="s">
        <v>3488</v>
      </c>
      <c r="C434" s="117" t="s">
        <v>1346</v>
      </c>
    </row>
    <row r="435" spans="1:3">
      <c r="A435" s="117" t="s">
        <v>2093</v>
      </c>
      <c r="B435" s="117" t="s">
        <v>462</v>
      </c>
      <c r="C435" s="117" t="s">
        <v>1346</v>
      </c>
    </row>
    <row r="436" spans="1:3">
      <c r="A436" s="117" t="s">
        <v>3489</v>
      </c>
      <c r="B436" s="117" t="s">
        <v>3490</v>
      </c>
      <c r="C436" s="117" t="s">
        <v>1346</v>
      </c>
    </row>
    <row r="437" spans="1:3">
      <c r="A437" s="117" t="s">
        <v>3275</v>
      </c>
      <c r="B437" s="117" t="s">
        <v>3274</v>
      </c>
      <c r="C437" s="117" t="s">
        <v>1346</v>
      </c>
    </row>
    <row r="438" spans="1:3">
      <c r="A438" s="117" t="s">
        <v>1786</v>
      </c>
      <c r="B438" s="117" t="s">
        <v>772</v>
      </c>
      <c r="C438" s="117" t="s">
        <v>1346</v>
      </c>
    </row>
    <row r="439" spans="1:3">
      <c r="A439" s="117" t="s">
        <v>1787</v>
      </c>
      <c r="B439" s="117" t="s">
        <v>817</v>
      </c>
      <c r="C439" s="117" t="s">
        <v>1346</v>
      </c>
    </row>
    <row r="440" spans="1:3">
      <c r="A440" s="117" t="s">
        <v>2252</v>
      </c>
      <c r="B440" s="117" t="s">
        <v>1589</v>
      </c>
      <c r="C440" s="117" t="s">
        <v>1346</v>
      </c>
    </row>
    <row r="441" spans="1:3">
      <c r="A441" s="117" t="s">
        <v>1330</v>
      </c>
      <c r="B441" s="117" t="s">
        <v>120</v>
      </c>
      <c r="C441" s="117" t="s">
        <v>1346</v>
      </c>
    </row>
    <row r="442" spans="1:3">
      <c r="A442" s="117" t="s">
        <v>1286</v>
      </c>
      <c r="B442" s="117" t="s">
        <v>605</v>
      </c>
      <c r="C442" s="117" t="s">
        <v>1346</v>
      </c>
    </row>
    <row r="443" spans="1:3">
      <c r="A443" s="117" t="s">
        <v>2094</v>
      </c>
      <c r="B443" s="117" t="s">
        <v>712</v>
      </c>
      <c r="C443" s="117" t="s">
        <v>1346</v>
      </c>
    </row>
    <row r="444" spans="1:3">
      <c r="A444" s="117" t="s">
        <v>1788</v>
      </c>
      <c r="B444" s="117" t="s">
        <v>773</v>
      </c>
      <c r="C444" s="117" t="s">
        <v>1346</v>
      </c>
    </row>
    <row r="445" spans="1:3">
      <c r="A445" s="117" t="s">
        <v>1789</v>
      </c>
      <c r="B445" s="117" t="s">
        <v>315</v>
      </c>
      <c r="C445" s="117" t="s">
        <v>1346</v>
      </c>
    </row>
    <row r="446" spans="1:3">
      <c r="A446" s="117" t="s">
        <v>2095</v>
      </c>
      <c r="B446" s="117" t="s">
        <v>31</v>
      </c>
      <c r="C446" s="117" t="s">
        <v>1345</v>
      </c>
    </row>
    <row r="447" spans="1:3">
      <c r="A447" s="117" t="s">
        <v>2811</v>
      </c>
      <c r="B447" s="117" t="s">
        <v>2995</v>
      </c>
      <c r="C447" s="117" t="s">
        <v>1345</v>
      </c>
    </row>
    <row r="448" spans="1:3">
      <c r="A448" s="117" t="s">
        <v>2380</v>
      </c>
      <c r="B448" s="117" t="s">
        <v>1556</v>
      </c>
      <c r="C448" s="117" t="s">
        <v>1345</v>
      </c>
    </row>
    <row r="449" spans="1:3">
      <c r="A449" s="117" t="s">
        <v>1967</v>
      </c>
      <c r="B449" s="117" t="s">
        <v>502</v>
      </c>
      <c r="C449" s="117" t="s">
        <v>1345</v>
      </c>
    </row>
    <row r="450" spans="1:3">
      <c r="A450" s="117" t="s">
        <v>2096</v>
      </c>
      <c r="B450" s="117" t="s">
        <v>713</v>
      </c>
      <c r="C450" s="117" t="s">
        <v>1346</v>
      </c>
    </row>
    <row r="451" spans="1:3">
      <c r="A451" s="117" t="s">
        <v>1790</v>
      </c>
      <c r="B451" s="117" t="s">
        <v>886</v>
      </c>
      <c r="C451" s="117" t="s">
        <v>1346</v>
      </c>
    </row>
    <row r="452" spans="1:3">
      <c r="A452" s="117" t="s">
        <v>3311</v>
      </c>
      <c r="B452" s="117" t="s">
        <v>3310</v>
      </c>
      <c r="C452" s="117" t="s">
        <v>1345</v>
      </c>
    </row>
    <row r="453" spans="1:3">
      <c r="A453" s="117" t="s">
        <v>1791</v>
      </c>
      <c r="B453" s="117" t="s">
        <v>774</v>
      </c>
      <c r="C453" s="117" t="s">
        <v>1345</v>
      </c>
    </row>
    <row r="454" spans="1:3">
      <c r="A454" s="117" t="s">
        <v>3491</v>
      </c>
      <c r="B454" s="117" t="s">
        <v>3492</v>
      </c>
      <c r="C454" s="117" t="s">
        <v>1345</v>
      </c>
    </row>
    <row r="455" spans="1:3">
      <c r="A455" s="117" t="s">
        <v>1792</v>
      </c>
      <c r="B455" s="117" t="s">
        <v>929</v>
      </c>
      <c r="C455" s="117" t="s">
        <v>1345</v>
      </c>
    </row>
    <row r="456" spans="1:3">
      <c r="A456" s="117" t="s">
        <v>2097</v>
      </c>
      <c r="B456" s="117" t="s">
        <v>158</v>
      </c>
      <c r="C456" s="117" t="s">
        <v>1346</v>
      </c>
    </row>
    <row r="457" spans="1:3">
      <c r="A457" s="117" t="s">
        <v>2629</v>
      </c>
      <c r="B457" s="117" t="s">
        <v>2601</v>
      </c>
      <c r="C457" s="117" t="s">
        <v>1345</v>
      </c>
    </row>
    <row r="458" spans="1:3">
      <c r="A458" s="117" t="s">
        <v>1793</v>
      </c>
      <c r="B458" s="117" t="s">
        <v>3204</v>
      </c>
      <c r="C458" s="117" t="s">
        <v>1345</v>
      </c>
    </row>
    <row r="459" spans="1:3">
      <c r="A459" s="117" t="s">
        <v>2253</v>
      </c>
      <c r="B459" s="117" t="s">
        <v>1372</v>
      </c>
      <c r="C459" s="117" t="s">
        <v>1345</v>
      </c>
    </row>
    <row r="460" spans="1:3">
      <c r="A460" s="117" t="s">
        <v>2098</v>
      </c>
      <c r="B460" s="117" t="s">
        <v>1042</v>
      </c>
      <c r="C460" s="117" t="s">
        <v>1345</v>
      </c>
    </row>
    <row r="461" spans="1:3">
      <c r="A461" s="117" t="s">
        <v>2381</v>
      </c>
      <c r="B461" s="117" t="s">
        <v>919</v>
      </c>
      <c r="C461" s="117" t="s">
        <v>1345</v>
      </c>
    </row>
    <row r="462" spans="1:3">
      <c r="A462" s="117" t="s">
        <v>2813</v>
      </c>
      <c r="B462" s="117" t="s">
        <v>2812</v>
      </c>
      <c r="C462" s="117" t="s">
        <v>1345</v>
      </c>
    </row>
    <row r="463" spans="1:3">
      <c r="A463" s="117" t="s">
        <v>2575</v>
      </c>
      <c r="B463" s="117" t="s">
        <v>2561</v>
      </c>
      <c r="C463" s="117" t="s">
        <v>1345</v>
      </c>
    </row>
    <row r="464" spans="1:3">
      <c r="A464" s="117" t="s">
        <v>1339</v>
      </c>
      <c r="B464" s="117" t="s">
        <v>853</v>
      </c>
      <c r="C464" s="117" t="s">
        <v>1345</v>
      </c>
    </row>
    <row r="465" spans="1:3">
      <c r="A465" s="117" t="s">
        <v>1287</v>
      </c>
      <c r="B465" s="117" t="s">
        <v>714</v>
      </c>
      <c r="C465" s="117" t="s">
        <v>1345</v>
      </c>
    </row>
    <row r="466" spans="1:3">
      <c r="A466" s="117" t="s">
        <v>3493</v>
      </c>
      <c r="B466" s="117" t="s">
        <v>3494</v>
      </c>
      <c r="C466" s="117" t="s">
        <v>1345</v>
      </c>
    </row>
    <row r="467" spans="1:3">
      <c r="A467" s="117" t="s">
        <v>2816</v>
      </c>
      <c r="B467" s="117" t="s">
        <v>2815</v>
      </c>
      <c r="C467" s="117" t="s">
        <v>1345</v>
      </c>
    </row>
    <row r="468" spans="1:3">
      <c r="A468" s="117" t="s">
        <v>3026</v>
      </c>
      <c r="B468" s="117" t="s">
        <v>3046</v>
      </c>
      <c r="C468" s="117" t="s">
        <v>1346</v>
      </c>
    </row>
    <row r="469" spans="1:3">
      <c r="A469" s="117" t="s">
        <v>1794</v>
      </c>
      <c r="B469" s="117" t="s">
        <v>775</v>
      </c>
      <c r="C469" s="117" t="s">
        <v>1346</v>
      </c>
    </row>
    <row r="470" spans="1:3">
      <c r="A470" s="117" t="s">
        <v>2099</v>
      </c>
      <c r="B470" s="117" t="s">
        <v>33</v>
      </c>
      <c r="C470" s="117" t="s">
        <v>1346</v>
      </c>
    </row>
    <row r="471" spans="1:3">
      <c r="A471" s="117" t="s">
        <v>2382</v>
      </c>
      <c r="B471" s="117" t="s">
        <v>879</v>
      </c>
      <c r="C471" s="117" t="s">
        <v>1345</v>
      </c>
    </row>
    <row r="472" spans="1:3">
      <c r="A472" s="117" t="s">
        <v>1795</v>
      </c>
      <c r="B472" s="117" t="s">
        <v>1563</v>
      </c>
      <c r="C472" s="117" t="s">
        <v>1345</v>
      </c>
    </row>
    <row r="473" spans="1:3">
      <c r="A473" s="117" t="s">
        <v>2818</v>
      </c>
      <c r="B473" s="117" t="s">
        <v>2817</v>
      </c>
      <c r="C473" s="117" t="s">
        <v>1345</v>
      </c>
    </row>
    <row r="474" spans="1:3">
      <c r="A474" s="117" t="s">
        <v>1796</v>
      </c>
      <c r="B474" s="117" t="s">
        <v>547</v>
      </c>
      <c r="C474" s="117" t="s">
        <v>1346</v>
      </c>
    </row>
    <row r="475" spans="1:3">
      <c r="A475" s="117" t="s">
        <v>2100</v>
      </c>
      <c r="B475" s="117" t="s">
        <v>9</v>
      </c>
      <c r="C475" s="117" t="s">
        <v>1346</v>
      </c>
    </row>
    <row r="476" spans="1:3">
      <c r="A476" s="117" t="s">
        <v>2658</v>
      </c>
      <c r="B476" s="117" t="s">
        <v>2657</v>
      </c>
      <c r="C476" s="117" t="s">
        <v>1345</v>
      </c>
    </row>
    <row r="477" spans="1:3">
      <c r="A477" s="117" t="s">
        <v>3206</v>
      </c>
      <c r="B477" s="117" t="s">
        <v>3205</v>
      </c>
      <c r="C477" s="117" t="s">
        <v>1346</v>
      </c>
    </row>
    <row r="478" spans="1:3">
      <c r="A478" s="117" t="s">
        <v>2820</v>
      </c>
      <c r="B478" s="117" t="s">
        <v>2819</v>
      </c>
      <c r="C478" s="117" t="s">
        <v>1346</v>
      </c>
    </row>
    <row r="479" spans="1:3">
      <c r="A479" s="117" t="s">
        <v>2383</v>
      </c>
      <c r="B479" s="117" t="s">
        <v>1483</v>
      </c>
      <c r="C479" s="117" t="s">
        <v>1345</v>
      </c>
    </row>
    <row r="480" spans="1:3">
      <c r="A480" s="117" t="s">
        <v>1797</v>
      </c>
      <c r="B480" s="117" t="s">
        <v>1564</v>
      </c>
      <c r="C480" s="117" t="s">
        <v>1345</v>
      </c>
    </row>
    <row r="481" spans="1:3">
      <c r="A481" s="117" t="s">
        <v>2101</v>
      </c>
      <c r="B481" s="117" t="s">
        <v>911</v>
      </c>
      <c r="C481" s="117" t="s">
        <v>1345</v>
      </c>
    </row>
    <row r="482" spans="1:3">
      <c r="A482" s="117" t="s">
        <v>2254</v>
      </c>
      <c r="B482" s="117" t="s">
        <v>2457</v>
      </c>
      <c r="C482" s="117" t="s">
        <v>1346</v>
      </c>
    </row>
    <row r="483" spans="1:3">
      <c r="A483" s="117" t="s">
        <v>2255</v>
      </c>
      <c r="B483" s="117" t="s">
        <v>1479</v>
      </c>
      <c r="C483" s="117" t="s">
        <v>1346</v>
      </c>
    </row>
    <row r="484" spans="1:3">
      <c r="A484" s="117" t="s">
        <v>2822</v>
      </c>
      <c r="B484" s="117" t="s">
        <v>2821</v>
      </c>
      <c r="C484" s="117" t="s">
        <v>1346</v>
      </c>
    </row>
    <row r="485" spans="1:3">
      <c r="A485" s="117" t="s">
        <v>2102</v>
      </c>
      <c r="B485" s="117" t="s">
        <v>715</v>
      </c>
      <c r="C485" s="117" t="s">
        <v>1346</v>
      </c>
    </row>
    <row r="486" spans="1:3">
      <c r="A486" s="117" t="s">
        <v>2468</v>
      </c>
      <c r="B486" s="117" t="s">
        <v>2480</v>
      </c>
      <c r="C486" s="117" t="s">
        <v>1346</v>
      </c>
    </row>
    <row r="487" spans="1:3">
      <c r="A487" s="117" t="s">
        <v>1798</v>
      </c>
      <c r="B487" s="117" t="s">
        <v>1629</v>
      </c>
      <c r="C487" s="117" t="s">
        <v>1345</v>
      </c>
    </row>
    <row r="488" spans="1:3">
      <c r="A488" s="117" t="s">
        <v>2668</v>
      </c>
      <c r="B488" s="117" t="s">
        <v>2667</v>
      </c>
      <c r="C488" s="117" t="s">
        <v>1346</v>
      </c>
    </row>
    <row r="489" spans="1:3">
      <c r="A489" s="117" t="s">
        <v>3071</v>
      </c>
      <c r="B489" s="117" t="s">
        <v>3070</v>
      </c>
      <c r="C489" s="117" t="s">
        <v>1346</v>
      </c>
    </row>
    <row r="490" spans="1:3">
      <c r="A490" s="117" t="s">
        <v>2824</v>
      </c>
      <c r="B490" s="117" t="s">
        <v>2823</v>
      </c>
      <c r="C490" s="117" t="s">
        <v>1346</v>
      </c>
    </row>
    <row r="491" spans="1:3">
      <c r="A491" s="117" t="s">
        <v>2103</v>
      </c>
      <c r="B491" s="117" t="s">
        <v>160</v>
      </c>
      <c r="C491" s="117" t="s">
        <v>1346</v>
      </c>
    </row>
    <row r="492" spans="1:3">
      <c r="A492" s="117" t="s">
        <v>1799</v>
      </c>
      <c r="B492" s="117" t="s">
        <v>776</v>
      </c>
      <c r="C492" s="117" t="s">
        <v>1345</v>
      </c>
    </row>
    <row r="493" spans="1:3">
      <c r="A493" s="117" t="s">
        <v>2104</v>
      </c>
      <c r="B493" s="117" t="s">
        <v>161</v>
      </c>
      <c r="C493" s="117" t="s">
        <v>1346</v>
      </c>
    </row>
    <row r="494" spans="1:3">
      <c r="A494" s="117" t="s">
        <v>3153</v>
      </c>
      <c r="B494" s="117" t="s">
        <v>3152</v>
      </c>
      <c r="C494" s="117" t="s">
        <v>1345</v>
      </c>
    </row>
    <row r="495" spans="1:3">
      <c r="A495" s="117" t="s">
        <v>1340</v>
      </c>
      <c r="B495" s="117" t="s">
        <v>854</v>
      </c>
      <c r="C495" s="117" t="s">
        <v>1346</v>
      </c>
    </row>
    <row r="496" spans="1:3">
      <c r="A496" s="117" t="s">
        <v>2826</v>
      </c>
      <c r="B496" s="117" t="s">
        <v>2825</v>
      </c>
      <c r="C496" s="117" t="s">
        <v>1345</v>
      </c>
    </row>
    <row r="497" spans="1:3">
      <c r="A497" s="117" t="s">
        <v>3115</v>
      </c>
      <c r="B497" s="117" t="s">
        <v>3114</v>
      </c>
      <c r="C497" s="117" t="s">
        <v>1345</v>
      </c>
    </row>
    <row r="498" spans="1:3">
      <c r="A498" s="117" t="s">
        <v>2990</v>
      </c>
      <c r="B498" s="117" t="s">
        <v>2989</v>
      </c>
      <c r="C498" s="117" t="s">
        <v>1345</v>
      </c>
    </row>
    <row r="499" spans="1:3">
      <c r="A499" s="117" t="s">
        <v>2475</v>
      </c>
      <c r="B499" s="117" t="s">
        <v>2486</v>
      </c>
      <c r="C499" s="117" t="s">
        <v>1345</v>
      </c>
    </row>
    <row r="500" spans="1:3">
      <c r="A500" s="117" t="s">
        <v>1288</v>
      </c>
      <c r="B500" s="117" t="s">
        <v>163</v>
      </c>
      <c r="C500" s="117" t="s">
        <v>1346</v>
      </c>
    </row>
    <row r="501" spans="1:3">
      <c r="A501" s="117" t="s">
        <v>2256</v>
      </c>
      <c r="B501" s="117" t="s">
        <v>1687</v>
      </c>
      <c r="C501" s="117" t="s">
        <v>1346</v>
      </c>
    </row>
    <row r="502" spans="1:3">
      <c r="A502" s="117" t="s">
        <v>2570</v>
      </c>
      <c r="B502" s="117" t="s">
        <v>2554</v>
      </c>
      <c r="C502" s="117" t="s">
        <v>1345</v>
      </c>
    </row>
    <row r="503" spans="1:3">
      <c r="A503" s="117" t="s">
        <v>2105</v>
      </c>
      <c r="B503" s="117" t="s">
        <v>716</v>
      </c>
      <c r="C503" s="117" t="s">
        <v>1346</v>
      </c>
    </row>
    <row r="504" spans="1:3">
      <c r="A504" s="117" t="s">
        <v>3082</v>
      </c>
      <c r="B504" s="117" t="s">
        <v>3096</v>
      </c>
      <c r="C504" s="117" t="s">
        <v>1345</v>
      </c>
    </row>
    <row r="505" spans="1:3">
      <c r="A505" s="117" t="s">
        <v>2384</v>
      </c>
      <c r="B505" s="117" t="s">
        <v>1544</v>
      </c>
      <c r="C505" s="117" t="s">
        <v>1345</v>
      </c>
    </row>
    <row r="506" spans="1:3">
      <c r="A506" s="117" t="s">
        <v>2828</v>
      </c>
      <c r="B506" s="117" t="s">
        <v>2827</v>
      </c>
      <c r="C506" s="117" t="s">
        <v>1346</v>
      </c>
    </row>
    <row r="507" spans="1:3">
      <c r="A507" s="117" t="s">
        <v>1800</v>
      </c>
      <c r="B507" s="117" t="s">
        <v>265</v>
      </c>
      <c r="C507" s="117" t="s">
        <v>1345</v>
      </c>
    </row>
    <row r="508" spans="1:3">
      <c r="A508" s="117" t="s">
        <v>2106</v>
      </c>
      <c r="B508" s="117" t="s">
        <v>953</v>
      </c>
      <c r="C508" s="117" t="s">
        <v>1345</v>
      </c>
    </row>
    <row r="509" spans="1:3">
      <c r="A509" s="117" t="s">
        <v>2257</v>
      </c>
      <c r="B509" s="117" t="s">
        <v>1618</v>
      </c>
      <c r="C509" s="117" t="s">
        <v>1345</v>
      </c>
    </row>
    <row r="510" spans="1:3">
      <c r="A510" s="117" t="s">
        <v>2107</v>
      </c>
      <c r="B510" s="117" t="s">
        <v>1634</v>
      </c>
      <c r="C510" s="117" t="s">
        <v>1345</v>
      </c>
    </row>
    <row r="511" spans="1:3">
      <c r="A511" s="117" t="s">
        <v>2830</v>
      </c>
      <c r="B511" s="117" t="s">
        <v>2829</v>
      </c>
      <c r="C511" s="117" t="s">
        <v>1346</v>
      </c>
    </row>
    <row r="512" spans="1:3">
      <c r="A512" s="117" t="s">
        <v>2385</v>
      </c>
      <c r="B512" s="117" t="s">
        <v>3495</v>
      </c>
      <c r="C512" s="117" t="s">
        <v>1346</v>
      </c>
    </row>
    <row r="513" spans="1:3">
      <c r="A513" s="117" t="s">
        <v>2832</v>
      </c>
      <c r="B513" s="117" t="s">
        <v>2831</v>
      </c>
      <c r="C513" s="117" t="s">
        <v>1345</v>
      </c>
    </row>
    <row r="514" spans="1:3">
      <c r="A514" s="117" t="s">
        <v>2386</v>
      </c>
      <c r="B514" s="117" t="s">
        <v>1394</v>
      </c>
      <c r="C514" s="117" t="s">
        <v>1345</v>
      </c>
    </row>
    <row r="515" spans="1:3">
      <c r="A515" s="117" t="s">
        <v>2834</v>
      </c>
      <c r="B515" s="117" t="s">
        <v>2833</v>
      </c>
      <c r="C515" s="117" t="s">
        <v>1346</v>
      </c>
    </row>
    <row r="516" spans="1:3">
      <c r="A516" s="117" t="s">
        <v>2108</v>
      </c>
      <c r="B516" s="117" t="s">
        <v>3233</v>
      </c>
      <c r="C516" s="117" t="s">
        <v>1346</v>
      </c>
    </row>
    <row r="517" spans="1:3">
      <c r="A517" s="117" t="s">
        <v>2387</v>
      </c>
      <c r="B517" s="117" t="s">
        <v>1536</v>
      </c>
      <c r="C517" s="117" t="s">
        <v>1346</v>
      </c>
    </row>
    <row r="518" spans="1:3">
      <c r="A518" s="117" t="s">
        <v>1098</v>
      </c>
      <c r="B518" s="117" t="s">
        <v>179</v>
      </c>
      <c r="C518" s="117" t="s">
        <v>1346</v>
      </c>
    </row>
    <row r="519" spans="1:3">
      <c r="A519" s="117" t="s">
        <v>2258</v>
      </c>
      <c r="B519" s="117" t="s">
        <v>1610</v>
      </c>
      <c r="C519" s="117" t="s">
        <v>1346</v>
      </c>
    </row>
    <row r="520" spans="1:3">
      <c r="A520" s="117" t="s">
        <v>2703</v>
      </c>
      <c r="B520" s="117" t="s">
        <v>2702</v>
      </c>
      <c r="C520" s="117" t="s">
        <v>1346</v>
      </c>
    </row>
    <row r="521" spans="1:3">
      <c r="A521" s="117" t="s">
        <v>2259</v>
      </c>
      <c r="B521" s="117" t="s">
        <v>1062</v>
      </c>
      <c r="C521" s="117" t="s">
        <v>1345</v>
      </c>
    </row>
    <row r="522" spans="1:3">
      <c r="A522" s="117" t="s">
        <v>1197</v>
      </c>
      <c r="B522" s="117" t="s">
        <v>2543</v>
      </c>
      <c r="C522" s="117" t="s">
        <v>1345</v>
      </c>
    </row>
    <row r="523" spans="1:3">
      <c r="A523" s="117" t="s">
        <v>1968</v>
      </c>
      <c r="B523" s="117" t="s">
        <v>504</v>
      </c>
      <c r="C523" s="117" t="s">
        <v>1345</v>
      </c>
    </row>
    <row r="524" spans="1:3">
      <c r="A524" s="117" t="s">
        <v>1801</v>
      </c>
      <c r="B524" s="117" t="s">
        <v>887</v>
      </c>
      <c r="C524" s="117" t="s">
        <v>1345</v>
      </c>
    </row>
    <row r="525" spans="1:3">
      <c r="A525" s="117" t="s">
        <v>1099</v>
      </c>
      <c r="B525" s="117" t="s">
        <v>277</v>
      </c>
      <c r="C525" s="117" t="s">
        <v>1346</v>
      </c>
    </row>
    <row r="526" spans="1:3">
      <c r="A526" s="117" t="s">
        <v>1802</v>
      </c>
      <c r="B526" s="117" t="s">
        <v>569</v>
      </c>
      <c r="C526" s="117" t="s">
        <v>1345</v>
      </c>
    </row>
    <row r="527" spans="1:3">
      <c r="A527" s="117" t="s">
        <v>2836</v>
      </c>
      <c r="B527" s="117" t="s">
        <v>2835</v>
      </c>
      <c r="C527" s="117" t="s">
        <v>1345</v>
      </c>
    </row>
    <row r="528" spans="1:3">
      <c r="A528" s="117" t="s">
        <v>2838</v>
      </c>
      <c r="B528" s="117" t="s">
        <v>2837</v>
      </c>
      <c r="C528" s="117" t="s">
        <v>1346</v>
      </c>
    </row>
    <row r="529" spans="1:3">
      <c r="A529" s="117" t="s">
        <v>3313</v>
      </c>
      <c r="B529" s="117" t="s">
        <v>3312</v>
      </c>
      <c r="C529" s="117" t="s">
        <v>1345</v>
      </c>
    </row>
    <row r="530" spans="1:3">
      <c r="A530" s="117" t="s">
        <v>1803</v>
      </c>
      <c r="B530" s="117" t="s">
        <v>1565</v>
      </c>
      <c r="C530" s="117" t="s">
        <v>1345</v>
      </c>
    </row>
    <row r="531" spans="1:3">
      <c r="A531" s="117" t="s">
        <v>1804</v>
      </c>
      <c r="B531" s="117" t="s">
        <v>1566</v>
      </c>
      <c r="C531" s="117" t="s">
        <v>1345</v>
      </c>
    </row>
    <row r="532" spans="1:3">
      <c r="A532" s="117" t="s">
        <v>3117</v>
      </c>
      <c r="B532" s="117" t="s">
        <v>3116</v>
      </c>
      <c r="C532" s="117" t="s">
        <v>1345</v>
      </c>
    </row>
    <row r="533" spans="1:3">
      <c r="A533" s="117" t="s">
        <v>2840</v>
      </c>
      <c r="B533" s="117" t="s">
        <v>2839</v>
      </c>
      <c r="C533" s="117" t="s">
        <v>1345</v>
      </c>
    </row>
    <row r="534" spans="1:3">
      <c r="A534" s="117" t="s">
        <v>1805</v>
      </c>
      <c r="B534" s="117" t="s">
        <v>1005</v>
      </c>
      <c r="C534" s="117" t="s">
        <v>1345</v>
      </c>
    </row>
    <row r="535" spans="1:3">
      <c r="A535" s="117" t="s">
        <v>2388</v>
      </c>
      <c r="B535" s="117" t="s">
        <v>1548</v>
      </c>
      <c r="C535" s="117" t="s">
        <v>1346</v>
      </c>
    </row>
    <row r="536" spans="1:3">
      <c r="A536" s="117" t="s">
        <v>3014</v>
      </c>
      <c r="B536" s="117" t="s">
        <v>3034</v>
      </c>
      <c r="C536" s="117" t="s">
        <v>1346</v>
      </c>
    </row>
    <row r="537" spans="1:3">
      <c r="A537" s="117" t="s">
        <v>2260</v>
      </c>
      <c r="B537" s="117" t="s">
        <v>1373</v>
      </c>
      <c r="C537" s="117" t="s">
        <v>1345</v>
      </c>
    </row>
    <row r="538" spans="1:3">
      <c r="A538" s="117" t="s">
        <v>2109</v>
      </c>
      <c r="B538" s="117" t="s">
        <v>1056</v>
      </c>
      <c r="C538" s="117" t="s">
        <v>1345</v>
      </c>
    </row>
    <row r="539" spans="1:3">
      <c r="A539" s="117" t="s">
        <v>2261</v>
      </c>
      <c r="B539" s="117" t="s">
        <v>969</v>
      </c>
      <c r="C539" s="117" t="s">
        <v>1345</v>
      </c>
    </row>
    <row r="540" spans="1:3">
      <c r="A540" s="117" t="s">
        <v>2842</v>
      </c>
      <c r="B540" s="117" t="s">
        <v>2841</v>
      </c>
      <c r="C540" s="117" t="s">
        <v>1345</v>
      </c>
    </row>
    <row r="541" spans="1:3">
      <c r="A541" s="117" t="s">
        <v>2844</v>
      </c>
      <c r="B541" s="117" t="s">
        <v>2843</v>
      </c>
      <c r="C541" s="117" t="s">
        <v>1345</v>
      </c>
    </row>
    <row r="542" spans="1:3">
      <c r="A542" s="117" t="s">
        <v>3021</v>
      </c>
      <c r="B542" s="117" t="s">
        <v>3041</v>
      </c>
      <c r="C542" s="117" t="s">
        <v>1345</v>
      </c>
    </row>
    <row r="543" spans="1:3">
      <c r="A543" s="117" t="s">
        <v>1969</v>
      </c>
      <c r="B543" s="117" t="s">
        <v>1018</v>
      </c>
      <c r="C543" s="117" t="s">
        <v>1346</v>
      </c>
    </row>
    <row r="544" spans="1:3">
      <c r="A544" s="117" t="s">
        <v>3315</v>
      </c>
      <c r="B544" s="117" t="s">
        <v>3314</v>
      </c>
      <c r="C544" s="117" t="s">
        <v>1345</v>
      </c>
    </row>
    <row r="545" spans="1:3">
      <c r="A545" s="117" t="s">
        <v>1806</v>
      </c>
      <c r="B545" s="117" t="s">
        <v>935</v>
      </c>
      <c r="C545" s="117" t="s">
        <v>1345</v>
      </c>
    </row>
    <row r="546" spans="1:3">
      <c r="A546" s="117" t="s">
        <v>3317</v>
      </c>
      <c r="B546" s="117" t="s">
        <v>3316</v>
      </c>
      <c r="C546" s="117" t="s">
        <v>1345</v>
      </c>
    </row>
    <row r="547" spans="1:3">
      <c r="A547" s="117" t="s">
        <v>2389</v>
      </c>
      <c r="B547" s="117" t="s">
        <v>960</v>
      </c>
      <c r="C547" s="117" t="s">
        <v>1346</v>
      </c>
    </row>
    <row r="548" spans="1:3">
      <c r="A548" s="117" t="s">
        <v>2846</v>
      </c>
      <c r="B548" s="117" t="s">
        <v>2845</v>
      </c>
      <c r="C548" s="117" t="s">
        <v>1345</v>
      </c>
    </row>
    <row r="549" spans="1:3">
      <c r="A549" s="117" t="s">
        <v>2262</v>
      </c>
      <c r="B549" s="117" t="s">
        <v>1590</v>
      </c>
      <c r="C549" s="117" t="s">
        <v>1346</v>
      </c>
    </row>
    <row r="550" spans="1:3">
      <c r="A550" s="117" t="s">
        <v>2848</v>
      </c>
      <c r="B550" s="117" t="s">
        <v>2847</v>
      </c>
      <c r="C550" s="117" t="s">
        <v>1346</v>
      </c>
    </row>
    <row r="551" spans="1:3">
      <c r="A551" s="117" t="s">
        <v>3083</v>
      </c>
      <c r="B551" s="117" t="s">
        <v>3098</v>
      </c>
      <c r="C551" s="117" t="s">
        <v>1346</v>
      </c>
    </row>
    <row r="552" spans="1:3">
      <c r="A552" s="117" t="s">
        <v>2849</v>
      </c>
      <c r="B552" s="117" t="s">
        <v>3276</v>
      </c>
      <c r="C552" s="117" t="s">
        <v>1346</v>
      </c>
    </row>
    <row r="553" spans="1:3">
      <c r="A553" s="117" t="s">
        <v>2851</v>
      </c>
      <c r="B553" s="117" t="s">
        <v>2850</v>
      </c>
      <c r="C553" s="117" t="s">
        <v>1345</v>
      </c>
    </row>
    <row r="554" spans="1:3">
      <c r="A554" s="117" t="s">
        <v>2110</v>
      </c>
      <c r="B554" s="117" t="s">
        <v>1633</v>
      </c>
      <c r="C554" s="117" t="s">
        <v>1345</v>
      </c>
    </row>
    <row r="555" spans="1:3">
      <c r="A555" s="117" t="s">
        <v>1807</v>
      </c>
      <c r="B555" s="117" t="s">
        <v>317</v>
      </c>
      <c r="C555" s="117" t="s">
        <v>1345</v>
      </c>
    </row>
    <row r="556" spans="1:3">
      <c r="A556" s="117" t="s">
        <v>2853</v>
      </c>
      <c r="B556" s="117" t="s">
        <v>2852</v>
      </c>
      <c r="C556" s="117" t="s">
        <v>1345</v>
      </c>
    </row>
    <row r="557" spans="1:3">
      <c r="A557" s="117" t="s">
        <v>2263</v>
      </c>
      <c r="B557" s="117" t="s">
        <v>1374</v>
      </c>
      <c r="C557" s="117" t="s">
        <v>1345</v>
      </c>
    </row>
    <row r="558" spans="1:3">
      <c r="A558" s="117" t="s">
        <v>2111</v>
      </c>
      <c r="B558" s="117" t="s">
        <v>35</v>
      </c>
      <c r="C558" s="117" t="s">
        <v>1345</v>
      </c>
    </row>
    <row r="559" spans="1:3">
      <c r="A559" s="117" t="s">
        <v>1289</v>
      </c>
      <c r="B559" s="117" t="s">
        <v>37</v>
      </c>
      <c r="C559" s="117" t="s">
        <v>1345</v>
      </c>
    </row>
    <row r="560" spans="1:3">
      <c r="A560" s="117" t="s">
        <v>2264</v>
      </c>
      <c r="B560" s="117" t="s">
        <v>1613</v>
      </c>
      <c r="C560" s="117" t="s">
        <v>1345</v>
      </c>
    </row>
    <row r="561" spans="1:3">
      <c r="A561" s="117" t="s">
        <v>2576</v>
      </c>
      <c r="B561" s="117" t="s">
        <v>2562</v>
      </c>
      <c r="C561" s="117" t="s">
        <v>1345</v>
      </c>
    </row>
    <row r="562" spans="1:3">
      <c r="A562" s="117" t="s">
        <v>1100</v>
      </c>
      <c r="B562" s="117" t="s">
        <v>467</v>
      </c>
      <c r="C562" s="117" t="s">
        <v>1345</v>
      </c>
    </row>
    <row r="563" spans="1:3">
      <c r="A563" s="117" t="s">
        <v>1970</v>
      </c>
      <c r="B563" s="117" t="s">
        <v>506</v>
      </c>
      <c r="C563" s="117" t="s">
        <v>1345</v>
      </c>
    </row>
    <row r="564" spans="1:3">
      <c r="A564" s="117" t="s">
        <v>2112</v>
      </c>
      <c r="B564" s="117" t="s">
        <v>718</v>
      </c>
      <c r="C564" s="117" t="s">
        <v>1345</v>
      </c>
    </row>
    <row r="565" spans="1:3">
      <c r="A565" s="117" t="s">
        <v>2113</v>
      </c>
      <c r="B565" s="117" t="s">
        <v>165</v>
      </c>
      <c r="C565" s="117" t="s">
        <v>1345</v>
      </c>
    </row>
    <row r="566" spans="1:3">
      <c r="A566" s="117" t="s">
        <v>2265</v>
      </c>
      <c r="B566" s="117" t="s">
        <v>1063</v>
      </c>
      <c r="C566" s="117" t="s">
        <v>1345</v>
      </c>
    </row>
    <row r="567" spans="1:3">
      <c r="A567" s="117" t="s">
        <v>2390</v>
      </c>
      <c r="B567" s="117" t="s">
        <v>1513</v>
      </c>
      <c r="C567" s="117" t="s">
        <v>1345</v>
      </c>
    </row>
    <row r="568" spans="1:3">
      <c r="A568" s="117" t="s">
        <v>2855</v>
      </c>
      <c r="B568" s="117" t="s">
        <v>2854</v>
      </c>
      <c r="C568" s="117" t="s">
        <v>1345</v>
      </c>
    </row>
    <row r="569" spans="1:3">
      <c r="A569" s="117" t="s">
        <v>2391</v>
      </c>
      <c r="B569" s="117" t="s">
        <v>1387</v>
      </c>
      <c r="C569" s="117" t="s">
        <v>1345</v>
      </c>
    </row>
    <row r="570" spans="1:3">
      <c r="A570" s="117" t="s">
        <v>2114</v>
      </c>
      <c r="B570" s="117" t="s">
        <v>166</v>
      </c>
      <c r="C570" s="117" t="s">
        <v>1345</v>
      </c>
    </row>
    <row r="571" spans="1:3">
      <c r="A571" s="117" t="s">
        <v>2208</v>
      </c>
      <c r="B571" s="117" t="s">
        <v>1576</v>
      </c>
      <c r="C571" s="117" t="s">
        <v>1346</v>
      </c>
    </row>
    <row r="572" spans="1:3">
      <c r="A572" s="117" t="s">
        <v>2682</v>
      </c>
      <c r="B572" s="117" t="s">
        <v>2681</v>
      </c>
      <c r="C572" s="117" t="s">
        <v>1345</v>
      </c>
    </row>
    <row r="573" spans="1:3">
      <c r="A573" s="117" t="s">
        <v>2392</v>
      </c>
      <c r="B573" s="117" t="s">
        <v>1490</v>
      </c>
      <c r="C573" s="117" t="s">
        <v>1345</v>
      </c>
    </row>
    <row r="574" spans="1:3">
      <c r="A574" s="117" t="s">
        <v>1808</v>
      </c>
      <c r="B574" s="117" t="s">
        <v>1470</v>
      </c>
      <c r="C574" s="117" t="s">
        <v>1345</v>
      </c>
    </row>
    <row r="575" spans="1:3">
      <c r="A575" s="117" t="s">
        <v>1809</v>
      </c>
      <c r="B575" s="117" t="s">
        <v>1051</v>
      </c>
      <c r="C575" s="117" t="s">
        <v>1345</v>
      </c>
    </row>
    <row r="576" spans="1:3">
      <c r="A576" s="117" t="s">
        <v>1331</v>
      </c>
      <c r="B576" s="117" t="s">
        <v>121</v>
      </c>
      <c r="C576" s="117" t="s">
        <v>1345</v>
      </c>
    </row>
    <row r="577" spans="1:3">
      <c r="A577" s="117" t="s">
        <v>2393</v>
      </c>
      <c r="B577" s="117" t="s">
        <v>1495</v>
      </c>
      <c r="C577" s="117" t="s">
        <v>1345</v>
      </c>
    </row>
    <row r="578" spans="1:3">
      <c r="A578" s="117" t="s">
        <v>1971</v>
      </c>
      <c r="B578" s="117" t="s">
        <v>507</v>
      </c>
      <c r="C578" s="117" t="s">
        <v>1345</v>
      </c>
    </row>
    <row r="579" spans="1:3">
      <c r="A579" s="117" t="s">
        <v>1810</v>
      </c>
      <c r="B579" s="117" t="s">
        <v>250</v>
      </c>
      <c r="C579" s="117" t="s">
        <v>1345</v>
      </c>
    </row>
    <row r="580" spans="1:3">
      <c r="A580" s="117" t="s">
        <v>1811</v>
      </c>
      <c r="B580" s="117" t="s">
        <v>221</v>
      </c>
      <c r="C580" s="117" t="s">
        <v>1345</v>
      </c>
    </row>
    <row r="581" spans="1:3">
      <c r="A581" s="117" t="s">
        <v>1972</v>
      </c>
      <c r="B581" s="117" t="s">
        <v>1491</v>
      </c>
      <c r="C581" s="117" t="s">
        <v>1345</v>
      </c>
    </row>
    <row r="582" spans="1:3">
      <c r="A582" s="117" t="s">
        <v>2857</v>
      </c>
      <c r="B582" s="117" t="s">
        <v>2856</v>
      </c>
      <c r="C582" s="117" t="s">
        <v>1345</v>
      </c>
    </row>
    <row r="583" spans="1:3">
      <c r="A583" s="117" t="s">
        <v>2858</v>
      </c>
      <c r="B583" s="117" t="s">
        <v>3496</v>
      </c>
      <c r="C583" s="117" t="s">
        <v>1345</v>
      </c>
    </row>
    <row r="584" spans="1:3">
      <c r="A584" s="117" t="s">
        <v>2115</v>
      </c>
      <c r="B584" s="117" t="s">
        <v>606</v>
      </c>
      <c r="C584" s="117" t="s">
        <v>1345</v>
      </c>
    </row>
    <row r="585" spans="1:3">
      <c r="A585" s="117" t="s">
        <v>2394</v>
      </c>
      <c r="B585" s="117" t="s">
        <v>1067</v>
      </c>
      <c r="C585" s="117" t="s">
        <v>1345</v>
      </c>
    </row>
    <row r="586" spans="1:3">
      <c r="A586" s="117" t="s">
        <v>1812</v>
      </c>
      <c r="B586" s="117" t="s">
        <v>777</v>
      </c>
      <c r="C586" s="117" t="s">
        <v>1345</v>
      </c>
    </row>
    <row r="587" spans="1:3">
      <c r="A587" s="117" t="s">
        <v>2741</v>
      </c>
      <c r="B587" s="117" t="s">
        <v>2740</v>
      </c>
      <c r="C587" s="117" t="s">
        <v>1345</v>
      </c>
    </row>
    <row r="588" spans="1:3">
      <c r="A588" s="117" t="s">
        <v>2860</v>
      </c>
      <c r="B588" s="117" t="s">
        <v>2859</v>
      </c>
      <c r="C588" s="117" t="s">
        <v>1345</v>
      </c>
    </row>
    <row r="589" spans="1:3">
      <c r="A589" s="117" t="s">
        <v>2862</v>
      </c>
      <c r="B589" s="117" t="s">
        <v>2861</v>
      </c>
      <c r="C589" s="117" t="s">
        <v>1345</v>
      </c>
    </row>
    <row r="590" spans="1:3">
      <c r="A590" s="117" t="s">
        <v>2395</v>
      </c>
      <c r="B590" s="117" t="s">
        <v>1539</v>
      </c>
      <c r="C590" s="117" t="s">
        <v>1345</v>
      </c>
    </row>
    <row r="591" spans="1:3">
      <c r="A591" s="117" t="s">
        <v>1813</v>
      </c>
      <c r="B591" s="117" t="s">
        <v>216</v>
      </c>
      <c r="C591" s="117" t="s">
        <v>1345</v>
      </c>
    </row>
    <row r="592" spans="1:3">
      <c r="A592" s="117" t="s">
        <v>1101</v>
      </c>
      <c r="B592" s="117" t="s">
        <v>818</v>
      </c>
      <c r="C592" s="117" t="s">
        <v>1346</v>
      </c>
    </row>
    <row r="593" spans="1:3">
      <c r="A593" s="117" t="s">
        <v>1973</v>
      </c>
      <c r="B593" s="117" t="s">
        <v>1520</v>
      </c>
      <c r="C593" s="117" t="s">
        <v>1345</v>
      </c>
    </row>
    <row r="594" spans="1:3">
      <c r="A594" s="117" t="s">
        <v>2864</v>
      </c>
      <c r="B594" s="117" t="s">
        <v>2863</v>
      </c>
      <c r="C594" s="117" t="s">
        <v>1345</v>
      </c>
    </row>
    <row r="595" spans="1:3">
      <c r="A595" s="117" t="s">
        <v>1814</v>
      </c>
      <c r="B595" s="117" t="s">
        <v>1006</v>
      </c>
      <c r="C595" s="117" t="s">
        <v>1345</v>
      </c>
    </row>
    <row r="596" spans="1:3">
      <c r="A596" s="117" t="s">
        <v>1815</v>
      </c>
      <c r="B596" s="117" t="s">
        <v>889</v>
      </c>
      <c r="C596" s="117" t="s">
        <v>1345</v>
      </c>
    </row>
    <row r="597" spans="1:3">
      <c r="A597" s="117" t="s">
        <v>1974</v>
      </c>
      <c r="B597" s="117" t="s">
        <v>1500</v>
      </c>
      <c r="C597" s="117" t="s">
        <v>1345</v>
      </c>
    </row>
    <row r="598" spans="1:3">
      <c r="A598" s="117" t="s">
        <v>2266</v>
      </c>
      <c r="B598" s="117" t="s">
        <v>1376</v>
      </c>
      <c r="C598" s="117" t="s">
        <v>1345</v>
      </c>
    </row>
    <row r="599" spans="1:3">
      <c r="A599" s="117" t="s">
        <v>3497</v>
      </c>
      <c r="B599" s="117" t="s">
        <v>3498</v>
      </c>
      <c r="C599" s="117" t="s">
        <v>1345</v>
      </c>
    </row>
    <row r="600" spans="1:3">
      <c r="A600" s="117" t="s">
        <v>1975</v>
      </c>
      <c r="B600" s="117" t="s">
        <v>304</v>
      </c>
      <c r="C600" s="117" t="s">
        <v>1345</v>
      </c>
    </row>
    <row r="601" spans="1:3">
      <c r="A601" s="117" t="s">
        <v>2116</v>
      </c>
      <c r="B601" s="117" t="s">
        <v>3234</v>
      </c>
      <c r="C601" s="117" t="s">
        <v>1345</v>
      </c>
    </row>
    <row r="602" spans="1:3">
      <c r="A602" s="117" t="s">
        <v>2117</v>
      </c>
      <c r="B602" s="117" t="s">
        <v>83</v>
      </c>
      <c r="C602" s="117" t="s">
        <v>1345</v>
      </c>
    </row>
    <row r="603" spans="1:3">
      <c r="A603" s="117" t="s">
        <v>2866</v>
      </c>
      <c r="B603" s="117" t="s">
        <v>2865</v>
      </c>
      <c r="C603" s="117" t="s">
        <v>1345</v>
      </c>
    </row>
    <row r="604" spans="1:3">
      <c r="A604" s="117" t="s">
        <v>1816</v>
      </c>
      <c r="B604" s="117" t="s">
        <v>305</v>
      </c>
      <c r="C604" s="117" t="s">
        <v>1345</v>
      </c>
    </row>
    <row r="605" spans="1:3">
      <c r="A605" s="117" t="s">
        <v>2267</v>
      </c>
      <c r="B605" s="117" t="s">
        <v>1591</v>
      </c>
      <c r="C605" s="117" t="s">
        <v>1345</v>
      </c>
    </row>
    <row r="606" spans="1:3">
      <c r="A606" s="117" t="s">
        <v>2118</v>
      </c>
      <c r="B606" s="117" t="s">
        <v>607</v>
      </c>
      <c r="C606" s="117" t="s">
        <v>1345</v>
      </c>
    </row>
    <row r="607" spans="1:3">
      <c r="A607" s="117" t="s">
        <v>1817</v>
      </c>
      <c r="B607" s="117" t="s">
        <v>1621</v>
      </c>
      <c r="C607" s="117" t="s">
        <v>1345</v>
      </c>
    </row>
    <row r="608" spans="1:3">
      <c r="A608" s="117" t="s">
        <v>2119</v>
      </c>
      <c r="B608" s="117" t="s">
        <v>40</v>
      </c>
      <c r="C608" s="117" t="s">
        <v>1345</v>
      </c>
    </row>
    <row r="609" spans="1:3">
      <c r="A609" s="117" t="s">
        <v>1818</v>
      </c>
      <c r="B609" s="117" t="s">
        <v>778</v>
      </c>
      <c r="C609" s="117" t="s">
        <v>1345</v>
      </c>
    </row>
    <row r="610" spans="1:3">
      <c r="A610" s="117" t="s">
        <v>1819</v>
      </c>
      <c r="B610" s="117" t="s">
        <v>645</v>
      </c>
      <c r="C610" s="117" t="s">
        <v>1345</v>
      </c>
    </row>
    <row r="611" spans="1:3">
      <c r="A611" s="117" t="s">
        <v>2120</v>
      </c>
      <c r="B611" s="117" t="s">
        <v>1572</v>
      </c>
      <c r="C611" s="117" t="s">
        <v>1345</v>
      </c>
    </row>
    <row r="612" spans="1:3">
      <c r="A612" s="117" t="s">
        <v>2121</v>
      </c>
      <c r="B612" s="117" t="s">
        <v>41</v>
      </c>
      <c r="C612" s="117" t="s">
        <v>1345</v>
      </c>
    </row>
    <row r="613" spans="1:3">
      <c r="A613" s="117" t="s">
        <v>1201</v>
      </c>
      <c r="B613" s="117" t="s">
        <v>508</v>
      </c>
      <c r="C613" s="117" t="s">
        <v>1345</v>
      </c>
    </row>
    <row r="614" spans="1:3">
      <c r="A614" s="117" t="s">
        <v>1102</v>
      </c>
      <c r="B614" s="117" t="s">
        <v>563</v>
      </c>
      <c r="C614" s="117" t="s">
        <v>1345</v>
      </c>
    </row>
    <row r="615" spans="1:3">
      <c r="A615" s="117" t="s">
        <v>2268</v>
      </c>
      <c r="B615" s="117" t="s">
        <v>1609</v>
      </c>
      <c r="C615" s="117" t="s">
        <v>1345</v>
      </c>
    </row>
    <row r="616" spans="1:3">
      <c r="A616" s="117" t="s">
        <v>2122</v>
      </c>
      <c r="B616" s="117" t="s">
        <v>2522</v>
      </c>
      <c r="C616" s="117" t="s">
        <v>1345</v>
      </c>
    </row>
    <row r="617" spans="1:3">
      <c r="A617" s="117" t="s">
        <v>2868</v>
      </c>
      <c r="B617" s="117" t="s">
        <v>2867</v>
      </c>
      <c r="C617" s="117" t="s">
        <v>1345</v>
      </c>
    </row>
    <row r="618" spans="1:3">
      <c r="A618" s="117" t="s">
        <v>2123</v>
      </c>
      <c r="B618" s="117" t="s">
        <v>44</v>
      </c>
      <c r="C618" s="117" t="s">
        <v>1345</v>
      </c>
    </row>
    <row r="619" spans="1:3">
      <c r="A619" s="117" t="s">
        <v>2338</v>
      </c>
      <c r="B619" s="117" t="s">
        <v>855</v>
      </c>
      <c r="C619" s="117" t="s">
        <v>1346</v>
      </c>
    </row>
    <row r="620" spans="1:3">
      <c r="A620" s="117" t="s">
        <v>2124</v>
      </c>
      <c r="B620" s="117" t="s">
        <v>46</v>
      </c>
      <c r="C620" s="117" t="s">
        <v>1346</v>
      </c>
    </row>
    <row r="621" spans="1:3">
      <c r="A621" s="117" t="s">
        <v>1820</v>
      </c>
      <c r="B621" s="117" t="s">
        <v>1475</v>
      </c>
      <c r="C621" s="117" t="s">
        <v>1345</v>
      </c>
    </row>
    <row r="622" spans="1:3">
      <c r="A622" s="117" t="s">
        <v>2396</v>
      </c>
      <c r="B622" s="117" t="s">
        <v>1388</v>
      </c>
      <c r="C622" s="117" t="s">
        <v>1345</v>
      </c>
    </row>
    <row r="623" spans="1:3">
      <c r="A623" s="117" t="s">
        <v>1821</v>
      </c>
      <c r="B623" s="117" t="s">
        <v>780</v>
      </c>
      <c r="C623" s="117" t="s">
        <v>1345</v>
      </c>
    </row>
    <row r="624" spans="1:3">
      <c r="A624" s="117" t="s">
        <v>3163</v>
      </c>
      <c r="B624" s="117" t="s">
        <v>3167</v>
      </c>
      <c r="C624" s="117" t="s">
        <v>1346</v>
      </c>
    </row>
    <row r="625" spans="1:3">
      <c r="A625" s="117" t="s">
        <v>2512</v>
      </c>
      <c r="B625" s="117" t="s">
        <v>2511</v>
      </c>
      <c r="C625" s="117" t="s">
        <v>1345</v>
      </c>
    </row>
    <row r="626" spans="1:3">
      <c r="A626" s="117" t="s">
        <v>1822</v>
      </c>
      <c r="B626" s="117" t="s">
        <v>1395</v>
      </c>
      <c r="C626" s="117" t="s">
        <v>1345</v>
      </c>
    </row>
    <row r="627" spans="1:3">
      <c r="A627" s="117" t="s">
        <v>1265</v>
      </c>
      <c r="B627" s="117" t="s">
        <v>509</v>
      </c>
      <c r="C627" s="117" t="s">
        <v>1345</v>
      </c>
    </row>
    <row r="628" spans="1:3">
      <c r="A628" s="117" t="s">
        <v>1103</v>
      </c>
      <c r="B628" s="117" t="s">
        <v>556</v>
      </c>
      <c r="C628" s="117" t="s">
        <v>1345</v>
      </c>
    </row>
    <row r="629" spans="1:3">
      <c r="A629" s="117" t="s">
        <v>2397</v>
      </c>
      <c r="B629" s="117" t="s">
        <v>1514</v>
      </c>
      <c r="C629" s="117" t="s">
        <v>1345</v>
      </c>
    </row>
    <row r="630" spans="1:3">
      <c r="A630" s="117" t="s">
        <v>2870</v>
      </c>
      <c r="B630" s="117" t="s">
        <v>2869</v>
      </c>
      <c r="C630" s="117" t="s">
        <v>1345</v>
      </c>
    </row>
    <row r="631" spans="1:3">
      <c r="A631" s="117" t="s">
        <v>2872</v>
      </c>
      <c r="B631" s="117" t="s">
        <v>2871</v>
      </c>
      <c r="C631" s="117" t="s">
        <v>1345</v>
      </c>
    </row>
    <row r="632" spans="1:3">
      <c r="A632" s="117" t="s">
        <v>2398</v>
      </c>
      <c r="B632" s="117" t="s">
        <v>1068</v>
      </c>
      <c r="C632" s="117" t="s">
        <v>1345</v>
      </c>
    </row>
    <row r="633" spans="1:3">
      <c r="A633" s="117" t="s">
        <v>1104</v>
      </c>
      <c r="B633" s="117" t="s">
        <v>647</v>
      </c>
      <c r="C633" s="117" t="s">
        <v>1345</v>
      </c>
    </row>
    <row r="634" spans="1:3">
      <c r="A634" s="117" t="s">
        <v>2269</v>
      </c>
      <c r="B634" s="117" t="s">
        <v>1337</v>
      </c>
      <c r="C634" s="117" t="s">
        <v>1345</v>
      </c>
    </row>
    <row r="635" spans="1:3">
      <c r="A635" s="117" t="s">
        <v>2634</v>
      </c>
      <c r="B635" s="117" t="s">
        <v>2606</v>
      </c>
      <c r="C635" s="117" t="s">
        <v>1345</v>
      </c>
    </row>
    <row r="636" spans="1:3">
      <c r="A636" s="117" t="s">
        <v>1976</v>
      </c>
      <c r="B636" s="117" t="s">
        <v>510</v>
      </c>
      <c r="C636" s="117" t="s">
        <v>1345</v>
      </c>
    </row>
    <row r="637" spans="1:3">
      <c r="A637" s="117" t="s">
        <v>1977</v>
      </c>
      <c r="B637" s="117" t="s">
        <v>1521</v>
      </c>
      <c r="C637" s="117" t="s">
        <v>1345</v>
      </c>
    </row>
    <row r="638" spans="1:3">
      <c r="A638" s="117" t="s">
        <v>2399</v>
      </c>
      <c r="B638" s="117" t="s">
        <v>1504</v>
      </c>
      <c r="C638" s="117" t="s">
        <v>1345</v>
      </c>
    </row>
    <row r="639" spans="1:3">
      <c r="A639" s="117" t="s">
        <v>2125</v>
      </c>
      <c r="B639" s="117" t="s">
        <v>720</v>
      </c>
      <c r="C639" s="117" t="s">
        <v>1345</v>
      </c>
    </row>
    <row r="640" spans="1:3">
      <c r="A640" s="117" t="s">
        <v>2874</v>
      </c>
      <c r="B640" s="117" t="s">
        <v>2873</v>
      </c>
      <c r="C640" s="117" t="s">
        <v>1345</v>
      </c>
    </row>
    <row r="641" spans="1:3">
      <c r="A641" s="117" t="s">
        <v>3499</v>
      </c>
      <c r="B641" s="117" t="s">
        <v>3500</v>
      </c>
      <c r="C641" s="117" t="s">
        <v>1345</v>
      </c>
    </row>
    <row r="642" spans="1:3">
      <c r="A642" s="117" t="s">
        <v>1823</v>
      </c>
      <c r="B642" s="117" t="s">
        <v>12</v>
      </c>
      <c r="C642" s="117" t="s">
        <v>1345</v>
      </c>
    </row>
    <row r="643" spans="1:3">
      <c r="A643" s="117" t="s">
        <v>2126</v>
      </c>
      <c r="B643" s="117" t="s">
        <v>133</v>
      </c>
      <c r="C643" s="117" t="s">
        <v>1345</v>
      </c>
    </row>
    <row r="644" spans="1:3">
      <c r="A644" s="117" t="s">
        <v>2876</v>
      </c>
      <c r="B644" s="117" t="s">
        <v>2875</v>
      </c>
      <c r="C644" s="117" t="s">
        <v>1345</v>
      </c>
    </row>
    <row r="645" spans="1:3">
      <c r="A645" s="117" t="s">
        <v>1978</v>
      </c>
      <c r="B645" s="117" t="s">
        <v>511</v>
      </c>
      <c r="C645" s="117" t="s">
        <v>1345</v>
      </c>
    </row>
    <row r="646" spans="1:3">
      <c r="A646" s="117" t="s">
        <v>2683</v>
      </c>
      <c r="B646" s="117" t="s">
        <v>2998</v>
      </c>
      <c r="C646" s="117" t="s">
        <v>1345</v>
      </c>
    </row>
    <row r="647" spans="1:3">
      <c r="A647" s="117" t="s">
        <v>1824</v>
      </c>
      <c r="B647" s="117" t="s">
        <v>871</v>
      </c>
      <c r="C647" s="117" t="s">
        <v>1345</v>
      </c>
    </row>
    <row r="648" spans="1:3">
      <c r="A648" s="117" t="s">
        <v>2127</v>
      </c>
      <c r="B648" s="117" t="s">
        <v>722</v>
      </c>
      <c r="C648" s="117" t="s">
        <v>1345</v>
      </c>
    </row>
    <row r="649" spans="1:3">
      <c r="A649" s="117" t="s">
        <v>3155</v>
      </c>
      <c r="B649" s="117" t="s">
        <v>3154</v>
      </c>
      <c r="C649" s="117" t="s">
        <v>1345</v>
      </c>
    </row>
    <row r="650" spans="1:3">
      <c r="A650" s="117" t="s">
        <v>2128</v>
      </c>
      <c r="B650" s="117" t="s">
        <v>1684</v>
      </c>
      <c r="C650" s="117" t="s">
        <v>1345</v>
      </c>
    </row>
    <row r="651" spans="1:3">
      <c r="A651" s="117" t="s">
        <v>3084</v>
      </c>
      <c r="B651" s="117" t="s">
        <v>3099</v>
      </c>
      <c r="C651" s="117" t="s">
        <v>1345</v>
      </c>
    </row>
    <row r="652" spans="1:3">
      <c r="A652" s="117" t="s">
        <v>2400</v>
      </c>
      <c r="B652" s="117" t="s">
        <v>1341</v>
      </c>
      <c r="C652" s="117" t="s">
        <v>1345</v>
      </c>
    </row>
    <row r="653" spans="1:3">
      <c r="A653" s="117" t="s">
        <v>3320</v>
      </c>
      <c r="B653" s="117" t="s">
        <v>3319</v>
      </c>
      <c r="C653" s="117" t="s">
        <v>1345</v>
      </c>
    </row>
    <row r="654" spans="1:3">
      <c r="A654" s="117" t="s">
        <v>3322</v>
      </c>
      <c r="B654" s="117" t="s">
        <v>3321</v>
      </c>
      <c r="C654" s="117" t="s">
        <v>1345</v>
      </c>
    </row>
    <row r="655" spans="1:3">
      <c r="A655" s="117" t="s">
        <v>2641</v>
      </c>
      <c r="B655" s="117" t="s">
        <v>2612</v>
      </c>
      <c r="C655" s="117" t="s">
        <v>1345</v>
      </c>
    </row>
    <row r="656" spans="1:3">
      <c r="A656" s="117" t="s">
        <v>2129</v>
      </c>
      <c r="B656" s="117" t="s">
        <v>1685</v>
      </c>
      <c r="C656" s="117" t="s">
        <v>1345</v>
      </c>
    </row>
    <row r="657" spans="1:3">
      <c r="A657" s="117" t="s">
        <v>3324</v>
      </c>
      <c r="B657" s="117" t="s">
        <v>3323</v>
      </c>
      <c r="C657" s="117" t="s">
        <v>1345</v>
      </c>
    </row>
    <row r="658" spans="1:3">
      <c r="A658" s="117" t="s">
        <v>2401</v>
      </c>
      <c r="B658" s="117" t="s">
        <v>1639</v>
      </c>
      <c r="C658" s="117" t="s">
        <v>1345</v>
      </c>
    </row>
    <row r="659" spans="1:3">
      <c r="A659" s="117" t="s">
        <v>2130</v>
      </c>
      <c r="B659" s="117" t="s">
        <v>1516</v>
      </c>
      <c r="C659" s="117" t="s">
        <v>1345</v>
      </c>
    </row>
    <row r="660" spans="1:3">
      <c r="A660" s="117" t="s">
        <v>3501</v>
      </c>
      <c r="B660" s="117" t="s">
        <v>3502</v>
      </c>
      <c r="C660" s="117" t="s">
        <v>1345</v>
      </c>
    </row>
    <row r="661" spans="1:3">
      <c r="A661" s="117" t="s">
        <v>1825</v>
      </c>
      <c r="B661" s="117" t="s">
        <v>937</v>
      </c>
      <c r="C661" s="117" t="s">
        <v>1345</v>
      </c>
    </row>
    <row r="662" spans="1:3">
      <c r="A662" s="117" t="s">
        <v>1205</v>
      </c>
      <c r="B662" s="117" t="s">
        <v>512</v>
      </c>
      <c r="C662" s="117" t="s">
        <v>1345</v>
      </c>
    </row>
    <row r="663" spans="1:3">
      <c r="A663" s="117" t="s">
        <v>2271</v>
      </c>
      <c r="B663" s="117" t="s">
        <v>2270</v>
      </c>
      <c r="C663" s="117" t="s">
        <v>1346</v>
      </c>
    </row>
    <row r="664" spans="1:3">
      <c r="A664" s="117" t="s">
        <v>1105</v>
      </c>
      <c r="B664" s="117" t="s">
        <v>820</v>
      </c>
      <c r="C664" s="117" t="s">
        <v>1346</v>
      </c>
    </row>
    <row r="665" spans="1:3">
      <c r="A665" s="117" t="s">
        <v>1290</v>
      </c>
      <c r="B665" s="117" t="s">
        <v>724</v>
      </c>
      <c r="C665" s="117" t="s">
        <v>1346</v>
      </c>
    </row>
    <row r="666" spans="1:3">
      <c r="A666" s="117" t="s">
        <v>1106</v>
      </c>
      <c r="B666" s="117" t="s">
        <v>648</v>
      </c>
      <c r="C666" s="117" t="s">
        <v>1346</v>
      </c>
    </row>
    <row r="667" spans="1:3">
      <c r="A667" s="117" t="s">
        <v>1291</v>
      </c>
      <c r="B667" s="117" t="s">
        <v>726</v>
      </c>
      <c r="C667" s="117" t="s">
        <v>1346</v>
      </c>
    </row>
    <row r="668" spans="1:3">
      <c r="A668" s="117" t="s">
        <v>1292</v>
      </c>
      <c r="B668" s="117" t="s">
        <v>167</v>
      </c>
      <c r="C668" s="117" t="s">
        <v>1346</v>
      </c>
    </row>
    <row r="669" spans="1:3">
      <c r="A669" s="117" t="s">
        <v>3085</v>
      </c>
      <c r="B669" s="117" t="s">
        <v>3106</v>
      </c>
      <c r="C669" s="117" t="s">
        <v>1346</v>
      </c>
    </row>
    <row r="670" spans="1:3">
      <c r="A670" s="117" t="s">
        <v>2402</v>
      </c>
      <c r="B670" s="117" t="s">
        <v>1474</v>
      </c>
      <c r="C670" s="117" t="s">
        <v>1346</v>
      </c>
    </row>
    <row r="671" spans="1:3">
      <c r="A671" s="117" t="s">
        <v>2571</v>
      </c>
      <c r="B671" s="117" t="s">
        <v>2555</v>
      </c>
      <c r="C671" s="117" t="s">
        <v>1346</v>
      </c>
    </row>
    <row r="672" spans="1:3">
      <c r="A672" s="117" t="s">
        <v>1826</v>
      </c>
      <c r="B672" s="117" t="s">
        <v>890</v>
      </c>
      <c r="C672" s="117" t="s">
        <v>1346</v>
      </c>
    </row>
    <row r="673" spans="1:3">
      <c r="A673" s="117" t="s">
        <v>2131</v>
      </c>
      <c r="B673" s="117" t="s">
        <v>608</v>
      </c>
      <c r="C673" s="117" t="s">
        <v>1345</v>
      </c>
    </row>
    <row r="674" spans="1:3">
      <c r="A674" s="117" t="s">
        <v>2132</v>
      </c>
      <c r="B674" s="117" t="s">
        <v>48</v>
      </c>
      <c r="C674" s="117" t="s">
        <v>1345</v>
      </c>
    </row>
    <row r="675" spans="1:3">
      <c r="A675" s="117" t="s">
        <v>2618</v>
      </c>
      <c r="B675" s="117" t="s">
        <v>2589</v>
      </c>
      <c r="C675" s="117" t="s">
        <v>1345</v>
      </c>
    </row>
    <row r="676" spans="1:3">
      <c r="A676" s="117" t="s">
        <v>3028</v>
      </c>
      <c r="B676" s="117" t="s">
        <v>3047</v>
      </c>
      <c r="C676" s="117" t="s">
        <v>1346</v>
      </c>
    </row>
    <row r="677" spans="1:3">
      <c r="A677" s="117" t="s">
        <v>3503</v>
      </c>
      <c r="B677" s="117" t="s">
        <v>3504</v>
      </c>
      <c r="C677" s="117" t="s">
        <v>1346</v>
      </c>
    </row>
    <row r="678" spans="1:3">
      <c r="A678" s="117" t="s">
        <v>1107</v>
      </c>
      <c r="B678" s="117" t="s">
        <v>279</v>
      </c>
      <c r="C678" s="117" t="s">
        <v>1346</v>
      </c>
    </row>
    <row r="679" spans="1:3">
      <c r="A679" s="117" t="s">
        <v>3505</v>
      </c>
      <c r="B679" s="117" t="s">
        <v>3506</v>
      </c>
      <c r="C679" s="117" t="s">
        <v>1345</v>
      </c>
    </row>
    <row r="680" spans="1:3">
      <c r="A680" s="117" t="s">
        <v>1108</v>
      </c>
      <c r="B680" s="117" t="s">
        <v>821</v>
      </c>
      <c r="C680" s="117" t="s">
        <v>1345</v>
      </c>
    </row>
    <row r="681" spans="1:3">
      <c r="A681" s="117" t="s">
        <v>2879</v>
      </c>
      <c r="B681" s="117" t="s">
        <v>2878</v>
      </c>
      <c r="C681" s="117" t="s">
        <v>1345</v>
      </c>
    </row>
    <row r="682" spans="1:3">
      <c r="A682" s="117" t="s">
        <v>3137</v>
      </c>
      <c r="B682" s="117" t="s">
        <v>3136</v>
      </c>
      <c r="C682" s="117" t="s">
        <v>1345</v>
      </c>
    </row>
    <row r="683" spans="1:3">
      <c r="A683" s="117" t="s">
        <v>1827</v>
      </c>
      <c r="B683" s="117" t="s">
        <v>1002</v>
      </c>
      <c r="C683" s="117" t="s">
        <v>1345</v>
      </c>
    </row>
    <row r="684" spans="1:3">
      <c r="A684" s="117" t="s">
        <v>2471</v>
      </c>
      <c r="B684" s="117" t="s">
        <v>2483</v>
      </c>
      <c r="C684" s="117" t="s">
        <v>1345</v>
      </c>
    </row>
    <row r="685" spans="1:3">
      <c r="A685" s="117" t="s">
        <v>3326</v>
      </c>
      <c r="B685" s="117" t="s">
        <v>3325</v>
      </c>
      <c r="C685" s="117" t="s">
        <v>1345</v>
      </c>
    </row>
    <row r="686" spans="1:3">
      <c r="A686" s="117" t="s">
        <v>2403</v>
      </c>
      <c r="B686" s="117" t="s">
        <v>1489</v>
      </c>
      <c r="C686" s="117" t="s">
        <v>1345</v>
      </c>
    </row>
    <row r="687" spans="1:3">
      <c r="A687" s="117" t="s">
        <v>2133</v>
      </c>
      <c r="B687" s="117" t="s">
        <v>49</v>
      </c>
      <c r="C687" s="117" t="s">
        <v>1345</v>
      </c>
    </row>
    <row r="688" spans="1:3">
      <c r="A688" s="117" t="s">
        <v>1332</v>
      </c>
      <c r="B688" s="117" t="s">
        <v>123</v>
      </c>
      <c r="C688" s="117" t="s">
        <v>1345</v>
      </c>
    </row>
    <row r="689" spans="1:3">
      <c r="A689" s="117" t="s">
        <v>2272</v>
      </c>
      <c r="B689" s="117" t="s">
        <v>1688</v>
      </c>
      <c r="C689" s="117" t="s">
        <v>1346</v>
      </c>
    </row>
    <row r="690" spans="1:3">
      <c r="A690" s="117" t="s">
        <v>2624</v>
      </c>
      <c r="B690" s="117" t="s">
        <v>2596</v>
      </c>
      <c r="C690" s="117" t="s">
        <v>1345</v>
      </c>
    </row>
    <row r="691" spans="1:3">
      <c r="A691" s="117" t="s">
        <v>2134</v>
      </c>
      <c r="B691" s="117" t="s">
        <v>1573</v>
      </c>
      <c r="C691" s="117" t="s">
        <v>1345</v>
      </c>
    </row>
    <row r="692" spans="1:3">
      <c r="A692" s="117" t="s">
        <v>1828</v>
      </c>
      <c r="B692" s="117" t="s">
        <v>891</v>
      </c>
      <c r="C692" s="117" t="s">
        <v>1346</v>
      </c>
    </row>
    <row r="693" spans="1:3">
      <c r="A693" s="117" t="s">
        <v>3119</v>
      </c>
      <c r="B693" s="117" t="s">
        <v>3118</v>
      </c>
      <c r="C693" s="117" t="s">
        <v>1346</v>
      </c>
    </row>
    <row r="694" spans="1:3">
      <c r="A694" s="117" t="s">
        <v>2404</v>
      </c>
      <c r="B694" s="117" t="s">
        <v>1547</v>
      </c>
      <c r="C694" s="117" t="s">
        <v>1346</v>
      </c>
    </row>
    <row r="695" spans="1:3">
      <c r="A695" s="117" t="s">
        <v>1829</v>
      </c>
      <c r="B695" s="117" t="s">
        <v>781</v>
      </c>
      <c r="C695" s="117" t="s">
        <v>1346</v>
      </c>
    </row>
    <row r="696" spans="1:3">
      <c r="A696" s="117" t="s">
        <v>2273</v>
      </c>
      <c r="B696" s="117" t="s">
        <v>3278</v>
      </c>
      <c r="C696" s="117" t="s">
        <v>1346</v>
      </c>
    </row>
    <row r="697" spans="1:3">
      <c r="A697" s="117" t="s">
        <v>2630</v>
      </c>
      <c r="B697" s="117" t="s">
        <v>2602</v>
      </c>
      <c r="C697" s="117" t="s">
        <v>1345</v>
      </c>
    </row>
    <row r="698" spans="1:3">
      <c r="A698" s="117" t="s">
        <v>2135</v>
      </c>
      <c r="B698" s="117" t="s">
        <v>328</v>
      </c>
      <c r="C698" s="117" t="s">
        <v>1345</v>
      </c>
    </row>
    <row r="699" spans="1:3">
      <c r="A699" s="117" t="s">
        <v>2405</v>
      </c>
      <c r="B699" s="117" t="s">
        <v>1342</v>
      </c>
      <c r="C699" s="117" t="s">
        <v>1345</v>
      </c>
    </row>
    <row r="700" spans="1:3">
      <c r="A700" s="117" t="s">
        <v>2881</v>
      </c>
      <c r="B700" s="117" t="s">
        <v>2880</v>
      </c>
      <c r="C700" s="117" t="s">
        <v>1345</v>
      </c>
    </row>
    <row r="701" spans="1:3">
      <c r="A701" s="117" t="s">
        <v>1830</v>
      </c>
      <c r="B701" s="117" t="s">
        <v>231</v>
      </c>
      <c r="C701" s="117" t="s">
        <v>1346</v>
      </c>
    </row>
    <row r="702" spans="1:3">
      <c r="A702" s="117" t="s">
        <v>2274</v>
      </c>
      <c r="B702" s="117" t="s">
        <v>1616</v>
      </c>
      <c r="C702" s="117" t="s">
        <v>1346</v>
      </c>
    </row>
    <row r="703" spans="1:3">
      <c r="A703" s="117" t="s">
        <v>1831</v>
      </c>
      <c r="B703" s="117" t="s">
        <v>892</v>
      </c>
      <c r="C703" s="117" t="s">
        <v>1346</v>
      </c>
    </row>
    <row r="704" spans="1:3">
      <c r="A704" s="117" t="s">
        <v>2883</v>
      </c>
      <c r="B704" s="117" t="s">
        <v>2882</v>
      </c>
      <c r="C704" s="117" t="s">
        <v>1346</v>
      </c>
    </row>
    <row r="705" spans="1:3">
      <c r="A705" s="117" t="s">
        <v>1109</v>
      </c>
      <c r="B705" s="117" t="s">
        <v>801</v>
      </c>
      <c r="C705" s="117" t="s">
        <v>1346</v>
      </c>
    </row>
    <row r="706" spans="1:3">
      <c r="A706" s="117" t="s">
        <v>3209</v>
      </c>
      <c r="B706" s="117" t="s">
        <v>3208</v>
      </c>
      <c r="C706" s="117" t="s">
        <v>1346</v>
      </c>
    </row>
    <row r="707" spans="1:3">
      <c r="A707" s="117" t="s">
        <v>1832</v>
      </c>
      <c r="B707" s="117" t="s">
        <v>1052</v>
      </c>
      <c r="C707" s="117" t="s">
        <v>1345</v>
      </c>
    </row>
    <row r="708" spans="1:3">
      <c r="A708" s="117" t="s">
        <v>2406</v>
      </c>
      <c r="B708" s="117" t="s">
        <v>1694</v>
      </c>
      <c r="C708" s="117" t="s">
        <v>1345</v>
      </c>
    </row>
    <row r="709" spans="1:3">
      <c r="A709" s="117" t="s">
        <v>2136</v>
      </c>
      <c r="B709" s="117" t="s">
        <v>169</v>
      </c>
      <c r="C709" s="117" t="s">
        <v>1345</v>
      </c>
    </row>
    <row r="710" spans="1:3">
      <c r="A710" s="117" t="s">
        <v>1833</v>
      </c>
      <c r="B710" s="117" t="s">
        <v>893</v>
      </c>
      <c r="C710" s="117" t="s">
        <v>1346</v>
      </c>
    </row>
    <row r="711" spans="1:3">
      <c r="A711" s="117" t="s">
        <v>2275</v>
      </c>
      <c r="B711" s="117" t="s">
        <v>968</v>
      </c>
      <c r="C711" s="117" t="s">
        <v>1346</v>
      </c>
    </row>
    <row r="712" spans="1:3">
      <c r="A712" s="117" t="s">
        <v>1293</v>
      </c>
      <c r="B712" s="117" t="s">
        <v>727</v>
      </c>
      <c r="C712" s="117" t="s">
        <v>1346</v>
      </c>
    </row>
    <row r="713" spans="1:3">
      <c r="A713" s="117" t="s">
        <v>2705</v>
      </c>
      <c r="B713" s="117" t="s">
        <v>2704</v>
      </c>
      <c r="C713" s="117" t="s">
        <v>1346</v>
      </c>
    </row>
    <row r="714" spans="1:3">
      <c r="A714" s="117" t="s">
        <v>1834</v>
      </c>
      <c r="B714" s="117" t="s">
        <v>1492</v>
      </c>
      <c r="C714" s="117" t="s">
        <v>1346</v>
      </c>
    </row>
    <row r="715" spans="1:3">
      <c r="A715" s="117" t="s">
        <v>2885</v>
      </c>
      <c r="B715" s="117" t="s">
        <v>2884</v>
      </c>
      <c r="C715" s="117" t="s">
        <v>1346</v>
      </c>
    </row>
    <row r="716" spans="1:3">
      <c r="A716" s="117" t="s">
        <v>1110</v>
      </c>
      <c r="B716" s="117" t="s">
        <v>228</v>
      </c>
      <c r="C716" s="117" t="s">
        <v>1346</v>
      </c>
    </row>
    <row r="717" spans="1:3">
      <c r="A717" s="117" t="s">
        <v>2670</v>
      </c>
      <c r="B717" s="117" t="s">
        <v>2669</v>
      </c>
      <c r="C717" s="117" t="s">
        <v>1345</v>
      </c>
    </row>
    <row r="718" spans="1:3">
      <c r="A718" s="117" t="s">
        <v>2137</v>
      </c>
      <c r="B718" s="117" t="s">
        <v>979</v>
      </c>
      <c r="C718" s="117" t="s">
        <v>1346</v>
      </c>
    </row>
    <row r="719" spans="1:3">
      <c r="A719" s="117" t="s">
        <v>2138</v>
      </c>
      <c r="B719" s="117" t="s">
        <v>978</v>
      </c>
      <c r="C719" s="117" t="s">
        <v>1346</v>
      </c>
    </row>
    <row r="720" spans="1:3">
      <c r="A720" s="117" t="s">
        <v>2707</v>
      </c>
      <c r="B720" s="117" t="s">
        <v>2706</v>
      </c>
      <c r="C720" s="117" t="s">
        <v>1346</v>
      </c>
    </row>
    <row r="721" spans="1:3">
      <c r="A721" s="117" t="s">
        <v>2276</v>
      </c>
      <c r="B721" s="117" t="s">
        <v>1396</v>
      </c>
      <c r="C721" s="117" t="s">
        <v>1346</v>
      </c>
    </row>
    <row r="722" spans="1:3">
      <c r="A722" s="117" t="s">
        <v>3507</v>
      </c>
      <c r="B722" s="117" t="s">
        <v>3508</v>
      </c>
      <c r="C722" s="117" t="s">
        <v>1346</v>
      </c>
    </row>
    <row r="723" spans="1:3">
      <c r="A723" s="117" t="s">
        <v>2277</v>
      </c>
      <c r="B723" s="117" t="s">
        <v>1065</v>
      </c>
      <c r="C723" s="117" t="s">
        <v>1346</v>
      </c>
    </row>
    <row r="724" spans="1:3">
      <c r="A724" s="117" t="s">
        <v>1835</v>
      </c>
      <c r="B724" s="117" t="s">
        <v>782</v>
      </c>
      <c r="C724" s="117" t="s">
        <v>1345</v>
      </c>
    </row>
    <row r="725" spans="1:3">
      <c r="A725" s="117" t="s">
        <v>1343</v>
      </c>
      <c r="B725" s="117" t="s">
        <v>1361</v>
      </c>
      <c r="C725" s="117" t="s">
        <v>1345</v>
      </c>
    </row>
    <row r="726" spans="1:3">
      <c r="A726" s="117" t="s">
        <v>2709</v>
      </c>
      <c r="B726" s="117" t="s">
        <v>2708</v>
      </c>
      <c r="C726" s="117" t="s">
        <v>1345</v>
      </c>
    </row>
    <row r="727" spans="1:3">
      <c r="A727" s="117" t="s">
        <v>2407</v>
      </c>
      <c r="B727" s="117" t="s">
        <v>1541</v>
      </c>
      <c r="C727" s="117" t="s">
        <v>1345</v>
      </c>
    </row>
    <row r="728" spans="1:3">
      <c r="A728" s="117" t="s">
        <v>3073</v>
      </c>
      <c r="B728" s="117" t="s">
        <v>3072</v>
      </c>
      <c r="C728" s="117" t="s">
        <v>1346</v>
      </c>
    </row>
    <row r="729" spans="1:3">
      <c r="A729" s="117" t="s">
        <v>1836</v>
      </c>
      <c r="B729" s="117" t="s">
        <v>894</v>
      </c>
      <c r="C729" s="117" t="s">
        <v>1345</v>
      </c>
    </row>
    <row r="730" spans="1:3">
      <c r="A730" s="117" t="s">
        <v>1111</v>
      </c>
      <c r="B730" s="117" t="s">
        <v>583</v>
      </c>
      <c r="C730" s="117" t="s">
        <v>1345</v>
      </c>
    </row>
    <row r="731" spans="1:3">
      <c r="A731" s="117" t="s">
        <v>2139</v>
      </c>
      <c r="B731" s="117" t="s">
        <v>1058</v>
      </c>
      <c r="C731" s="117" t="s">
        <v>1345</v>
      </c>
    </row>
    <row r="732" spans="1:3">
      <c r="A732" s="117" t="s">
        <v>2140</v>
      </c>
      <c r="B732" s="117" t="s">
        <v>170</v>
      </c>
      <c r="C732" s="117" t="s">
        <v>1345</v>
      </c>
    </row>
    <row r="733" spans="1:3">
      <c r="A733" s="117" t="s">
        <v>2887</v>
      </c>
      <c r="B733" s="117" t="s">
        <v>2886</v>
      </c>
      <c r="C733" s="117" t="s">
        <v>1345</v>
      </c>
    </row>
    <row r="734" spans="1:3">
      <c r="A734" s="117" t="s">
        <v>2408</v>
      </c>
      <c r="B734" s="117" t="s">
        <v>1512</v>
      </c>
      <c r="C734" s="117" t="s">
        <v>1345</v>
      </c>
    </row>
    <row r="735" spans="1:3">
      <c r="A735" s="117" t="s">
        <v>1837</v>
      </c>
      <c r="B735" s="117" t="s">
        <v>182</v>
      </c>
      <c r="C735" s="117" t="s">
        <v>1346</v>
      </c>
    </row>
    <row r="736" spans="1:3">
      <c r="A736" s="117" t="s">
        <v>1294</v>
      </c>
      <c r="B736" s="117" t="s">
        <v>50</v>
      </c>
      <c r="C736" s="117" t="s">
        <v>1346</v>
      </c>
    </row>
    <row r="737" spans="1:3">
      <c r="A737" s="117" t="s">
        <v>1838</v>
      </c>
      <c r="B737" s="117" t="s">
        <v>570</v>
      </c>
      <c r="C737" s="117" t="s">
        <v>1346</v>
      </c>
    </row>
    <row r="738" spans="1:3">
      <c r="A738" s="117" t="s">
        <v>2672</v>
      </c>
      <c r="B738" s="117" t="s">
        <v>2671</v>
      </c>
      <c r="C738" s="117" t="s">
        <v>1346</v>
      </c>
    </row>
    <row r="739" spans="1:3">
      <c r="A739" s="117" t="s">
        <v>1210</v>
      </c>
      <c r="B739" s="117" t="s">
        <v>670</v>
      </c>
      <c r="C739" s="117" t="s">
        <v>1346</v>
      </c>
    </row>
    <row r="740" spans="1:3">
      <c r="A740" s="117" t="s">
        <v>2409</v>
      </c>
      <c r="B740" s="117" t="s">
        <v>1533</v>
      </c>
      <c r="C740" s="117" t="s">
        <v>1345</v>
      </c>
    </row>
    <row r="741" spans="1:3">
      <c r="A741" s="117" t="s">
        <v>2141</v>
      </c>
      <c r="B741" s="117" t="s">
        <v>609</v>
      </c>
      <c r="C741" s="117" t="s">
        <v>1346</v>
      </c>
    </row>
    <row r="742" spans="1:3">
      <c r="A742" s="117" t="s">
        <v>2711</v>
      </c>
      <c r="B742" s="117" t="s">
        <v>2710</v>
      </c>
      <c r="C742" s="117" t="s">
        <v>1346</v>
      </c>
    </row>
    <row r="743" spans="1:3">
      <c r="A743" s="117" t="s">
        <v>1839</v>
      </c>
      <c r="B743" s="117" t="s">
        <v>2529</v>
      </c>
      <c r="C743" s="117" t="s">
        <v>1346</v>
      </c>
    </row>
    <row r="744" spans="1:3">
      <c r="A744" s="117" t="s">
        <v>1212</v>
      </c>
      <c r="B744" s="117" t="s">
        <v>403</v>
      </c>
      <c r="C744" s="117" t="s">
        <v>1346</v>
      </c>
    </row>
    <row r="745" spans="1:3">
      <c r="A745" s="117" t="s">
        <v>1840</v>
      </c>
      <c r="B745" s="117" t="s">
        <v>321</v>
      </c>
      <c r="C745" s="117" t="s">
        <v>1346</v>
      </c>
    </row>
    <row r="746" spans="1:3">
      <c r="A746" s="117" t="s">
        <v>1295</v>
      </c>
      <c r="B746" s="117" t="s">
        <v>728</v>
      </c>
      <c r="C746" s="117" t="s">
        <v>1346</v>
      </c>
    </row>
    <row r="747" spans="1:3">
      <c r="A747" s="117" t="s">
        <v>2467</v>
      </c>
      <c r="B747" s="117" t="s">
        <v>2478</v>
      </c>
      <c r="C747" s="117" t="s">
        <v>1346</v>
      </c>
    </row>
    <row r="748" spans="1:3">
      <c r="A748" s="117" t="s">
        <v>3023</v>
      </c>
      <c r="B748" s="117" t="s">
        <v>3043</v>
      </c>
      <c r="C748" s="117" t="s">
        <v>1346</v>
      </c>
    </row>
    <row r="749" spans="1:3">
      <c r="A749" s="117" t="s">
        <v>2889</v>
      </c>
      <c r="B749" s="117" t="s">
        <v>2888</v>
      </c>
      <c r="C749" s="117" t="s">
        <v>1346</v>
      </c>
    </row>
    <row r="750" spans="1:3">
      <c r="A750" s="117" t="s">
        <v>2142</v>
      </c>
      <c r="B750" s="117" t="s">
        <v>51</v>
      </c>
      <c r="C750" s="117" t="s">
        <v>1345</v>
      </c>
    </row>
    <row r="751" spans="1:3">
      <c r="A751" s="117" t="s">
        <v>1979</v>
      </c>
      <c r="B751" s="117" t="s">
        <v>513</v>
      </c>
      <c r="C751" s="117" t="s">
        <v>1346</v>
      </c>
    </row>
    <row r="752" spans="1:3">
      <c r="A752" s="117" t="s">
        <v>1112</v>
      </c>
      <c r="B752" s="117" t="s">
        <v>257</v>
      </c>
      <c r="C752" s="117" t="s">
        <v>1346</v>
      </c>
    </row>
    <row r="753" spans="1:3">
      <c r="A753" s="117" t="s">
        <v>2613</v>
      </c>
      <c r="B753" s="117" t="s">
        <v>2582</v>
      </c>
      <c r="C753" s="117" t="s">
        <v>1346</v>
      </c>
    </row>
    <row r="754" spans="1:3">
      <c r="A754" s="117" t="s">
        <v>1841</v>
      </c>
      <c r="B754" s="117" t="s">
        <v>867</v>
      </c>
      <c r="C754" s="117" t="s">
        <v>1346</v>
      </c>
    </row>
    <row r="755" spans="1:3">
      <c r="A755" s="117" t="s">
        <v>2143</v>
      </c>
      <c r="B755" s="117" t="s">
        <v>610</v>
      </c>
      <c r="C755" s="117" t="s">
        <v>1346</v>
      </c>
    </row>
    <row r="756" spans="1:3">
      <c r="A756" s="117" t="s">
        <v>2144</v>
      </c>
      <c r="B756" s="117" t="s">
        <v>611</v>
      </c>
      <c r="C756" s="117" t="s">
        <v>1346</v>
      </c>
    </row>
    <row r="757" spans="1:3">
      <c r="A757" s="117" t="s">
        <v>1296</v>
      </c>
      <c r="B757" s="117" t="s">
        <v>730</v>
      </c>
      <c r="C757" s="117" t="s">
        <v>1346</v>
      </c>
    </row>
    <row r="758" spans="1:3">
      <c r="A758" s="117" t="s">
        <v>1980</v>
      </c>
      <c r="B758" s="117" t="s">
        <v>406</v>
      </c>
      <c r="C758" s="117" t="s">
        <v>1346</v>
      </c>
    </row>
    <row r="759" spans="1:3">
      <c r="A759" s="117" t="s">
        <v>2145</v>
      </c>
      <c r="B759" s="117" t="s">
        <v>612</v>
      </c>
      <c r="C759" s="117" t="s">
        <v>1345</v>
      </c>
    </row>
    <row r="760" spans="1:3">
      <c r="A760" s="117" t="s">
        <v>2410</v>
      </c>
      <c r="B760" s="117" t="s">
        <v>1484</v>
      </c>
      <c r="C760" s="117" t="s">
        <v>1345</v>
      </c>
    </row>
    <row r="761" spans="1:3">
      <c r="A761" s="117" t="s">
        <v>1842</v>
      </c>
      <c r="B761" s="117" t="s">
        <v>235</v>
      </c>
      <c r="C761" s="117" t="s">
        <v>1345</v>
      </c>
    </row>
    <row r="762" spans="1:3">
      <c r="A762" s="117" t="s">
        <v>2891</v>
      </c>
      <c r="B762" s="117" t="s">
        <v>2890</v>
      </c>
      <c r="C762" s="117" t="s">
        <v>1346</v>
      </c>
    </row>
    <row r="763" spans="1:3">
      <c r="A763" s="117" t="s">
        <v>1843</v>
      </c>
      <c r="B763" s="117" t="s">
        <v>1567</v>
      </c>
      <c r="C763" s="117" t="s">
        <v>1345</v>
      </c>
    </row>
    <row r="764" spans="1:3">
      <c r="A764" s="117" t="s">
        <v>3328</v>
      </c>
      <c r="B764" s="117" t="s">
        <v>3327</v>
      </c>
      <c r="C764" s="117" t="s">
        <v>1345</v>
      </c>
    </row>
    <row r="765" spans="1:3">
      <c r="A765" s="117" t="s">
        <v>2411</v>
      </c>
      <c r="B765" s="117" t="s">
        <v>1545</v>
      </c>
      <c r="C765" s="117" t="s">
        <v>1345</v>
      </c>
    </row>
    <row r="766" spans="1:3">
      <c r="A766" s="117" t="s">
        <v>2146</v>
      </c>
      <c r="B766" s="117" t="s">
        <v>53</v>
      </c>
      <c r="C766" s="117" t="s">
        <v>1345</v>
      </c>
    </row>
    <row r="767" spans="1:3">
      <c r="A767" s="117" t="s">
        <v>1113</v>
      </c>
      <c r="B767" s="117" t="s">
        <v>222</v>
      </c>
      <c r="C767" s="117" t="s">
        <v>1345</v>
      </c>
    </row>
    <row r="768" spans="1:3">
      <c r="A768" s="117" t="s">
        <v>1844</v>
      </c>
      <c r="B768" s="117" t="s">
        <v>783</v>
      </c>
      <c r="C768" s="117" t="s">
        <v>1345</v>
      </c>
    </row>
    <row r="769" spans="1:3">
      <c r="A769" s="117" t="s">
        <v>2640</v>
      </c>
      <c r="B769" s="117" t="s">
        <v>3001</v>
      </c>
      <c r="C769" s="117" t="s">
        <v>1345</v>
      </c>
    </row>
    <row r="770" spans="1:3">
      <c r="A770" s="117" t="s">
        <v>2514</v>
      </c>
      <c r="B770" s="117" t="s">
        <v>2513</v>
      </c>
      <c r="C770" s="117" t="s">
        <v>1345</v>
      </c>
    </row>
    <row r="771" spans="1:3">
      <c r="A771" s="117" t="s">
        <v>1845</v>
      </c>
      <c r="B771" s="117" t="s">
        <v>223</v>
      </c>
      <c r="C771" s="117" t="s">
        <v>1345</v>
      </c>
    </row>
    <row r="772" spans="1:3">
      <c r="A772" s="117" t="s">
        <v>1846</v>
      </c>
      <c r="B772" s="117" t="s">
        <v>650</v>
      </c>
      <c r="C772" s="117" t="s">
        <v>1345</v>
      </c>
    </row>
    <row r="773" spans="1:3">
      <c r="A773" s="117" t="s">
        <v>2412</v>
      </c>
      <c r="B773" s="117" t="s">
        <v>1507</v>
      </c>
      <c r="C773" s="117" t="s">
        <v>1345</v>
      </c>
    </row>
    <row r="774" spans="1:3">
      <c r="A774" s="117" t="s">
        <v>2147</v>
      </c>
      <c r="B774" s="117" t="s">
        <v>912</v>
      </c>
      <c r="C774" s="117" t="s">
        <v>1345</v>
      </c>
    </row>
    <row r="775" spans="1:3">
      <c r="A775" s="117" t="s">
        <v>1847</v>
      </c>
      <c r="B775" s="117" t="s">
        <v>930</v>
      </c>
      <c r="C775" s="117" t="s">
        <v>1345</v>
      </c>
    </row>
    <row r="776" spans="1:3">
      <c r="A776" s="117" t="s">
        <v>1297</v>
      </c>
      <c r="B776" s="117" t="s">
        <v>172</v>
      </c>
      <c r="C776" s="117" t="s">
        <v>1346</v>
      </c>
    </row>
    <row r="777" spans="1:3">
      <c r="A777" s="117" t="s">
        <v>1114</v>
      </c>
      <c r="B777" s="117" t="s">
        <v>269</v>
      </c>
      <c r="C777" s="117" t="s">
        <v>1346</v>
      </c>
    </row>
    <row r="778" spans="1:3">
      <c r="A778" s="117" t="s">
        <v>1216</v>
      </c>
      <c r="B778" s="117" t="s">
        <v>247</v>
      </c>
      <c r="C778" s="117" t="s">
        <v>1346</v>
      </c>
    </row>
    <row r="779" spans="1:3">
      <c r="A779" s="117" t="s">
        <v>1115</v>
      </c>
      <c r="B779" s="117" t="s">
        <v>273</v>
      </c>
      <c r="C779" s="117" t="s">
        <v>1346</v>
      </c>
    </row>
    <row r="780" spans="1:3">
      <c r="A780" s="117" t="s">
        <v>1116</v>
      </c>
      <c r="B780" s="117" t="s">
        <v>822</v>
      </c>
      <c r="C780" s="117" t="s">
        <v>1346</v>
      </c>
    </row>
    <row r="781" spans="1:3">
      <c r="A781" s="117" t="s">
        <v>1848</v>
      </c>
      <c r="B781" s="117" t="s">
        <v>3211</v>
      </c>
      <c r="C781" s="117" t="s">
        <v>1346</v>
      </c>
    </row>
    <row r="782" spans="1:3">
      <c r="A782" s="117" t="s">
        <v>1298</v>
      </c>
      <c r="B782" s="117" t="s">
        <v>85</v>
      </c>
      <c r="C782" s="117" t="s">
        <v>1345</v>
      </c>
    </row>
    <row r="783" spans="1:3">
      <c r="A783" s="117" t="s">
        <v>2501</v>
      </c>
      <c r="B783" s="117" t="s">
        <v>2500</v>
      </c>
      <c r="C783" s="117" t="s">
        <v>1346</v>
      </c>
    </row>
    <row r="784" spans="1:3">
      <c r="A784" s="117" t="s">
        <v>3237</v>
      </c>
      <c r="B784" s="117" t="s">
        <v>3236</v>
      </c>
      <c r="C784" s="117" t="s">
        <v>1346</v>
      </c>
    </row>
    <row r="785" spans="1:3">
      <c r="A785" s="117" t="s">
        <v>2278</v>
      </c>
      <c r="B785" s="117" t="s">
        <v>1608</v>
      </c>
      <c r="C785" s="117" t="s">
        <v>1346</v>
      </c>
    </row>
    <row r="786" spans="1:3">
      <c r="A786" s="117" t="s">
        <v>3086</v>
      </c>
      <c r="B786" s="117" t="s">
        <v>3101</v>
      </c>
      <c r="C786" s="117" t="s">
        <v>1345</v>
      </c>
    </row>
    <row r="787" spans="1:3">
      <c r="A787" s="117" t="s">
        <v>1117</v>
      </c>
      <c r="B787" s="117" t="s">
        <v>823</v>
      </c>
      <c r="C787" s="117" t="s">
        <v>1346</v>
      </c>
    </row>
    <row r="788" spans="1:3">
      <c r="A788" s="117" t="s">
        <v>2279</v>
      </c>
      <c r="B788" s="117" t="s">
        <v>1689</v>
      </c>
      <c r="C788" s="117" t="s">
        <v>1346</v>
      </c>
    </row>
    <row r="789" spans="1:3">
      <c r="A789" s="117" t="s">
        <v>3331</v>
      </c>
      <c r="B789" s="117" t="s">
        <v>3330</v>
      </c>
      <c r="C789" s="117" t="s">
        <v>1345</v>
      </c>
    </row>
    <row r="790" spans="1:3">
      <c r="A790" s="117" t="s">
        <v>2148</v>
      </c>
      <c r="B790" s="117" t="s">
        <v>977</v>
      </c>
      <c r="C790" s="117" t="s">
        <v>1345</v>
      </c>
    </row>
    <row r="791" spans="1:3">
      <c r="A791" s="117" t="s">
        <v>1849</v>
      </c>
      <c r="B791" s="117" t="s">
        <v>896</v>
      </c>
      <c r="C791" s="117" t="s">
        <v>1345</v>
      </c>
    </row>
    <row r="792" spans="1:3">
      <c r="A792" s="117" t="s">
        <v>2280</v>
      </c>
      <c r="B792" s="117" t="s">
        <v>1378</v>
      </c>
      <c r="C792" s="117" t="s">
        <v>1345</v>
      </c>
    </row>
    <row r="793" spans="1:3">
      <c r="A793" s="117" t="s">
        <v>2413</v>
      </c>
      <c r="B793" s="117" t="s">
        <v>1069</v>
      </c>
      <c r="C793" s="117" t="s">
        <v>1345</v>
      </c>
    </row>
    <row r="794" spans="1:3">
      <c r="A794" s="117" t="s">
        <v>2414</v>
      </c>
      <c r="B794" s="117" t="s">
        <v>880</v>
      </c>
      <c r="C794" s="117" t="s">
        <v>1345</v>
      </c>
    </row>
    <row r="795" spans="1:3">
      <c r="A795" s="117" t="s">
        <v>2016</v>
      </c>
      <c r="B795" s="117" t="s">
        <v>242</v>
      </c>
      <c r="C795" s="117" t="s">
        <v>1345</v>
      </c>
    </row>
    <row r="796" spans="1:3">
      <c r="A796" s="117" t="s">
        <v>1981</v>
      </c>
      <c r="B796" s="117" t="s">
        <v>514</v>
      </c>
      <c r="C796" s="117" t="s">
        <v>1345</v>
      </c>
    </row>
    <row r="797" spans="1:3">
      <c r="A797" s="117" t="s">
        <v>1850</v>
      </c>
      <c r="B797" s="117" t="s">
        <v>571</v>
      </c>
      <c r="C797" s="117" t="s">
        <v>1346</v>
      </c>
    </row>
    <row r="798" spans="1:3">
      <c r="A798" s="117" t="s">
        <v>1299</v>
      </c>
      <c r="B798" s="117" t="s">
        <v>731</v>
      </c>
      <c r="C798" s="117" t="s">
        <v>1346</v>
      </c>
    </row>
    <row r="799" spans="1:3">
      <c r="A799" s="117" t="s">
        <v>1851</v>
      </c>
      <c r="B799" s="117" t="s">
        <v>785</v>
      </c>
      <c r="C799" s="117" t="s">
        <v>1346</v>
      </c>
    </row>
    <row r="800" spans="1:3">
      <c r="A800" s="117" t="s">
        <v>2281</v>
      </c>
      <c r="B800" s="117" t="s">
        <v>1379</v>
      </c>
      <c r="C800" s="117" t="s">
        <v>1345</v>
      </c>
    </row>
    <row r="801" spans="1:3">
      <c r="A801" s="117" t="s">
        <v>2415</v>
      </c>
      <c r="B801" s="117" t="s">
        <v>1602</v>
      </c>
      <c r="C801" s="117" t="s">
        <v>1345</v>
      </c>
    </row>
    <row r="802" spans="1:3">
      <c r="A802" s="117" t="s">
        <v>2282</v>
      </c>
      <c r="B802" s="117" t="s">
        <v>967</v>
      </c>
      <c r="C802" s="117" t="s">
        <v>1345</v>
      </c>
    </row>
    <row r="803" spans="1:3">
      <c r="A803" s="117" t="s">
        <v>1852</v>
      </c>
      <c r="B803" s="117" t="s">
        <v>825</v>
      </c>
      <c r="C803" s="117" t="s">
        <v>1345</v>
      </c>
    </row>
    <row r="804" spans="1:3">
      <c r="A804" s="117" t="s">
        <v>2893</v>
      </c>
      <c r="B804" s="117" t="s">
        <v>2892</v>
      </c>
      <c r="C804" s="117" t="s">
        <v>1345</v>
      </c>
    </row>
    <row r="805" spans="1:3">
      <c r="A805" s="117" t="s">
        <v>1300</v>
      </c>
      <c r="B805" s="117" t="s">
        <v>732</v>
      </c>
      <c r="C805" s="117" t="s">
        <v>1346</v>
      </c>
    </row>
    <row r="806" spans="1:3">
      <c r="A806" s="117" t="s">
        <v>1301</v>
      </c>
      <c r="B806" s="117" t="s">
        <v>87</v>
      </c>
      <c r="C806" s="117" t="s">
        <v>1346</v>
      </c>
    </row>
    <row r="807" spans="1:3">
      <c r="A807" s="117" t="s">
        <v>1118</v>
      </c>
      <c r="B807" s="117" t="s">
        <v>826</v>
      </c>
      <c r="C807" s="117" t="s">
        <v>1346</v>
      </c>
    </row>
    <row r="808" spans="1:3">
      <c r="A808" s="117" t="s">
        <v>2149</v>
      </c>
      <c r="B808" s="117" t="s">
        <v>57</v>
      </c>
      <c r="C808" s="117" t="s">
        <v>1346</v>
      </c>
    </row>
    <row r="809" spans="1:3">
      <c r="A809" s="117" t="s">
        <v>1302</v>
      </c>
      <c r="B809" s="117" t="s">
        <v>734</v>
      </c>
      <c r="C809" s="117" t="s">
        <v>1346</v>
      </c>
    </row>
    <row r="810" spans="1:3">
      <c r="A810" s="117" t="s">
        <v>2150</v>
      </c>
      <c r="B810" s="117" t="s">
        <v>613</v>
      </c>
      <c r="C810" s="117" t="s">
        <v>1346</v>
      </c>
    </row>
    <row r="811" spans="1:3">
      <c r="A811" s="117" t="s">
        <v>1303</v>
      </c>
      <c r="B811" s="117" t="s">
        <v>58</v>
      </c>
      <c r="C811" s="117" t="s">
        <v>1346</v>
      </c>
    </row>
    <row r="812" spans="1:3">
      <c r="A812" s="117" t="s">
        <v>2151</v>
      </c>
      <c r="B812" s="117" t="s">
        <v>735</v>
      </c>
      <c r="C812" s="117" t="s">
        <v>1346</v>
      </c>
    </row>
    <row r="813" spans="1:3">
      <c r="A813" s="117" t="s">
        <v>2017</v>
      </c>
      <c r="B813" s="117" t="s">
        <v>412</v>
      </c>
      <c r="C813" s="117" t="s">
        <v>1346</v>
      </c>
    </row>
    <row r="814" spans="1:3">
      <c r="A814" s="117" t="s">
        <v>1982</v>
      </c>
      <c r="B814" s="117" t="s">
        <v>515</v>
      </c>
      <c r="C814" s="117" t="s">
        <v>1346</v>
      </c>
    </row>
    <row r="815" spans="1:3">
      <c r="A815" s="117" t="s">
        <v>2152</v>
      </c>
      <c r="B815" s="117" t="s">
        <v>3238</v>
      </c>
      <c r="C815" s="117" t="s">
        <v>1346</v>
      </c>
    </row>
    <row r="816" spans="1:3">
      <c r="A816" s="117" t="s">
        <v>1304</v>
      </c>
      <c r="B816" s="117" t="s">
        <v>736</v>
      </c>
      <c r="C816" s="117" t="s">
        <v>1346</v>
      </c>
    </row>
    <row r="817" spans="1:3">
      <c r="A817" s="117" t="s">
        <v>3121</v>
      </c>
      <c r="B817" s="117" t="s">
        <v>3120</v>
      </c>
      <c r="C817" s="117" t="s">
        <v>1346</v>
      </c>
    </row>
    <row r="818" spans="1:3">
      <c r="A818" s="117" t="s">
        <v>1983</v>
      </c>
      <c r="B818" s="117" t="s">
        <v>1019</v>
      </c>
      <c r="C818" s="117" t="s">
        <v>1346</v>
      </c>
    </row>
    <row r="819" spans="1:3">
      <c r="A819" s="117" t="s">
        <v>1984</v>
      </c>
      <c r="B819" s="117" t="s">
        <v>517</v>
      </c>
      <c r="C819" s="117" t="s">
        <v>1346</v>
      </c>
    </row>
    <row r="820" spans="1:3">
      <c r="A820" s="117" t="s">
        <v>2652</v>
      </c>
      <c r="B820" s="117" t="s">
        <v>2651</v>
      </c>
      <c r="C820" s="117" t="s">
        <v>1346</v>
      </c>
    </row>
    <row r="821" spans="1:3">
      <c r="A821" s="117" t="s">
        <v>2895</v>
      </c>
      <c r="B821" s="117" t="s">
        <v>2894</v>
      </c>
      <c r="C821" s="117" t="s">
        <v>1346</v>
      </c>
    </row>
    <row r="822" spans="1:3">
      <c r="A822" s="117" t="s">
        <v>3287</v>
      </c>
      <c r="B822" s="117" t="s">
        <v>3286</v>
      </c>
      <c r="C822" s="117" t="s">
        <v>1346</v>
      </c>
    </row>
    <row r="823" spans="1:3">
      <c r="A823" s="117" t="s">
        <v>1305</v>
      </c>
      <c r="B823" s="117" t="s">
        <v>572</v>
      </c>
      <c r="C823" s="117" t="s">
        <v>1346</v>
      </c>
    </row>
    <row r="824" spans="1:3">
      <c r="A824" s="117" t="s">
        <v>2897</v>
      </c>
      <c r="B824" s="117" t="s">
        <v>2896</v>
      </c>
      <c r="C824" s="117" t="s">
        <v>1346</v>
      </c>
    </row>
    <row r="825" spans="1:3">
      <c r="A825" s="117" t="s">
        <v>1119</v>
      </c>
      <c r="B825" s="117" t="s">
        <v>573</v>
      </c>
      <c r="C825" s="117" t="s">
        <v>1346</v>
      </c>
    </row>
    <row r="826" spans="1:3">
      <c r="A826" s="117" t="s">
        <v>1266</v>
      </c>
      <c r="B826" s="117" t="s">
        <v>518</v>
      </c>
      <c r="C826" s="117" t="s">
        <v>1346</v>
      </c>
    </row>
    <row r="827" spans="1:3">
      <c r="A827" s="117" t="s">
        <v>1853</v>
      </c>
      <c r="B827" s="117" t="s">
        <v>548</v>
      </c>
      <c r="C827" s="117" t="s">
        <v>1346</v>
      </c>
    </row>
    <row r="828" spans="1:3">
      <c r="A828" s="117" t="s">
        <v>2283</v>
      </c>
      <c r="B828" s="117" t="s">
        <v>2518</v>
      </c>
      <c r="C828" s="117" t="s">
        <v>1346</v>
      </c>
    </row>
    <row r="829" spans="1:3">
      <c r="A829" s="117" t="s">
        <v>2899</v>
      </c>
      <c r="B829" s="117" t="s">
        <v>2898</v>
      </c>
      <c r="C829" s="117" t="s">
        <v>1346</v>
      </c>
    </row>
    <row r="830" spans="1:3">
      <c r="A830" s="117" t="s">
        <v>1985</v>
      </c>
      <c r="B830" s="117" t="s">
        <v>519</v>
      </c>
      <c r="C830" s="117" t="s">
        <v>1346</v>
      </c>
    </row>
    <row r="831" spans="1:3">
      <c r="A831" s="117" t="s">
        <v>1120</v>
      </c>
      <c r="B831" s="117" t="s">
        <v>306</v>
      </c>
      <c r="C831" s="117" t="s">
        <v>1346</v>
      </c>
    </row>
    <row r="832" spans="1:3">
      <c r="A832" s="117" t="s">
        <v>1121</v>
      </c>
      <c r="B832" s="117" t="s">
        <v>208</v>
      </c>
      <c r="C832" s="117" t="s">
        <v>1346</v>
      </c>
    </row>
    <row r="833" spans="1:3">
      <c r="A833" s="117" t="s">
        <v>2416</v>
      </c>
      <c r="B833" s="117" t="s">
        <v>1397</v>
      </c>
      <c r="C833" s="117" t="s">
        <v>1346</v>
      </c>
    </row>
    <row r="834" spans="1:3">
      <c r="A834" s="117" t="s">
        <v>1854</v>
      </c>
      <c r="B834" s="117" t="s">
        <v>786</v>
      </c>
      <c r="C834" s="117" t="s">
        <v>1346</v>
      </c>
    </row>
    <row r="835" spans="1:3">
      <c r="A835" s="117" t="s">
        <v>1306</v>
      </c>
      <c r="B835" s="117" t="s">
        <v>89</v>
      </c>
      <c r="C835" s="117" t="s">
        <v>1345</v>
      </c>
    </row>
    <row r="836" spans="1:3">
      <c r="A836" s="117" t="s">
        <v>1855</v>
      </c>
      <c r="B836" s="117" t="s">
        <v>995</v>
      </c>
      <c r="C836" s="117" t="s">
        <v>1346</v>
      </c>
    </row>
    <row r="837" spans="1:3">
      <c r="A837" s="117" t="s">
        <v>1856</v>
      </c>
      <c r="B837" s="117" t="s">
        <v>652</v>
      </c>
      <c r="C837" s="117" t="s">
        <v>1346</v>
      </c>
    </row>
    <row r="838" spans="1:3">
      <c r="A838" s="117" t="s">
        <v>2284</v>
      </c>
      <c r="B838" s="117" t="s">
        <v>1066</v>
      </c>
      <c r="C838" s="117" t="s">
        <v>1346</v>
      </c>
    </row>
    <row r="839" spans="1:3">
      <c r="A839" s="117" t="s">
        <v>3139</v>
      </c>
      <c r="B839" s="117" t="s">
        <v>3138</v>
      </c>
      <c r="C839" s="117" t="s">
        <v>1346</v>
      </c>
    </row>
    <row r="840" spans="1:3">
      <c r="A840" s="117" t="s">
        <v>1857</v>
      </c>
      <c r="B840" s="117" t="s">
        <v>549</v>
      </c>
      <c r="C840" s="117" t="s">
        <v>1346</v>
      </c>
    </row>
    <row r="841" spans="1:3">
      <c r="A841" s="117" t="s">
        <v>2901</v>
      </c>
      <c r="B841" s="117" t="s">
        <v>2900</v>
      </c>
      <c r="C841" s="117" t="s">
        <v>1346</v>
      </c>
    </row>
    <row r="842" spans="1:3">
      <c r="A842" s="117" t="s">
        <v>2617</v>
      </c>
      <c r="B842" s="117" t="s">
        <v>2588</v>
      </c>
      <c r="C842" s="117" t="s">
        <v>1345</v>
      </c>
    </row>
    <row r="843" spans="1:3">
      <c r="A843" s="117" t="s">
        <v>3133</v>
      </c>
      <c r="B843" s="117" t="s">
        <v>3132</v>
      </c>
      <c r="C843" s="117" t="s">
        <v>1345</v>
      </c>
    </row>
    <row r="844" spans="1:3">
      <c r="A844" s="117" t="s">
        <v>1122</v>
      </c>
      <c r="B844" s="117" t="s">
        <v>574</v>
      </c>
      <c r="C844" s="117" t="s">
        <v>1345</v>
      </c>
    </row>
    <row r="845" spans="1:3">
      <c r="A845" s="117" t="s">
        <v>1226</v>
      </c>
      <c r="B845" s="117" t="s">
        <v>520</v>
      </c>
      <c r="C845" s="117" t="s">
        <v>1345</v>
      </c>
    </row>
    <row r="846" spans="1:3">
      <c r="A846" s="117" t="s">
        <v>3213</v>
      </c>
      <c r="B846" s="117" t="s">
        <v>3212</v>
      </c>
      <c r="C846" s="117" t="s">
        <v>1345</v>
      </c>
    </row>
    <row r="847" spans="1:3">
      <c r="A847" s="117" t="s">
        <v>3509</v>
      </c>
      <c r="B847" s="117" t="s">
        <v>3510</v>
      </c>
      <c r="C847" s="117" t="s">
        <v>1345</v>
      </c>
    </row>
    <row r="848" spans="1:3">
      <c r="A848" s="117" t="s">
        <v>1123</v>
      </c>
      <c r="B848" s="117" t="s">
        <v>585</v>
      </c>
      <c r="C848" s="117" t="s">
        <v>1345</v>
      </c>
    </row>
    <row r="849" spans="1:3">
      <c r="A849" s="117" t="s">
        <v>1307</v>
      </c>
      <c r="B849" s="117" t="s">
        <v>738</v>
      </c>
      <c r="C849" s="117" t="s">
        <v>1346</v>
      </c>
    </row>
    <row r="850" spans="1:3">
      <c r="A850" s="117" t="s">
        <v>1267</v>
      </c>
      <c r="B850" s="117" t="s">
        <v>244</v>
      </c>
      <c r="C850" s="117" t="s">
        <v>1346</v>
      </c>
    </row>
    <row r="851" spans="1:3">
      <c r="A851" s="117" t="s">
        <v>2903</v>
      </c>
      <c r="B851" s="117" t="s">
        <v>2902</v>
      </c>
      <c r="C851" s="117" t="s">
        <v>1346</v>
      </c>
    </row>
    <row r="852" spans="1:3">
      <c r="A852" s="117" t="s">
        <v>1986</v>
      </c>
      <c r="B852" s="117" t="s">
        <v>2544</v>
      </c>
      <c r="C852" s="117" t="s">
        <v>1346</v>
      </c>
    </row>
    <row r="853" spans="1:3">
      <c r="A853" s="117" t="s">
        <v>1858</v>
      </c>
      <c r="B853" s="117" t="s">
        <v>2532</v>
      </c>
      <c r="C853" s="117" t="s">
        <v>1346</v>
      </c>
    </row>
    <row r="854" spans="1:3">
      <c r="A854" s="117" t="s">
        <v>1859</v>
      </c>
      <c r="B854" s="117" t="s">
        <v>875</v>
      </c>
      <c r="C854" s="117" t="s">
        <v>1346</v>
      </c>
    </row>
    <row r="855" spans="1:3">
      <c r="A855" s="117" t="s">
        <v>1987</v>
      </c>
      <c r="B855" s="117" t="s">
        <v>521</v>
      </c>
      <c r="C855" s="117" t="s">
        <v>1346</v>
      </c>
    </row>
    <row r="856" spans="1:3">
      <c r="A856" s="117" t="s">
        <v>3016</v>
      </c>
      <c r="B856" s="117" t="s">
        <v>3036</v>
      </c>
      <c r="C856" s="117" t="s">
        <v>1346</v>
      </c>
    </row>
    <row r="857" spans="1:3">
      <c r="A857" s="117" t="s">
        <v>2417</v>
      </c>
      <c r="B857" s="117" t="s">
        <v>1502</v>
      </c>
      <c r="C857" s="117" t="s">
        <v>1346</v>
      </c>
    </row>
    <row r="858" spans="1:3">
      <c r="A858" s="117" t="s">
        <v>2153</v>
      </c>
      <c r="B858" s="117" t="s">
        <v>614</v>
      </c>
      <c r="C858" s="117" t="s">
        <v>1345</v>
      </c>
    </row>
    <row r="859" spans="1:3">
      <c r="A859" s="117" t="s">
        <v>2574</v>
      </c>
      <c r="B859" s="117" t="s">
        <v>2560</v>
      </c>
      <c r="C859" s="117" t="s">
        <v>1345</v>
      </c>
    </row>
    <row r="860" spans="1:3">
      <c r="A860" s="117" t="s">
        <v>2418</v>
      </c>
      <c r="B860" s="117" t="s">
        <v>920</v>
      </c>
      <c r="C860" s="117" t="s">
        <v>1346</v>
      </c>
    </row>
    <row r="861" spans="1:3">
      <c r="A861" s="117" t="s">
        <v>1860</v>
      </c>
      <c r="B861" s="117" t="s">
        <v>199</v>
      </c>
      <c r="C861" s="117" t="s">
        <v>1346</v>
      </c>
    </row>
    <row r="862" spans="1:3">
      <c r="A862" s="117" t="s">
        <v>3025</v>
      </c>
      <c r="B862" s="117" t="s">
        <v>3045</v>
      </c>
      <c r="C862" s="117" t="s">
        <v>1346</v>
      </c>
    </row>
    <row r="863" spans="1:3">
      <c r="A863" s="117" t="s">
        <v>1124</v>
      </c>
      <c r="B863" s="117" t="s">
        <v>653</v>
      </c>
      <c r="C863" s="117" t="s">
        <v>1346</v>
      </c>
    </row>
    <row r="864" spans="1:3">
      <c r="A864" s="117" t="s">
        <v>2285</v>
      </c>
      <c r="B864" s="117" t="s">
        <v>1481</v>
      </c>
      <c r="C864" s="117" t="s">
        <v>1346</v>
      </c>
    </row>
    <row r="865" spans="1:3">
      <c r="A865" s="117" t="s">
        <v>2286</v>
      </c>
      <c r="B865" s="117" t="s">
        <v>1663</v>
      </c>
      <c r="C865" s="117" t="s">
        <v>1346</v>
      </c>
    </row>
    <row r="866" spans="1:3">
      <c r="A866" s="117" t="s">
        <v>2287</v>
      </c>
      <c r="B866" s="117" t="s">
        <v>1592</v>
      </c>
      <c r="C866" s="117" t="s">
        <v>1345</v>
      </c>
    </row>
    <row r="867" spans="1:3">
      <c r="A867" s="117" t="s">
        <v>2993</v>
      </c>
      <c r="B867" s="117" t="s">
        <v>2992</v>
      </c>
      <c r="C867" s="117" t="s">
        <v>1345</v>
      </c>
    </row>
    <row r="868" spans="1:3">
      <c r="A868" s="117" t="s">
        <v>2288</v>
      </c>
      <c r="B868" s="117" t="s">
        <v>938</v>
      </c>
      <c r="C868" s="117" t="s">
        <v>1345</v>
      </c>
    </row>
    <row r="869" spans="1:3">
      <c r="A869" s="117" t="s">
        <v>2289</v>
      </c>
      <c r="B869" s="117" t="s">
        <v>1690</v>
      </c>
      <c r="C869" s="117" t="s">
        <v>1346</v>
      </c>
    </row>
    <row r="870" spans="1:3">
      <c r="A870" s="117" t="s">
        <v>3240</v>
      </c>
      <c r="B870" s="117" t="s">
        <v>3239</v>
      </c>
      <c r="C870" s="117" t="s">
        <v>1345</v>
      </c>
    </row>
    <row r="871" spans="1:3">
      <c r="A871" s="117" t="s">
        <v>2905</v>
      </c>
      <c r="B871" s="117" t="s">
        <v>2904</v>
      </c>
      <c r="C871" s="117" t="s">
        <v>1346</v>
      </c>
    </row>
    <row r="872" spans="1:3">
      <c r="A872" s="117" t="s">
        <v>1126</v>
      </c>
      <c r="B872" s="117" t="s">
        <v>550</v>
      </c>
      <c r="C872" s="117" t="s">
        <v>1346</v>
      </c>
    </row>
    <row r="873" spans="1:3">
      <c r="A873" s="117" t="s">
        <v>2907</v>
      </c>
      <c r="B873" s="117" t="s">
        <v>2906</v>
      </c>
      <c r="C873" s="117" t="s">
        <v>1345</v>
      </c>
    </row>
    <row r="874" spans="1:3">
      <c r="A874" s="117" t="s">
        <v>2290</v>
      </c>
      <c r="B874" s="117" t="s">
        <v>1380</v>
      </c>
      <c r="C874" s="117" t="s">
        <v>1346</v>
      </c>
    </row>
    <row r="875" spans="1:3">
      <c r="A875" s="117" t="s">
        <v>1308</v>
      </c>
      <c r="B875" s="117" t="s">
        <v>739</v>
      </c>
      <c r="C875" s="117" t="s">
        <v>1346</v>
      </c>
    </row>
    <row r="876" spans="1:3">
      <c r="A876" s="117" t="s">
        <v>1861</v>
      </c>
      <c r="B876" s="117" t="s">
        <v>259</v>
      </c>
      <c r="C876" s="117" t="s">
        <v>1346</v>
      </c>
    </row>
    <row r="877" spans="1:3">
      <c r="A877" s="117" t="s">
        <v>2339</v>
      </c>
      <c r="B877" s="117" t="s">
        <v>3384</v>
      </c>
      <c r="C877" s="117" t="s">
        <v>1346</v>
      </c>
    </row>
    <row r="878" spans="1:3">
      <c r="A878" s="117" t="s">
        <v>2636</v>
      </c>
      <c r="B878" s="117" t="s">
        <v>2608</v>
      </c>
      <c r="C878" s="117" t="s">
        <v>1345</v>
      </c>
    </row>
    <row r="879" spans="1:3">
      <c r="A879" s="117" t="s">
        <v>2154</v>
      </c>
      <c r="B879" s="117" t="s">
        <v>740</v>
      </c>
      <c r="C879" s="117" t="s">
        <v>1345</v>
      </c>
    </row>
    <row r="880" spans="1:3">
      <c r="A880" s="117" t="s">
        <v>1862</v>
      </c>
      <c r="B880" s="117" t="s">
        <v>1628</v>
      </c>
      <c r="C880" s="117" t="s">
        <v>1346</v>
      </c>
    </row>
    <row r="881" spans="1:3">
      <c r="A881" s="117" t="s">
        <v>2291</v>
      </c>
      <c r="B881" s="117" t="s">
        <v>1593</v>
      </c>
      <c r="C881" s="117" t="s">
        <v>1345</v>
      </c>
    </row>
    <row r="882" spans="1:3">
      <c r="A882" s="117" t="s">
        <v>1863</v>
      </c>
      <c r="B882" s="117" t="s">
        <v>899</v>
      </c>
      <c r="C882" s="117" t="s">
        <v>1345</v>
      </c>
    </row>
    <row r="883" spans="1:3">
      <c r="A883" s="117" t="s">
        <v>3157</v>
      </c>
      <c r="B883" s="117" t="s">
        <v>3156</v>
      </c>
      <c r="C883" s="117" t="s">
        <v>1345</v>
      </c>
    </row>
    <row r="884" spans="1:3">
      <c r="A884" s="117" t="s">
        <v>1864</v>
      </c>
      <c r="B884" s="117" t="s">
        <v>787</v>
      </c>
      <c r="C884" s="117" t="s">
        <v>1345</v>
      </c>
    </row>
    <row r="885" spans="1:3">
      <c r="A885" s="117" t="s">
        <v>2623</v>
      </c>
      <c r="B885" s="117" t="s">
        <v>2595</v>
      </c>
      <c r="C885" s="117" t="s">
        <v>1345</v>
      </c>
    </row>
    <row r="886" spans="1:3">
      <c r="A886" s="117" t="s">
        <v>2419</v>
      </c>
      <c r="B886" s="117" t="s">
        <v>1505</v>
      </c>
      <c r="C886" s="117" t="s">
        <v>1345</v>
      </c>
    </row>
    <row r="887" spans="1:3">
      <c r="A887" s="117" t="s">
        <v>2909</v>
      </c>
      <c r="B887" s="117" t="s">
        <v>2908</v>
      </c>
      <c r="C887" s="117" t="s">
        <v>1345</v>
      </c>
    </row>
    <row r="888" spans="1:3">
      <c r="A888" s="117" t="s">
        <v>2911</v>
      </c>
      <c r="B888" s="117" t="s">
        <v>2910</v>
      </c>
      <c r="C888" s="117" t="s">
        <v>1345</v>
      </c>
    </row>
    <row r="889" spans="1:3">
      <c r="A889" s="117" t="s">
        <v>2626</v>
      </c>
      <c r="B889" s="117" t="s">
        <v>2598</v>
      </c>
      <c r="C889" s="117" t="s">
        <v>1345</v>
      </c>
    </row>
    <row r="890" spans="1:3">
      <c r="A890" s="117" t="s">
        <v>2420</v>
      </c>
      <c r="B890" s="117" t="s">
        <v>959</v>
      </c>
      <c r="C890" s="117" t="s">
        <v>1345</v>
      </c>
    </row>
    <row r="891" spans="1:3">
      <c r="A891" s="117" t="s">
        <v>2292</v>
      </c>
      <c r="B891" s="117" t="s">
        <v>1381</v>
      </c>
      <c r="C891" s="117" t="s">
        <v>1345</v>
      </c>
    </row>
    <row r="892" spans="1:3">
      <c r="A892" s="117" t="s">
        <v>1233</v>
      </c>
      <c r="B892" s="117" t="s">
        <v>522</v>
      </c>
      <c r="C892" s="117" t="s">
        <v>1345</v>
      </c>
    </row>
    <row r="893" spans="1:3">
      <c r="A893" s="117" t="s">
        <v>1865</v>
      </c>
      <c r="B893" s="117" t="s">
        <v>901</v>
      </c>
      <c r="C893" s="117" t="s">
        <v>1345</v>
      </c>
    </row>
    <row r="894" spans="1:3">
      <c r="A894" s="117" t="s">
        <v>1988</v>
      </c>
      <c r="B894" s="117" t="s">
        <v>523</v>
      </c>
      <c r="C894" s="117" t="s">
        <v>1346</v>
      </c>
    </row>
    <row r="895" spans="1:3">
      <c r="A895" s="117" t="s">
        <v>2504</v>
      </c>
      <c r="B895" s="117" t="s">
        <v>2503</v>
      </c>
      <c r="C895" s="117" t="s">
        <v>1346</v>
      </c>
    </row>
    <row r="896" spans="1:3">
      <c r="A896" s="117" t="s">
        <v>1310</v>
      </c>
      <c r="B896" s="117" t="s">
        <v>741</v>
      </c>
      <c r="C896" s="117" t="s">
        <v>1345</v>
      </c>
    </row>
    <row r="897" spans="1:3">
      <c r="A897" s="117" t="s">
        <v>2639</v>
      </c>
      <c r="B897" s="117" t="s">
        <v>2611</v>
      </c>
      <c r="C897" s="117" t="s">
        <v>1345</v>
      </c>
    </row>
    <row r="898" spans="1:3">
      <c r="A898" s="117" t="s">
        <v>1866</v>
      </c>
      <c r="B898" s="117" t="s">
        <v>788</v>
      </c>
      <c r="C898" s="117" t="s">
        <v>1346</v>
      </c>
    </row>
    <row r="899" spans="1:3">
      <c r="A899" s="117" t="s">
        <v>1867</v>
      </c>
      <c r="B899" s="117" t="s">
        <v>2533</v>
      </c>
      <c r="C899" s="117" t="s">
        <v>1346</v>
      </c>
    </row>
    <row r="900" spans="1:3">
      <c r="A900" s="117" t="s">
        <v>1311</v>
      </c>
      <c r="B900" s="117" t="s">
        <v>92</v>
      </c>
      <c r="C900" s="117" t="s">
        <v>1346</v>
      </c>
    </row>
    <row r="901" spans="1:3">
      <c r="A901" s="117" t="s">
        <v>2913</v>
      </c>
      <c r="B901" s="117" t="s">
        <v>2912</v>
      </c>
      <c r="C901" s="117" t="s">
        <v>1346</v>
      </c>
    </row>
    <row r="902" spans="1:3">
      <c r="A902" s="117" t="s">
        <v>2915</v>
      </c>
      <c r="B902" s="117" t="s">
        <v>2914</v>
      </c>
      <c r="C902" s="117" t="s">
        <v>1345</v>
      </c>
    </row>
    <row r="903" spans="1:3">
      <c r="A903" s="117" t="s">
        <v>2155</v>
      </c>
      <c r="B903" s="117" t="s">
        <v>742</v>
      </c>
      <c r="C903" s="117" t="s">
        <v>1346</v>
      </c>
    </row>
    <row r="904" spans="1:3">
      <c r="A904" s="117" t="s">
        <v>1312</v>
      </c>
      <c r="B904" s="117" t="s">
        <v>61</v>
      </c>
      <c r="C904" s="117" t="s">
        <v>1346</v>
      </c>
    </row>
    <row r="905" spans="1:3">
      <c r="A905" s="117" t="s">
        <v>3217</v>
      </c>
      <c r="B905" s="117" t="s">
        <v>3216</v>
      </c>
      <c r="C905" s="117" t="s">
        <v>1345</v>
      </c>
    </row>
    <row r="906" spans="1:3">
      <c r="A906" s="117" t="s">
        <v>2293</v>
      </c>
      <c r="B906" s="117" t="s">
        <v>873</v>
      </c>
      <c r="C906" s="117" t="s">
        <v>1345</v>
      </c>
    </row>
    <row r="907" spans="1:3">
      <c r="A907" s="117" t="s">
        <v>1333</v>
      </c>
      <c r="B907" s="117" t="s">
        <v>124</v>
      </c>
      <c r="C907" s="117" t="s">
        <v>1346</v>
      </c>
    </row>
    <row r="908" spans="1:3">
      <c r="A908" s="117" t="s">
        <v>3511</v>
      </c>
      <c r="B908" s="117" t="s">
        <v>3512</v>
      </c>
      <c r="C908" s="117" t="s">
        <v>1346</v>
      </c>
    </row>
    <row r="909" spans="1:3">
      <c r="A909" s="117" t="s">
        <v>1127</v>
      </c>
      <c r="B909" s="117" t="s">
        <v>291</v>
      </c>
      <c r="C909" s="117" t="s">
        <v>1346</v>
      </c>
    </row>
    <row r="910" spans="1:3">
      <c r="A910" s="117" t="s">
        <v>2294</v>
      </c>
      <c r="B910" s="117" t="s">
        <v>1517</v>
      </c>
      <c r="C910" s="117" t="s">
        <v>1346</v>
      </c>
    </row>
    <row r="911" spans="1:3">
      <c r="A911" s="117" t="s">
        <v>3020</v>
      </c>
      <c r="B911" s="117" t="s">
        <v>3040</v>
      </c>
      <c r="C911" s="117" t="s">
        <v>1346</v>
      </c>
    </row>
    <row r="912" spans="1:3">
      <c r="A912" s="117" t="s">
        <v>2156</v>
      </c>
      <c r="B912" s="117" t="s">
        <v>3241</v>
      </c>
      <c r="C912" s="117" t="s">
        <v>1345</v>
      </c>
    </row>
    <row r="913" spans="1:3">
      <c r="A913" s="117" t="s">
        <v>1128</v>
      </c>
      <c r="B913" s="117" t="s">
        <v>655</v>
      </c>
      <c r="C913" s="117" t="s">
        <v>1345</v>
      </c>
    </row>
    <row r="914" spans="1:3">
      <c r="A914" s="117" t="s">
        <v>1868</v>
      </c>
      <c r="B914" s="117" t="s">
        <v>903</v>
      </c>
      <c r="C914" s="117" t="s">
        <v>1345</v>
      </c>
    </row>
    <row r="915" spans="1:3">
      <c r="A915" s="117" t="s">
        <v>1129</v>
      </c>
      <c r="B915" s="117" t="s">
        <v>575</v>
      </c>
      <c r="C915" s="117" t="s">
        <v>1345</v>
      </c>
    </row>
    <row r="916" spans="1:3">
      <c r="A916" s="117" t="s">
        <v>1869</v>
      </c>
      <c r="B916" s="117" t="s">
        <v>1625</v>
      </c>
      <c r="C916" s="117" t="s">
        <v>1346</v>
      </c>
    </row>
    <row r="917" spans="1:3">
      <c r="A917" s="117" t="s">
        <v>1130</v>
      </c>
      <c r="B917" s="117" t="s">
        <v>827</v>
      </c>
      <c r="C917" s="117" t="s">
        <v>1346</v>
      </c>
    </row>
    <row r="918" spans="1:3">
      <c r="A918" s="117" t="s">
        <v>2295</v>
      </c>
      <c r="B918" s="117" t="s">
        <v>1382</v>
      </c>
      <c r="C918" s="117" t="s">
        <v>1346</v>
      </c>
    </row>
    <row r="919" spans="1:3">
      <c r="A919" s="117" t="s">
        <v>2421</v>
      </c>
      <c r="B919" s="117" t="s">
        <v>1503</v>
      </c>
      <c r="C919" s="117" t="s">
        <v>1345</v>
      </c>
    </row>
    <row r="920" spans="1:3">
      <c r="A920" s="117" t="s">
        <v>3010</v>
      </c>
      <c r="B920" s="117" t="s">
        <v>3030</v>
      </c>
      <c r="C920" s="117" t="s">
        <v>1346</v>
      </c>
    </row>
    <row r="921" spans="1:3">
      <c r="A921" s="117" t="s">
        <v>2917</v>
      </c>
      <c r="B921" s="117" t="s">
        <v>2916</v>
      </c>
      <c r="C921" s="117" t="s">
        <v>1346</v>
      </c>
    </row>
    <row r="922" spans="1:3">
      <c r="A922" s="117" t="s">
        <v>2157</v>
      </c>
      <c r="B922" s="117" t="s">
        <v>743</v>
      </c>
      <c r="C922" s="117" t="s">
        <v>1346</v>
      </c>
    </row>
    <row r="923" spans="1:3">
      <c r="A923" s="117" t="s">
        <v>2296</v>
      </c>
      <c r="B923" s="117" t="s">
        <v>1595</v>
      </c>
      <c r="C923" s="117" t="s">
        <v>1346</v>
      </c>
    </row>
    <row r="924" spans="1:3">
      <c r="A924" s="117" t="s">
        <v>3087</v>
      </c>
      <c r="B924" s="117" t="s">
        <v>3102</v>
      </c>
      <c r="C924" s="117" t="s">
        <v>1345</v>
      </c>
    </row>
    <row r="925" spans="1:3">
      <c r="A925" s="117" t="s">
        <v>2158</v>
      </c>
      <c r="B925" s="117" t="s">
        <v>744</v>
      </c>
      <c r="C925" s="117" t="s">
        <v>1346</v>
      </c>
    </row>
    <row r="926" spans="1:3">
      <c r="A926" s="117" t="s">
        <v>1870</v>
      </c>
      <c r="B926" s="117" t="s">
        <v>790</v>
      </c>
      <c r="C926" s="117" t="s">
        <v>1345</v>
      </c>
    </row>
    <row r="927" spans="1:3">
      <c r="A927" s="117" t="s">
        <v>2422</v>
      </c>
      <c r="B927" s="117" t="s">
        <v>1637</v>
      </c>
      <c r="C927" s="117" t="s">
        <v>1345</v>
      </c>
    </row>
    <row r="928" spans="1:3">
      <c r="A928" s="117" t="s">
        <v>2423</v>
      </c>
      <c r="B928" s="117" t="s">
        <v>1549</v>
      </c>
      <c r="C928" s="117" t="s">
        <v>1346</v>
      </c>
    </row>
    <row r="929" spans="1:3">
      <c r="A929" s="117" t="s">
        <v>1131</v>
      </c>
      <c r="B929" s="117" t="s">
        <v>206</v>
      </c>
      <c r="C929" s="117" t="s">
        <v>1346</v>
      </c>
    </row>
    <row r="930" spans="1:3">
      <c r="A930" s="117" t="s">
        <v>2297</v>
      </c>
      <c r="B930" s="117" t="s">
        <v>1383</v>
      </c>
      <c r="C930" s="117" t="s">
        <v>1346</v>
      </c>
    </row>
    <row r="931" spans="1:3">
      <c r="A931" s="117" t="s">
        <v>1989</v>
      </c>
      <c r="B931" s="117" t="s">
        <v>1020</v>
      </c>
      <c r="C931" s="117" t="s">
        <v>1345</v>
      </c>
    </row>
    <row r="932" spans="1:3">
      <c r="A932" s="117" t="s">
        <v>2469</v>
      </c>
      <c r="B932" s="117" t="s">
        <v>2481</v>
      </c>
      <c r="C932" s="117" t="s">
        <v>1345</v>
      </c>
    </row>
    <row r="933" spans="1:3">
      <c r="A933" s="117" t="s">
        <v>2159</v>
      </c>
      <c r="B933" s="117" t="s">
        <v>62</v>
      </c>
      <c r="C933" s="117" t="s">
        <v>1345</v>
      </c>
    </row>
    <row r="934" spans="1:3">
      <c r="A934" s="117" t="s">
        <v>2425</v>
      </c>
      <c r="B934" s="117" t="s">
        <v>2424</v>
      </c>
      <c r="C934" s="117" t="s">
        <v>1345</v>
      </c>
    </row>
    <row r="935" spans="1:3">
      <c r="A935" s="117" t="s">
        <v>2919</v>
      </c>
      <c r="B935" s="117" t="s">
        <v>2918</v>
      </c>
      <c r="C935" s="117" t="s">
        <v>1345</v>
      </c>
    </row>
    <row r="936" spans="1:3">
      <c r="A936" s="117" t="s">
        <v>2921</v>
      </c>
      <c r="B936" s="117" t="s">
        <v>3513</v>
      </c>
      <c r="C936" s="117" t="s">
        <v>1346</v>
      </c>
    </row>
    <row r="937" spans="1:3">
      <c r="A937" s="117" t="s">
        <v>1132</v>
      </c>
      <c r="B937" s="117" t="s">
        <v>829</v>
      </c>
      <c r="C937" s="117" t="s">
        <v>1346</v>
      </c>
    </row>
    <row r="938" spans="1:3">
      <c r="A938" s="117" t="s">
        <v>3227</v>
      </c>
      <c r="B938" s="117" t="s">
        <v>3226</v>
      </c>
      <c r="C938" s="117" t="s">
        <v>1346</v>
      </c>
    </row>
    <row r="939" spans="1:3">
      <c r="A939" s="117" t="s">
        <v>2298</v>
      </c>
      <c r="B939" s="117" t="s">
        <v>3514</v>
      </c>
      <c r="C939" s="117" t="s">
        <v>1346</v>
      </c>
    </row>
    <row r="940" spans="1:3">
      <c r="A940" s="117" t="s">
        <v>3075</v>
      </c>
      <c r="B940" s="117" t="s">
        <v>3074</v>
      </c>
      <c r="C940" s="117" t="s">
        <v>1346</v>
      </c>
    </row>
    <row r="941" spans="1:3">
      <c r="A941" s="117" t="s">
        <v>2923</v>
      </c>
      <c r="B941" s="117" t="s">
        <v>2922</v>
      </c>
      <c r="C941" s="117" t="s">
        <v>1345</v>
      </c>
    </row>
    <row r="942" spans="1:3">
      <c r="A942" s="117" t="s">
        <v>2160</v>
      </c>
      <c r="B942" s="117" t="s">
        <v>616</v>
      </c>
      <c r="C942" s="117" t="s">
        <v>1345</v>
      </c>
    </row>
    <row r="943" spans="1:3">
      <c r="A943" s="117" t="s">
        <v>2161</v>
      </c>
      <c r="B943" s="117" t="s">
        <v>1043</v>
      </c>
      <c r="C943" s="117" t="s">
        <v>1345</v>
      </c>
    </row>
    <row r="944" spans="1:3">
      <c r="A944" s="117" t="s">
        <v>3017</v>
      </c>
      <c r="B944" s="117" t="s">
        <v>3037</v>
      </c>
      <c r="C944" s="117" t="s">
        <v>1345</v>
      </c>
    </row>
    <row r="945" spans="1:3">
      <c r="A945" s="117" t="s">
        <v>2713</v>
      </c>
      <c r="B945" s="117" t="s">
        <v>2712</v>
      </c>
      <c r="C945" s="117" t="s">
        <v>1346</v>
      </c>
    </row>
    <row r="946" spans="1:3">
      <c r="A946" s="117" t="s">
        <v>1871</v>
      </c>
      <c r="B946" s="117" t="s">
        <v>576</v>
      </c>
      <c r="C946" s="117" t="s">
        <v>1346</v>
      </c>
    </row>
    <row r="947" spans="1:3">
      <c r="A947" s="117" t="s">
        <v>1872</v>
      </c>
      <c r="B947" s="117" t="s">
        <v>831</v>
      </c>
      <c r="C947" s="117" t="s">
        <v>1346</v>
      </c>
    </row>
    <row r="948" spans="1:3">
      <c r="A948" s="117" t="s">
        <v>1873</v>
      </c>
      <c r="B948" s="117" t="s">
        <v>201</v>
      </c>
      <c r="C948" s="117" t="s">
        <v>1345</v>
      </c>
    </row>
    <row r="949" spans="1:3">
      <c r="A949" s="117" t="s">
        <v>1133</v>
      </c>
      <c r="B949" s="117" t="s">
        <v>552</v>
      </c>
      <c r="C949" s="117" t="s">
        <v>1346</v>
      </c>
    </row>
    <row r="950" spans="1:3">
      <c r="A950" s="117" t="s">
        <v>2474</v>
      </c>
      <c r="B950" s="117" t="s">
        <v>2485</v>
      </c>
      <c r="C950" s="117" t="s">
        <v>1345</v>
      </c>
    </row>
    <row r="951" spans="1:3">
      <c r="A951" s="117" t="s">
        <v>1874</v>
      </c>
      <c r="B951" s="117" t="s">
        <v>587</v>
      </c>
      <c r="C951" s="117" t="s">
        <v>1345</v>
      </c>
    </row>
    <row r="952" spans="1:3">
      <c r="A952" s="117" t="s">
        <v>1313</v>
      </c>
      <c r="B952" s="117" t="s">
        <v>173</v>
      </c>
      <c r="C952" s="117" t="s">
        <v>1345</v>
      </c>
    </row>
    <row r="953" spans="1:3">
      <c r="A953" s="117" t="s">
        <v>1875</v>
      </c>
      <c r="B953" s="117" t="s">
        <v>1667</v>
      </c>
      <c r="C953" s="117" t="s">
        <v>1345</v>
      </c>
    </row>
    <row r="954" spans="1:3">
      <c r="A954" s="117" t="s">
        <v>2162</v>
      </c>
      <c r="B954" s="117" t="s">
        <v>174</v>
      </c>
      <c r="C954" s="117" t="s">
        <v>1346</v>
      </c>
    </row>
    <row r="955" spans="1:3">
      <c r="A955" s="117" t="s">
        <v>3159</v>
      </c>
      <c r="B955" s="117" t="s">
        <v>3158</v>
      </c>
      <c r="C955" s="117" t="s">
        <v>1345</v>
      </c>
    </row>
    <row r="956" spans="1:3">
      <c r="A956" s="117" t="s">
        <v>2925</v>
      </c>
      <c r="B956" s="117" t="s">
        <v>2924</v>
      </c>
      <c r="C956" s="117" t="s">
        <v>1346</v>
      </c>
    </row>
    <row r="957" spans="1:3">
      <c r="A957" s="117" t="s">
        <v>2340</v>
      </c>
      <c r="B957" s="117" t="s">
        <v>848</v>
      </c>
      <c r="C957" s="117" t="s">
        <v>1346</v>
      </c>
    </row>
    <row r="958" spans="1:3">
      <c r="A958" s="117" t="s">
        <v>2341</v>
      </c>
      <c r="B958" s="117" t="s">
        <v>857</v>
      </c>
      <c r="C958" s="117" t="s">
        <v>1346</v>
      </c>
    </row>
    <row r="959" spans="1:3">
      <c r="A959" s="117" t="s">
        <v>1876</v>
      </c>
      <c r="B959" s="117" t="s">
        <v>1035</v>
      </c>
      <c r="C959" s="117" t="s">
        <v>1345</v>
      </c>
    </row>
    <row r="960" spans="1:3">
      <c r="A960" s="117" t="s">
        <v>2426</v>
      </c>
      <c r="B960" s="117" t="s">
        <v>1511</v>
      </c>
      <c r="C960" s="117" t="s">
        <v>1345</v>
      </c>
    </row>
    <row r="961" spans="1:3">
      <c r="A961" s="117" t="s">
        <v>1314</v>
      </c>
      <c r="B961" s="117" t="s">
        <v>64</v>
      </c>
      <c r="C961" s="117" t="s">
        <v>1345</v>
      </c>
    </row>
    <row r="962" spans="1:3">
      <c r="A962" s="117" t="s">
        <v>1134</v>
      </c>
      <c r="B962" s="117" t="s">
        <v>833</v>
      </c>
      <c r="C962" s="117" t="s">
        <v>1346</v>
      </c>
    </row>
    <row r="963" spans="1:3">
      <c r="A963" s="117" t="s">
        <v>1877</v>
      </c>
      <c r="B963" s="117" t="s">
        <v>791</v>
      </c>
      <c r="C963" s="117" t="s">
        <v>1345</v>
      </c>
    </row>
    <row r="964" spans="1:3">
      <c r="A964" s="117" t="s">
        <v>2163</v>
      </c>
      <c r="B964" s="117" t="s">
        <v>135</v>
      </c>
      <c r="C964" s="117" t="s">
        <v>1345</v>
      </c>
    </row>
    <row r="965" spans="1:3">
      <c r="A965" s="117" t="s">
        <v>3515</v>
      </c>
      <c r="B965" s="117" t="s">
        <v>3516</v>
      </c>
      <c r="C965" s="117" t="s">
        <v>1346</v>
      </c>
    </row>
    <row r="966" spans="1:3">
      <c r="A966" s="117" t="s">
        <v>2299</v>
      </c>
      <c r="B966" s="117" t="s">
        <v>1398</v>
      </c>
      <c r="C966" s="117" t="s">
        <v>1346</v>
      </c>
    </row>
    <row r="967" spans="1:3">
      <c r="A967" s="117" t="s">
        <v>3129</v>
      </c>
      <c r="B967" s="117" t="s">
        <v>3128</v>
      </c>
      <c r="C967" s="117" t="s">
        <v>1346</v>
      </c>
    </row>
    <row r="968" spans="1:3">
      <c r="A968" s="117" t="s">
        <v>1135</v>
      </c>
      <c r="B968" s="117" t="s">
        <v>656</v>
      </c>
      <c r="C968" s="117" t="s">
        <v>1345</v>
      </c>
    </row>
    <row r="969" spans="1:3">
      <c r="A969" s="117" t="s">
        <v>2927</v>
      </c>
      <c r="B969" s="117" t="s">
        <v>2926</v>
      </c>
      <c r="C969" s="117" t="s">
        <v>1345</v>
      </c>
    </row>
    <row r="970" spans="1:3">
      <c r="A970" s="117" t="s">
        <v>1241</v>
      </c>
      <c r="B970" s="117" t="s">
        <v>524</v>
      </c>
      <c r="C970" s="117" t="s">
        <v>1345</v>
      </c>
    </row>
    <row r="971" spans="1:3">
      <c r="A971" s="117" t="s">
        <v>1878</v>
      </c>
      <c r="B971" s="117" t="s">
        <v>994</v>
      </c>
      <c r="C971" s="117" t="s">
        <v>1345</v>
      </c>
    </row>
    <row r="972" spans="1:3">
      <c r="A972" s="117" t="s">
        <v>1879</v>
      </c>
      <c r="B972" s="117" t="s">
        <v>236</v>
      </c>
      <c r="C972" s="117" t="s">
        <v>1346</v>
      </c>
    </row>
    <row r="973" spans="1:3">
      <c r="A973" s="117" t="s">
        <v>2674</v>
      </c>
      <c r="B973" s="117" t="s">
        <v>2673</v>
      </c>
      <c r="C973" s="117" t="s">
        <v>1346</v>
      </c>
    </row>
    <row r="974" spans="1:3">
      <c r="A974" s="117" t="s">
        <v>2929</v>
      </c>
      <c r="B974" s="117" t="s">
        <v>2928</v>
      </c>
      <c r="C974" s="117" t="s">
        <v>1346</v>
      </c>
    </row>
    <row r="975" spans="1:3">
      <c r="A975" s="117" t="s">
        <v>2715</v>
      </c>
      <c r="B975" s="117" t="s">
        <v>2714</v>
      </c>
      <c r="C975" s="117" t="s">
        <v>1346</v>
      </c>
    </row>
    <row r="976" spans="1:3">
      <c r="A976" s="117" t="s">
        <v>2300</v>
      </c>
      <c r="B976" s="117" t="s">
        <v>1596</v>
      </c>
      <c r="C976" s="117" t="s">
        <v>1346</v>
      </c>
    </row>
    <row r="977" spans="1:3">
      <c r="A977" s="117" t="s">
        <v>1880</v>
      </c>
      <c r="B977" s="117" t="s">
        <v>1683</v>
      </c>
      <c r="C977" s="117" t="s">
        <v>1346</v>
      </c>
    </row>
    <row r="978" spans="1:3">
      <c r="A978" s="117" t="s">
        <v>1315</v>
      </c>
      <c r="B978" s="117" t="s">
        <v>299</v>
      </c>
      <c r="C978" s="117" t="s">
        <v>1346</v>
      </c>
    </row>
    <row r="979" spans="1:3">
      <c r="A979" s="117" t="s">
        <v>1881</v>
      </c>
      <c r="B979" s="117" t="s">
        <v>948</v>
      </c>
      <c r="C979" s="117" t="s">
        <v>1346</v>
      </c>
    </row>
    <row r="980" spans="1:3">
      <c r="A980" s="117" t="s">
        <v>1882</v>
      </c>
      <c r="B980" s="117" t="s">
        <v>1007</v>
      </c>
      <c r="C980" s="117" t="s">
        <v>1346</v>
      </c>
    </row>
    <row r="981" spans="1:3">
      <c r="A981" s="117" t="s">
        <v>2209</v>
      </c>
      <c r="B981" s="117" t="s">
        <v>127</v>
      </c>
      <c r="C981" s="117" t="s">
        <v>1345</v>
      </c>
    </row>
    <row r="982" spans="1:3">
      <c r="A982" s="117" t="s">
        <v>1883</v>
      </c>
      <c r="B982" s="117" t="s">
        <v>331</v>
      </c>
      <c r="C982" s="117" t="s">
        <v>1345</v>
      </c>
    </row>
    <row r="983" spans="1:3">
      <c r="A983" s="117" t="s">
        <v>2427</v>
      </c>
      <c r="B983" s="117" t="s">
        <v>1532</v>
      </c>
      <c r="C983" s="117" t="s">
        <v>1345</v>
      </c>
    </row>
    <row r="984" spans="1:3">
      <c r="A984" s="117" t="s">
        <v>2567</v>
      </c>
      <c r="B984" s="117" t="s">
        <v>2551</v>
      </c>
      <c r="C984" s="117" t="s">
        <v>1346</v>
      </c>
    </row>
    <row r="985" spans="1:3">
      <c r="A985" s="117" t="s">
        <v>1990</v>
      </c>
      <c r="B985" s="117" t="s">
        <v>525</v>
      </c>
      <c r="C985" s="117" t="s">
        <v>1345</v>
      </c>
    </row>
    <row r="986" spans="1:3">
      <c r="A986" s="117" t="s">
        <v>1884</v>
      </c>
      <c r="B986" s="117" t="s">
        <v>792</v>
      </c>
      <c r="C986" s="117" t="s">
        <v>1345</v>
      </c>
    </row>
    <row r="987" spans="1:3">
      <c r="A987" s="117" t="s">
        <v>1243</v>
      </c>
      <c r="B987" s="117" t="s">
        <v>672</v>
      </c>
      <c r="C987" s="117" t="s">
        <v>1345</v>
      </c>
    </row>
    <row r="988" spans="1:3">
      <c r="A988" s="117" t="s">
        <v>2018</v>
      </c>
      <c r="B988" s="117" t="s">
        <v>910</v>
      </c>
      <c r="C988" s="117" t="s">
        <v>1345</v>
      </c>
    </row>
    <row r="989" spans="1:3">
      <c r="A989" s="117" t="s">
        <v>1885</v>
      </c>
      <c r="B989" s="117" t="s">
        <v>793</v>
      </c>
      <c r="C989" s="117" t="s">
        <v>1345</v>
      </c>
    </row>
    <row r="990" spans="1:3">
      <c r="A990" s="117" t="s">
        <v>2302</v>
      </c>
      <c r="B990" s="117" t="s">
        <v>2301</v>
      </c>
      <c r="C990" s="117" t="s">
        <v>1345</v>
      </c>
    </row>
    <row r="991" spans="1:3">
      <c r="A991" s="117" t="s">
        <v>2616</v>
      </c>
      <c r="B991" s="117" t="s">
        <v>2587</v>
      </c>
      <c r="C991" s="117" t="s">
        <v>1345</v>
      </c>
    </row>
    <row r="992" spans="1:3">
      <c r="A992" s="117" t="s">
        <v>1886</v>
      </c>
      <c r="B992" s="117" t="s">
        <v>577</v>
      </c>
      <c r="C992" s="117" t="s">
        <v>1345</v>
      </c>
    </row>
    <row r="993" spans="1:3">
      <c r="A993" s="117" t="s">
        <v>1887</v>
      </c>
      <c r="B993" s="117" t="s">
        <v>270</v>
      </c>
      <c r="C993" s="117" t="s">
        <v>1345</v>
      </c>
    </row>
    <row r="994" spans="1:3">
      <c r="A994" s="117" t="s">
        <v>2428</v>
      </c>
      <c r="B994" s="117" t="s">
        <v>1399</v>
      </c>
      <c r="C994" s="117" t="s">
        <v>1345</v>
      </c>
    </row>
    <row r="995" spans="1:3">
      <c r="A995" s="117" t="s">
        <v>3517</v>
      </c>
      <c r="B995" s="117" t="s">
        <v>3518</v>
      </c>
      <c r="C995" s="117" t="s">
        <v>1345</v>
      </c>
    </row>
    <row r="996" spans="1:3">
      <c r="A996" s="117" t="s">
        <v>1888</v>
      </c>
      <c r="B996" s="117" t="s">
        <v>2534</v>
      </c>
      <c r="C996" s="117" t="s">
        <v>1346</v>
      </c>
    </row>
    <row r="997" spans="1:3">
      <c r="A997" s="117" t="s">
        <v>2304</v>
      </c>
      <c r="B997" s="117" t="s">
        <v>2303</v>
      </c>
      <c r="C997" s="117" t="s">
        <v>1346</v>
      </c>
    </row>
    <row r="998" spans="1:3">
      <c r="A998" s="117" t="s">
        <v>1991</v>
      </c>
      <c r="B998" s="117" t="s">
        <v>527</v>
      </c>
      <c r="C998" s="117" t="s">
        <v>1345</v>
      </c>
    </row>
    <row r="999" spans="1:3">
      <c r="A999" s="117" t="s">
        <v>1889</v>
      </c>
      <c r="B999" s="117" t="s">
        <v>658</v>
      </c>
      <c r="C999" s="117" t="s">
        <v>1345</v>
      </c>
    </row>
    <row r="1000" spans="1:3">
      <c r="A1000" s="117" t="s">
        <v>2342</v>
      </c>
      <c r="B1000" s="117" t="s">
        <v>858</v>
      </c>
      <c r="C1000" s="117" t="s">
        <v>1345</v>
      </c>
    </row>
    <row r="1001" spans="1:3">
      <c r="A1001" s="117" t="s">
        <v>2931</v>
      </c>
      <c r="B1001" s="117" t="s">
        <v>2930</v>
      </c>
      <c r="C1001" s="117" t="s">
        <v>1345</v>
      </c>
    </row>
    <row r="1002" spans="1:3">
      <c r="A1002" s="117" t="s">
        <v>1890</v>
      </c>
      <c r="B1002" s="117" t="s">
        <v>224</v>
      </c>
      <c r="C1002" s="117" t="s">
        <v>1345</v>
      </c>
    </row>
    <row r="1003" spans="1:3">
      <c r="A1003" s="117" t="s">
        <v>1891</v>
      </c>
      <c r="B1003" s="117" t="s">
        <v>280</v>
      </c>
      <c r="C1003" s="117" t="s">
        <v>1345</v>
      </c>
    </row>
    <row r="1004" spans="1:3">
      <c r="A1004" s="117" t="s">
        <v>2628</v>
      </c>
      <c r="B1004" s="117" t="s">
        <v>2600</v>
      </c>
      <c r="C1004" s="117" t="s">
        <v>1345</v>
      </c>
    </row>
    <row r="1005" spans="1:3">
      <c r="A1005" s="117" t="s">
        <v>2164</v>
      </c>
      <c r="B1005" s="117" t="s">
        <v>617</v>
      </c>
      <c r="C1005" s="117" t="s">
        <v>1345</v>
      </c>
    </row>
    <row r="1006" spans="1:3">
      <c r="A1006" s="117" t="s">
        <v>2343</v>
      </c>
      <c r="B1006" s="117" t="s">
        <v>845</v>
      </c>
      <c r="C1006" s="117" t="s">
        <v>1345</v>
      </c>
    </row>
    <row r="1007" spans="1:3">
      <c r="A1007" s="117" t="s">
        <v>1892</v>
      </c>
      <c r="B1007" s="117" t="s">
        <v>1620</v>
      </c>
      <c r="C1007" s="117" t="s">
        <v>1345</v>
      </c>
    </row>
    <row r="1008" spans="1:3">
      <c r="A1008" s="117" t="s">
        <v>2429</v>
      </c>
      <c r="B1008" s="117" t="s">
        <v>921</v>
      </c>
      <c r="C1008" s="117" t="s">
        <v>1345</v>
      </c>
    </row>
    <row r="1009" spans="1:3">
      <c r="A1009" s="117" t="s">
        <v>2305</v>
      </c>
      <c r="B1009" s="117" t="s">
        <v>966</v>
      </c>
      <c r="C1009" s="117" t="s">
        <v>1345</v>
      </c>
    </row>
    <row r="1010" spans="1:3">
      <c r="A1010" s="117" t="s">
        <v>2430</v>
      </c>
      <c r="B1010" s="117" t="s">
        <v>1482</v>
      </c>
      <c r="C1010" s="117" t="s">
        <v>1345</v>
      </c>
    </row>
    <row r="1011" spans="1:3">
      <c r="A1011" s="117" t="s">
        <v>3088</v>
      </c>
      <c r="B1011" s="117" t="s">
        <v>3108</v>
      </c>
      <c r="C1011" s="117" t="s">
        <v>1345</v>
      </c>
    </row>
    <row r="1012" spans="1:3">
      <c r="A1012" s="117" t="s">
        <v>1893</v>
      </c>
      <c r="B1012" s="117" t="s">
        <v>3219</v>
      </c>
      <c r="C1012" s="117" t="s">
        <v>1345</v>
      </c>
    </row>
    <row r="1013" spans="1:3">
      <c r="A1013" s="117" t="s">
        <v>2344</v>
      </c>
      <c r="B1013" s="117" t="s">
        <v>846</v>
      </c>
      <c r="C1013" s="117" t="s">
        <v>1345</v>
      </c>
    </row>
    <row r="1014" spans="1:3">
      <c r="A1014" s="117" t="s">
        <v>2306</v>
      </c>
      <c r="B1014" s="117" t="s">
        <v>939</v>
      </c>
      <c r="C1014" s="117" t="s">
        <v>1345</v>
      </c>
    </row>
    <row r="1015" spans="1:3">
      <c r="A1015" s="117" t="s">
        <v>1992</v>
      </c>
      <c r="B1015" s="117" t="s">
        <v>1022</v>
      </c>
      <c r="C1015" s="117" t="s">
        <v>1345</v>
      </c>
    </row>
    <row r="1016" spans="1:3">
      <c r="A1016" s="117" t="s">
        <v>2165</v>
      </c>
      <c r="B1016" s="117" t="s">
        <v>93</v>
      </c>
      <c r="C1016" s="117" t="s">
        <v>1345</v>
      </c>
    </row>
    <row r="1017" spans="1:3">
      <c r="A1017" s="117" t="s">
        <v>2166</v>
      </c>
      <c r="B1017" s="117" t="s">
        <v>1059</v>
      </c>
      <c r="C1017" s="117" t="s">
        <v>1345</v>
      </c>
    </row>
    <row r="1018" spans="1:3">
      <c r="A1018" s="117" t="s">
        <v>1894</v>
      </c>
      <c r="B1018" s="117" t="s">
        <v>1137</v>
      </c>
      <c r="C1018" s="117" t="s">
        <v>1345</v>
      </c>
    </row>
    <row r="1019" spans="1:3">
      <c r="A1019" s="117" t="s">
        <v>1316</v>
      </c>
      <c r="B1019" s="117" t="s">
        <v>65</v>
      </c>
      <c r="C1019" s="117" t="s">
        <v>1346</v>
      </c>
    </row>
    <row r="1020" spans="1:3">
      <c r="A1020" s="117" t="s">
        <v>2167</v>
      </c>
      <c r="B1020" s="117" t="s">
        <v>618</v>
      </c>
      <c r="C1020" s="117" t="s">
        <v>1345</v>
      </c>
    </row>
    <row r="1021" spans="1:3">
      <c r="A1021" s="117" t="s">
        <v>2933</v>
      </c>
      <c r="B1021" s="117" t="s">
        <v>2932</v>
      </c>
      <c r="C1021" s="117" t="s">
        <v>1345</v>
      </c>
    </row>
    <row r="1022" spans="1:3">
      <c r="A1022" s="117" t="s">
        <v>2307</v>
      </c>
      <c r="B1022" s="117" t="s">
        <v>2454</v>
      </c>
      <c r="C1022" s="117" t="s">
        <v>1346</v>
      </c>
    </row>
    <row r="1023" spans="1:3">
      <c r="A1023" s="117" t="s">
        <v>1895</v>
      </c>
      <c r="B1023" s="117" t="s">
        <v>1045</v>
      </c>
      <c r="C1023" s="117" t="s">
        <v>1345</v>
      </c>
    </row>
    <row r="1024" spans="1:3">
      <c r="A1024" s="117" t="s">
        <v>2935</v>
      </c>
      <c r="B1024" s="117" t="s">
        <v>2934</v>
      </c>
      <c r="C1024" s="117" t="s">
        <v>1345</v>
      </c>
    </row>
    <row r="1025" spans="1:3">
      <c r="A1025" s="117" t="s">
        <v>2431</v>
      </c>
      <c r="B1025" s="117" t="s">
        <v>1528</v>
      </c>
      <c r="C1025" s="117" t="s">
        <v>1345</v>
      </c>
    </row>
    <row r="1026" spans="1:3">
      <c r="A1026" s="117" t="s">
        <v>1896</v>
      </c>
      <c r="B1026" s="117" t="s">
        <v>1046</v>
      </c>
      <c r="C1026" s="117" t="s">
        <v>1345</v>
      </c>
    </row>
    <row r="1027" spans="1:3">
      <c r="A1027" s="117" t="s">
        <v>1897</v>
      </c>
      <c r="B1027" s="117" t="s">
        <v>931</v>
      </c>
      <c r="C1027" s="117" t="s">
        <v>1345</v>
      </c>
    </row>
    <row r="1028" spans="1:3">
      <c r="A1028" s="117" t="s">
        <v>2717</v>
      </c>
      <c r="B1028" s="117" t="s">
        <v>2716</v>
      </c>
      <c r="C1028" s="117" t="s">
        <v>1345</v>
      </c>
    </row>
    <row r="1029" spans="1:3">
      <c r="A1029" s="117" t="s">
        <v>1138</v>
      </c>
      <c r="B1029" s="117" t="s">
        <v>474</v>
      </c>
      <c r="C1029" s="117" t="s">
        <v>1345</v>
      </c>
    </row>
    <row r="1030" spans="1:3">
      <c r="A1030" s="117" t="s">
        <v>1898</v>
      </c>
      <c r="B1030" s="117" t="s">
        <v>2536</v>
      </c>
      <c r="C1030" s="117" t="s">
        <v>1345</v>
      </c>
    </row>
    <row r="1031" spans="1:3">
      <c r="A1031" s="117" t="s">
        <v>1899</v>
      </c>
      <c r="B1031" s="117" t="s">
        <v>136</v>
      </c>
      <c r="C1031" s="117" t="s">
        <v>1345</v>
      </c>
    </row>
    <row r="1032" spans="1:3">
      <c r="A1032" s="117" t="s">
        <v>1900</v>
      </c>
      <c r="B1032" s="117" t="s">
        <v>274</v>
      </c>
      <c r="C1032" s="117" t="s">
        <v>1345</v>
      </c>
    </row>
    <row r="1033" spans="1:3">
      <c r="A1033" s="117" t="s">
        <v>1317</v>
      </c>
      <c r="B1033" s="117" t="s">
        <v>175</v>
      </c>
      <c r="C1033" s="117" t="s">
        <v>1345</v>
      </c>
    </row>
    <row r="1034" spans="1:3">
      <c r="A1034" s="117" t="s">
        <v>2308</v>
      </c>
      <c r="B1034" s="117" t="s">
        <v>1542</v>
      </c>
      <c r="C1034" s="117" t="s">
        <v>1345</v>
      </c>
    </row>
    <row r="1035" spans="1:3">
      <c r="A1035" s="117" t="s">
        <v>1901</v>
      </c>
      <c r="B1035" s="117" t="s">
        <v>1568</v>
      </c>
      <c r="C1035" s="117" t="s">
        <v>1345</v>
      </c>
    </row>
    <row r="1036" spans="1:3">
      <c r="A1036" s="117" t="s">
        <v>2019</v>
      </c>
      <c r="B1036" s="117" t="s">
        <v>475</v>
      </c>
      <c r="C1036" s="117" t="s">
        <v>1345</v>
      </c>
    </row>
    <row r="1037" spans="1:3">
      <c r="A1037" s="117" t="s">
        <v>2168</v>
      </c>
      <c r="B1037" s="117" t="s">
        <v>66</v>
      </c>
      <c r="C1037" s="117" t="s">
        <v>1345</v>
      </c>
    </row>
    <row r="1038" spans="1:3">
      <c r="A1038" s="117" t="s">
        <v>1902</v>
      </c>
      <c r="B1038" s="117" t="s">
        <v>1008</v>
      </c>
      <c r="C1038" s="117" t="s">
        <v>1345</v>
      </c>
    </row>
    <row r="1039" spans="1:3">
      <c r="A1039" s="117" t="s">
        <v>2432</v>
      </c>
      <c r="B1039" s="117" t="s">
        <v>1400</v>
      </c>
      <c r="C1039" s="117" t="s">
        <v>1345</v>
      </c>
    </row>
    <row r="1040" spans="1:3">
      <c r="A1040" s="117" t="s">
        <v>1318</v>
      </c>
      <c r="B1040" s="117" t="s">
        <v>176</v>
      </c>
      <c r="C1040" s="117" t="s">
        <v>1345</v>
      </c>
    </row>
    <row r="1041" spans="1:3">
      <c r="A1041" s="117" t="s">
        <v>2937</v>
      </c>
      <c r="B1041" s="117" t="s">
        <v>2936</v>
      </c>
      <c r="C1041" s="117" t="s">
        <v>1345</v>
      </c>
    </row>
    <row r="1042" spans="1:3">
      <c r="A1042" s="117" t="s">
        <v>1319</v>
      </c>
      <c r="B1042" s="117" t="s">
        <v>68</v>
      </c>
      <c r="C1042" s="117" t="s">
        <v>1346</v>
      </c>
    </row>
    <row r="1043" spans="1:3">
      <c r="A1043" s="117" t="s">
        <v>2169</v>
      </c>
      <c r="B1043" s="117" t="s">
        <v>95</v>
      </c>
      <c r="C1043" s="117" t="s">
        <v>1346</v>
      </c>
    </row>
    <row r="1044" spans="1:3">
      <c r="A1044" s="117" t="s">
        <v>1247</v>
      </c>
      <c r="B1044" s="117" t="s">
        <v>674</v>
      </c>
      <c r="C1044" s="117" t="s">
        <v>1346</v>
      </c>
    </row>
    <row r="1045" spans="1:3">
      <c r="A1045" s="117" t="s">
        <v>1903</v>
      </c>
      <c r="B1045" s="117" t="s">
        <v>805</v>
      </c>
      <c r="C1045" s="117" t="s">
        <v>1346</v>
      </c>
    </row>
    <row r="1046" spans="1:3">
      <c r="A1046" s="117" t="s">
        <v>1248</v>
      </c>
      <c r="B1046" s="117" t="s">
        <v>675</v>
      </c>
      <c r="C1046" s="117" t="s">
        <v>1346</v>
      </c>
    </row>
    <row r="1047" spans="1:3">
      <c r="A1047" s="117" t="s">
        <v>2719</v>
      </c>
      <c r="B1047" s="117" t="s">
        <v>2718</v>
      </c>
      <c r="C1047" s="117" t="s">
        <v>1345</v>
      </c>
    </row>
    <row r="1048" spans="1:3">
      <c r="A1048" s="117" t="s">
        <v>2170</v>
      </c>
      <c r="B1048" s="117" t="s">
        <v>913</v>
      </c>
      <c r="C1048" s="117" t="s">
        <v>1345</v>
      </c>
    </row>
    <row r="1049" spans="1:3">
      <c r="A1049" s="117" t="s">
        <v>1904</v>
      </c>
      <c r="B1049" s="117" t="s">
        <v>802</v>
      </c>
      <c r="C1049" s="117" t="s">
        <v>1345</v>
      </c>
    </row>
    <row r="1050" spans="1:3">
      <c r="A1050" s="117" t="s">
        <v>2433</v>
      </c>
      <c r="B1050" s="117" t="s">
        <v>1401</v>
      </c>
      <c r="C1050" s="117" t="s">
        <v>1345</v>
      </c>
    </row>
    <row r="1051" spans="1:3">
      <c r="A1051" s="117" t="s">
        <v>2309</v>
      </c>
      <c r="B1051" s="117" t="s">
        <v>1477</v>
      </c>
      <c r="C1051" s="117" t="s">
        <v>1345</v>
      </c>
    </row>
    <row r="1052" spans="1:3">
      <c r="A1052" s="117" t="s">
        <v>3243</v>
      </c>
      <c r="B1052" s="117" t="s">
        <v>3242</v>
      </c>
      <c r="C1052" s="117" t="s">
        <v>1345</v>
      </c>
    </row>
    <row r="1053" spans="1:3">
      <c r="A1053" s="117" t="s">
        <v>1320</v>
      </c>
      <c r="B1053" s="117" t="s">
        <v>745</v>
      </c>
      <c r="C1053" s="117" t="s">
        <v>1345</v>
      </c>
    </row>
    <row r="1054" spans="1:3">
      <c r="A1054" s="117" t="s">
        <v>2939</v>
      </c>
      <c r="B1054" s="117" t="s">
        <v>2938</v>
      </c>
      <c r="C1054" s="117" t="s">
        <v>1345</v>
      </c>
    </row>
    <row r="1055" spans="1:3">
      <c r="A1055" s="117" t="s">
        <v>1905</v>
      </c>
      <c r="B1055" s="117" t="s">
        <v>835</v>
      </c>
      <c r="C1055" s="117" t="s">
        <v>1346</v>
      </c>
    </row>
    <row r="1056" spans="1:3">
      <c r="A1056" s="117" t="s">
        <v>1906</v>
      </c>
      <c r="B1056" s="117" t="s">
        <v>794</v>
      </c>
      <c r="C1056" s="117" t="s">
        <v>1345</v>
      </c>
    </row>
    <row r="1057" spans="1:3">
      <c r="A1057" s="117" t="s">
        <v>1993</v>
      </c>
      <c r="B1057" s="117" t="s">
        <v>1023</v>
      </c>
      <c r="C1057" s="117" t="s">
        <v>1346</v>
      </c>
    </row>
    <row r="1058" spans="1:3">
      <c r="A1058" s="117" t="s">
        <v>1907</v>
      </c>
      <c r="B1058" s="117" t="s">
        <v>904</v>
      </c>
      <c r="C1058" s="117" t="s">
        <v>1346</v>
      </c>
    </row>
    <row r="1059" spans="1:3">
      <c r="A1059" s="117" t="s">
        <v>2941</v>
      </c>
      <c r="B1059" s="117" t="s">
        <v>2940</v>
      </c>
      <c r="C1059" s="117" t="s">
        <v>1345</v>
      </c>
    </row>
    <row r="1060" spans="1:3">
      <c r="A1060" s="117" t="s">
        <v>1908</v>
      </c>
      <c r="B1060" s="117" t="s">
        <v>1036</v>
      </c>
      <c r="C1060" s="117" t="s">
        <v>1345</v>
      </c>
    </row>
    <row r="1061" spans="1:3">
      <c r="A1061" s="117" t="s">
        <v>2210</v>
      </c>
      <c r="B1061" s="117" t="s">
        <v>1334</v>
      </c>
      <c r="C1061" s="117" t="s">
        <v>1346</v>
      </c>
    </row>
    <row r="1062" spans="1:3">
      <c r="A1062" s="117" t="s">
        <v>2943</v>
      </c>
      <c r="B1062" s="117" t="s">
        <v>2942</v>
      </c>
      <c r="C1062" s="117" t="s">
        <v>1346</v>
      </c>
    </row>
    <row r="1063" spans="1:3">
      <c r="A1063" s="117" t="s">
        <v>1335</v>
      </c>
      <c r="B1063" s="117" t="s">
        <v>129</v>
      </c>
      <c r="C1063" s="117" t="s">
        <v>1346</v>
      </c>
    </row>
    <row r="1064" spans="1:3">
      <c r="A1064" s="117" t="s">
        <v>1909</v>
      </c>
      <c r="B1064" s="117" t="s">
        <v>1622</v>
      </c>
      <c r="C1064" s="117" t="s">
        <v>1345</v>
      </c>
    </row>
    <row r="1065" spans="1:3">
      <c r="A1065" s="117" t="s">
        <v>3246</v>
      </c>
      <c r="B1065" s="117" t="s">
        <v>3245</v>
      </c>
      <c r="C1065" s="117" t="s">
        <v>1345</v>
      </c>
    </row>
    <row r="1066" spans="1:3">
      <c r="A1066" s="117" t="s">
        <v>2577</v>
      </c>
      <c r="B1066" s="117" t="s">
        <v>2563</v>
      </c>
      <c r="C1066" s="117" t="s">
        <v>1345</v>
      </c>
    </row>
    <row r="1067" spans="1:3">
      <c r="A1067" s="117" t="s">
        <v>2171</v>
      </c>
      <c r="B1067" s="117" t="s">
        <v>747</v>
      </c>
      <c r="C1067" s="117" t="s">
        <v>1345</v>
      </c>
    </row>
    <row r="1068" spans="1:3">
      <c r="A1068" s="117" t="s">
        <v>2310</v>
      </c>
      <c r="B1068" s="117" t="s">
        <v>940</v>
      </c>
      <c r="C1068" s="117" t="s">
        <v>1345</v>
      </c>
    </row>
    <row r="1069" spans="1:3">
      <c r="A1069" s="117" t="s">
        <v>2172</v>
      </c>
      <c r="B1069" s="117" t="s">
        <v>14</v>
      </c>
      <c r="C1069" s="117" t="s">
        <v>1345</v>
      </c>
    </row>
    <row r="1070" spans="1:3">
      <c r="A1070" s="117" t="s">
        <v>2020</v>
      </c>
      <c r="B1070" s="117" t="s">
        <v>528</v>
      </c>
      <c r="C1070" s="117" t="s">
        <v>1346</v>
      </c>
    </row>
    <row r="1071" spans="1:3">
      <c r="A1071" s="117" t="s">
        <v>1994</v>
      </c>
      <c r="B1071" s="117" t="s">
        <v>868</v>
      </c>
      <c r="C1071" s="117" t="s">
        <v>1346</v>
      </c>
    </row>
    <row r="1072" spans="1:3">
      <c r="A1072" s="117" t="s">
        <v>2945</v>
      </c>
      <c r="B1072" s="117" t="s">
        <v>2999</v>
      </c>
      <c r="C1072" s="117" t="s">
        <v>1345</v>
      </c>
    </row>
    <row r="1073" spans="1:3">
      <c r="A1073" s="117" t="s">
        <v>2173</v>
      </c>
      <c r="B1073" s="117" t="s">
        <v>70</v>
      </c>
      <c r="C1073" s="117" t="s">
        <v>1345</v>
      </c>
    </row>
    <row r="1074" spans="1:3">
      <c r="A1074" s="117" t="s">
        <v>1995</v>
      </c>
      <c r="B1074" s="117" t="s">
        <v>529</v>
      </c>
      <c r="C1074" s="117" t="s">
        <v>1345</v>
      </c>
    </row>
    <row r="1075" spans="1:3">
      <c r="A1075" s="117" t="s">
        <v>1321</v>
      </c>
      <c r="B1075" s="117" t="s">
        <v>749</v>
      </c>
      <c r="C1075" s="117" t="s">
        <v>1345</v>
      </c>
    </row>
    <row r="1076" spans="1:3">
      <c r="A1076" s="117" t="s">
        <v>2174</v>
      </c>
      <c r="B1076" s="117" t="s">
        <v>751</v>
      </c>
      <c r="C1076" s="117" t="s">
        <v>1345</v>
      </c>
    </row>
    <row r="1077" spans="1:3">
      <c r="A1077" s="117" t="s">
        <v>3089</v>
      </c>
      <c r="B1077" s="117" t="s">
        <v>3104</v>
      </c>
      <c r="C1077" s="117" t="s">
        <v>1345</v>
      </c>
    </row>
    <row r="1078" spans="1:3">
      <c r="A1078" s="117" t="s">
        <v>2947</v>
      </c>
      <c r="B1078" s="117" t="s">
        <v>2946</v>
      </c>
      <c r="C1078" s="117" t="s">
        <v>1345</v>
      </c>
    </row>
    <row r="1079" spans="1:3">
      <c r="A1079" s="117" t="s">
        <v>3333</v>
      </c>
      <c r="B1079" s="117" t="s">
        <v>3332</v>
      </c>
      <c r="C1079" s="117" t="s">
        <v>1345</v>
      </c>
    </row>
    <row r="1080" spans="1:3">
      <c r="A1080" s="117" t="s">
        <v>2311</v>
      </c>
      <c r="B1080" s="117" t="s">
        <v>1612</v>
      </c>
      <c r="C1080" s="117" t="s">
        <v>1345</v>
      </c>
    </row>
    <row r="1081" spans="1:3">
      <c r="A1081" s="117" t="s">
        <v>2685</v>
      </c>
      <c r="B1081" s="117" t="s">
        <v>2684</v>
      </c>
      <c r="C1081" s="117" t="s">
        <v>1345</v>
      </c>
    </row>
    <row r="1082" spans="1:3">
      <c r="A1082" s="117" t="s">
        <v>2434</v>
      </c>
      <c r="B1082" s="117" t="s">
        <v>1526</v>
      </c>
      <c r="C1082" s="117" t="s">
        <v>1345</v>
      </c>
    </row>
    <row r="1083" spans="1:3">
      <c r="A1083" s="117" t="s">
        <v>1910</v>
      </c>
      <c r="B1083" s="117" t="s">
        <v>588</v>
      </c>
      <c r="C1083" s="117" t="s">
        <v>1346</v>
      </c>
    </row>
    <row r="1084" spans="1:3">
      <c r="A1084" s="117" t="s">
        <v>2312</v>
      </c>
      <c r="B1084" s="117" t="s">
        <v>1597</v>
      </c>
      <c r="C1084" s="117" t="s">
        <v>1345</v>
      </c>
    </row>
    <row r="1085" spans="1:3">
      <c r="A1085" s="117" t="s">
        <v>1996</v>
      </c>
      <c r="B1085" s="117" t="s">
        <v>1359</v>
      </c>
      <c r="C1085" s="117" t="s">
        <v>1345</v>
      </c>
    </row>
    <row r="1086" spans="1:3">
      <c r="A1086" s="117" t="s">
        <v>3009</v>
      </c>
      <c r="B1086" s="117" t="s">
        <v>3029</v>
      </c>
      <c r="C1086" s="117" t="s">
        <v>1346</v>
      </c>
    </row>
    <row r="1087" spans="1:3">
      <c r="A1087" s="117" t="s">
        <v>1911</v>
      </c>
      <c r="B1087" s="117" t="s">
        <v>795</v>
      </c>
      <c r="C1087" s="117" t="s">
        <v>1346</v>
      </c>
    </row>
    <row r="1088" spans="1:3">
      <c r="A1088" s="117" t="s">
        <v>1912</v>
      </c>
      <c r="B1088" s="117" t="s">
        <v>1009</v>
      </c>
      <c r="C1088" s="117" t="s">
        <v>1346</v>
      </c>
    </row>
    <row r="1089" spans="1:3">
      <c r="A1089" s="117" t="s">
        <v>2948</v>
      </c>
      <c r="B1089" s="117" t="s">
        <v>3281</v>
      </c>
      <c r="C1089" s="117" t="s">
        <v>1346</v>
      </c>
    </row>
    <row r="1090" spans="1:3">
      <c r="A1090" s="117" t="s">
        <v>1139</v>
      </c>
      <c r="B1090" s="117" t="s">
        <v>2537</v>
      </c>
      <c r="C1090" s="117" t="s">
        <v>1346</v>
      </c>
    </row>
    <row r="1091" spans="1:3">
      <c r="A1091" s="117" t="s">
        <v>2743</v>
      </c>
      <c r="B1091" s="117" t="s">
        <v>2742</v>
      </c>
      <c r="C1091" s="117" t="s">
        <v>1346</v>
      </c>
    </row>
    <row r="1092" spans="1:3">
      <c r="A1092" s="117" t="s">
        <v>1997</v>
      </c>
      <c r="B1092" s="117" t="s">
        <v>2545</v>
      </c>
      <c r="C1092" s="117" t="s">
        <v>1346</v>
      </c>
    </row>
    <row r="1093" spans="1:3">
      <c r="A1093" s="117" t="s">
        <v>2950</v>
      </c>
      <c r="B1093" s="117" t="s">
        <v>2949</v>
      </c>
      <c r="C1093" s="117" t="s">
        <v>1346</v>
      </c>
    </row>
    <row r="1094" spans="1:3">
      <c r="A1094" s="117" t="s">
        <v>1140</v>
      </c>
      <c r="B1094" s="117" t="s">
        <v>441</v>
      </c>
      <c r="C1094" s="117" t="s">
        <v>1346</v>
      </c>
    </row>
    <row r="1095" spans="1:3">
      <c r="A1095" s="117" t="s">
        <v>1141</v>
      </c>
      <c r="B1095" s="117" t="s">
        <v>836</v>
      </c>
      <c r="C1095" s="117" t="s">
        <v>1346</v>
      </c>
    </row>
    <row r="1096" spans="1:3">
      <c r="A1096" s="117" t="s">
        <v>2313</v>
      </c>
      <c r="B1096" s="117" t="s">
        <v>1615</v>
      </c>
      <c r="C1096" s="117" t="s">
        <v>1346</v>
      </c>
    </row>
    <row r="1097" spans="1:3">
      <c r="A1097" s="117" t="s">
        <v>2615</v>
      </c>
      <c r="B1097" s="117" t="s">
        <v>2585</v>
      </c>
      <c r="C1097" s="117" t="s">
        <v>1346</v>
      </c>
    </row>
    <row r="1098" spans="1:3">
      <c r="A1098" s="117" t="s">
        <v>2952</v>
      </c>
      <c r="B1098" s="117" t="s">
        <v>2951</v>
      </c>
      <c r="C1098" s="117" t="s">
        <v>1346</v>
      </c>
    </row>
    <row r="1099" spans="1:3">
      <c r="A1099" s="117" t="s">
        <v>1142</v>
      </c>
      <c r="B1099" s="117" t="s">
        <v>553</v>
      </c>
      <c r="C1099" s="117" t="s">
        <v>1346</v>
      </c>
    </row>
    <row r="1100" spans="1:3">
      <c r="A1100" s="117" t="s">
        <v>1143</v>
      </c>
      <c r="B1100" s="117" t="s">
        <v>251</v>
      </c>
      <c r="C1100" s="117" t="s">
        <v>1346</v>
      </c>
    </row>
    <row r="1101" spans="1:3">
      <c r="A1101" s="117" t="s">
        <v>2175</v>
      </c>
      <c r="B1101" s="117" t="s">
        <v>987</v>
      </c>
      <c r="C1101" s="117" t="s">
        <v>1346</v>
      </c>
    </row>
    <row r="1102" spans="1:3">
      <c r="A1102" s="117" t="s">
        <v>2954</v>
      </c>
      <c r="B1102" s="117" t="s">
        <v>2953</v>
      </c>
      <c r="C1102" s="117" t="s">
        <v>1346</v>
      </c>
    </row>
    <row r="1103" spans="1:3">
      <c r="A1103" s="117" t="s">
        <v>1913</v>
      </c>
      <c r="B1103" s="117" t="s">
        <v>1010</v>
      </c>
      <c r="C1103" s="117" t="s">
        <v>1346</v>
      </c>
    </row>
    <row r="1104" spans="1:3">
      <c r="A1104" s="117" t="s">
        <v>2176</v>
      </c>
      <c r="B1104" s="117" t="s">
        <v>619</v>
      </c>
      <c r="C1104" s="117" t="s">
        <v>1346</v>
      </c>
    </row>
    <row r="1105" spans="1:3">
      <c r="A1105" s="117" t="s">
        <v>1322</v>
      </c>
      <c r="B1105" s="117" t="s">
        <v>752</v>
      </c>
      <c r="C1105" s="117" t="s">
        <v>1345</v>
      </c>
    </row>
    <row r="1106" spans="1:3">
      <c r="A1106" s="117" t="s">
        <v>3141</v>
      </c>
      <c r="B1106" s="117" t="s">
        <v>3140</v>
      </c>
      <c r="C1106" s="117" t="s">
        <v>1346</v>
      </c>
    </row>
    <row r="1107" spans="1:3">
      <c r="A1107" s="117" t="s">
        <v>1914</v>
      </c>
      <c r="B1107" s="117" t="s">
        <v>1011</v>
      </c>
      <c r="C1107" s="117" t="s">
        <v>1346</v>
      </c>
    </row>
    <row r="1108" spans="1:3">
      <c r="A1108" s="117" t="s">
        <v>2314</v>
      </c>
      <c r="B1108" s="117" t="s">
        <v>1617</v>
      </c>
      <c r="C1108" s="117" t="s">
        <v>1346</v>
      </c>
    </row>
    <row r="1109" spans="1:3">
      <c r="A1109" s="117" t="s">
        <v>3015</v>
      </c>
      <c r="B1109" s="117" t="s">
        <v>3035</v>
      </c>
      <c r="C1109" s="117" t="s">
        <v>1346</v>
      </c>
    </row>
    <row r="1110" spans="1:3">
      <c r="A1110" s="117" t="s">
        <v>1915</v>
      </c>
      <c r="B1110" s="117" t="s">
        <v>2644</v>
      </c>
      <c r="C1110" s="117" t="s">
        <v>1345</v>
      </c>
    </row>
    <row r="1111" spans="1:3">
      <c r="A1111" s="117" t="s">
        <v>2177</v>
      </c>
      <c r="B1111" s="117" t="s">
        <v>96</v>
      </c>
      <c r="C1111" s="117" t="s">
        <v>1345</v>
      </c>
    </row>
    <row r="1112" spans="1:3">
      <c r="A1112" s="117" t="s">
        <v>2435</v>
      </c>
      <c r="B1112" s="117" t="s">
        <v>1529</v>
      </c>
      <c r="C1112" s="117" t="s">
        <v>1345</v>
      </c>
    </row>
    <row r="1113" spans="1:3">
      <c r="A1113" s="117" t="s">
        <v>1916</v>
      </c>
      <c r="B1113" s="117" t="s">
        <v>1144</v>
      </c>
      <c r="C1113" s="117" t="s">
        <v>1345</v>
      </c>
    </row>
    <row r="1114" spans="1:3">
      <c r="A1114" s="117" t="s">
        <v>2436</v>
      </c>
      <c r="B1114" s="117" t="s">
        <v>958</v>
      </c>
      <c r="C1114" s="117" t="s">
        <v>1345</v>
      </c>
    </row>
    <row r="1115" spans="1:3">
      <c r="A1115" s="117" t="s">
        <v>2956</v>
      </c>
      <c r="B1115" s="117" t="s">
        <v>2955</v>
      </c>
      <c r="C1115" s="117" t="s">
        <v>1346</v>
      </c>
    </row>
    <row r="1116" spans="1:3">
      <c r="A1116" s="117" t="s">
        <v>2315</v>
      </c>
      <c r="B1116" s="117" t="s">
        <v>1606</v>
      </c>
      <c r="C1116" s="117" t="s">
        <v>1346</v>
      </c>
    </row>
    <row r="1117" spans="1:3">
      <c r="A1117" s="117" t="s">
        <v>1998</v>
      </c>
      <c r="B1117" s="117" t="s">
        <v>676</v>
      </c>
      <c r="C1117" s="117" t="s">
        <v>1345</v>
      </c>
    </row>
    <row r="1118" spans="1:3">
      <c r="A1118" s="117" t="s">
        <v>1145</v>
      </c>
      <c r="B1118" s="117" t="s">
        <v>217</v>
      </c>
      <c r="C1118" s="117" t="s">
        <v>1345</v>
      </c>
    </row>
    <row r="1119" spans="1:3">
      <c r="A1119" s="117" t="s">
        <v>2620</v>
      </c>
      <c r="B1119" s="117" t="s">
        <v>2591</v>
      </c>
      <c r="C1119" s="117" t="s">
        <v>1346</v>
      </c>
    </row>
    <row r="1120" spans="1:3">
      <c r="A1120" s="117" t="s">
        <v>2021</v>
      </c>
      <c r="B1120" s="117" t="s">
        <v>477</v>
      </c>
      <c r="C1120" s="117" t="s">
        <v>1345</v>
      </c>
    </row>
    <row r="1121" spans="1:3">
      <c r="A1121" s="117" t="s">
        <v>1917</v>
      </c>
      <c r="B1121" s="117" t="s">
        <v>1626</v>
      </c>
      <c r="C1121" s="117" t="s">
        <v>1346</v>
      </c>
    </row>
    <row r="1122" spans="1:3">
      <c r="A1122" s="117" t="s">
        <v>1253</v>
      </c>
      <c r="B1122" s="117" t="s">
        <v>468</v>
      </c>
      <c r="C1122" s="117" t="s">
        <v>1346</v>
      </c>
    </row>
    <row r="1123" spans="1:3">
      <c r="A1123" s="117" t="s">
        <v>1254</v>
      </c>
      <c r="B1123" s="117" t="s">
        <v>677</v>
      </c>
      <c r="C1123" s="117" t="s">
        <v>1346</v>
      </c>
    </row>
    <row r="1124" spans="1:3">
      <c r="A1124" s="117" t="s">
        <v>1918</v>
      </c>
      <c r="B1124" s="117" t="s">
        <v>837</v>
      </c>
      <c r="C1124" s="117" t="s">
        <v>1345</v>
      </c>
    </row>
    <row r="1125" spans="1:3">
      <c r="A1125" s="117" t="s">
        <v>1999</v>
      </c>
      <c r="B1125" s="117" t="s">
        <v>530</v>
      </c>
      <c r="C1125" s="117" t="s">
        <v>1345</v>
      </c>
    </row>
    <row r="1126" spans="1:3">
      <c r="A1126" s="117" t="s">
        <v>1255</v>
      </c>
      <c r="B1126" s="117" t="s">
        <v>531</v>
      </c>
      <c r="C1126" s="117" t="s">
        <v>1345</v>
      </c>
    </row>
    <row r="1127" spans="1:3">
      <c r="A1127" s="117" t="s">
        <v>2316</v>
      </c>
      <c r="B1127" s="117" t="s">
        <v>965</v>
      </c>
      <c r="C1127" s="117" t="s">
        <v>1345</v>
      </c>
    </row>
    <row r="1128" spans="1:3">
      <c r="A1128" s="117" t="s">
        <v>1919</v>
      </c>
      <c r="B1128" s="117" t="s">
        <v>993</v>
      </c>
      <c r="C1128" s="117" t="s">
        <v>1345</v>
      </c>
    </row>
    <row r="1129" spans="1:3">
      <c r="A1129" s="117" t="s">
        <v>1920</v>
      </c>
      <c r="B1129" s="117" t="s">
        <v>932</v>
      </c>
      <c r="C1129" s="117" t="s">
        <v>1345</v>
      </c>
    </row>
    <row r="1130" spans="1:3">
      <c r="A1130" s="117" t="s">
        <v>2317</v>
      </c>
      <c r="B1130" s="117" t="s">
        <v>1605</v>
      </c>
      <c r="C1130" s="117" t="s">
        <v>1346</v>
      </c>
    </row>
    <row r="1131" spans="1:3">
      <c r="A1131" s="117" t="s">
        <v>1323</v>
      </c>
      <c r="B1131" s="117" t="s">
        <v>98</v>
      </c>
      <c r="C1131" s="117" t="s">
        <v>1346</v>
      </c>
    </row>
    <row r="1132" spans="1:3">
      <c r="A1132" s="117" t="s">
        <v>1921</v>
      </c>
      <c r="B1132" s="117" t="s">
        <v>1537</v>
      </c>
      <c r="C1132" s="117" t="s">
        <v>1345</v>
      </c>
    </row>
    <row r="1133" spans="1:3">
      <c r="A1133" s="117" t="s">
        <v>2437</v>
      </c>
      <c r="B1133" s="117" t="s">
        <v>1525</v>
      </c>
      <c r="C1133" s="117" t="s">
        <v>1345</v>
      </c>
    </row>
    <row r="1134" spans="1:3">
      <c r="A1134" s="117" t="s">
        <v>2211</v>
      </c>
      <c r="B1134" s="117" t="s">
        <v>130</v>
      </c>
      <c r="C1134" s="117" t="s">
        <v>1345</v>
      </c>
    </row>
    <row r="1135" spans="1:3">
      <c r="A1135" s="117" t="s">
        <v>1922</v>
      </c>
      <c r="B1135" s="117" t="s">
        <v>796</v>
      </c>
      <c r="C1135" s="117" t="s">
        <v>1346</v>
      </c>
    </row>
    <row r="1136" spans="1:3">
      <c r="A1136" s="117" t="s">
        <v>2178</v>
      </c>
      <c r="B1136" s="117" t="s">
        <v>754</v>
      </c>
      <c r="C1136" s="117" t="s">
        <v>1345</v>
      </c>
    </row>
    <row r="1137" spans="1:3">
      <c r="A1137" s="117" t="s">
        <v>2676</v>
      </c>
      <c r="B1137" s="117" t="s">
        <v>3519</v>
      </c>
      <c r="C1137" s="117" t="s">
        <v>1346</v>
      </c>
    </row>
    <row r="1138" spans="1:3">
      <c r="A1138" s="117" t="s">
        <v>2721</v>
      </c>
      <c r="B1138" s="117" t="s">
        <v>2720</v>
      </c>
      <c r="C1138" s="117" t="s">
        <v>1346</v>
      </c>
    </row>
    <row r="1139" spans="1:3">
      <c r="A1139" s="117" t="s">
        <v>1923</v>
      </c>
      <c r="B1139" s="117" t="s">
        <v>659</v>
      </c>
      <c r="C1139" s="117" t="s">
        <v>1346</v>
      </c>
    </row>
    <row r="1140" spans="1:3">
      <c r="A1140" s="117" t="s">
        <v>1924</v>
      </c>
      <c r="B1140" s="117" t="s">
        <v>933</v>
      </c>
      <c r="C1140" s="117" t="s">
        <v>1346</v>
      </c>
    </row>
    <row r="1141" spans="1:3">
      <c r="A1141" s="117" t="s">
        <v>3123</v>
      </c>
      <c r="B1141" s="117" t="s">
        <v>3122</v>
      </c>
      <c r="C1141" s="117" t="s">
        <v>1346</v>
      </c>
    </row>
    <row r="1142" spans="1:3">
      <c r="A1142" s="117" t="s">
        <v>1925</v>
      </c>
      <c r="B1142" s="117" t="s">
        <v>661</v>
      </c>
      <c r="C1142" s="117" t="s">
        <v>1346</v>
      </c>
    </row>
    <row r="1143" spans="1:3">
      <c r="A1143" s="117" t="s">
        <v>2318</v>
      </c>
      <c r="B1143" s="117" t="s">
        <v>941</v>
      </c>
      <c r="C1143" s="117" t="s">
        <v>1346</v>
      </c>
    </row>
    <row r="1144" spans="1:3">
      <c r="A1144" s="117" t="s">
        <v>3143</v>
      </c>
      <c r="B1144" s="117" t="s">
        <v>3142</v>
      </c>
      <c r="C1144" s="117" t="s">
        <v>1345</v>
      </c>
    </row>
    <row r="1145" spans="1:3">
      <c r="A1145" s="117" t="s">
        <v>2179</v>
      </c>
      <c r="B1145" s="117" t="s">
        <v>756</v>
      </c>
      <c r="C1145" s="117" t="s">
        <v>1346</v>
      </c>
    </row>
    <row r="1146" spans="1:3">
      <c r="A1146" s="117" t="s">
        <v>2439</v>
      </c>
      <c r="B1146" s="117" t="s">
        <v>2438</v>
      </c>
      <c r="C1146" s="117" t="s">
        <v>1345</v>
      </c>
    </row>
    <row r="1147" spans="1:3">
      <c r="A1147" s="117" t="s">
        <v>2180</v>
      </c>
      <c r="B1147" s="117" t="s">
        <v>620</v>
      </c>
      <c r="C1147" s="117" t="s">
        <v>1345</v>
      </c>
    </row>
    <row r="1148" spans="1:3">
      <c r="A1148" s="117" t="s">
        <v>2319</v>
      </c>
      <c r="B1148" s="117" t="s">
        <v>1665</v>
      </c>
      <c r="C1148" s="117" t="s">
        <v>1346</v>
      </c>
    </row>
    <row r="1149" spans="1:3">
      <c r="A1149" s="117" t="s">
        <v>2181</v>
      </c>
      <c r="B1149" s="117" t="s">
        <v>177</v>
      </c>
      <c r="C1149" s="117" t="s">
        <v>1345</v>
      </c>
    </row>
    <row r="1150" spans="1:3">
      <c r="A1150" s="117" t="s">
        <v>2958</v>
      </c>
      <c r="B1150" s="117" t="s">
        <v>2957</v>
      </c>
      <c r="C1150" s="117" t="s">
        <v>1346</v>
      </c>
    </row>
    <row r="1151" spans="1:3">
      <c r="A1151" s="117" t="s">
        <v>2960</v>
      </c>
      <c r="B1151" s="117" t="s">
        <v>2959</v>
      </c>
      <c r="C1151" s="117" t="s">
        <v>1346</v>
      </c>
    </row>
    <row r="1152" spans="1:3">
      <c r="A1152" s="117" t="s">
        <v>1257</v>
      </c>
      <c r="B1152" s="117" t="s">
        <v>679</v>
      </c>
      <c r="C1152" s="117" t="s">
        <v>1346</v>
      </c>
    </row>
    <row r="1153" spans="1:3">
      <c r="A1153" s="117" t="s">
        <v>1146</v>
      </c>
      <c r="B1153" s="117" t="s">
        <v>578</v>
      </c>
      <c r="C1153" s="117" t="s">
        <v>1345</v>
      </c>
    </row>
    <row r="1154" spans="1:3">
      <c r="A1154" s="117" t="s">
        <v>1926</v>
      </c>
      <c r="B1154" s="117" t="s">
        <v>1569</v>
      </c>
      <c r="C1154" s="117" t="s">
        <v>1346</v>
      </c>
    </row>
    <row r="1155" spans="1:3">
      <c r="A1155" s="117" t="s">
        <v>2212</v>
      </c>
      <c r="B1155" s="117" t="s">
        <v>447</v>
      </c>
      <c r="C1155" s="117" t="s">
        <v>1346</v>
      </c>
    </row>
    <row r="1156" spans="1:3">
      <c r="A1156" s="117" t="s">
        <v>1147</v>
      </c>
      <c r="B1156" s="117" t="s">
        <v>558</v>
      </c>
      <c r="C1156" s="117" t="s">
        <v>1346</v>
      </c>
    </row>
    <row r="1157" spans="1:3">
      <c r="A1157" s="117" t="s">
        <v>2320</v>
      </c>
      <c r="B1157" s="117" t="s">
        <v>1598</v>
      </c>
      <c r="C1157" s="117" t="s">
        <v>1345</v>
      </c>
    </row>
    <row r="1158" spans="1:3">
      <c r="A1158" s="117" t="s">
        <v>2962</v>
      </c>
      <c r="B1158" s="117" t="s">
        <v>2961</v>
      </c>
      <c r="C1158" s="117" t="s">
        <v>1345</v>
      </c>
    </row>
    <row r="1159" spans="1:3">
      <c r="A1159" s="117" t="s">
        <v>2182</v>
      </c>
      <c r="B1159" s="117" t="s">
        <v>1631</v>
      </c>
      <c r="C1159" s="117" t="s">
        <v>1345</v>
      </c>
    </row>
    <row r="1160" spans="1:3">
      <c r="A1160" s="117" t="s">
        <v>2638</v>
      </c>
      <c r="B1160" s="117" t="s">
        <v>2610</v>
      </c>
      <c r="C1160" s="117" t="s">
        <v>1345</v>
      </c>
    </row>
    <row r="1161" spans="1:3">
      <c r="A1161" s="117" t="s">
        <v>2964</v>
      </c>
      <c r="B1161" s="117" t="s">
        <v>2963</v>
      </c>
      <c r="C1161" s="117" t="s">
        <v>1346</v>
      </c>
    </row>
    <row r="1162" spans="1:3">
      <c r="A1162" s="117" t="s">
        <v>1927</v>
      </c>
      <c r="B1162" s="117" t="s">
        <v>949</v>
      </c>
      <c r="C1162" s="117" t="s">
        <v>1346</v>
      </c>
    </row>
    <row r="1163" spans="1:3">
      <c r="A1163" s="117" t="s">
        <v>3024</v>
      </c>
      <c r="B1163" s="117" t="s">
        <v>3044</v>
      </c>
      <c r="C1163" s="117" t="s">
        <v>1346</v>
      </c>
    </row>
    <row r="1164" spans="1:3">
      <c r="A1164" s="117" t="s">
        <v>3520</v>
      </c>
      <c r="B1164" s="117" t="s">
        <v>3521</v>
      </c>
      <c r="C1164" s="117" t="s">
        <v>1346</v>
      </c>
    </row>
    <row r="1165" spans="1:3">
      <c r="A1165" s="117" t="s">
        <v>1928</v>
      </c>
      <c r="B1165" s="117" t="s">
        <v>554</v>
      </c>
      <c r="C1165" s="117" t="s">
        <v>1346</v>
      </c>
    </row>
    <row r="1166" spans="1:3">
      <c r="A1166" s="117" t="s">
        <v>2321</v>
      </c>
      <c r="B1166" s="117" t="s">
        <v>1619</v>
      </c>
      <c r="C1166" s="117" t="s">
        <v>1346</v>
      </c>
    </row>
    <row r="1167" spans="1:3">
      <c r="A1167" s="117" t="s">
        <v>2633</v>
      </c>
      <c r="B1167" s="117" t="s">
        <v>2605</v>
      </c>
      <c r="C1167" s="117" t="s">
        <v>1346</v>
      </c>
    </row>
    <row r="1168" spans="1:3">
      <c r="A1168" s="117" t="s">
        <v>2183</v>
      </c>
      <c r="B1168" s="117" t="s">
        <v>975</v>
      </c>
      <c r="C1168" s="117" t="s">
        <v>1346</v>
      </c>
    </row>
    <row r="1169" spans="1:3">
      <c r="A1169" s="117" t="s">
        <v>2440</v>
      </c>
      <c r="B1169" s="117" t="s">
        <v>1001</v>
      </c>
      <c r="C1169" s="117" t="s">
        <v>1345</v>
      </c>
    </row>
    <row r="1170" spans="1:3">
      <c r="A1170" s="117" t="s">
        <v>2000</v>
      </c>
      <c r="B1170" s="117" t="s">
        <v>533</v>
      </c>
      <c r="C1170" s="117" t="s">
        <v>1345</v>
      </c>
    </row>
    <row r="1171" spans="1:3">
      <c r="A1171" s="117" t="s">
        <v>2966</v>
      </c>
      <c r="B1171" s="117" t="s">
        <v>2965</v>
      </c>
      <c r="C1171" s="117" t="s">
        <v>1346</v>
      </c>
    </row>
    <row r="1172" spans="1:3">
      <c r="A1172" s="117" t="s">
        <v>1324</v>
      </c>
      <c r="B1172" s="117" t="s">
        <v>757</v>
      </c>
      <c r="C1172" s="117" t="s">
        <v>1346</v>
      </c>
    </row>
    <row r="1173" spans="1:3">
      <c r="A1173" s="117" t="s">
        <v>1929</v>
      </c>
      <c r="B1173" s="117" t="s">
        <v>318</v>
      </c>
      <c r="C1173" s="117" t="s">
        <v>1345</v>
      </c>
    </row>
    <row r="1174" spans="1:3">
      <c r="A1174" s="117" t="s">
        <v>2001</v>
      </c>
      <c r="B1174" s="117" t="s">
        <v>534</v>
      </c>
      <c r="C1174" s="117" t="s">
        <v>1345</v>
      </c>
    </row>
    <row r="1175" spans="1:3">
      <c r="A1175" s="117" t="s">
        <v>3011</v>
      </c>
      <c r="B1175" s="117" t="s">
        <v>3031</v>
      </c>
      <c r="C1175" s="117" t="s">
        <v>1346</v>
      </c>
    </row>
    <row r="1176" spans="1:3">
      <c r="A1176" s="117" t="s">
        <v>2968</v>
      </c>
      <c r="B1176" s="117" t="s">
        <v>2967</v>
      </c>
      <c r="C1176" s="117" t="s">
        <v>1346</v>
      </c>
    </row>
    <row r="1177" spans="1:3">
      <c r="A1177" s="117" t="s">
        <v>2002</v>
      </c>
      <c r="B1177" s="117" t="s">
        <v>1518</v>
      </c>
      <c r="C1177" s="117" t="s">
        <v>1345</v>
      </c>
    </row>
    <row r="1178" spans="1:3">
      <c r="A1178" s="117" t="s">
        <v>2970</v>
      </c>
      <c r="B1178" s="117" t="s">
        <v>2969</v>
      </c>
      <c r="C1178" s="117" t="s">
        <v>1345</v>
      </c>
    </row>
    <row r="1179" spans="1:3">
      <c r="A1179" s="117" t="s">
        <v>1930</v>
      </c>
      <c r="B1179" s="117" t="s">
        <v>934</v>
      </c>
      <c r="C1179" s="117" t="s">
        <v>1345</v>
      </c>
    </row>
    <row r="1180" spans="1:3">
      <c r="A1180" s="117" t="s">
        <v>2322</v>
      </c>
      <c r="B1180" s="117" t="s">
        <v>1611</v>
      </c>
      <c r="C1180" s="117" t="s">
        <v>1346</v>
      </c>
    </row>
    <row r="1181" spans="1:3">
      <c r="A1181" s="117" t="s">
        <v>2022</v>
      </c>
      <c r="B1181" s="117" t="s">
        <v>479</v>
      </c>
      <c r="C1181" s="117" t="s">
        <v>1346</v>
      </c>
    </row>
    <row r="1182" spans="1:3">
      <c r="A1182" s="117" t="s">
        <v>2184</v>
      </c>
      <c r="B1182" s="117" t="s">
        <v>1574</v>
      </c>
      <c r="C1182" s="117" t="s">
        <v>1346</v>
      </c>
    </row>
    <row r="1183" spans="1:3">
      <c r="A1183" s="117" t="s">
        <v>3335</v>
      </c>
      <c r="B1183" s="117" t="s">
        <v>3334</v>
      </c>
      <c r="C1183" s="117" t="s">
        <v>1346</v>
      </c>
    </row>
    <row r="1184" spans="1:3">
      <c r="A1184" s="117" t="s">
        <v>1931</v>
      </c>
      <c r="B1184" s="117" t="s">
        <v>332</v>
      </c>
      <c r="C1184" s="117" t="s">
        <v>1346</v>
      </c>
    </row>
    <row r="1185" spans="1:3">
      <c r="A1185" s="117" t="s">
        <v>2323</v>
      </c>
      <c r="B1185" s="117" t="s">
        <v>1664</v>
      </c>
      <c r="C1185" s="117" t="s">
        <v>1346</v>
      </c>
    </row>
    <row r="1186" spans="1:3">
      <c r="A1186" s="119" t="s">
        <v>2441</v>
      </c>
      <c r="B1186" s="119" t="s">
        <v>1523</v>
      </c>
      <c r="C1186" s="119" t="s">
        <v>1345</v>
      </c>
    </row>
    <row r="1187" spans="1:3">
      <c r="A1187" s="117" t="s">
        <v>1932</v>
      </c>
      <c r="B1187" s="117" t="s">
        <v>1627</v>
      </c>
      <c r="C1187" s="117" t="s">
        <v>1345</v>
      </c>
    </row>
    <row r="1188" spans="1:3">
      <c r="A1188" s="117" t="s">
        <v>2324</v>
      </c>
      <c r="B1188" s="117" t="s">
        <v>1385</v>
      </c>
      <c r="C1188" s="117" t="s">
        <v>1345</v>
      </c>
    </row>
    <row r="1189" spans="1:3">
      <c r="A1189" s="117" t="s">
        <v>2185</v>
      </c>
      <c r="B1189" s="117" t="s">
        <v>100</v>
      </c>
      <c r="C1189" s="117" t="s">
        <v>1345</v>
      </c>
    </row>
    <row r="1190" spans="1:3">
      <c r="A1190" s="117" t="s">
        <v>2186</v>
      </c>
      <c r="B1190" s="117" t="s">
        <v>622</v>
      </c>
      <c r="C1190" s="117" t="s">
        <v>1345</v>
      </c>
    </row>
    <row r="1191" spans="1:3">
      <c r="A1191" s="117" t="s">
        <v>2972</v>
      </c>
      <c r="B1191" s="117" t="s">
        <v>2971</v>
      </c>
      <c r="C1191" s="117" t="s">
        <v>1345</v>
      </c>
    </row>
    <row r="1192" spans="1:3">
      <c r="A1192" s="117" t="s">
        <v>2187</v>
      </c>
      <c r="B1192" s="117" t="s">
        <v>974</v>
      </c>
      <c r="C1192" s="117" t="s">
        <v>1345</v>
      </c>
    </row>
    <row r="1193" spans="1:3">
      <c r="A1193" s="117" t="s">
        <v>2188</v>
      </c>
      <c r="B1193" s="117" t="s">
        <v>464</v>
      </c>
      <c r="C1193" s="117" t="s">
        <v>1345</v>
      </c>
    </row>
    <row r="1194" spans="1:3">
      <c r="A1194" s="117" t="s">
        <v>3090</v>
      </c>
      <c r="B1194" s="117" t="s">
        <v>3105</v>
      </c>
      <c r="C1194" s="117" t="s">
        <v>1346</v>
      </c>
    </row>
    <row r="1195" spans="1:3">
      <c r="A1195" s="117" t="s">
        <v>2325</v>
      </c>
      <c r="B1195" s="117" t="s">
        <v>942</v>
      </c>
      <c r="C1195" s="117" t="s">
        <v>1345</v>
      </c>
    </row>
    <row r="1196" spans="1:3">
      <c r="A1196" s="117" t="s">
        <v>2003</v>
      </c>
      <c r="B1196" s="117" t="s">
        <v>680</v>
      </c>
      <c r="C1196" s="117" t="s">
        <v>1345</v>
      </c>
    </row>
    <row r="1197" spans="1:3">
      <c r="A1197" s="117" t="s">
        <v>2442</v>
      </c>
      <c r="B1197" s="117" t="s">
        <v>1557</v>
      </c>
      <c r="C1197" s="117" t="s">
        <v>1345</v>
      </c>
    </row>
    <row r="1198" spans="1:3">
      <c r="A1198" s="117" t="s">
        <v>1933</v>
      </c>
      <c r="B1198" s="117" t="s">
        <v>3221</v>
      </c>
      <c r="C1198" s="117" t="s">
        <v>1345</v>
      </c>
    </row>
    <row r="1199" spans="1:3">
      <c r="A1199" s="117" t="s">
        <v>2974</v>
      </c>
      <c r="B1199" s="117" t="s">
        <v>2973</v>
      </c>
      <c r="C1199" s="117" t="s">
        <v>1345</v>
      </c>
    </row>
    <row r="1200" spans="1:3">
      <c r="A1200" s="117" t="s">
        <v>1934</v>
      </c>
      <c r="B1200" s="117" t="s">
        <v>1510</v>
      </c>
      <c r="C1200" s="117" t="s">
        <v>1345</v>
      </c>
    </row>
    <row r="1201" spans="1:3">
      <c r="A1201" s="117" t="s">
        <v>2976</v>
      </c>
      <c r="B1201" s="117" t="s">
        <v>2975</v>
      </c>
      <c r="C1201" s="117" t="s">
        <v>1345</v>
      </c>
    </row>
    <row r="1202" spans="1:3">
      <c r="A1202" s="117" t="s">
        <v>2723</v>
      </c>
      <c r="B1202" s="117" t="s">
        <v>2722</v>
      </c>
      <c r="C1202" s="117" t="s">
        <v>1345</v>
      </c>
    </row>
    <row r="1203" spans="1:3">
      <c r="A1203" s="117" t="s">
        <v>2189</v>
      </c>
      <c r="B1203" s="117" t="s">
        <v>1575</v>
      </c>
      <c r="C1203" s="117" t="s">
        <v>1346</v>
      </c>
    </row>
    <row r="1204" spans="1:3">
      <c r="A1204" s="117" t="s">
        <v>2213</v>
      </c>
      <c r="B1204" s="117" t="s">
        <v>197</v>
      </c>
      <c r="C1204" s="117" t="s">
        <v>1346</v>
      </c>
    </row>
    <row r="1205" spans="1:3">
      <c r="A1205" s="117" t="s">
        <v>1935</v>
      </c>
      <c r="B1205" s="117" t="s">
        <v>992</v>
      </c>
      <c r="C1205" s="117" t="s">
        <v>1346</v>
      </c>
    </row>
    <row r="1206" spans="1:3">
      <c r="A1206" s="117" t="s">
        <v>2190</v>
      </c>
      <c r="B1206" s="117" t="s">
        <v>623</v>
      </c>
      <c r="C1206" s="117" t="s">
        <v>1345</v>
      </c>
    </row>
    <row r="1207" spans="1:3">
      <c r="A1207" s="117" t="s">
        <v>2978</v>
      </c>
      <c r="B1207" s="117" t="s">
        <v>2977</v>
      </c>
      <c r="C1207" s="117" t="s">
        <v>1345</v>
      </c>
    </row>
    <row r="1208" spans="1:3">
      <c r="A1208" s="117" t="s">
        <v>1325</v>
      </c>
      <c r="B1208" s="117" t="s">
        <v>759</v>
      </c>
      <c r="C1208" s="117" t="s">
        <v>1346</v>
      </c>
    </row>
    <row r="1209" spans="1:3">
      <c r="A1209" s="117" t="s">
        <v>1149</v>
      </c>
      <c r="B1209" s="117" t="s">
        <v>453</v>
      </c>
      <c r="C1209" s="117" t="s">
        <v>1346</v>
      </c>
    </row>
    <row r="1210" spans="1:3">
      <c r="A1210" s="117" t="s">
        <v>3145</v>
      </c>
      <c r="B1210" s="117" t="s">
        <v>3144</v>
      </c>
      <c r="C1210" s="117" t="s">
        <v>1346</v>
      </c>
    </row>
    <row r="1211" spans="1:3">
      <c r="A1211" s="117" t="s">
        <v>1150</v>
      </c>
      <c r="B1211" s="117" t="s">
        <v>238</v>
      </c>
      <c r="C1211" s="117" t="s">
        <v>1346</v>
      </c>
    </row>
    <row r="1212" spans="1:3">
      <c r="A1212" s="117" t="s">
        <v>2004</v>
      </c>
      <c r="B1212" s="117" t="s">
        <v>1538</v>
      </c>
      <c r="C1212" s="117" t="s">
        <v>1346</v>
      </c>
    </row>
    <row r="1213" spans="1:3">
      <c r="A1213" s="117" t="s">
        <v>3131</v>
      </c>
      <c r="B1213" s="117" t="s">
        <v>3130</v>
      </c>
      <c r="C1213" s="117" t="s">
        <v>1346</v>
      </c>
    </row>
    <row r="1214" spans="1:3">
      <c r="A1214" s="117" t="s">
        <v>3161</v>
      </c>
      <c r="B1214" s="117" t="s">
        <v>3164</v>
      </c>
      <c r="C1214" s="117" t="s">
        <v>1346</v>
      </c>
    </row>
    <row r="1215" spans="1:3">
      <c r="A1215" s="117" t="s">
        <v>2191</v>
      </c>
      <c r="B1215" s="117" t="s">
        <v>624</v>
      </c>
      <c r="C1215" s="117" t="s">
        <v>1346</v>
      </c>
    </row>
    <row r="1216" spans="1:3">
      <c r="A1216" s="117" t="s">
        <v>2516</v>
      </c>
      <c r="B1216" s="117" t="s">
        <v>2515</v>
      </c>
      <c r="C1216" s="117" t="s">
        <v>1346</v>
      </c>
    </row>
    <row r="1217" spans="1:3">
      <c r="A1217" s="117" t="s">
        <v>1936</v>
      </c>
      <c r="B1217" s="117" t="s">
        <v>1037</v>
      </c>
      <c r="C1217" s="117" t="s">
        <v>1345</v>
      </c>
    </row>
    <row r="1218" spans="1:3">
      <c r="A1218" s="117" t="s">
        <v>2443</v>
      </c>
      <c r="B1218" s="117" t="s">
        <v>944</v>
      </c>
      <c r="C1218" s="117" t="s">
        <v>1345</v>
      </c>
    </row>
    <row r="1219" spans="1:3">
      <c r="A1219" s="117" t="s">
        <v>1268</v>
      </c>
      <c r="B1219" s="117" t="s">
        <v>454</v>
      </c>
      <c r="C1219" s="117" t="s">
        <v>1345</v>
      </c>
    </row>
    <row r="1220" spans="1:3">
      <c r="A1220" s="117" t="s">
        <v>2192</v>
      </c>
      <c r="B1220" s="117" t="s">
        <v>625</v>
      </c>
      <c r="C1220" s="117" t="s">
        <v>1345</v>
      </c>
    </row>
    <row r="1221" spans="1:3">
      <c r="A1221" s="117" t="s">
        <v>1937</v>
      </c>
      <c r="B1221" s="117" t="s">
        <v>1053</v>
      </c>
      <c r="C1221" s="117" t="s">
        <v>1346</v>
      </c>
    </row>
    <row r="1222" spans="1:3">
      <c r="A1222" s="117" t="s">
        <v>1151</v>
      </c>
      <c r="B1222" s="117" t="s">
        <v>838</v>
      </c>
      <c r="C1222" s="117" t="s">
        <v>1346</v>
      </c>
    </row>
    <row r="1223" spans="1:3">
      <c r="A1223" s="117" t="s">
        <v>2193</v>
      </c>
      <c r="B1223" s="117" t="s">
        <v>16</v>
      </c>
      <c r="C1223" s="117" t="s">
        <v>1345</v>
      </c>
    </row>
    <row r="1224" spans="1:3">
      <c r="A1224" s="117" t="s">
        <v>2980</v>
      </c>
      <c r="B1224" s="117" t="s">
        <v>2979</v>
      </c>
      <c r="C1224" s="117" t="s">
        <v>1345</v>
      </c>
    </row>
    <row r="1225" spans="1:3">
      <c r="A1225" s="117" t="s">
        <v>2982</v>
      </c>
      <c r="B1225" s="117" t="s">
        <v>2981</v>
      </c>
      <c r="C1225" s="117" t="s">
        <v>1345</v>
      </c>
    </row>
    <row r="1226" spans="1:3">
      <c r="A1226" s="117" t="s">
        <v>2194</v>
      </c>
      <c r="B1226" s="117" t="s">
        <v>760</v>
      </c>
      <c r="C1226" s="117" t="s">
        <v>1345</v>
      </c>
    </row>
    <row r="1227" spans="1:3">
      <c r="A1227" s="117" t="s">
        <v>2444</v>
      </c>
      <c r="B1227" s="117" t="s">
        <v>957</v>
      </c>
      <c r="C1227" s="117" t="s">
        <v>1345</v>
      </c>
    </row>
    <row r="1228" spans="1:3">
      <c r="A1228" s="117" t="s">
        <v>3125</v>
      </c>
      <c r="B1228" s="117" t="s">
        <v>3124</v>
      </c>
      <c r="C1228" s="117" t="s">
        <v>1345</v>
      </c>
    </row>
    <row r="1229" spans="1:3">
      <c r="A1229" s="117" t="s">
        <v>1938</v>
      </c>
      <c r="B1229" s="117" t="s">
        <v>1357</v>
      </c>
      <c r="C1229" s="117" t="s">
        <v>1345</v>
      </c>
    </row>
    <row r="1230" spans="1:3">
      <c r="A1230" s="117" t="s">
        <v>2506</v>
      </c>
      <c r="B1230" s="117" t="s">
        <v>2505</v>
      </c>
      <c r="C1230" s="117" t="s">
        <v>1345</v>
      </c>
    </row>
    <row r="1231" spans="1:3">
      <c r="A1231" s="117" t="s">
        <v>2195</v>
      </c>
      <c r="B1231" s="117" t="s">
        <v>627</v>
      </c>
      <c r="C1231" s="117" t="s">
        <v>1345</v>
      </c>
    </row>
    <row r="1232" spans="1:3">
      <c r="A1232" s="117" t="s">
        <v>2196</v>
      </c>
      <c r="B1232" s="117" t="s">
        <v>915</v>
      </c>
      <c r="C1232" s="117" t="s">
        <v>1345</v>
      </c>
    </row>
    <row r="1233" spans="1:3">
      <c r="A1233" s="117" t="s">
        <v>2197</v>
      </c>
      <c r="B1233" s="117" t="s">
        <v>628</v>
      </c>
      <c r="C1233" s="117" t="s">
        <v>1345</v>
      </c>
    </row>
    <row r="1234" spans="1:3">
      <c r="A1234" s="117" t="s">
        <v>2445</v>
      </c>
      <c r="B1234" s="117" t="s">
        <v>1527</v>
      </c>
      <c r="C1234" s="117" t="s">
        <v>1345</v>
      </c>
    </row>
    <row r="1235" spans="1:3">
      <c r="A1235" s="117" t="s">
        <v>3127</v>
      </c>
      <c r="B1235" s="117" t="s">
        <v>3126</v>
      </c>
      <c r="C1235" s="117" t="s">
        <v>1345</v>
      </c>
    </row>
    <row r="1236" spans="1:3">
      <c r="A1236" s="117" t="s">
        <v>1939</v>
      </c>
      <c r="B1236" s="117" t="s">
        <v>555</v>
      </c>
      <c r="C1236" s="117" t="s">
        <v>1345</v>
      </c>
    </row>
    <row r="1237" spans="1:3">
      <c r="A1237" s="117" t="s">
        <v>2446</v>
      </c>
      <c r="B1237" s="117" t="s">
        <v>1389</v>
      </c>
      <c r="C1237" s="117" t="s">
        <v>1345</v>
      </c>
    </row>
    <row r="1238" spans="1:3">
      <c r="A1238" s="117" t="s">
        <v>1940</v>
      </c>
      <c r="B1238" s="117" t="s">
        <v>218</v>
      </c>
      <c r="C1238" s="117" t="s">
        <v>1345</v>
      </c>
    </row>
    <row r="1239" spans="1:3">
      <c r="A1239" s="117" t="s">
        <v>2637</v>
      </c>
      <c r="B1239" s="117" t="s">
        <v>2609</v>
      </c>
      <c r="C1239" s="117" t="s">
        <v>1345</v>
      </c>
    </row>
    <row r="1240" spans="1:3">
      <c r="A1240" s="117" t="s">
        <v>2984</v>
      </c>
      <c r="B1240" s="117" t="s">
        <v>2983</v>
      </c>
      <c r="C1240" s="117" t="s">
        <v>1345</v>
      </c>
    </row>
    <row r="1241" spans="1:3">
      <c r="A1241" s="117" t="s">
        <v>1941</v>
      </c>
      <c r="B1241" s="117" t="s">
        <v>990</v>
      </c>
      <c r="C1241" s="117" t="s">
        <v>1345</v>
      </c>
    </row>
    <row r="1242" spans="1:3">
      <c r="A1242" s="117" t="s">
        <v>3027</v>
      </c>
      <c r="B1242" s="117" t="s">
        <v>3522</v>
      </c>
      <c r="C1242" s="117" t="s">
        <v>1346</v>
      </c>
    </row>
    <row r="1243" spans="1:3">
      <c r="A1243" s="117" t="s">
        <v>1942</v>
      </c>
      <c r="B1243" s="117" t="s">
        <v>905</v>
      </c>
      <c r="C1243" s="117" t="s">
        <v>1345</v>
      </c>
    </row>
    <row r="1244" spans="1:3">
      <c r="A1244" s="117" t="s">
        <v>2326</v>
      </c>
      <c r="B1244" s="117" t="s">
        <v>961</v>
      </c>
      <c r="C1244" s="117" t="s">
        <v>1346</v>
      </c>
    </row>
    <row r="1245" spans="1:3">
      <c r="A1245" s="117" t="s">
        <v>2023</v>
      </c>
      <c r="B1245" s="117" t="s">
        <v>1630</v>
      </c>
      <c r="C1245" s="117" t="s">
        <v>1346</v>
      </c>
    </row>
    <row r="1246" spans="1:3">
      <c r="A1246" s="117" t="s">
        <v>1943</v>
      </c>
      <c r="B1246" s="117" t="s">
        <v>839</v>
      </c>
      <c r="C1246" s="117" t="s">
        <v>1345</v>
      </c>
    </row>
    <row r="1247" spans="1:3">
      <c r="A1247" s="117" t="s">
        <v>1944</v>
      </c>
      <c r="B1247" s="117" t="s">
        <v>989</v>
      </c>
      <c r="C1247" s="117" t="s">
        <v>1345</v>
      </c>
    </row>
    <row r="1248" spans="1:3">
      <c r="A1248" s="117" t="s">
        <v>2327</v>
      </c>
      <c r="B1248" s="117" t="s">
        <v>943</v>
      </c>
      <c r="C1248" s="117" t="s">
        <v>1346</v>
      </c>
    </row>
    <row r="1249" spans="1:3">
      <c r="A1249" s="117" t="s">
        <v>2447</v>
      </c>
      <c r="B1249" s="117" t="s">
        <v>956</v>
      </c>
      <c r="C1249" s="117" t="s">
        <v>1345</v>
      </c>
    </row>
    <row r="1250" spans="1:3">
      <c r="A1250" s="117" t="s">
        <v>2214</v>
      </c>
      <c r="B1250" s="117" t="s">
        <v>1669</v>
      </c>
      <c r="C1250" s="117" t="s">
        <v>1346</v>
      </c>
    </row>
    <row r="1251" spans="1:3">
      <c r="A1251" s="117" t="s">
        <v>2986</v>
      </c>
      <c r="B1251" s="117" t="s">
        <v>2985</v>
      </c>
      <c r="C1251" s="117" t="s">
        <v>1346</v>
      </c>
    </row>
    <row r="1252" spans="1:3">
      <c r="A1252" s="117" t="s">
        <v>2198</v>
      </c>
      <c r="B1252" s="117" t="s">
        <v>986</v>
      </c>
      <c r="C1252" s="117" t="s">
        <v>1346</v>
      </c>
    </row>
    <row r="1253" spans="1:3">
      <c r="A1253" s="117" t="s">
        <v>2621</v>
      </c>
      <c r="B1253" s="117" t="s">
        <v>2593</v>
      </c>
      <c r="C1253" s="117" t="s">
        <v>1346</v>
      </c>
    </row>
    <row r="1254" spans="1:3">
      <c r="A1254" s="117" t="s">
        <v>2448</v>
      </c>
      <c r="B1254" s="117" t="s">
        <v>1531</v>
      </c>
      <c r="C1254" s="117" t="s">
        <v>1345</v>
      </c>
    </row>
    <row r="1255" spans="1:3">
      <c r="A1255" s="117" t="s">
        <v>1945</v>
      </c>
      <c r="B1255" s="117" t="s">
        <v>266</v>
      </c>
      <c r="C1255" s="117" t="s">
        <v>1345</v>
      </c>
    </row>
    <row r="1256" spans="1:3">
      <c r="A1256" s="117" t="s">
        <v>2329</v>
      </c>
      <c r="B1256" s="117" t="s">
        <v>1386</v>
      </c>
      <c r="C1256" s="117" t="s">
        <v>1346</v>
      </c>
    </row>
    <row r="1257" spans="1:3">
      <c r="A1257" s="117" t="s">
        <v>2199</v>
      </c>
      <c r="B1257" s="117" t="s">
        <v>1668</v>
      </c>
      <c r="C1257" s="117" t="s">
        <v>1346</v>
      </c>
    </row>
    <row r="1258" spans="1:3">
      <c r="A1258" s="117" t="s">
        <v>2725</v>
      </c>
      <c r="B1258" s="117" t="s">
        <v>2724</v>
      </c>
      <c r="C1258" s="117" t="s">
        <v>1346</v>
      </c>
    </row>
    <row r="1259" spans="1:3">
      <c r="A1259" s="117" t="s">
        <v>2330</v>
      </c>
      <c r="B1259" s="117" t="s">
        <v>1691</v>
      </c>
      <c r="C1259" s="117" t="s">
        <v>1345</v>
      </c>
    </row>
    <row r="1260" spans="1:3">
      <c r="A1260" s="117" t="s">
        <v>2331</v>
      </c>
      <c r="B1260" s="117" t="s">
        <v>1402</v>
      </c>
      <c r="C1260" s="117" t="s">
        <v>1346</v>
      </c>
    </row>
    <row r="1261" spans="1:3">
      <c r="A1261" s="117" t="s">
        <v>2449</v>
      </c>
      <c r="B1261" s="117" t="s">
        <v>1635</v>
      </c>
      <c r="C1261" s="117" t="s">
        <v>1346</v>
      </c>
    </row>
    <row r="1262" spans="1:3">
      <c r="A1262" s="117" t="s">
        <v>1152</v>
      </c>
      <c r="B1262" s="117" t="s">
        <v>803</v>
      </c>
      <c r="C1262" s="117" t="s">
        <v>1346</v>
      </c>
    </row>
    <row r="1263" spans="1:3">
      <c r="A1263" s="117" t="s">
        <v>2200</v>
      </c>
      <c r="B1263" s="117" t="s">
        <v>761</v>
      </c>
      <c r="C1263" s="117" t="s">
        <v>1346</v>
      </c>
    </row>
    <row r="1264" spans="1:3">
      <c r="A1264" s="117" t="s">
        <v>2727</v>
      </c>
      <c r="B1264" s="117" t="s">
        <v>2726</v>
      </c>
      <c r="C1264" s="117" t="s">
        <v>1346</v>
      </c>
    </row>
    <row r="1265" spans="1:3">
      <c r="A1265" s="117" t="s">
        <v>2201</v>
      </c>
      <c r="B1265" s="117" t="s">
        <v>762</v>
      </c>
      <c r="C1265" s="117" t="s">
        <v>1346</v>
      </c>
    </row>
    <row r="1266" spans="1:3">
      <c r="A1266" s="117" t="s">
        <v>2988</v>
      </c>
      <c r="B1266" s="117" t="s">
        <v>2987</v>
      </c>
      <c r="C1266" s="117" t="s">
        <v>1346</v>
      </c>
    </row>
    <row r="1267" spans="1:3">
      <c r="A1267" s="117" t="s">
        <v>2450</v>
      </c>
      <c r="B1267" s="117" t="s">
        <v>1552</v>
      </c>
      <c r="C1267" s="117" t="s">
        <v>1345</v>
      </c>
    </row>
    <row r="1268" spans="1:3">
      <c r="A1268" s="117" t="s">
        <v>1946</v>
      </c>
      <c r="B1268" s="117" t="s">
        <v>798</v>
      </c>
      <c r="C1268" s="117" t="s">
        <v>1346</v>
      </c>
    </row>
    <row r="1269" spans="1:3">
      <c r="A1269" s="117" t="s">
        <v>1260</v>
      </c>
      <c r="B1269" s="117" t="s">
        <v>138</v>
      </c>
      <c r="C1269" s="117" t="s">
        <v>1346</v>
      </c>
    </row>
    <row r="1270" spans="1:3">
      <c r="A1270" s="117" t="s">
        <v>2332</v>
      </c>
      <c r="B1270" s="117" t="s">
        <v>3283</v>
      </c>
      <c r="C1270" s="117" t="s">
        <v>1346</v>
      </c>
    </row>
    <row r="1271" spans="1:3">
      <c r="A1271" s="117" t="s">
        <v>1153</v>
      </c>
      <c r="B1271" s="117" t="s">
        <v>840</v>
      </c>
      <c r="C1271" s="117" t="s">
        <v>1346</v>
      </c>
    </row>
    <row r="1272" spans="1:3">
      <c r="A1272" s="117" t="s">
        <v>2678</v>
      </c>
      <c r="B1272" s="117" t="s">
        <v>2677</v>
      </c>
      <c r="C1272" s="117" t="s">
        <v>1346</v>
      </c>
    </row>
    <row r="1273" spans="1:3">
      <c r="A1273" s="117" t="s">
        <v>2005</v>
      </c>
      <c r="B1273" s="117" t="s">
        <v>1024</v>
      </c>
      <c r="C1273" s="117" t="s">
        <v>1346</v>
      </c>
    </row>
    <row r="1274" spans="1:3">
      <c r="A1274" s="117" t="s">
        <v>3337</v>
      </c>
      <c r="B1274" s="117" t="s">
        <v>3336</v>
      </c>
      <c r="C1274" s="117" t="s">
        <v>1346</v>
      </c>
    </row>
    <row r="1275" spans="1:3">
      <c r="A1275" s="117" t="s">
        <v>1947</v>
      </c>
      <c r="B1275" s="117" t="s">
        <v>799</v>
      </c>
      <c r="C1275" s="117" t="s">
        <v>1346</v>
      </c>
    </row>
    <row r="1276" spans="1:3">
      <c r="A1276" s="117" t="s">
        <v>3018</v>
      </c>
      <c r="B1276" s="117" t="s">
        <v>3038</v>
      </c>
      <c r="C1276" s="117" t="s">
        <v>1346</v>
      </c>
    </row>
    <row r="1277" spans="1:3">
      <c r="A1277" s="117" t="s">
        <v>2451</v>
      </c>
      <c r="B1277" s="117" t="s">
        <v>881</v>
      </c>
      <c r="C1277" s="117" t="s">
        <v>1345</v>
      </c>
    </row>
    <row r="1278" spans="1:3">
      <c r="A1278" s="117" t="s">
        <v>2006</v>
      </c>
      <c r="B1278" s="117" t="s">
        <v>682</v>
      </c>
      <c r="C1278" s="117" t="s">
        <v>1345</v>
      </c>
    </row>
    <row r="1279" spans="1:3">
      <c r="A1279" s="117" t="s">
        <v>1262</v>
      </c>
      <c r="B1279" s="117" t="s">
        <v>457</v>
      </c>
      <c r="C1279" s="117" t="s">
        <v>1345</v>
      </c>
    </row>
    <row r="1280" spans="1:3">
      <c r="A1280" s="117" t="s">
        <v>2452</v>
      </c>
      <c r="B1280" s="117" t="s">
        <v>1485</v>
      </c>
      <c r="C1280" s="117" t="s">
        <v>1345</v>
      </c>
    </row>
    <row r="1281" spans="1:3">
      <c r="A1281" s="117" t="s">
        <v>2466</v>
      </c>
      <c r="B1281" s="117" t="s">
        <v>2477</v>
      </c>
      <c r="C1281" s="117" t="s">
        <v>1345</v>
      </c>
    </row>
    <row r="1282" spans="1:3">
      <c r="A1282" s="117" t="s">
        <v>2007</v>
      </c>
      <c r="B1282" s="117" t="s">
        <v>1493</v>
      </c>
      <c r="C1282" s="117" t="s">
        <v>1346</v>
      </c>
    </row>
    <row r="1283" spans="1:3">
      <c r="A1283" s="117" t="s">
        <v>2008</v>
      </c>
      <c r="B1283" s="117" t="s">
        <v>535</v>
      </c>
      <c r="C1283" s="117" t="s">
        <v>1346</v>
      </c>
    </row>
    <row r="1284" spans="1:3">
      <c r="A1284" s="117" t="s">
        <v>3248</v>
      </c>
      <c r="B1284" s="117" t="s">
        <v>3247</v>
      </c>
      <c r="C1284" s="117" t="s">
        <v>1346</v>
      </c>
    </row>
    <row r="1285" spans="1:3">
      <c r="A1285" s="117" t="s">
        <v>2009</v>
      </c>
      <c r="B1285" s="117" t="s">
        <v>536</v>
      </c>
      <c r="C1285" s="117" t="s">
        <v>1345</v>
      </c>
    </row>
    <row r="1286" spans="1:3">
      <c r="A1286" s="117" t="s">
        <v>2680</v>
      </c>
      <c r="B1286" s="117" t="s">
        <v>2679</v>
      </c>
      <c r="C1286" s="117" t="s">
        <v>1346</v>
      </c>
    </row>
    <row r="1287" spans="1:3">
      <c r="A1287" s="117" t="s">
        <v>2202</v>
      </c>
      <c r="B1287" s="117" t="s">
        <v>1027</v>
      </c>
      <c r="C1287" s="117" t="s">
        <v>1346</v>
      </c>
    </row>
    <row r="1288" spans="1:3">
      <c r="A1288" s="117" t="s">
        <v>2453</v>
      </c>
      <c r="B1288" s="117" t="s">
        <v>1403</v>
      </c>
      <c r="C1288" s="117" t="s">
        <v>1345</v>
      </c>
    </row>
    <row r="1289" spans="1:3">
      <c r="A1289" s="117" t="s">
        <v>2203</v>
      </c>
      <c r="B1289" s="117" t="s">
        <v>71</v>
      </c>
      <c r="C1289" s="117" t="s">
        <v>1346</v>
      </c>
    </row>
    <row r="1290" spans="1:3">
      <c r="A1290" s="117" t="s">
        <v>2204</v>
      </c>
      <c r="B1290" s="117" t="s">
        <v>102</v>
      </c>
      <c r="C1290" s="117" t="s">
        <v>1346</v>
      </c>
    </row>
    <row r="1291" spans="1:3">
      <c r="A1291" s="119" t="s">
        <v>2010</v>
      </c>
      <c r="B1291" s="119" t="s">
        <v>537</v>
      </c>
      <c r="C1291" s="119" t="s">
        <v>1346</v>
      </c>
    </row>
    <row r="1292" spans="1:3">
      <c r="A1292" s="119" t="s">
        <v>2024</v>
      </c>
      <c r="B1292" s="38" t="s">
        <v>539</v>
      </c>
      <c r="C1292" s="119" t="s">
        <v>1346</v>
      </c>
    </row>
    <row r="1293" spans="1:3">
      <c r="A1293" s="119" t="s">
        <v>3342</v>
      </c>
      <c r="B1293" s="119" t="s">
        <v>3341</v>
      </c>
      <c r="C1293" s="119" t="s">
        <v>1346</v>
      </c>
    </row>
    <row r="1294" spans="1:3">
      <c r="A1294" s="119" t="s">
        <v>3345</v>
      </c>
      <c r="B1294" s="119" t="s">
        <v>3344</v>
      </c>
      <c r="C1294" s="119" t="s">
        <v>1345</v>
      </c>
    </row>
    <row r="1295" spans="1:3">
      <c r="A1295" s="119" t="s">
        <v>3347</v>
      </c>
      <c r="B1295" s="119" t="s">
        <v>3346</v>
      </c>
      <c r="C1295" s="119" t="s">
        <v>1345</v>
      </c>
    </row>
    <row r="1296" spans="1:3">
      <c r="A1296" s="119" t="s">
        <v>3351</v>
      </c>
      <c r="B1296" s="119" t="s">
        <v>3350</v>
      </c>
      <c r="C1296" s="119" t="s">
        <v>1345</v>
      </c>
    </row>
    <row r="1297" spans="1:3">
      <c r="A1297" s="119" t="s">
        <v>3353</v>
      </c>
      <c r="B1297" s="119" t="s">
        <v>3352</v>
      </c>
      <c r="C1297" s="119" t="s">
        <v>1345</v>
      </c>
    </row>
    <row r="1298" spans="1:3">
      <c r="A1298" s="119" t="s">
        <v>3355</v>
      </c>
      <c r="B1298" s="119" t="s">
        <v>3354</v>
      </c>
      <c r="C1298" s="119" t="s">
        <v>1345</v>
      </c>
    </row>
    <row r="1299" spans="1:3">
      <c r="A1299" s="119" t="s">
        <v>3357</v>
      </c>
      <c r="B1299" s="119" t="s">
        <v>3356</v>
      </c>
      <c r="C1299" s="119" t="s">
        <v>1345</v>
      </c>
    </row>
    <row r="1300" spans="1:3">
      <c r="A1300" s="119" t="s">
        <v>3359</v>
      </c>
      <c r="B1300" s="119" t="s">
        <v>3358</v>
      </c>
      <c r="C1300" s="119" t="s">
        <v>1345</v>
      </c>
    </row>
    <row r="1301" spans="1:3">
      <c r="A1301" s="119" t="s">
        <v>3361</v>
      </c>
      <c r="B1301" s="119" t="s">
        <v>3360</v>
      </c>
      <c r="C1301" s="119" t="s">
        <v>1345</v>
      </c>
    </row>
    <row r="1302" spans="1:3">
      <c r="A1302" s="119" t="s">
        <v>3363</v>
      </c>
      <c r="B1302" s="119" t="s">
        <v>3362</v>
      </c>
      <c r="C1302" s="119" t="s">
        <v>1346</v>
      </c>
    </row>
    <row r="1303" spans="1:3">
      <c r="A1303" s="119" t="s">
        <v>3365</v>
      </c>
      <c r="B1303" s="119" t="s">
        <v>3364</v>
      </c>
      <c r="C1303" s="119" t="s">
        <v>1346</v>
      </c>
    </row>
    <row r="1304" spans="1:3">
      <c r="A1304" s="119" t="s">
        <v>3367</v>
      </c>
      <c r="B1304" s="119" t="s">
        <v>3366</v>
      </c>
      <c r="C1304" s="119" t="s">
        <v>1346</v>
      </c>
    </row>
    <row r="1305" spans="1:3">
      <c r="A1305" s="119" t="s">
        <v>3369</v>
      </c>
      <c r="B1305" s="119" t="s">
        <v>3368</v>
      </c>
      <c r="C1305" s="119" t="s">
        <v>1345</v>
      </c>
    </row>
    <row r="1306" spans="1:3">
      <c r="A1306" s="119" t="s">
        <v>3371</v>
      </c>
      <c r="B1306" s="119" t="s">
        <v>3370</v>
      </c>
      <c r="C1306" s="119" t="s">
        <v>1346</v>
      </c>
    </row>
    <row r="1307" spans="1:3">
      <c r="A1307" s="119" t="s">
        <v>3373</v>
      </c>
      <c r="B1307" s="119" t="s">
        <v>3372</v>
      </c>
      <c r="C1307" s="119" t="s">
        <v>1346</v>
      </c>
    </row>
    <row r="1308" spans="1:3">
      <c r="A1308" s="119" t="s">
        <v>3379</v>
      </c>
      <c r="B1308" s="119" t="s">
        <v>3378</v>
      </c>
      <c r="C1308" s="119" t="s">
        <v>1345</v>
      </c>
    </row>
    <row r="1309" spans="1:3">
      <c r="A1309" s="119" t="s">
        <v>3381</v>
      </c>
      <c r="B1309" s="119" t="s">
        <v>3380</v>
      </c>
      <c r="C1309" s="119" t="s">
        <v>1345</v>
      </c>
    </row>
    <row r="1310" spans="1:3">
      <c r="A1310" s="119" t="s">
        <v>3383</v>
      </c>
      <c r="B1310" s="119" t="s">
        <v>3382</v>
      </c>
      <c r="C1310" s="119" t="s">
        <v>1345</v>
      </c>
    </row>
    <row r="1311" spans="1:3">
      <c r="A1311" s="119" t="s">
        <v>3386</v>
      </c>
      <c r="B1311" s="119" t="s">
        <v>3385</v>
      </c>
      <c r="C1311" s="119" t="s">
        <v>1345</v>
      </c>
    </row>
    <row r="1312" spans="1:3">
      <c r="A1312" s="119" t="s">
        <v>3388</v>
      </c>
      <c r="B1312" s="119" t="s">
        <v>3387</v>
      </c>
      <c r="C1312" s="119" t="s">
        <v>1345</v>
      </c>
    </row>
    <row r="1313" spans="1:3">
      <c r="A1313" s="119" t="s">
        <v>3390</v>
      </c>
      <c r="B1313" s="119" t="s">
        <v>3389</v>
      </c>
      <c r="C1313" s="119" t="s">
        <v>1345</v>
      </c>
    </row>
    <row r="1314" spans="1:3">
      <c r="A1314" s="119" t="s">
        <v>3392</v>
      </c>
      <c r="B1314" s="119" t="s">
        <v>3391</v>
      </c>
      <c r="C1314" s="119" t="s">
        <v>1345</v>
      </c>
    </row>
    <row r="1315" spans="1:3">
      <c r="A1315" s="119" t="s">
        <v>3394</v>
      </c>
      <c r="B1315" s="119" t="s">
        <v>3393</v>
      </c>
      <c r="C1315" s="119" t="s">
        <v>1345</v>
      </c>
    </row>
    <row r="1316" spans="1:3">
      <c r="A1316" s="119" t="s">
        <v>3396</v>
      </c>
      <c r="B1316" s="119" t="s">
        <v>3395</v>
      </c>
      <c r="C1316" s="119" t="s">
        <v>1345</v>
      </c>
    </row>
    <row r="1317" spans="1:3">
      <c r="A1317" s="117" t="s">
        <v>3398</v>
      </c>
      <c r="B1317" s="117" t="s">
        <v>3397</v>
      </c>
      <c r="C1317" s="117" t="s">
        <v>1345</v>
      </c>
    </row>
    <row r="1318" spans="1:3">
      <c r="A1318" s="119" t="s">
        <v>3400</v>
      </c>
      <c r="B1318" s="119" t="s">
        <v>3399</v>
      </c>
      <c r="C1318" s="119" t="s">
        <v>1345</v>
      </c>
    </row>
    <row r="1319" spans="1:3">
      <c r="A1319" s="119" t="s">
        <v>3402</v>
      </c>
      <c r="B1319" s="119" t="s">
        <v>3401</v>
      </c>
      <c r="C1319" s="119" t="s">
        <v>1345</v>
      </c>
    </row>
    <row r="1320" spans="1:3">
      <c r="A1320" s="119" t="s">
        <v>3404</v>
      </c>
      <c r="B1320" s="119" t="s">
        <v>3403</v>
      </c>
      <c r="C1320" s="119" t="s">
        <v>1346</v>
      </c>
    </row>
    <row r="1321" spans="1:3">
      <c r="A1321" s="119" t="s">
        <v>3406</v>
      </c>
      <c r="B1321" s="119" t="s">
        <v>3405</v>
      </c>
      <c r="C1321" s="119" t="s">
        <v>1345</v>
      </c>
    </row>
    <row r="1322" spans="1:3">
      <c r="A1322" s="119" t="s">
        <v>3408</v>
      </c>
      <c r="B1322" s="119" t="s">
        <v>3407</v>
      </c>
      <c r="C1322" s="119" t="s">
        <v>1345</v>
      </c>
    </row>
    <row r="1323" spans="1:3">
      <c r="A1323" s="117" t="s">
        <v>3410</v>
      </c>
      <c r="B1323" s="117" t="s">
        <v>3409</v>
      </c>
      <c r="C1323" s="117" t="s">
        <v>1345</v>
      </c>
    </row>
    <row r="1324" spans="1:3">
      <c r="A1324" s="119" t="s">
        <v>3412</v>
      </c>
      <c r="B1324" s="119" t="s">
        <v>3411</v>
      </c>
      <c r="C1324" s="119" t="s">
        <v>1345</v>
      </c>
    </row>
    <row r="1325" spans="1:3">
      <c r="A1325" s="119" t="s">
        <v>3414</v>
      </c>
      <c r="B1325" s="119" t="s">
        <v>3413</v>
      </c>
      <c r="C1325" s="119" t="s">
        <v>1345</v>
      </c>
    </row>
    <row r="1326" spans="1:3">
      <c r="A1326" s="119" t="s">
        <v>3416</v>
      </c>
      <c r="B1326" s="119" t="s">
        <v>3415</v>
      </c>
      <c r="C1326" s="119" t="s">
        <v>1345</v>
      </c>
    </row>
    <row r="1327" spans="1:3">
      <c r="A1327" s="119" t="s">
        <v>3418</v>
      </c>
      <c r="B1327" s="119" t="s">
        <v>3417</v>
      </c>
      <c r="C1327" s="119" t="s">
        <v>1345</v>
      </c>
    </row>
    <row r="1328" spans="1:3">
      <c r="A1328" s="119" t="s">
        <v>3420</v>
      </c>
      <c r="B1328" s="119" t="s">
        <v>3419</v>
      </c>
      <c r="C1328" s="119" t="s">
        <v>1345</v>
      </c>
    </row>
    <row r="1329" spans="1:3">
      <c r="A1329" s="119" t="s">
        <v>3422</v>
      </c>
      <c r="B1329" s="119" t="s">
        <v>3421</v>
      </c>
      <c r="C1329" s="119" t="s">
        <v>1345</v>
      </c>
    </row>
    <row r="1330" spans="1:3">
      <c r="A1330" s="117" t="s">
        <v>3441</v>
      </c>
      <c r="B1330" s="117" t="s">
        <v>3440</v>
      </c>
      <c r="C1330" s="117" t="s">
        <v>1346</v>
      </c>
    </row>
    <row r="1331" spans="1:3">
      <c r="A1331" s="117" t="s">
        <v>3443</v>
      </c>
      <c r="B1331" s="117" t="s">
        <v>3442</v>
      </c>
      <c r="C1331" s="117" t="s">
        <v>1345</v>
      </c>
    </row>
    <row r="1332" spans="1:3">
      <c r="A1332" s="117" t="s">
        <v>3445</v>
      </c>
      <c r="B1332" s="117" t="s">
        <v>3444</v>
      </c>
      <c r="C1332" s="117" t="s">
        <v>1346</v>
      </c>
    </row>
    <row r="1333" spans="1:3">
      <c r="A1333" s="117" t="s">
        <v>3447</v>
      </c>
      <c r="B1333" s="117" t="s">
        <v>3446</v>
      </c>
      <c r="C1333" s="117" t="s">
        <v>1346</v>
      </c>
    </row>
    <row r="1334" spans="1:3">
      <c r="A1334" s="117" t="s">
        <v>3449</v>
      </c>
      <c r="B1334" s="117" t="s">
        <v>3448</v>
      </c>
      <c r="C1334" s="117" t="s">
        <v>1345</v>
      </c>
    </row>
    <row r="1335" spans="1:3">
      <c r="A1335" s="117" t="s">
        <v>3454</v>
      </c>
      <c r="B1335" s="117" t="s">
        <v>3453</v>
      </c>
      <c r="C1335" s="117" t="s">
        <v>1346</v>
      </c>
    </row>
    <row r="1336" spans="1:3">
      <c r="A1336" s="117" t="s">
        <v>3456</v>
      </c>
      <c r="B1336" s="117" t="s">
        <v>3455</v>
      </c>
      <c r="C1336" s="117" t="s">
        <v>1345</v>
      </c>
    </row>
    <row r="1337" spans="1:3">
      <c r="A1337" s="117" t="s">
        <v>3458</v>
      </c>
      <c r="B1337" s="117" t="s">
        <v>3457</v>
      </c>
      <c r="C1337" s="117" t="s">
        <v>1345</v>
      </c>
    </row>
    <row r="1338" spans="1:3">
      <c r="A1338" s="117" t="s">
        <v>3460</v>
      </c>
      <c r="B1338" s="117" t="s">
        <v>3459</v>
      </c>
      <c r="C1338" s="117" t="s">
        <v>1345</v>
      </c>
    </row>
    <row r="1339" spans="1:3">
      <c r="A1339" s="117" t="s">
        <v>3462</v>
      </c>
      <c r="B1339" s="117" t="s">
        <v>3461</v>
      </c>
      <c r="C1339" s="117" t="s">
        <v>1346</v>
      </c>
    </row>
    <row r="1340" spans="1:3">
      <c r="A1340" s="117" t="s">
        <v>3464</v>
      </c>
      <c r="B1340" s="117" t="s">
        <v>3463</v>
      </c>
      <c r="C1340" s="117" t="s">
        <v>1345</v>
      </c>
    </row>
    <row r="1341" spans="1:3">
      <c r="A1341" s="117" t="s">
        <v>3523</v>
      </c>
      <c r="B1341" s="117" t="s">
        <v>3524</v>
      </c>
      <c r="C1341" s="117" t="s">
        <v>1346</v>
      </c>
    </row>
    <row r="1342" spans="1:3">
      <c r="A1342" s="117" t="s">
        <v>3525</v>
      </c>
      <c r="B1342" s="117" t="s">
        <v>3526</v>
      </c>
      <c r="C1342" s="117" t="s">
        <v>1346</v>
      </c>
    </row>
    <row r="1343" spans="1:3">
      <c r="A1343" s="117" t="s">
        <v>3527</v>
      </c>
      <c r="B1343" s="117" t="s">
        <v>3528</v>
      </c>
      <c r="C1343" s="117" t="s">
        <v>1346</v>
      </c>
    </row>
    <row r="1344" spans="1:3">
      <c r="A1344" s="117" t="s">
        <v>3529</v>
      </c>
      <c r="B1344" s="117" t="s">
        <v>3530</v>
      </c>
      <c r="C1344" s="117" t="s">
        <v>1345</v>
      </c>
    </row>
    <row r="1345" spans="1:3">
      <c r="A1345" s="117" t="s">
        <v>3531</v>
      </c>
      <c r="B1345" s="117" t="s">
        <v>3532</v>
      </c>
      <c r="C1345" s="117" t="s">
        <v>1345</v>
      </c>
    </row>
    <row r="1346" spans="1:3">
      <c r="A1346" s="117" t="s">
        <v>3533</v>
      </c>
      <c r="B1346" s="117" t="s">
        <v>3534</v>
      </c>
      <c r="C1346" s="117" t="s">
        <v>1345</v>
      </c>
    </row>
    <row r="1347" spans="1:3">
      <c r="A1347" s="117" t="s">
        <v>3535</v>
      </c>
      <c r="B1347" s="117" t="s">
        <v>3536</v>
      </c>
      <c r="C1347" s="117" t="s">
        <v>1345</v>
      </c>
    </row>
    <row r="1348" spans="1:3">
      <c r="A1348" s="117" t="s">
        <v>3537</v>
      </c>
      <c r="B1348" s="117" t="s">
        <v>3538</v>
      </c>
      <c r="C1348" s="117" t="s">
        <v>1346</v>
      </c>
    </row>
    <row r="1349" spans="1:3">
      <c r="A1349" s="117" t="s">
        <v>3539</v>
      </c>
      <c r="B1349" s="117" t="s">
        <v>3540</v>
      </c>
      <c r="C1349" s="117" t="s">
        <v>1346</v>
      </c>
    </row>
    <row r="1350" spans="1:3">
      <c r="A1350" s="117" t="s">
        <v>3541</v>
      </c>
      <c r="B1350" s="117" t="s">
        <v>3542</v>
      </c>
      <c r="C1350" s="117" t="s">
        <v>1345</v>
      </c>
    </row>
    <row r="1351" spans="1:3">
      <c r="A1351" s="117" t="s">
        <v>3543</v>
      </c>
      <c r="B1351" s="117" t="s">
        <v>3544</v>
      </c>
      <c r="C1351" s="117" t="s">
        <v>1345</v>
      </c>
    </row>
    <row r="1352" spans="1:3">
      <c r="A1352" s="117" t="s">
        <v>3545</v>
      </c>
      <c r="B1352" s="117" t="s">
        <v>3546</v>
      </c>
      <c r="C1352" s="117" t="s">
        <v>1346</v>
      </c>
    </row>
    <row r="1353" spans="1:3">
      <c r="A1353" s="117" t="s">
        <v>3547</v>
      </c>
      <c r="B1353" s="117" t="s">
        <v>3548</v>
      </c>
      <c r="C1353" s="117" t="s">
        <v>1345</v>
      </c>
    </row>
    <row r="1354" spans="1:3">
      <c r="A1354" s="117" t="s">
        <v>3549</v>
      </c>
      <c r="B1354" s="117" t="s">
        <v>3550</v>
      </c>
      <c r="C1354" s="117" t="s">
        <v>1346</v>
      </c>
    </row>
    <row r="1355" spans="1:3">
      <c r="A1355" s="117" t="s">
        <v>3551</v>
      </c>
      <c r="B1355" s="117" t="s">
        <v>3552</v>
      </c>
      <c r="C1355" s="117" t="s">
        <v>1345</v>
      </c>
    </row>
    <row r="1356" spans="1:3">
      <c r="A1356" s="117" t="s">
        <v>3553</v>
      </c>
      <c r="B1356" s="117" t="s">
        <v>3554</v>
      </c>
      <c r="C1356" s="117" t="s">
        <v>1345</v>
      </c>
    </row>
    <row r="1357" spans="1:3">
      <c r="A1357" s="117" t="s">
        <v>3555</v>
      </c>
      <c r="B1357" s="117" t="s">
        <v>3556</v>
      </c>
      <c r="C1357" s="117" t="s">
        <v>1345</v>
      </c>
    </row>
    <row r="1358" spans="1:3">
      <c r="A1358" s="117" t="s">
        <v>3557</v>
      </c>
      <c r="B1358" s="117" t="s">
        <v>3558</v>
      </c>
      <c r="C1358" s="117" t="s">
        <v>1345</v>
      </c>
    </row>
    <row r="1359" spans="1:3">
      <c r="A1359" s="117" t="s">
        <v>3559</v>
      </c>
      <c r="B1359" s="117" t="s">
        <v>3560</v>
      </c>
      <c r="C1359" s="117" t="s">
        <v>1346</v>
      </c>
    </row>
    <row r="1360" spans="1:3">
      <c r="A1360" s="117" t="s">
        <v>3561</v>
      </c>
      <c r="B1360" s="117" t="s">
        <v>3562</v>
      </c>
      <c r="C1360" s="117" t="s">
        <v>1345</v>
      </c>
    </row>
    <row r="1361" spans="1:3">
      <c r="A1361" s="117" t="s">
        <v>3563</v>
      </c>
      <c r="B1361" s="117" t="s">
        <v>3564</v>
      </c>
      <c r="C1361" s="117" t="s">
        <v>1346</v>
      </c>
    </row>
    <row r="1362" spans="1:3">
      <c r="A1362" s="117" t="s">
        <v>3565</v>
      </c>
      <c r="B1362" s="117" t="s">
        <v>3566</v>
      </c>
      <c r="C1362" s="117" t="s">
        <v>1345</v>
      </c>
    </row>
    <row r="1363" spans="1:3">
      <c r="A1363" s="117" t="s">
        <v>3567</v>
      </c>
      <c r="B1363" s="117" t="s">
        <v>3568</v>
      </c>
      <c r="C1363" s="117" t="s">
        <v>1345</v>
      </c>
    </row>
    <row r="1364" spans="1:3">
      <c r="A1364" s="117" t="s">
        <v>3569</v>
      </c>
      <c r="B1364" s="117" t="s">
        <v>3570</v>
      </c>
      <c r="C1364" s="117" t="s">
        <v>1346</v>
      </c>
    </row>
    <row r="1365" spans="1:3">
      <c r="A1365" s="117" t="s">
        <v>3571</v>
      </c>
      <c r="B1365" s="117" t="s">
        <v>3572</v>
      </c>
      <c r="C1365" s="117" t="s">
        <v>1346</v>
      </c>
    </row>
    <row r="1366" spans="1:3">
      <c r="A1366" s="117" t="s">
        <v>3573</v>
      </c>
      <c r="B1366" s="117" t="s">
        <v>3574</v>
      </c>
      <c r="C1366" s="117" t="s">
        <v>1346</v>
      </c>
    </row>
    <row r="1367" spans="1:3">
      <c r="A1367" s="117" t="s">
        <v>3575</v>
      </c>
      <c r="B1367" s="117" t="s">
        <v>3576</v>
      </c>
      <c r="C1367" s="117" t="s">
        <v>1346</v>
      </c>
    </row>
    <row r="1368" spans="1:3">
      <c r="A1368" s="117" t="s">
        <v>3577</v>
      </c>
      <c r="B1368" s="117" t="s">
        <v>3578</v>
      </c>
      <c r="C1368" s="117" t="s">
        <v>1346</v>
      </c>
    </row>
    <row r="1369" spans="1:3">
      <c r="A1369" s="119" t="s">
        <v>3579</v>
      </c>
      <c r="B1369" s="119" t="s">
        <v>3580</v>
      </c>
      <c r="C1369" s="119" t="s">
        <v>1346</v>
      </c>
    </row>
    <row r="1370" spans="1:3">
      <c r="A1370" s="117" t="s">
        <v>3583</v>
      </c>
      <c r="B1370" s="119" t="s">
        <v>3582</v>
      </c>
      <c r="C1370" s="119" t="s">
        <v>1346</v>
      </c>
    </row>
    <row r="1371" spans="1:3">
      <c r="A1371" s="117" t="s">
        <v>3585</v>
      </c>
      <c r="B1371" s="119" t="s">
        <v>3584</v>
      </c>
      <c r="C1371" s="119" t="s">
        <v>1346</v>
      </c>
    </row>
    <row r="1372" spans="1:3">
      <c r="A1372" s="117" t="s">
        <v>3587</v>
      </c>
      <c r="B1372" s="119" t="s">
        <v>3586</v>
      </c>
      <c r="C1372" s="119" t="s">
        <v>1346</v>
      </c>
    </row>
    <row r="1373" spans="1:3">
      <c r="A1373" s="117" t="s">
        <v>3589</v>
      </c>
      <c r="B1373" s="119" t="s">
        <v>3588</v>
      </c>
      <c r="C1373" s="119" t="s">
        <v>1345</v>
      </c>
    </row>
    <row r="1374" spans="1:3">
      <c r="A1374" s="117" t="s">
        <v>3591</v>
      </c>
      <c r="B1374" s="119" t="s">
        <v>3718</v>
      </c>
      <c r="C1374" s="119" t="s">
        <v>1346</v>
      </c>
    </row>
    <row r="1375" spans="1:3">
      <c r="A1375" s="117" t="s">
        <v>3593</v>
      </c>
      <c r="B1375" s="119" t="s">
        <v>3717</v>
      </c>
      <c r="C1375" s="119" t="s">
        <v>1346</v>
      </c>
    </row>
    <row r="1376" spans="1:3">
      <c r="A1376" s="117" t="s">
        <v>3595</v>
      </c>
      <c r="B1376" s="119" t="s">
        <v>3594</v>
      </c>
      <c r="C1376" s="119" t="s">
        <v>1345</v>
      </c>
    </row>
    <row r="1377" spans="1:3">
      <c r="A1377" s="117" t="s">
        <v>3597</v>
      </c>
      <c r="B1377" s="119" t="s">
        <v>3596</v>
      </c>
      <c r="C1377" s="119" t="s">
        <v>1345</v>
      </c>
    </row>
    <row r="1378" spans="1:3">
      <c r="A1378" s="117" t="s">
        <v>3599</v>
      </c>
      <c r="B1378" s="119" t="s">
        <v>3598</v>
      </c>
      <c r="C1378" s="119" t="s">
        <v>1345</v>
      </c>
    </row>
    <row r="1379" spans="1:3">
      <c r="A1379" s="117" t="s">
        <v>3601</v>
      </c>
      <c r="B1379" s="119" t="s">
        <v>3716</v>
      </c>
      <c r="C1379" s="119" t="s">
        <v>1345</v>
      </c>
    </row>
    <row r="1380" spans="1:3">
      <c r="A1380" s="117" t="s">
        <v>3603</v>
      </c>
      <c r="B1380" s="119" t="s">
        <v>3602</v>
      </c>
      <c r="C1380" s="119" t="s">
        <v>1346</v>
      </c>
    </row>
    <row r="1381" spans="1:3">
      <c r="A1381" s="117" t="s">
        <v>3605</v>
      </c>
      <c r="B1381" s="119" t="s">
        <v>3604</v>
      </c>
      <c r="C1381" s="119" t="s">
        <v>1346</v>
      </c>
    </row>
    <row r="1382" spans="1:3">
      <c r="A1382" s="117" t="s">
        <v>3607</v>
      </c>
      <c r="B1382" s="119" t="s">
        <v>3606</v>
      </c>
      <c r="C1382" s="119" t="s">
        <v>1345</v>
      </c>
    </row>
    <row r="1383" spans="1:3">
      <c r="A1383" s="117" t="s">
        <v>3609</v>
      </c>
      <c r="B1383" s="117" t="s">
        <v>3608</v>
      </c>
      <c r="C1383" s="117" t="s">
        <v>1345</v>
      </c>
    </row>
    <row r="1384" spans="1:3">
      <c r="A1384" s="117" t="s">
        <v>3611</v>
      </c>
      <c r="B1384" s="119" t="s">
        <v>3610</v>
      </c>
      <c r="C1384" s="119" t="s">
        <v>1346</v>
      </c>
    </row>
    <row r="1385" spans="1:3">
      <c r="A1385" s="117" t="s">
        <v>3613</v>
      </c>
      <c r="B1385" s="119" t="s">
        <v>3612</v>
      </c>
      <c r="C1385" s="119" t="s">
        <v>1345</v>
      </c>
    </row>
    <row r="1386" spans="1:3">
      <c r="A1386" s="117" t="s">
        <v>3615</v>
      </c>
      <c r="B1386" s="119" t="s">
        <v>3614</v>
      </c>
      <c r="C1386" s="119" t="s">
        <v>1346</v>
      </c>
    </row>
    <row r="1387" spans="1:3">
      <c r="A1387" s="117" t="s">
        <v>3617</v>
      </c>
      <c r="B1387" s="119" t="s">
        <v>3616</v>
      </c>
      <c r="C1387" s="119" t="s">
        <v>1345</v>
      </c>
    </row>
    <row r="1388" spans="1:3">
      <c r="A1388" s="117" t="s">
        <v>3620</v>
      </c>
      <c r="B1388" s="119" t="s">
        <v>3619</v>
      </c>
      <c r="C1388" s="119" t="s">
        <v>1346</v>
      </c>
    </row>
    <row r="1389" spans="1:3">
      <c r="A1389" s="117" t="s">
        <v>3622</v>
      </c>
      <c r="B1389" s="119" t="s">
        <v>3621</v>
      </c>
      <c r="C1389" s="119" t="s">
        <v>1345</v>
      </c>
    </row>
    <row r="1390" spans="1:3">
      <c r="A1390" s="117" t="s">
        <v>3624</v>
      </c>
      <c r="B1390" s="119" t="s">
        <v>3623</v>
      </c>
      <c r="C1390" s="119" t="s">
        <v>1345</v>
      </c>
    </row>
    <row r="1391" spans="1:3">
      <c r="A1391" s="117" t="s">
        <v>3626</v>
      </c>
      <c r="B1391" s="119" t="s">
        <v>3625</v>
      </c>
      <c r="C1391" s="119" t="s">
        <v>1346</v>
      </c>
    </row>
    <row r="1392" spans="1:3">
      <c r="A1392" s="117" t="s">
        <v>3628</v>
      </c>
      <c r="B1392" s="119" t="s">
        <v>3627</v>
      </c>
      <c r="C1392" s="119" t="s">
        <v>1345</v>
      </c>
    </row>
    <row r="1393" spans="1:3">
      <c r="A1393" s="117" t="s">
        <v>3630</v>
      </c>
      <c r="B1393" s="119" t="s">
        <v>3629</v>
      </c>
      <c r="C1393" s="119" t="s">
        <v>1345</v>
      </c>
    </row>
    <row r="1394" spans="1:3">
      <c r="A1394" s="117" t="s">
        <v>3632</v>
      </c>
      <c r="B1394" s="119" t="s">
        <v>3631</v>
      </c>
      <c r="C1394" s="119" t="s">
        <v>1345</v>
      </c>
    </row>
    <row r="1395" spans="1:3">
      <c r="A1395" s="117" t="s">
        <v>3634</v>
      </c>
      <c r="B1395" s="119" t="s">
        <v>3633</v>
      </c>
      <c r="C1395" s="119" t="s">
        <v>1346</v>
      </c>
    </row>
    <row r="1396" spans="1:3">
      <c r="A1396" s="117" t="s">
        <v>3636</v>
      </c>
      <c r="B1396" s="119" t="s">
        <v>3635</v>
      </c>
      <c r="C1396" s="119" t="s">
        <v>1345</v>
      </c>
    </row>
    <row r="1397" spans="1:3">
      <c r="A1397" s="117" t="s">
        <v>3638</v>
      </c>
      <c r="B1397" s="119" t="s">
        <v>3637</v>
      </c>
      <c r="C1397" s="119" t="s">
        <v>1346</v>
      </c>
    </row>
    <row r="1398" spans="1:3">
      <c r="A1398" s="117" t="s">
        <v>3640</v>
      </c>
      <c r="B1398" s="119" t="s">
        <v>3639</v>
      </c>
      <c r="C1398" s="119" t="s">
        <v>1345</v>
      </c>
    </row>
    <row r="1399" spans="1:3">
      <c r="A1399" s="117" t="s">
        <v>3643</v>
      </c>
      <c r="B1399" s="119" t="s">
        <v>3642</v>
      </c>
      <c r="C1399" s="119" t="s">
        <v>1345</v>
      </c>
    </row>
    <row r="1400" spans="1:3">
      <c r="A1400" s="117" t="s">
        <v>3646</v>
      </c>
      <c r="B1400" s="117" t="s">
        <v>3645</v>
      </c>
      <c r="C1400" s="117" t="s">
        <v>1346</v>
      </c>
    </row>
    <row r="1401" spans="1:3">
      <c r="A1401" s="117" t="s">
        <v>3648</v>
      </c>
      <c r="B1401" s="119" t="s">
        <v>3647</v>
      </c>
      <c r="C1401" s="119" t="s">
        <v>1346</v>
      </c>
    </row>
    <row r="1402" spans="1:3">
      <c r="A1402" s="117" t="s">
        <v>3650</v>
      </c>
      <c r="B1402" s="119" t="s">
        <v>3649</v>
      </c>
      <c r="C1402" s="119" t="s">
        <v>1346</v>
      </c>
    </row>
    <row r="1403" spans="1:3">
      <c r="A1403" s="117" t="s">
        <v>3652</v>
      </c>
      <c r="B1403" s="119" t="s">
        <v>3651</v>
      </c>
      <c r="C1403" s="119" t="s">
        <v>1346</v>
      </c>
    </row>
    <row r="1404" spans="1:3">
      <c r="A1404" s="117" t="s">
        <v>3654</v>
      </c>
      <c r="B1404" s="119" t="s">
        <v>3653</v>
      </c>
      <c r="C1404" s="119" t="s">
        <v>1346</v>
      </c>
    </row>
    <row r="1405" spans="1:3">
      <c r="A1405" s="117" t="s">
        <v>3656</v>
      </c>
      <c r="B1405" s="117" t="s">
        <v>3655</v>
      </c>
      <c r="C1405" s="117" t="s">
        <v>1345</v>
      </c>
    </row>
    <row r="1406" spans="1:3">
      <c r="A1406" s="117" t="s">
        <v>3658</v>
      </c>
      <c r="B1406" s="119" t="s">
        <v>3657</v>
      </c>
      <c r="C1406" s="119" t="s">
        <v>1345</v>
      </c>
    </row>
    <row r="1407" spans="1:3">
      <c r="A1407" s="117" t="s">
        <v>3664</v>
      </c>
      <c r="B1407" s="119" t="s">
        <v>3663</v>
      </c>
      <c r="C1407" s="119" t="s">
        <v>1345</v>
      </c>
    </row>
    <row r="1408" spans="1:3">
      <c r="A1408" s="117" t="s">
        <v>3667</v>
      </c>
      <c r="B1408" s="119" t="s">
        <v>3666</v>
      </c>
      <c r="C1408" s="119" t="s">
        <v>1346</v>
      </c>
    </row>
    <row r="1409" spans="1:3">
      <c r="A1409" s="117" t="s">
        <v>3669</v>
      </c>
      <c r="B1409" s="119" t="s">
        <v>3668</v>
      </c>
      <c r="C1409" s="119" t="s">
        <v>1346</v>
      </c>
    </row>
    <row r="1410" spans="1:3">
      <c r="A1410" s="117" t="s">
        <v>3672</v>
      </c>
      <c r="B1410" s="119" t="s">
        <v>3671</v>
      </c>
      <c r="C1410" s="119" t="s">
        <v>1345</v>
      </c>
    </row>
    <row r="1411" spans="1:3">
      <c r="A1411" s="117" t="s">
        <v>3674</v>
      </c>
      <c r="B1411" s="119" t="s">
        <v>3673</v>
      </c>
      <c r="C1411" s="119" t="s">
        <v>1346</v>
      </c>
    </row>
    <row r="1412" spans="1:3">
      <c r="A1412" s="117" t="s">
        <v>3676</v>
      </c>
      <c r="B1412" s="119" t="s">
        <v>3675</v>
      </c>
      <c r="C1412" s="119" t="s">
        <v>1346</v>
      </c>
    </row>
    <row r="1413" spans="1:3">
      <c r="A1413" s="117" t="s">
        <v>3678</v>
      </c>
      <c r="B1413" s="119" t="s">
        <v>3677</v>
      </c>
      <c r="C1413" s="119" t="s">
        <v>1345</v>
      </c>
    </row>
    <row r="1414" spans="1:3">
      <c r="A1414" s="117" t="s">
        <v>3680</v>
      </c>
      <c r="B1414" s="119" t="s">
        <v>3679</v>
      </c>
      <c r="C1414" s="119" t="s">
        <v>1345</v>
      </c>
    </row>
    <row r="1415" spans="1:3">
      <c r="A1415" s="117" t="s">
        <v>3682</v>
      </c>
      <c r="B1415" s="119" t="s">
        <v>3681</v>
      </c>
      <c r="C1415" s="119" t="s">
        <v>1345</v>
      </c>
    </row>
    <row r="1416" spans="1:3">
      <c r="A1416" s="117" t="s">
        <v>3684</v>
      </c>
      <c r="B1416" s="119" t="s">
        <v>3683</v>
      </c>
      <c r="C1416" s="119" t="s">
        <v>1346</v>
      </c>
    </row>
    <row r="1417" spans="1:3">
      <c r="A1417" s="117" t="s">
        <v>3686</v>
      </c>
      <c r="B1417" s="119" t="s">
        <v>3685</v>
      </c>
      <c r="C1417" s="119" t="s">
        <v>1345</v>
      </c>
    </row>
    <row r="1418" spans="1:3">
      <c r="A1418" s="117" t="s">
        <v>3688</v>
      </c>
      <c r="B1418" s="119" t="s">
        <v>3687</v>
      </c>
      <c r="C1418" s="119" t="s">
        <v>1345</v>
      </c>
    </row>
    <row r="1419" spans="1:3">
      <c r="A1419" s="117" t="s">
        <v>3690</v>
      </c>
      <c r="B1419" s="119" t="s">
        <v>3689</v>
      </c>
      <c r="C1419" s="119" t="s">
        <v>1346</v>
      </c>
    </row>
    <row r="1420" spans="1:3">
      <c r="A1420" s="117" t="s">
        <v>3692</v>
      </c>
      <c r="B1420" s="119" t="s">
        <v>3691</v>
      </c>
      <c r="C1420" s="119" t="s">
        <v>1345</v>
      </c>
    </row>
    <row r="1421" spans="1:3">
      <c r="A1421" s="117" t="s">
        <v>3694</v>
      </c>
      <c r="B1421" s="119" t="s">
        <v>3693</v>
      </c>
      <c r="C1421" s="119" t="s">
        <v>1345</v>
      </c>
    </row>
    <row r="1422" spans="1:3">
      <c r="A1422" s="117" t="s">
        <v>3696</v>
      </c>
      <c r="B1422" s="119" t="s">
        <v>3695</v>
      </c>
      <c r="C1422" s="119" t="s">
        <v>1345</v>
      </c>
    </row>
    <row r="1423" spans="1:3">
      <c r="A1423" s="117" t="s">
        <v>3698</v>
      </c>
      <c r="B1423" s="119" t="s">
        <v>3697</v>
      </c>
      <c r="C1423" s="119" t="s">
        <v>1345</v>
      </c>
    </row>
    <row r="1424" spans="1:3">
      <c r="A1424" s="117" t="s">
        <v>3700</v>
      </c>
      <c r="B1424" s="119" t="s">
        <v>3699</v>
      </c>
      <c r="C1424" s="119" t="s">
        <v>1345</v>
      </c>
    </row>
    <row r="1425" spans="1:3">
      <c r="A1425" s="117" t="s">
        <v>3705</v>
      </c>
      <c r="B1425" s="119" t="s">
        <v>3704</v>
      </c>
      <c r="C1425" s="119" t="s">
        <v>1345</v>
      </c>
    </row>
    <row r="1426" spans="1:3">
      <c r="A1426" s="117" t="s">
        <v>3707</v>
      </c>
      <c r="B1426" s="119" t="s">
        <v>3706</v>
      </c>
      <c r="C1426" s="119" t="s">
        <v>1345</v>
      </c>
    </row>
    <row r="1427" spans="1:3">
      <c r="A1427" s="117" t="s">
        <v>3709</v>
      </c>
      <c r="B1427" s="119" t="s">
        <v>3708</v>
      </c>
      <c r="C1427" s="119" t="s">
        <v>1345</v>
      </c>
    </row>
    <row r="1428" spans="1:3">
      <c r="A1428" s="117" t="s">
        <v>3711</v>
      </c>
      <c r="B1428" s="119" t="s">
        <v>3710</v>
      </c>
      <c r="C1428" s="119" t="s">
        <v>1345</v>
      </c>
    </row>
    <row r="1429" spans="1:3">
      <c r="A1429" s="117" t="s">
        <v>3713</v>
      </c>
      <c r="B1429" s="119" t="s">
        <v>3712</v>
      </c>
      <c r="C1429" s="119" t="s">
        <v>1345</v>
      </c>
    </row>
    <row r="1430" spans="1:3">
      <c r="A1430" s="119" t="s">
        <v>3715</v>
      </c>
      <c r="B1430" s="119" t="s">
        <v>3714</v>
      </c>
      <c r="C1430" s="119" t="s">
        <v>1346</v>
      </c>
    </row>
    <row r="1431" spans="1:3">
      <c r="A1431" s="119" t="s">
        <v>3726</v>
      </c>
      <c r="B1431" s="119" t="s">
        <v>3725</v>
      </c>
      <c r="C1431" s="119" t="s">
        <v>1345</v>
      </c>
    </row>
    <row r="1432" spans="1:3">
      <c r="A1432" s="119" t="s">
        <v>3728</v>
      </c>
      <c r="B1432" s="119" t="s">
        <v>3727</v>
      </c>
      <c r="C1432" s="119" t="s">
        <v>1345</v>
      </c>
    </row>
    <row r="1433" spans="1:3">
      <c r="A1433" s="119" t="s">
        <v>3730</v>
      </c>
      <c r="B1433" s="119" t="s">
        <v>3729</v>
      </c>
      <c r="C1433" s="119" t="s">
        <v>1346</v>
      </c>
    </row>
    <row r="1434" spans="1:3">
      <c r="A1434" s="119" t="s">
        <v>3732</v>
      </c>
      <c r="B1434" s="119" t="s">
        <v>3731</v>
      </c>
      <c r="C1434" s="119" t="s">
        <v>1345</v>
      </c>
    </row>
    <row r="1435" spans="1:3">
      <c r="A1435" s="119" t="s">
        <v>3734</v>
      </c>
      <c r="B1435" s="119" t="s">
        <v>3733</v>
      </c>
      <c r="C1435" s="119" t="s">
        <v>1345</v>
      </c>
    </row>
    <row r="1436" spans="1:3">
      <c r="A1436" s="119" t="s">
        <v>3736</v>
      </c>
      <c r="B1436" s="119" t="s">
        <v>3735</v>
      </c>
      <c r="C1436" s="119" t="s">
        <v>1346</v>
      </c>
    </row>
    <row r="1437" spans="1:3">
      <c r="A1437" s="119" t="s">
        <v>3738</v>
      </c>
      <c r="B1437" s="119" t="s">
        <v>3737</v>
      </c>
      <c r="C1437" s="119" t="s">
        <v>1346</v>
      </c>
    </row>
    <row r="1438" spans="1:3">
      <c r="A1438" s="119" t="s">
        <v>3740</v>
      </c>
      <c r="B1438" s="119" t="s">
        <v>3739</v>
      </c>
      <c r="C1438" s="119" t="s">
        <v>1345</v>
      </c>
    </row>
    <row r="1439" spans="1:3">
      <c r="A1439" s="119" t="s">
        <v>3742</v>
      </c>
      <c r="B1439" s="119" t="s">
        <v>3741</v>
      </c>
      <c r="C1439" s="119" t="s">
        <v>1345</v>
      </c>
    </row>
    <row r="1440" spans="1:3">
      <c r="A1440" s="119" t="s">
        <v>3756</v>
      </c>
      <c r="B1440" s="119" t="s">
        <v>3755</v>
      </c>
      <c r="C1440" s="119" t="s">
        <v>1345</v>
      </c>
    </row>
    <row r="1441" spans="1:3">
      <c r="A1441" s="119" t="s">
        <v>3758</v>
      </c>
      <c r="B1441" s="119" t="s">
        <v>3757</v>
      </c>
      <c r="C1441" s="119" t="s">
        <v>1345</v>
      </c>
    </row>
    <row r="1442" spans="1:3">
      <c r="A1442" s="119" t="s">
        <v>3760</v>
      </c>
      <c r="B1442" s="119" t="s">
        <v>3759</v>
      </c>
      <c r="C1442" s="119" t="s">
        <v>1345</v>
      </c>
    </row>
    <row r="1443" spans="1:3">
      <c r="A1443" s="119" t="s">
        <v>3762</v>
      </c>
      <c r="B1443" s="119" t="s">
        <v>3761</v>
      </c>
      <c r="C1443" s="119" t="s">
        <v>1345</v>
      </c>
    </row>
    <row r="1444" spans="1:3">
      <c r="A1444" s="119" t="s">
        <v>3764</v>
      </c>
      <c r="B1444" s="119" t="s">
        <v>3763</v>
      </c>
      <c r="C1444" s="119" t="s">
        <v>1346</v>
      </c>
    </row>
    <row r="1445" spans="1:3">
      <c r="A1445" s="119" t="s">
        <v>3766</v>
      </c>
      <c r="B1445" s="119" t="s">
        <v>3765</v>
      </c>
      <c r="C1445" s="119" t="s">
        <v>1345</v>
      </c>
    </row>
    <row r="1446" spans="1:3">
      <c r="A1446" s="119" t="s">
        <v>3768</v>
      </c>
      <c r="B1446" s="119" t="s">
        <v>3767</v>
      </c>
      <c r="C1446" s="119" t="s">
        <v>1345</v>
      </c>
    </row>
    <row r="1447" spans="1:3">
      <c r="A1447" s="119" t="s">
        <v>3770</v>
      </c>
      <c r="B1447" s="119" t="s">
        <v>3769</v>
      </c>
      <c r="C1447" s="119" t="s">
        <v>1345</v>
      </c>
    </row>
  </sheetData>
  <conditionalFormatting sqref="A5:A1186">
    <cfRule type="duplicateValues" dxfId="6" priority="1"/>
  </conditionalFormatting>
  <conditionalFormatting sqref="A5:A1369 B1370:B1430">
    <cfRule type="duplicateValues" dxfId="5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="175" zoomScaleNormal="175" workbookViewId="0">
      <selection activeCell="B17" sqref="B17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3423</v>
      </c>
      <c r="B1" t="s">
        <v>3004</v>
      </c>
    </row>
    <row r="2" spans="1:2" hidden="1">
      <c r="A2" t="s">
        <v>914</v>
      </c>
      <c r="B2" t="s">
        <v>1462</v>
      </c>
    </row>
    <row r="3" spans="1:2" hidden="1">
      <c r="A3" t="s">
        <v>7</v>
      </c>
      <c r="B3" t="s">
        <v>1464</v>
      </c>
    </row>
    <row r="4" spans="1:2" hidden="1">
      <c r="A4" t="s">
        <v>1057</v>
      </c>
      <c r="B4" t="s">
        <v>1463</v>
      </c>
    </row>
    <row r="5" spans="1:2" hidden="1">
      <c r="A5" t="s">
        <v>18</v>
      </c>
      <c r="B5" t="s">
        <v>1465</v>
      </c>
    </row>
    <row r="6" spans="1:2" hidden="1">
      <c r="A6" t="s">
        <v>73</v>
      </c>
      <c r="B6" t="s">
        <v>1420</v>
      </c>
    </row>
    <row r="7" spans="1:2" hidden="1">
      <c r="A7" t="s">
        <v>105</v>
      </c>
      <c r="B7" t="s">
        <v>1426</v>
      </c>
    </row>
    <row r="8" spans="1:2" hidden="1">
      <c r="A8" t="s">
        <v>1647</v>
      </c>
      <c r="B8" t="s">
        <v>1419</v>
      </c>
    </row>
    <row r="9" spans="1:2" hidden="1">
      <c r="A9" t="s">
        <v>1651</v>
      </c>
      <c r="B9" t="s">
        <v>1421</v>
      </c>
    </row>
    <row r="10" spans="1:2" hidden="1">
      <c r="A10" t="s">
        <v>1657</v>
      </c>
      <c r="B10" t="s">
        <v>1450</v>
      </c>
    </row>
    <row r="11" spans="1:2" hidden="1">
      <c r="A11" t="s">
        <v>185</v>
      </c>
      <c r="B11" t="s">
        <v>1455</v>
      </c>
    </row>
    <row r="12" spans="1:2" hidden="1">
      <c r="A12" t="s">
        <v>188</v>
      </c>
      <c r="B12" t="s">
        <v>1448</v>
      </c>
    </row>
    <row r="13" spans="1:2" hidden="1">
      <c r="A13" t="s">
        <v>200</v>
      </c>
      <c r="B13" t="s">
        <v>1427</v>
      </c>
    </row>
    <row r="14" spans="1:2" hidden="1">
      <c r="A14" t="s">
        <v>203</v>
      </c>
      <c r="B14" t="s">
        <v>2994</v>
      </c>
    </row>
    <row r="15" spans="1:2" hidden="1">
      <c r="A15" t="s">
        <v>209</v>
      </c>
      <c r="B15" t="s">
        <v>1428</v>
      </c>
    </row>
    <row r="16" spans="1:2" hidden="1">
      <c r="A16" t="s">
        <v>1660</v>
      </c>
      <c r="B16" t="s">
        <v>1466</v>
      </c>
    </row>
    <row r="17" spans="1:2" hidden="1">
      <c r="A17" t="s">
        <v>1656</v>
      </c>
      <c r="B17" t="s">
        <v>1422</v>
      </c>
    </row>
    <row r="18" spans="1:2" hidden="1">
      <c r="A18" t="s">
        <v>220</v>
      </c>
      <c r="B18" t="s">
        <v>1442</v>
      </c>
    </row>
    <row r="19" spans="1:2" hidden="1">
      <c r="A19" t="s">
        <v>226</v>
      </c>
      <c r="B19" t="s">
        <v>1411</v>
      </c>
    </row>
    <row r="20" spans="1:2" hidden="1">
      <c r="A20" t="s">
        <v>230</v>
      </c>
      <c r="B20" t="s">
        <v>1449</v>
      </c>
    </row>
    <row r="21" spans="1:2" hidden="1">
      <c r="A21" t="s">
        <v>3063</v>
      </c>
      <c r="B21" t="s">
        <v>3064</v>
      </c>
    </row>
    <row r="22" spans="1:2" hidden="1">
      <c r="A22" t="s">
        <v>3056</v>
      </c>
      <c r="B22" t="s">
        <v>3057</v>
      </c>
    </row>
    <row r="23" spans="1:2" hidden="1">
      <c r="A23" t="s">
        <v>233</v>
      </c>
      <c r="B23" t="s">
        <v>1432</v>
      </c>
    </row>
    <row r="24" spans="1:2" hidden="1">
      <c r="A24" t="s">
        <v>1655</v>
      </c>
      <c r="B24" t="s">
        <v>1409</v>
      </c>
    </row>
    <row r="25" spans="1:2" hidden="1">
      <c r="A25" t="s">
        <v>3061</v>
      </c>
      <c r="B25" t="s">
        <v>3062</v>
      </c>
    </row>
    <row r="26" spans="1:2" hidden="1">
      <c r="A26" t="s">
        <v>1659</v>
      </c>
      <c r="B26" t="s">
        <v>1459</v>
      </c>
    </row>
    <row r="27" spans="1:2" hidden="1">
      <c r="A27" t="s">
        <v>249</v>
      </c>
      <c r="B27" t="s">
        <v>1431</v>
      </c>
    </row>
    <row r="28" spans="1:2" hidden="1">
      <c r="A28" t="s">
        <v>1645</v>
      </c>
      <c r="B28" t="s">
        <v>1417</v>
      </c>
    </row>
    <row r="29" spans="1:2" hidden="1">
      <c r="A29" t="s">
        <v>1658</v>
      </c>
      <c r="B29" t="s">
        <v>1454</v>
      </c>
    </row>
    <row r="30" spans="1:2" hidden="1">
      <c r="A30" t="s">
        <v>3058</v>
      </c>
      <c r="B30" t="s">
        <v>3059</v>
      </c>
    </row>
    <row r="31" spans="1:2" hidden="1">
      <c r="A31" t="s">
        <v>260</v>
      </c>
      <c r="B31" t="s">
        <v>1423</v>
      </c>
    </row>
    <row r="32" spans="1:2" hidden="1">
      <c r="A32" t="s">
        <v>3050</v>
      </c>
      <c r="B32" t="s">
        <v>3051</v>
      </c>
    </row>
    <row r="33" spans="1:2" hidden="1">
      <c r="A33" t="s">
        <v>1644</v>
      </c>
      <c r="B33" t="s">
        <v>1461</v>
      </c>
    </row>
    <row r="34" spans="1:2" hidden="1">
      <c r="A34" t="s">
        <v>268</v>
      </c>
      <c r="B34" t="s">
        <v>1447</v>
      </c>
    </row>
    <row r="35" spans="1:2" hidden="1">
      <c r="A35" t="s">
        <v>1662</v>
      </c>
      <c r="B35" t="s">
        <v>1429</v>
      </c>
    </row>
    <row r="36" spans="1:2" hidden="1">
      <c r="A36" t="s">
        <v>2328</v>
      </c>
      <c r="B36" t="s">
        <v>3060</v>
      </c>
    </row>
    <row r="37" spans="1:2" hidden="1">
      <c r="A37" t="s">
        <v>272</v>
      </c>
      <c r="B37" t="s">
        <v>1445</v>
      </c>
    </row>
    <row r="38" spans="1:2" hidden="1">
      <c r="A38" t="s">
        <v>276</v>
      </c>
      <c r="B38" t="s">
        <v>1457</v>
      </c>
    </row>
    <row r="39" spans="1:2" hidden="1">
      <c r="A39" t="s">
        <v>281</v>
      </c>
      <c r="B39" t="s">
        <v>1404</v>
      </c>
    </row>
    <row r="40" spans="1:2" hidden="1">
      <c r="A40" t="s">
        <v>292</v>
      </c>
      <c r="B40" t="s">
        <v>1440</v>
      </c>
    </row>
    <row r="41" spans="1:2" hidden="1">
      <c r="A41" t="s">
        <v>3052</v>
      </c>
      <c r="B41" t="s">
        <v>3053</v>
      </c>
    </row>
    <row r="42" spans="1:2" hidden="1">
      <c r="A42" t="s">
        <v>1653</v>
      </c>
      <c r="B42" t="s">
        <v>1438</v>
      </c>
    </row>
    <row r="43" spans="1:2" hidden="1">
      <c r="A43" t="s">
        <v>298</v>
      </c>
      <c r="B43" t="s">
        <v>1443</v>
      </c>
    </row>
    <row r="44" spans="1:2" hidden="1">
      <c r="A44" t="s">
        <v>301</v>
      </c>
      <c r="B44" t="s">
        <v>1424</v>
      </c>
    </row>
    <row r="45" spans="1:2" hidden="1">
      <c r="A45" t="s">
        <v>308</v>
      </c>
      <c r="B45" t="s">
        <v>1414</v>
      </c>
    </row>
    <row r="46" spans="1:2">
      <c r="A46" t="s">
        <v>3048</v>
      </c>
      <c r="B46" t="s">
        <v>3049</v>
      </c>
    </row>
    <row r="47" spans="1:2" hidden="1">
      <c r="A47" t="s">
        <v>311</v>
      </c>
      <c r="B47" t="s">
        <v>1430</v>
      </c>
    </row>
    <row r="48" spans="1:2" hidden="1">
      <c r="A48" t="s">
        <v>320</v>
      </c>
      <c r="B48" t="s">
        <v>1452</v>
      </c>
    </row>
    <row r="49" spans="1:2" hidden="1">
      <c r="A49" t="s">
        <v>323</v>
      </c>
      <c r="B49" t="s">
        <v>1458</v>
      </c>
    </row>
    <row r="50" spans="1:2" hidden="1">
      <c r="A50" t="s">
        <v>330</v>
      </c>
      <c r="B50" t="s">
        <v>1416</v>
      </c>
    </row>
    <row r="51" spans="1:2" hidden="1">
      <c r="A51" t="s">
        <v>460</v>
      </c>
      <c r="B51" t="s">
        <v>1451</v>
      </c>
    </row>
    <row r="52" spans="1:2" hidden="1">
      <c r="A52" t="s">
        <v>466</v>
      </c>
      <c r="B52" t="s">
        <v>1434</v>
      </c>
    </row>
    <row r="53" spans="1:2" hidden="1">
      <c r="A53" t="s">
        <v>1648</v>
      </c>
      <c r="B53" t="s">
        <v>1413</v>
      </c>
    </row>
    <row r="54" spans="1:2" hidden="1">
      <c r="A54" t="s">
        <v>541</v>
      </c>
      <c r="B54" t="s">
        <v>1425</v>
      </c>
    </row>
    <row r="55" spans="1:2" hidden="1">
      <c r="A55" t="s">
        <v>557</v>
      </c>
      <c r="B55" t="s">
        <v>1460</v>
      </c>
    </row>
    <row r="56" spans="1:2" hidden="1">
      <c r="A56" t="s">
        <v>560</v>
      </c>
      <c r="B56" t="s">
        <v>1456</v>
      </c>
    </row>
    <row r="57" spans="1:2" hidden="1">
      <c r="A57" t="s">
        <v>564</v>
      </c>
      <c r="B57" t="s">
        <v>1444</v>
      </c>
    </row>
    <row r="58" spans="1:2" hidden="1">
      <c r="A58" t="s">
        <v>3054</v>
      </c>
      <c r="B58" t="s">
        <v>3055</v>
      </c>
    </row>
    <row r="59" spans="1:2" hidden="1">
      <c r="A59" t="s">
        <v>579</v>
      </c>
      <c r="B59" t="s">
        <v>1407</v>
      </c>
    </row>
    <row r="60" spans="1:2" hidden="1">
      <c r="A60" t="s">
        <v>589</v>
      </c>
      <c r="B60" t="s">
        <v>1410</v>
      </c>
    </row>
    <row r="61" spans="1:2" hidden="1">
      <c r="A61" t="s">
        <v>924</v>
      </c>
      <c r="B61" t="s">
        <v>1415</v>
      </c>
    </row>
    <row r="62" spans="1:2" hidden="1">
      <c r="A62" t="s">
        <v>662</v>
      </c>
      <c r="B62" t="s">
        <v>1439</v>
      </c>
    </row>
    <row r="63" spans="1:2" hidden="1">
      <c r="A63" t="s">
        <v>962</v>
      </c>
      <c r="B63" t="s">
        <v>1437</v>
      </c>
    </row>
    <row r="64" spans="1:2" hidden="1">
      <c r="A64" t="s">
        <v>1646</v>
      </c>
      <c r="B64" t="s">
        <v>1418</v>
      </c>
    </row>
    <row r="65" spans="1:2" hidden="1">
      <c r="A65" t="s">
        <v>923</v>
      </c>
      <c r="B65" t="s">
        <v>1433</v>
      </c>
    </row>
    <row r="66" spans="1:2" hidden="1">
      <c r="A66" t="s">
        <v>665</v>
      </c>
      <c r="B66" t="s">
        <v>1441</v>
      </c>
    </row>
    <row r="67" spans="1:2" hidden="1">
      <c r="A67" t="s">
        <v>684</v>
      </c>
      <c r="B67" t="s">
        <v>1408</v>
      </c>
    </row>
    <row r="68" spans="1:2" hidden="1">
      <c r="A68" t="s">
        <v>1649</v>
      </c>
      <c r="B68" t="s">
        <v>1405</v>
      </c>
    </row>
    <row r="69" spans="1:2" hidden="1">
      <c r="A69" t="s">
        <v>1654</v>
      </c>
      <c r="B69" t="s">
        <v>1412</v>
      </c>
    </row>
    <row r="70" spans="1:2" hidden="1">
      <c r="A70" t="s">
        <v>804</v>
      </c>
      <c r="B70" t="s">
        <v>1453</v>
      </c>
    </row>
    <row r="71" spans="1:2" hidden="1">
      <c r="A71" t="s">
        <v>807</v>
      </c>
      <c r="B71" t="s">
        <v>1446</v>
      </c>
    </row>
    <row r="72" spans="1:2" hidden="1">
      <c r="A72" t="s">
        <v>1652</v>
      </c>
      <c r="B72" t="s">
        <v>1435</v>
      </c>
    </row>
    <row r="73" spans="1:2" hidden="1">
      <c r="A73" t="s">
        <v>1650</v>
      </c>
      <c r="B73" t="s">
        <v>1436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17" sqref="B17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144" t="s">
        <v>1560</v>
      </c>
      <c r="B1" s="143">
        <v>44743</v>
      </c>
    </row>
    <row r="2" spans="1:2">
      <c r="A2" s="144" t="s">
        <v>208</v>
      </c>
      <c r="B2" s="143">
        <v>45108</v>
      </c>
    </row>
    <row r="3" spans="1:2">
      <c r="A3" s="144" t="s">
        <v>2555</v>
      </c>
      <c r="B3" s="143">
        <v>45108</v>
      </c>
    </row>
    <row r="4" spans="1:2">
      <c r="A4" s="144" t="s">
        <v>273</v>
      </c>
      <c r="B4" s="143">
        <v>45108</v>
      </c>
    </row>
    <row r="5" spans="1:2">
      <c r="A5" s="144" t="s">
        <v>370</v>
      </c>
      <c r="B5" s="143">
        <v>45108</v>
      </c>
    </row>
    <row r="6" spans="1:2">
      <c r="A6" s="144" t="s">
        <v>2519</v>
      </c>
      <c r="B6" s="143">
        <v>45108</v>
      </c>
    </row>
    <row r="7" spans="1:2">
      <c r="A7" s="144" t="s">
        <v>149</v>
      </c>
      <c r="B7" s="143">
        <v>45108</v>
      </c>
    </row>
    <row r="8" spans="1:2">
      <c r="A8" s="144" t="s">
        <v>257</v>
      </c>
      <c r="B8" s="143">
        <v>45047</v>
      </c>
    </row>
    <row r="9" spans="1:2">
      <c r="A9" s="144" t="s">
        <v>2712</v>
      </c>
      <c r="B9" s="143">
        <v>45108</v>
      </c>
    </row>
    <row r="10" spans="1:2">
      <c r="A10" s="144" t="s">
        <v>553</v>
      </c>
      <c r="B10" s="143">
        <v>45108</v>
      </c>
    </row>
    <row r="11" spans="1:2">
      <c r="A11" s="144" t="s">
        <v>738</v>
      </c>
      <c r="B11" s="143">
        <v>45108</v>
      </c>
    </row>
    <row r="12" spans="1:2">
      <c r="A12" s="144" t="s">
        <v>732</v>
      </c>
      <c r="B12" s="143">
        <v>45108</v>
      </c>
    </row>
    <row r="13" spans="1:2">
      <c r="A13" s="144" t="s">
        <v>277</v>
      </c>
      <c r="B13" s="143">
        <v>45108</v>
      </c>
    </row>
    <row r="14" spans="1:2">
      <c r="A14" s="144" t="s">
        <v>279</v>
      </c>
      <c r="B14" s="143">
        <v>45108</v>
      </c>
    </row>
    <row r="15" spans="1:2">
      <c r="A15" s="144" t="s">
        <v>303</v>
      </c>
      <c r="B15" s="143">
        <v>44986</v>
      </c>
    </row>
    <row r="16" spans="1:2">
      <c r="A16" s="144" t="s">
        <v>550</v>
      </c>
      <c r="B16" s="143">
        <v>45108</v>
      </c>
    </row>
  </sheetData>
  <conditionalFormatting sqref="A1:A16">
    <cfRule type="duplicateValues" dxfId="4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4"/>
  <sheetViews>
    <sheetView topLeftCell="D1" zoomScaleNormal="100" workbookViewId="0">
      <selection activeCell="B17" sqref="B17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12" customWidth="1"/>
    <col min="11" max="11" width="34.7109375" bestFit="1" customWidth="1"/>
    <col min="12" max="12" width="47.140625" bestFit="1" customWidth="1"/>
    <col min="13" max="13" width="18.5703125" bestFit="1" customWidth="1"/>
    <col min="14" max="14" width="10.42578125" bestFit="1" customWidth="1"/>
    <col min="15" max="15" width="11.85546875" style="17" bestFit="1" customWidth="1"/>
    <col min="16" max="17" width="11.7109375" style="17" customWidth="1"/>
    <col min="18" max="18" width="13.7109375" bestFit="1" customWidth="1"/>
    <col min="19" max="19" width="12" style="17" bestFit="1" customWidth="1"/>
    <col min="20" max="20" width="11.85546875" style="17" bestFit="1" customWidth="1"/>
    <col min="21" max="21" width="16.7109375" style="17" bestFit="1" customWidth="1"/>
    <col min="22" max="22" width="15.42578125" style="17" bestFit="1" customWidth="1"/>
    <col min="23" max="23" width="20.140625" style="17" bestFit="1" customWidth="1"/>
    <col min="24" max="24" width="21.85546875" style="17" bestFit="1" customWidth="1"/>
    <col min="25" max="25" width="9.140625" style="17" bestFit="1" customWidth="1"/>
    <col min="26" max="26" width="19.85546875" style="17" bestFit="1" customWidth="1"/>
    <col min="27" max="27" width="28.85546875" style="17" bestFit="1" customWidth="1"/>
    <col min="28" max="28" width="9.5703125" style="17" bestFit="1" customWidth="1"/>
    <col min="29" max="29" width="21.7109375" style="17" bestFit="1" customWidth="1"/>
    <col min="30" max="30" width="11.5703125" style="17" bestFit="1" customWidth="1"/>
  </cols>
  <sheetData>
    <row r="1" spans="1:30" ht="152.25" customHeight="1"/>
    <row r="3" spans="1:30">
      <c r="A3" t="s">
        <v>3003</v>
      </c>
      <c r="B3" s="134" t="s">
        <v>2488</v>
      </c>
      <c r="C3" s="134" t="s">
        <v>3168</v>
      </c>
      <c r="D3" s="134" t="s">
        <v>2492</v>
      </c>
      <c r="E3" s="134" t="s">
        <v>3169</v>
      </c>
      <c r="F3" s="134" t="s">
        <v>3170</v>
      </c>
      <c r="G3" s="134" t="s">
        <v>3171</v>
      </c>
      <c r="H3" s="134" t="s">
        <v>2489</v>
      </c>
      <c r="I3" s="134" t="s">
        <v>2642</v>
      </c>
      <c r="J3" s="134" t="s">
        <v>2643</v>
      </c>
      <c r="K3" s="134" t="s">
        <v>1671</v>
      </c>
      <c r="L3" s="136" t="s">
        <v>1696</v>
      </c>
      <c r="M3" s="136" t="s">
        <v>3</v>
      </c>
      <c r="N3" s="136" t="s">
        <v>4</v>
      </c>
      <c r="O3" s="136" t="s">
        <v>5</v>
      </c>
      <c r="P3" s="136" t="s">
        <v>3772</v>
      </c>
      <c r="Q3" s="136" t="s">
        <v>1697</v>
      </c>
      <c r="R3" s="134" t="s">
        <v>3160</v>
      </c>
      <c r="S3" s="134" t="s">
        <v>3004</v>
      </c>
      <c r="T3" s="134" t="s">
        <v>3173</v>
      </c>
      <c r="U3" s="134" t="s">
        <v>3172</v>
      </c>
      <c r="V3" s="136" t="s">
        <v>3174</v>
      </c>
      <c r="W3" s="136" t="s">
        <v>3175</v>
      </c>
      <c r="X3" s="136" t="s">
        <v>3176</v>
      </c>
      <c r="Y3" s="136" t="s">
        <v>3340</v>
      </c>
      <c r="Z3" s="136" t="s">
        <v>3177</v>
      </c>
      <c r="AA3" s="136" t="s">
        <v>3178</v>
      </c>
      <c r="AB3" s="136" t="s">
        <v>3179</v>
      </c>
      <c r="AC3" s="136" t="s">
        <v>3439</v>
      </c>
      <c r="AD3" s="136" t="s">
        <v>3180</v>
      </c>
    </row>
    <row r="4" spans="1:30" hidden="1">
      <c r="A4" t="str">
        <f>Tabla20[[#This Row],[cedula]]&amp;Tabla20[[#This Row],[prog]]&amp;LEFT(Tabla20[[#This Row],[tipo]],3)</f>
        <v>0011824362501CAR</v>
      </c>
      <c r="B4" s="135" t="s">
        <v>3284</v>
      </c>
      <c r="C4" s="135" t="s">
        <v>3285</v>
      </c>
      <c r="D4" s="135" t="s">
        <v>2493</v>
      </c>
      <c r="E4" s="135" t="s">
        <v>3181</v>
      </c>
      <c r="F4" s="135" t="s">
        <v>3182</v>
      </c>
      <c r="G4" s="135" t="s">
        <v>3188</v>
      </c>
      <c r="H4" s="135" t="s">
        <v>3065</v>
      </c>
      <c r="I4" s="135" t="s">
        <v>3091</v>
      </c>
      <c r="J4" s="135" t="s">
        <v>3092</v>
      </c>
      <c r="K4" s="135" t="s">
        <v>924</v>
      </c>
      <c r="L4" s="138">
        <v>175000</v>
      </c>
      <c r="M4" s="138">
        <v>29747.24</v>
      </c>
      <c r="N4" s="138">
        <v>5320</v>
      </c>
      <c r="O4" s="138">
        <v>5022.5</v>
      </c>
      <c r="P4" s="138">
        <f>SUM(Tabla20[[#This Row],[ADP]:[SFS - Salud Padres]])</f>
        <v>325</v>
      </c>
      <c r="Q4" s="138">
        <v>134585.26</v>
      </c>
      <c r="R4" s="135" t="str">
        <f>_xlfn.XLOOKUP(Tabla20[[#This Row],[cedula]],EMPXSEXO[NODOC],EMPXSEXO[GENERO])</f>
        <v>F</v>
      </c>
      <c r="S4" s="135" t="str">
        <f>_xlfn.XLOOKUP(Tabla20[[#This Row],[nomdepto]],Tabla21[LUGAR],Tabla21[CODLUGAR])</f>
        <v>01.83</v>
      </c>
      <c r="T4" s="135" t="s">
        <v>3724</v>
      </c>
      <c r="U4" s="135" t="s">
        <v>3723</v>
      </c>
      <c r="V4" s="137">
        <v>0</v>
      </c>
      <c r="W4" s="138">
        <v>300</v>
      </c>
      <c r="X4" s="137">
        <v>0</v>
      </c>
      <c r="Y4" s="137">
        <v>0</v>
      </c>
      <c r="Z4" s="140">
        <v>0</v>
      </c>
      <c r="AA4" s="138">
        <v>25</v>
      </c>
      <c r="AB4" s="137">
        <v>0</v>
      </c>
      <c r="AC4" s="137">
        <v>0</v>
      </c>
      <c r="AD4" s="137">
        <v>0</v>
      </c>
    </row>
    <row r="5" spans="1:30" hidden="1">
      <c r="A5" t="str">
        <f>Tabla20[[#This Row],[cedula]]&amp;Tabla20[[#This Row],[prog]]&amp;LEFT(Tabla20[[#This Row],[tipo]],3)</f>
        <v>0011776215301CAR</v>
      </c>
      <c r="B5" s="135" t="s">
        <v>3284</v>
      </c>
      <c r="C5" s="135" t="s">
        <v>3285</v>
      </c>
      <c r="D5" s="135" t="s">
        <v>2493</v>
      </c>
      <c r="E5" s="135" t="s">
        <v>3181</v>
      </c>
      <c r="F5" s="135" t="s">
        <v>3182</v>
      </c>
      <c r="G5" s="135" t="s">
        <v>3186</v>
      </c>
      <c r="H5" s="135" t="s">
        <v>3073</v>
      </c>
      <c r="I5" s="135" t="s">
        <v>3072</v>
      </c>
      <c r="J5" s="135" t="s">
        <v>3100</v>
      </c>
      <c r="K5" s="135" t="s">
        <v>924</v>
      </c>
      <c r="L5" s="138">
        <v>150000</v>
      </c>
      <c r="M5" s="139">
        <v>23866.62</v>
      </c>
      <c r="N5" s="138">
        <v>4560</v>
      </c>
      <c r="O5" s="138">
        <v>4305</v>
      </c>
      <c r="P5" s="138">
        <f>SUM(Tabla20[[#This Row],[ADP]:[SFS - Salud Padres]])</f>
        <v>25</v>
      </c>
      <c r="Q5" s="138">
        <v>117243.38</v>
      </c>
      <c r="R5" s="135" t="str">
        <f>_xlfn.XLOOKUP(Tabla20[[#This Row],[cedula]],EMPXSEXO[NODOC],EMPXSEXO[GENERO])</f>
        <v>F</v>
      </c>
      <c r="S5" s="135" t="str">
        <f>_xlfn.XLOOKUP(Tabla20[[#This Row],[nomdepto]],Tabla21[LUGAR],Tabla21[CODLUGAR])</f>
        <v>01.83</v>
      </c>
      <c r="T5" s="135" t="s">
        <v>3724</v>
      </c>
      <c r="U5" s="135" t="s">
        <v>3723</v>
      </c>
      <c r="V5" s="137">
        <v>0</v>
      </c>
      <c r="W5" s="137">
        <v>0</v>
      </c>
      <c r="X5" s="137">
        <v>0</v>
      </c>
      <c r="Y5" s="137">
        <v>0</v>
      </c>
      <c r="Z5" s="137">
        <v>0</v>
      </c>
      <c r="AA5" s="138">
        <v>25</v>
      </c>
      <c r="AB5" s="137">
        <v>0</v>
      </c>
      <c r="AC5" s="137">
        <v>0</v>
      </c>
      <c r="AD5" s="137">
        <v>0</v>
      </c>
    </row>
    <row r="6" spans="1:30" hidden="1">
      <c r="A6" t="str">
        <f>Tabla20[[#This Row],[cedula]]&amp;Tabla20[[#This Row],[prog]]&amp;LEFT(Tabla20[[#This Row],[tipo]],3)</f>
        <v>0011701859801CAR</v>
      </c>
      <c r="B6" s="135" t="s">
        <v>3284</v>
      </c>
      <c r="C6" s="135" t="s">
        <v>3285</v>
      </c>
      <c r="D6" s="135" t="s">
        <v>2493</v>
      </c>
      <c r="E6" s="135" t="s">
        <v>3181</v>
      </c>
      <c r="F6" s="135" t="s">
        <v>3182</v>
      </c>
      <c r="G6" s="135" t="s">
        <v>3185</v>
      </c>
      <c r="H6" s="135" t="s">
        <v>3075</v>
      </c>
      <c r="I6" s="135" t="s">
        <v>3074</v>
      </c>
      <c r="J6" s="135" t="s">
        <v>3103</v>
      </c>
      <c r="K6" s="135" t="s">
        <v>924</v>
      </c>
      <c r="L6" s="138">
        <v>135000</v>
      </c>
      <c r="M6" s="138">
        <v>27395.06</v>
      </c>
      <c r="N6" s="138">
        <v>4104</v>
      </c>
      <c r="O6" s="138">
        <v>3874.5</v>
      </c>
      <c r="P6" s="138">
        <f>SUM(Tabla20[[#This Row],[ADP]:[SFS - Salud Padres]])</f>
        <v>25</v>
      </c>
      <c r="Q6" s="138">
        <v>99601.44</v>
      </c>
      <c r="R6" s="135" t="str">
        <f>_xlfn.XLOOKUP(Tabla20[[#This Row],[cedula]],EMPXSEXO[NODOC],EMPXSEXO[GENERO])</f>
        <v>F</v>
      </c>
      <c r="S6" s="135" t="str">
        <f>_xlfn.XLOOKUP(Tabla20[[#This Row],[nomdepto]],Tabla21[LUGAR],Tabla21[CODLUGAR])</f>
        <v>01.83</v>
      </c>
      <c r="T6" s="135" t="s">
        <v>3724</v>
      </c>
      <c r="U6" s="135" t="s">
        <v>3723</v>
      </c>
      <c r="V6" s="137">
        <v>0</v>
      </c>
      <c r="W6" s="137">
        <v>0</v>
      </c>
      <c r="X6" s="140">
        <v>0</v>
      </c>
      <c r="Y6" s="137">
        <v>0</v>
      </c>
      <c r="Z6" s="137">
        <v>0</v>
      </c>
      <c r="AA6" s="138">
        <v>25</v>
      </c>
      <c r="AB6" s="137">
        <v>0</v>
      </c>
      <c r="AC6" s="137">
        <v>0</v>
      </c>
      <c r="AD6" s="137">
        <v>0</v>
      </c>
    </row>
    <row r="7" spans="1:30" hidden="1">
      <c r="A7" t="str">
        <f>Tabla20[[#This Row],[cedula]]&amp;Tabla20[[#This Row],[prog]]&amp;LEFT(Tabla20[[#This Row],[tipo]],3)</f>
        <v>0010494920101CAR</v>
      </c>
      <c r="B7" s="135" t="s">
        <v>3284</v>
      </c>
      <c r="C7" s="135" t="s">
        <v>3285</v>
      </c>
      <c r="D7" s="135" t="s">
        <v>2493</v>
      </c>
      <c r="E7" s="135" t="s">
        <v>3181</v>
      </c>
      <c r="F7" s="135" t="s">
        <v>3182</v>
      </c>
      <c r="G7" s="135" t="s">
        <v>3186</v>
      </c>
      <c r="H7" s="135" t="s">
        <v>3081</v>
      </c>
      <c r="I7" s="135" t="s">
        <v>3094</v>
      </c>
      <c r="J7" s="135" t="s">
        <v>326</v>
      </c>
      <c r="K7" s="135" t="s">
        <v>924</v>
      </c>
      <c r="L7" s="138">
        <v>110000</v>
      </c>
      <c r="M7" s="138">
        <v>14457.62</v>
      </c>
      <c r="N7" s="138">
        <v>3344</v>
      </c>
      <c r="O7" s="138">
        <v>3157</v>
      </c>
      <c r="P7" s="138">
        <f>SUM(Tabla20[[#This Row],[ADP]:[SFS - Salud Padres]])</f>
        <v>25</v>
      </c>
      <c r="Q7" s="138">
        <v>89016.38</v>
      </c>
      <c r="R7" s="135" t="str">
        <f>_xlfn.XLOOKUP(Tabla20[[#This Row],[cedula]],EMPXSEXO[NODOC],EMPXSEXO[GENERO])</f>
        <v>M</v>
      </c>
      <c r="S7" s="135" t="str">
        <f>_xlfn.XLOOKUP(Tabla20[[#This Row],[nomdepto]],Tabla21[LUGAR],Tabla21[CODLUGAR])</f>
        <v>01.83</v>
      </c>
      <c r="T7" s="135" t="s">
        <v>3724</v>
      </c>
      <c r="U7" s="135" t="s">
        <v>3723</v>
      </c>
      <c r="V7" s="137">
        <v>0</v>
      </c>
      <c r="W7" s="141">
        <v>0</v>
      </c>
      <c r="X7" s="140">
        <v>0</v>
      </c>
      <c r="Y7" s="137">
        <v>0</v>
      </c>
      <c r="Z7" s="141">
        <v>0</v>
      </c>
      <c r="AA7" s="138">
        <v>25</v>
      </c>
      <c r="AB7" s="137">
        <v>0</v>
      </c>
      <c r="AC7" s="137">
        <v>0</v>
      </c>
      <c r="AD7" s="137">
        <v>0</v>
      </c>
    </row>
    <row r="8" spans="1:30" hidden="1">
      <c r="A8" t="str">
        <f>Tabla20[[#This Row],[cedula]]&amp;Tabla20[[#This Row],[prog]]&amp;LEFT(Tabla20[[#This Row],[tipo]],3)</f>
        <v>2250040536401CAR</v>
      </c>
      <c r="B8" s="135" t="s">
        <v>3284</v>
      </c>
      <c r="C8" s="135" t="s">
        <v>3285</v>
      </c>
      <c r="D8" s="135" t="s">
        <v>2493</v>
      </c>
      <c r="E8" s="135" t="s">
        <v>3181</v>
      </c>
      <c r="F8" s="135" t="s">
        <v>3182</v>
      </c>
      <c r="G8" s="135" t="s">
        <v>3190</v>
      </c>
      <c r="H8" s="135" t="s">
        <v>3082</v>
      </c>
      <c r="I8" s="135" t="s">
        <v>3096</v>
      </c>
      <c r="J8" s="135" t="s">
        <v>3097</v>
      </c>
      <c r="K8" s="135" t="s">
        <v>924</v>
      </c>
      <c r="L8" s="138">
        <v>95000</v>
      </c>
      <c r="M8" s="139">
        <v>10929.24</v>
      </c>
      <c r="N8" s="138">
        <v>2888</v>
      </c>
      <c r="O8" s="138">
        <v>2726.5</v>
      </c>
      <c r="P8" s="138">
        <f>SUM(Tabla20[[#This Row],[ADP]:[SFS - Salud Padres]])</f>
        <v>25</v>
      </c>
      <c r="Q8" s="138">
        <v>78431.259999999995</v>
      </c>
      <c r="R8" s="135" t="str">
        <f>_xlfn.XLOOKUP(Tabla20[[#This Row],[cedula]],EMPXSEXO[NODOC],EMPXSEXO[GENERO])</f>
        <v>M</v>
      </c>
      <c r="S8" s="135" t="str">
        <f>_xlfn.XLOOKUP(Tabla20[[#This Row],[nomdepto]],Tabla21[LUGAR],Tabla21[CODLUGAR])</f>
        <v>01.83</v>
      </c>
      <c r="T8" s="135" t="s">
        <v>3724</v>
      </c>
      <c r="U8" s="135" t="s">
        <v>3723</v>
      </c>
      <c r="V8" s="137">
        <v>0</v>
      </c>
      <c r="W8" s="137">
        <v>0</v>
      </c>
      <c r="X8" s="137">
        <v>0</v>
      </c>
      <c r="Y8" s="137">
        <v>0</v>
      </c>
      <c r="Z8" s="137">
        <v>0</v>
      </c>
      <c r="AA8" s="138">
        <v>25</v>
      </c>
      <c r="AB8" s="137">
        <v>0</v>
      </c>
      <c r="AC8" s="137">
        <v>0</v>
      </c>
      <c r="AD8" s="137">
        <v>0</v>
      </c>
    </row>
    <row r="9" spans="1:30" hidden="1">
      <c r="A9" t="str">
        <f>Tabla20[[#This Row],[cedula]]&amp;Tabla20[[#This Row],[prog]]&amp;LEFT(Tabla20[[#This Row],[tipo]],3)</f>
        <v>0010007368301CAR</v>
      </c>
      <c r="B9" s="135" t="s">
        <v>3284</v>
      </c>
      <c r="C9" s="135" t="s">
        <v>3285</v>
      </c>
      <c r="D9" s="135" t="s">
        <v>2493</v>
      </c>
      <c r="E9" s="135" t="s">
        <v>3181</v>
      </c>
      <c r="F9" s="135" t="s">
        <v>3182</v>
      </c>
      <c r="G9" s="135" t="s">
        <v>3184</v>
      </c>
      <c r="H9" s="135" t="s">
        <v>3447</v>
      </c>
      <c r="I9" s="135" t="s">
        <v>3446</v>
      </c>
      <c r="J9" s="135" t="s">
        <v>789</v>
      </c>
      <c r="K9" s="135" t="s">
        <v>924</v>
      </c>
      <c r="L9" s="138">
        <v>55666.67</v>
      </c>
      <c r="M9" s="138">
        <v>2671.23</v>
      </c>
      <c r="N9" s="138">
        <v>1692.27</v>
      </c>
      <c r="O9" s="138">
        <v>1597.63</v>
      </c>
      <c r="P9" s="138">
        <f>SUM(Tabla20[[#This Row],[ADP]:[SFS - Salud Padres]])</f>
        <v>25</v>
      </c>
      <c r="Q9" s="138">
        <v>49680.54</v>
      </c>
      <c r="R9" s="135" t="str">
        <f>_xlfn.XLOOKUP(Tabla20[[#This Row],[cedula]],EMPXSEXO[NODOC],EMPXSEXO[GENERO])</f>
        <v>F</v>
      </c>
      <c r="S9" s="135" t="str">
        <f>_xlfn.XLOOKUP(Tabla20[[#This Row],[nomdepto]],Tabla21[LUGAR],Tabla21[CODLUGAR])</f>
        <v>01.83</v>
      </c>
      <c r="T9" s="135" t="s">
        <v>3724</v>
      </c>
      <c r="U9" s="135" t="s">
        <v>3723</v>
      </c>
      <c r="V9" s="137">
        <v>0</v>
      </c>
      <c r="W9" s="141">
        <v>0</v>
      </c>
      <c r="X9" s="141">
        <v>0</v>
      </c>
      <c r="Y9" s="137">
        <v>0</v>
      </c>
      <c r="Z9" s="141">
        <v>0</v>
      </c>
      <c r="AA9" s="138">
        <v>25</v>
      </c>
      <c r="AB9" s="137">
        <v>0</v>
      </c>
      <c r="AC9" s="137">
        <v>0</v>
      </c>
      <c r="AD9" s="137">
        <v>0</v>
      </c>
    </row>
    <row r="10" spans="1:30" hidden="1">
      <c r="A10" t="str">
        <f>Tabla20[[#This Row],[cedula]]&amp;Tabla20[[#This Row],[prog]]&amp;LEFT(Tabla20[[#This Row],[tipo]],3)</f>
        <v>0011767271701CAR</v>
      </c>
      <c r="B10" s="135" t="s">
        <v>3284</v>
      </c>
      <c r="C10" s="135" t="s">
        <v>3285</v>
      </c>
      <c r="D10" s="135" t="s">
        <v>2493</v>
      </c>
      <c r="E10" s="135" t="s">
        <v>3181</v>
      </c>
      <c r="F10" s="135" t="s">
        <v>3182</v>
      </c>
      <c r="G10" s="135" t="s">
        <v>3186</v>
      </c>
      <c r="H10" s="135" t="s">
        <v>3449</v>
      </c>
      <c r="I10" s="135" t="s">
        <v>3448</v>
      </c>
      <c r="J10" s="135" t="s">
        <v>789</v>
      </c>
      <c r="K10" s="135" t="s">
        <v>924</v>
      </c>
      <c r="L10" s="138">
        <v>26666.67</v>
      </c>
      <c r="M10" s="141">
        <v>0</v>
      </c>
      <c r="N10" s="138">
        <v>810.67</v>
      </c>
      <c r="O10" s="138">
        <v>765.33</v>
      </c>
      <c r="P10" s="138">
        <f>SUM(Tabla20[[#This Row],[ADP]:[SFS - Salud Padres]])</f>
        <v>25</v>
      </c>
      <c r="Q10" s="138">
        <v>25065.67</v>
      </c>
      <c r="R10" s="135" t="str">
        <f>_xlfn.XLOOKUP(Tabla20[[#This Row],[cedula]],EMPXSEXO[NODOC],EMPXSEXO[GENERO])</f>
        <v>M</v>
      </c>
      <c r="S10" s="135" t="str">
        <f>_xlfn.XLOOKUP(Tabla20[[#This Row],[nomdepto]],Tabla21[LUGAR],Tabla21[CODLUGAR])</f>
        <v>01.83</v>
      </c>
      <c r="T10" s="135" t="s">
        <v>3724</v>
      </c>
      <c r="U10" s="135" t="s">
        <v>3723</v>
      </c>
      <c r="V10" s="137">
        <v>0</v>
      </c>
      <c r="W10" s="137">
        <v>0</v>
      </c>
      <c r="X10" s="137">
        <v>0</v>
      </c>
      <c r="Y10" s="137">
        <v>0</v>
      </c>
      <c r="Z10" s="137">
        <v>0</v>
      </c>
      <c r="AA10" s="138">
        <v>25</v>
      </c>
      <c r="AB10" s="137">
        <v>0</v>
      </c>
      <c r="AC10" s="137">
        <v>0</v>
      </c>
      <c r="AD10" s="137">
        <v>0</v>
      </c>
    </row>
    <row r="11" spans="1:30" hidden="1">
      <c r="A11" t="str">
        <f>Tabla20[[#This Row],[cedula]]&amp;Tabla20[[#This Row],[prog]]&amp;LEFT(Tabla20[[#This Row],[tipo]],3)</f>
        <v>0010534635701CAR</v>
      </c>
      <c r="B11" s="135" t="s">
        <v>3284</v>
      </c>
      <c r="C11" s="135" t="s">
        <v>3285</v>
      </c>
      <c r="D11" s="135" t="s">
        <v>2493</v>
      </c>
      <c r="E11" s="135" t="s">
        <v>3181</v>
      </c>
      <c r="F11" s="135" t="s">
        <v>3182</v>
      </c>
      <c r="G11" s="135" t="s">
        <v>3186</v>
      </c>
      <c r="H11" s="135" t="s">
        <v>3067</v>
      </c>
      <c r="I11" s="135" t="s">
        <v>3066</v>
      </c>
      <c r="J11" s="135" t="s">
        <v>3095</v>
      </c>
      <c r="K11" s="135" t="s">
        <v>924</v>
      </c>
      <c r="L11" s="138">
        <v>25000</v>
      </c>
      <c r="M11" s="140">
        <v>0</v>
      </c>
      <c r="N11" s="138">
        <v>760</v>
      </c>
      <c r="O11" s="138">
        <v>717.5</v>
      </c>
      <c r="P11" s="138">
        <f>SUM(Tabla20[[#This Row],[ADP]:[SFS - Salud Padres]])</f>
        <v>25</v>
      </c>
      <c r="Q11" s="138">
        <v>23497.5</v>
      </c>
      <c r="R11" s="135" t="str">
        <f>_xlfn.XLOOKUP(Tabla20[[#This Row],[cedula]],EMPXSEXO[NODOC],EMPXSEXO[GENERO])</f>
        <v>M</v>
      </c>
      <c r="S11" s="135" t="str">
        <f>_xlfn.XLOOKUP(Tabla20[[#This Row],[nomdepto]],Tabla21[LUGAR],Tabla21[CODLUGAR])</f>
        <v>01.83</v>
      </c>
      <c r="T11" s="135" t="s">
        <v>3724</v>
      </c>
      <c r="U11" s="135" t="s">
        <v>3723</v>
      </c>
      <c r="V11" s="137">
        <v>0</v>
      </c>
      <c r="W11" s="140">
        <v>0</v>
      </c>
      <c r="X11" s="140">
        <v>0</v>
      </c>
      <c r="Y11" s="137">
        <v>0</v>
      </c>
      <c r="Z11" s="140">
        <v>0</v>
      </c>
      <c r="AA11" s="138">
        <v>25</v>
      </c>
      <c r="AB11" s="137">
        <v>0</v>
      </c>
      <c r="AC11" s="137">
        <v>0</v>
      </c>
      <c r="AD11" s="137">
        <v>0</v>
      </c>
    </row>
    <row r="12" spans="1:30" hidden="1">
      <c r="A12" t="str">
        <f>Tabla20[[#This Row],[cedula]]&amp;Tabla20[[#This Row],[prog]]&amp;LEFT(Tabla20[[#This Row],[tipo]],3)</f>
        <v>2230046881001CAR</v>
      </c>
      <c r="B12" s="135" t="s">
        <v>3284</v>
      </c>
      <c r="C12" s="135" t="s">
        <v>3285</v>
      </c>
      <c r="D12" s="135" t="s">
        <v>2493</v>
      </c>
      <c r="E12" s="135" t="s">
        <v>3181</v>
      </c>
      <c r="F12" s="135" t="s">
        <v>3182</v>
      </c>
      <c r="G12" s="135" t="s">
        <v>3186</v>
      </c>
      <c r="H12" s="135" t="s">
        <v>3069</v>
      </c>
      <c r="I12" s="135" t="s">
        <v>3068</v>
      </c>
      <c r="J12" s="135" t="s">
        <v>110</v>
      </c>
      <c r="K12" s="135" t="s">
        <v>924</v>
      </c>
      <c r="L12" s="138">
        <v>25000</v>
      </c>
      <c r="M12" s="141">
        <v>0</v>
      </c>
      <c r="N12" s="138">
        <v>760</v>
      </c>
      <c r="O12" s="138">
        <v>717.5</v>
      </c>
      <c r="P12" s="138">
        <f>SUM(Tabla20[[#This Row],[ADP]:[SFS - Salud Padres]])</f>
        <v>25</v>
      </c>
      <c r="Q12" s="138">
        <v>23497.5</v>
      </c>
      <c r="R12" s="135" t="str">
        <f>_xlfn.XLOOKUP(Tabla20[[#This Row],[cedula]],EMPXSEXO[NODOC],EMPXSEXO[GENERO])</f>
        <v>M</v>
      </c>
      <c r="S12" s="135" t="str">
        <f>_xlfn.XLOOKUP(Tabla20[[#This Row],[nomdepto]],Tabla21[LUGAR],Tabla21[CODLUGAR])</f>
        <v>01.83</v>
      </c>
      <c r="T12" s="135" t="s">
        <v>3724</v>
      </c>
      <c r="U12" s="135" t="s">
        <v>3723</v>
      </c>
      <c r="V12" s="137">
        <v>0</v>
      </c>
      <c r="W12" s="137">
        <v>0</v>
      </c>
      <c r="X12" s="140">
        <v>0</v>
      </c>
      <c r="Y12" s="137">
        <v>0</v>
      </c>
      <c r="Z12" s="140">
        <v>0</v>
      </c>
      <c r="AA12" s="138">
        <v>25</v>
      </c>
      <c r="AB12" s="137">
        <v>0</v>
      </c>
      <c r="AC12" s="137">
        <v>0</v>
      </c>
      <c r="AD12" s="137">
        <v>0</v>
      </c>
    </row>
    <row r="13" spans="1:30" hidden="1">
      <c r="A13" t="str">
        <f>Tabla20[[#This Row],[cedula]]&amp;Tabla20[[#This Row],[prog]]&amp;LEFT(Tabla20[[#This Row],[tipo]],3)</f>
        <v>2230115586101CAR</v>
      </c>
      <c r="B13" s="135" t="s">
        <v>3284</v>
      </c>
      <c r="C13" s="135" t="s">
        <v>3285</v>
      </c>
      <c r="D13" s="135" t="s">
        <v>2493</v>
      </c>
      <c r="E13" s="135" t="s">
        <v>3181</v>
      </c>
      <c r="F13" s="135" t="s">
        <v>3182</v>
      </c>
      <c r="G13" s="135" t="s">
        <v>3186</v>
      </c>
      <c r="H13" s="135" t="s">
        <v>3700</v>
      </c>
      <c r="I13" s="135" t="s">
        <v>3699</v>
      </c>
      <c r="J13" s="135" t="s">
        <v>3701</v>
      </c>
      <c r="K13" s="135" t="s">
        <v>233</v>
      </c>
      <c r="L13" s="138">
        <v>70000</v>
      </c>
      <c r="M13" s="139">
        <v>5368.48</v>
      </c>
      <c r="N13" s="138">
        <v>2128</v>
      </c>
      <c r="O13" s="138">
        <v>2009</v>
      </c>
      <c r="P13" s="138">
        <f>SUM(Tabla20[[#This Row],[ADP]:[SFS - Salud Padres]])</f>
        <v>25</v>
      </c>
      <c r="Q13" s="138">
        <v>60469.52</v>
      </c>
      <c r="R13" s="135" t="str">
        <f>_xlfn.XLOOKUP(Tabla20[[#This Row],[cedula]],EMPXSEXO[NODOC],EMPXSEXO[GENERO])</f>
        <v>M</v>
      </c>
      <c r="S13" s="135" t="str">
        <f>_xlfn.XLOOKUP(Tabla20[[#This Row],[nomdepto]],Tabla21[LUGAR],Tabla21[CODLUGAR])</f>
        <v>01.83.00.00.11.04</v>
      </c>
      <c r="T13" s="135" t="s">
        <v>3724</v>
      </c>
      <c r="U13" s="135" t="s">
        <v>3723</v>
      </c>
      <c r="V13" s="137">
        <v>0</v>
      </c>
      <c r="W13" s="141">
        <v>0</v>
      </c>
      <c r="X13" s="141">
        <v>0</v>
      </c>
      <c r="Y13" s="137">
        <v>0</v>
      </c>
      <c r="Z13" s="141">
        <v>0</v>
      </c>
      <c r="AA13" s="138">
        <v>25</v>
      </c>
      <c r="AB13" s="137">
        <v>0</v>
      </c>
      <c r="AC13" s="137">
        <v>0</v>
      </c>
      <c r="AD13" s="137">
        <v>0</v>
      </c>
    </row>
    <row r="14" spans="1:30" hidden="1">
      <c r="A14" t="str">
        <f>Tabla20[[#This Row],[cedula]]&amp;Tabla20[[#This Row],[prog]]&amp;LEFT(Tabla20[[#This Row],[tipo]],3)</f>
        <v>0011662924701CAR</v>
      </c>
      <c r="B14" s="135" t="s">
        <v>3284</v>
      </c>
      <c r="C14" s="135" t="s">
        <v>3285</v>
      </c>
      <c r="D14" s="135" t="s">
        <v>2493</v>
      </c>
      <c r="E14" s="135" t="s">
        <v>3181</v>
      </c>
      <c r="F14" s="135" t="s">
        <v>3182</v>
      </c>
      <c r="G14" s="135" t="s">
        <v>3186</v>
      </c>
      <c r="H14" s="135" t="s">
        <v>3162</v>
      </c>
      <c r="I14" s="135" t="s">
        <v>3165</v>
      </c>
      <c r="J14" s="135" t="s">
        <v>82</v>
      </c>
      <c r="K14" s="135" t="s">
        <v>185</v>
      </c>
      <c r="L14" s="138">
        <v>30000</v>
      </c>
      <c r="M14" s="140">
        <v>0</v>
      </c>
      <c r="N14" s="138">
        <v>912</v>
      </c>
      <c r="O14" s="138">
        <v>861</v>
      </c>
      <c r="P14" s="138">
        <f>SUM(Tabla20[[#This Row],[ADP]:[SFS - Salud Padres]])</f>
        <v>25</v>
      </c>
      <c r="Q14" s="138">
        <v>28202</v>
      </c>
      <c r="R14" s="135" t="str">
        <f>_xlfn.XLOOKUP(Tabla20[[#This Row],[cedula]],EMPXSEXO[NODOC],EMPXSEXO[GENERO])</f>
        <v>M</v>
      </c>
      <c r="S14" s="135" t="str">
        <f>_xlfn.XLOOKUP(Tabla20[[#This Row],[nomdepto]],Tabla21[LUGAR],Tabla21[CODLUGAR])</f>
        <v>01.83.00.00.12.03</v>
      </c>
      <c r="T14" s="135" t="s">
        <v>3724</v>
      </c>
      <c r="U14" s="135" t="s">
        <v>3723</v>
      </c>
      <c r="V14" s="137">
        <v>0</v>
      </c>
      <c r="W14" s="141">
        <v>0</v>
      </c>
      <c r="X14" s="140">
        <v>0</v>
      </c>
      <c r="Y14" s="137">
        <v>0</v>
      </c>
      <c r="Z14" s="137">
        <v>0</v>
      </c>
      <c r="AA14" s="138">
        <v>25</v>
      </c>
      <c r="AB14" s="137">
        <v>0</v>
      </c>
      <c r="AC14" s="137">
        <v>0</v>
      </c>
      <c r="AD14" s="137">
        <v>0</v>
      </c>
    </row>
    <row r="15" spans="1:30" hidden="1">
      <c r="A15" t="str">
        <f>Tabla20[[#This Row],[cedula]]&amp;Tabla20[[#This Row],[prog]]&amp;LEFT(Tabla20[[#This Row],[tipo]],3)</f>
        <v>4021851730401CAR</v>
      </c>
      <c r="B15" s="135" t="s">
        <v>3284</v>
      </c>
      <c r="C15" s="135" t="s">
        <v>3285</v>
      </c>
      <c r="D15" s="135" t="s">
        <v>2493</v>
      </c>
      <c r="E15" s="135" t="s">
        <v>3181</v>
      </c>
      <c r="F15" s="135" t="s">
        <v>3182</v>
      </c>
      <c r="G15" s="135" t="s">
        <v>3186</v>
      </c>
      <c r="H15" s="135" t="s">
        <v>3696</v>
      </c>
      <c r="I15" s="135" t="s">
        <v>3695</v>
      </c>
      <c r="J15" s="135" t="s">
        <v>82</v>
      </c>
      <c r="K15" s="135" t="s">
        <v>185</v>
      </c>
      <c r="L15" s="138">
        <v>30000</v>
      </c>
      <c r="M15" s="140">
        <v>0</v>
      </c>
      <c r="N15" s="138">
        <v>912</v>
      </c>
      <c r="O15" s="138">
        <v>861</v>
      </c>
      <c r="P15" s="138">
        <f>SUM(Tabla20[[#This Row],[ADP]:[SFS - Salud Padres]])</f>
        <v>25</v>
      </c>
      <c r="Q15" s="138">
        <v>28202</v>
      </c>
      <c r="R15" s="135" t="str">
        <f>_xlfn.XLOOKUP(Tabla20[[#This Row],[cedula]],EMPXSEXO[NODOC],EMPXSEXO[GENERO])</f>
        <v>M</v>
      </c>
      <c r="S15" s="135" t="str">
        <f>_xlfn.XLOOKUP(Tabla20[[#This Row],[nomdepto]],Tabla21[LUGAR],Tabla21[CODLUGAR])</f>
        <v>01.83.00.00.12.03</v>
      </c>
      <c r="T15" s="135" t="s">
        <v>3724</v>
      </c>
      <c r="U15" s="135" t="s">
        <v>3723</v>
      </c>
      <c r="V15" s="137">
        <v>0</v>
      </c>
      <c r="W15" s="140">
        <v>0</v>
      </c>
      <c r="X15" s="140">
        <v>0</v>
      </c>
      <c r="Y15" s="137">
        <v>0</v>
      </c>
      <c r="Z15" s="140">
        <v>0</v>
      </c>
      <c r="AA15" s="138">
        <v>25</v>
      </c>
      <c r="AB15" s="137">
        <v>0</v>
      </c>
      <c r="AC15" s="137">
        <v>0</v>
      </c>
      <c r="AD15" s="137">
        <v>0</v>
      </c>
    </row>
    <row r="16" spans="1:30" hidden="1">
      <c r="A16" t="str">
        <f>Tabla20[[#This Row],[cedula]]&amp;Tabla20[[#This Row],[prog]]&amp;LEFT(Tabla20[[#This Row],[tipo]],3)</f>
        <v>0011952026001CAR</v>
      </c>
      <c r="B16" s="135" t="s">
        <v>3284</v>
      </c>
      <c r="C16" s="135" t="s">
        <v>3285</v>
      </c>
      <c r="D16" s="135" t="s">
        <v>2493</v>
      </c>
      <c r="E16" s="135" t="s">
        <v>3181</v>
      </c>
      <c r="F16" s="135" t="s">
        <v>3182</v>
      </c>
      <c r="G16" s="135" t="s">
        <v>3186</v>
      </c>
      <c r="H16" s="135" t="s">
        <v>3698</v>
      </c>
      <c r="I16" s="135" t="s">
        <v>3697</v>
      </c>
      <c r="J16" s="135" t="s">
        <v>82</v>
      </c>
      <c r="K16" s="135" t="s">
        <v>185</v>
      </c>
      <c r="L16" s="138">
        <v>30000</v>
      </c>
      <c r="M16" s="137">
        <v>0</v>
      </c>
      <c r="N16" s="138">
        <v>912</v>
      </c>
      <c r="O16" s="138">
        <v>861</v>
      </c>
      <c r="P16" s="138">
        <f>SUM(Tabla20[[#This Row],[ADP]:[SFS - Salud Padres]])</f>
        <v>25</v>
      </c>
      <c r="Q16" s="138">
        <v>28202</v>
      </c>
      <c r="R16" s="135" t="str">
        <f>_xlfn.XLOOKUP(Tabla20[[#This Row],[cedula]],EMPXSEXO[NODOC],EMPXSEXO[GENERO])</f>
        <v>M</v>
      </c>
      <c r="S16" s="135" t="str">
        <f>_xlfn.XLOOKUP(Tabla20[[#This Row],[nomdepto]],Tabla21[LUGAR],Tabla21[CODLUGAR])</f>
        <v>01.83.00.00.12.03</v>
      </c>
      <c r="T16" s="135" t="s">
        <v>3724</v>
      </c>
      <c r="U16" s="135" t="s">
        <v>3723</v>
      </c>
      <c r="V16" s="137">
        <v>0</v>
      </c>
      <c r="W16" s="141">
        <v>0</v>
      </c>
      <c r="X16" s="141">
        <v>0</v>
      </c>
      <c r="Y16" s="137">
        <v>0</v>
      </c>
      <c r="Z16" s="137">
        <v>0</v>
      </c>
      <c r="AA16" s="138">
        <v>25</v>
      </c>
      <c r="AB16" s="137">
        <v>0</v>
      </c>
      <c r="AC16" s="137">
        <v>0</v>
      </c>
      <c r="AD16" s="137">
        <v>0</v>
      </c>
    </row>
    <row r="17" spans="1:30" hidden="1">
      <c r="A17" t="str">
        <f>Tabla20[[#This Row],[cedula]]&amp;Tabla20[[#This Row],[prog]]&amp;LEFT(Tabla20[[#This Row],[tipo]],3)</f>
        <v>4023446983701CAR</v>
      </c>
      <c r="B17" s="135" t="s">
        <v>3284</v>
      </c>
      <c r="C17" s="135" t="s">
        <v>3285</v>
      </c>
      <c r="D17" s="135" t="s">
        <v>2493</v>
      </c>
      <c r="E17" s="135" t="s">
        <v>3181</v>
      </c>
      <c r="F17" s="135" t="s">
        <v>3182</v>
      </c>
      <c r="G17" s="135" t="s">
        <v>3186</v>
      </c>
      <c r="H17" s="135" t="s">
        <v>3163</v>
      </c>
      <c r="I17" s="135" t="s">
        <v>3167</v>
      </c>
      <c r="J17" s="135" t="s">
        <v>82</v>
      </c>
      <c r="K17" s="135" t="s">
        <v>185</v>
      </c>
      <c r="L17" s="138">
        <v>30000</v>
      </c>
      <c r="M17" s="140">
        <v>0</v>
      </c>
      <c r="N17" s="138">
        <v>912</v>
      </c>
      <c r="O17" s="138">
        <v>861</v>
      </c>
      <c r="P17" s="138">
        <f>SUM(Tabla20[[#This Row],[ADP]:[SFS - Salud Padres]])</f>
        <v>25</v>
      </c>
      <c r="Q17" s="138">
        <v>28202</v>
      </c>
      <c r="R17" s="135" t="str">
        <f>_xlfn.XLOOKUP(Tabla20[[#This Row],[cedula]],EMPXSEXO[NODOC],EMPXSEXO[GENERO])</f>
        <v>F</v>
      </c>
      <c r="S17" s="135" t="str">
        <f>_xlfn.XLOOKUP(Tabla20[[#This Row],[nomdepto]],Tabla21[LUGAR],Tabla21[CODLUGAR])</f>
        <v>01.83.00.00.12.03</v>
      </c>
      <c r="T17" s="135" t="s">
        <v>3724</v>
      </c>
      <c r="U17" s="135" t="s">
        <v>3723</v>
      </c>
      <c r="V17" s="137">
        <v>0</v>
      </c>
      <c r="W17" s="137">
        <v>0</v>
      </c>
      <c r="X17" s="141">
        <v>0</v>
      </c>
      <c r="Y17" s="137">
        <v>0</v>
      </c>
      <c r="Z17" s="141">
        <v>0</v>
      </c>
      <c r="AA17" s="138">
        <v>25</v>
      </c>
      <c r="AB17" s="137">
        <v>0</v>
      </c>
      <c r="AC17" s="137">
        <v>0</v>
      </c>
      <c r="AD17" s="137">
        <v>0</v>
      </c>
    </row>
    <row r="18" spans="1:30" hidden="1">
      <c r="A18" t="str">
        <f>Tabla20[[#This Row],[cedula]]&amp;Tabla20[[#This Row],[prog]]&amp;LEFT(Tabla20[[#This Row],[tipo]],3)</f>
        <v>0310521998801CAR</v>
      </c>
      <c r="B18" s="135" t="s">
        <v>3284</v>
      </c>
      <c r="C18" s="135" t="s">
        <v>3285</v>
      </c>
      <c r="D18" s="135" t="s">
        <v>2493</v>
      </c>
      <c r="E18" s="135" t="s">
        <v>3181</v>
      </c>
      <c r="F18" s="135" t="s">
        <v>3182</v>
      </c>
      <c r="G18" s="135" t="s">
        <v>3186</v>
      </c>
      <c r="H18" s="135" t="s">
        <v>3287</v>
      </c>
      <c r="I18" s="135" t="s">
        <v>3286</v>
      </c>
      <c r="J18" s="135" t="s">
        <v>234</v>
      </c>
      <c r="K18" s="110" t="s">
        <v>1648</v>
      </c>
      <c r="L18" s="138">
        <v>70000</v>
      </c>
      <c r="M18" s="139">
        <v>5368.48</v>
      </c>
      <c r="N18" s="138">
        <v>2128</v>
      </c>
      <c r="O18" s="138">
        <v>2009</v>
      </c>
      <c r="P18" s="138">
        <f>SUM(Tabla20[[#This Row],[ADP]:[SFS - Salud Padres]])</f>
        <v>25</v>
      </c>
      <c r="Q18" s="138">
        <v>60469.52</v>
      </c>
      <c r="R18" s="135" t="str">
        <f>_xlfn.XLOOKUP(Tabla20[[#This Row],[cedula]],EMPXSEXO[NODOC],EMPXSEXO[GENERO])</f>
        <v>F</v>
      </c>
      <c r="S18" s="135" t="str">
        <f>_xlfn.XLOOKUP(Tabla20[[#This Row],[nomdepto]],Tabla21[LUGAR],Tabla21[CODLUGAR])</f>
        <v>01.83.03.03</v>
      </c>
      <c r="T18" s="135" t="s">
        <v>3724</v>
      </c>
      <c r="U18" s="135" t="s">
        <v>3723</v>
      </c>
      <c r="V18" s="137">
        <v>0</v>
      </c>
      <c r="W18" s="141">
        <v>0</v>
      </c>
      <c r="X18" s="140">
        <v>0</v>
      </c>
      <c r="Y18" s="137">
        <v>0</v>
      </c>
      <c r="Z18" s="141">
        <v>0</v>
      </c>
      <c r="AA18" s="138">
        <v>25</v>
      </c>
      <c r="AB18" s="137">
        <v>0</v>
      </c>
      <c r="AC18" s="137">
        <v>0</v>
      </c>
      <c r="AD18" s="137">
        <v>0</v>
      </c>
    </row>
    <row r="19" spans="1:30" hidden="1">
      <c r="A19" t="str">
        <f>Tabla20[[#This Row],[cedula]]&amp;Tabla20[[#This Row],[prog]]&amp;LEFT(Tabla20[[#This Row],[tipo]],3)</f>
        <v>0010073246001FIJ</v>
      </c>
      <c r="B19" s="135" t="s">
        <v>2463</v>
      </c>
      <c r="C19" s="135" t="s">
        <v>11</v>
      </c>
      <c r="D19" s="135" t="s">
        <v>2493</v>
      </c>
      <c r="E19" s="135" t="s">
        <v>3181</v>
      </c>
      <c r="F19" s="135" t="s">
        <v>3182</v>
      </c>
      <c r="G19" s="135" t="s">
        <v>3184</v>
      </c>
      <c r="H19" s="135" t="s">
        <v>1867</v>
      </c>
      <c r="I19" s="135" t="s">
        <v>3215</v>
      </c>
      <c r="J19" s="135" t="s">
        <v>1356</v>
      </c>
      <c r="K19" s="135" t="s">
        <v>924</v>
      </c>
      <c r="L19" s="138">
        <v>300000</v>
      </c>
      <c r="M19" s="138">
        <v>60009.02</v>
      </c>
      <c r="N19" s="138">
        <v>5685.41</v>
      </c>
      <c r="O19" s="138">
        <v>8610</v>
      </c>
      <c r="P19" s="138">
        <f>SUM(Tabla20[[#This Row],[ADP]:[SFS - Salud Padres]])</f>
        <v>2025</v>
      </c>
      <c r="Q19" s="138">
        <v>223670.57</v>
      </c>
      <c r="R19" s="135" t="str">
        <f>_xlfn.XLOOKUP(Tabla20[[#This Row],[cedula]],EMPXSEXO[NODOC],EMPXSEXO[GENERO])</f>
        <v>F</v>
      </c>
      <c r="S19" s="135" t="str">
        <f>_xlfn.XLOOKUP(Tabla20[[#This Row],[nomdepto]],Tabla21[LUGAR],Tabla21[CODLUGAR])</f>
        <v>01.83</v>
      </c>
      <c r="T19" s="135" t="s">
        <v>3724</v>
      </c>
      <c r="U19" s="135" t="s">
        <v>3723</v>
      </c>
      <c r="V19" s="137">
        <v>0</v>
      </c>
      <c r="W19" s="138">
        <v>2000</v>
      </c>
      <c r="X19" s="141">
        <v>0</v>
      </c>
      <c r="Y19" s="137">
        <v>0</v>
      </c>
      <c r="Z19" s="137">
        <v>0</v>
      </c>
      <c r="AA19" s="138">
        <v>25</v>
      </c>
      <c r="AB19" s="137">
        <v>0</v>
      </c>
      <c r="AC19" s="137">
        <v>0</v>
      </c>
      <c r="AD19" s="137">
        <v>0</v>
      </c>
    </row>
    <row r="20" spans="1:30" hidden="1">
      <c r="A20" t="str">
        <f>Tabla20[[#This Row],[cedula]]&amp;Tabla20[[#This Row],[prog]]&amp;LEFT(Tabla20[[#This Row],[tipo]],3)</f>
        <v>0010067285601FIJ</v>
      </c>
      <c r="B20" s="135" t="s">
        <v>2463</v>
      </c>
      <c r="C20" s="135" t="s">
        <v>11</v>
      </c>
      <c r="D20" s="135" t="s">
        <v>2493</v>
      </c>
      <c r="E20" s="135" t="s">
        <v>3181</v>
      </c>
      <c r="F20" s="135" t="s">
        <v>3182</v>
      </c>
      <c r="G20" s="135" t="s">
        <v>3184</v>
      </c>
      <c r="H20" s="135" t="s">
        <v>1795</v>
      </c>
      <c r="I20" s="135" t="s">
        <v>1563</v>
      </c>
      <c r="J20" s="135" t="s">
        <v>352</v>
      </c>
      <c r="K20" s="135" t="s">
        <v>924</v>
      </c>
      <c r="L20" s="138">
        <v>220000</v>
      </c>
      <c r="M20" s="138">
        <v>40583.019999999997</v>
      </c>
      <c r="N20" s="138">
        <v>5685.41</v>
      </c>
      <c r="O20" s="138">
        <v>6314</v>
      </c>
      <c r="P20" s="138">
        <f>SUM(Tabla20[[#This Row],[ADP]:[SFS - Salud Padres]])</f>
        <v>25</v>
      </c>
      <c r="Q20" s="138">
        <v>167392.57</v>
      </c>
      <c r="R20" s="135" t="str">
        <f>_xlfn.XLOOKUP(Tabla20[[#This Row],[cedula]],EMPXSEXO[NODOC],EMPXSEXO[GENERO])</f>
        <v>M</v>
      </c>
      <c r="S20" s="135" t="str">
        <f>_xlfn.XLOOKUP(Tabla20[[#This Row],[nomdepto]],Tabla21[LUGAR],Tabla21[CODLUGAR])</f>
        <v>01.83</v>
      </c>
      <c r="T20" s="135" t="s">
        <v>3724</v>
      </c>
      <c r="U20" s="135" t="s">
        <v>3723</v>
      </c>
      <c r="V20" s="137">
        <v>0</v>
      </c>
      <c r="W20" s="140">
        <v>0</v>
      </c>
      <c r="X20" s="140">
        <v>0</v>
      </c>
      <c r="Y20" s="137">
        <v>0</v>
      </c>
      <c r="Z20" s="140">
        <v>0</v>
      </c>
      <c r="AA20" s="138">
        <v>25</v>
      </c>
      <c r="AB20" s="137">
        <v>0</v>
      </c>
      <c r="AC20" s="137">
        <v>0</v>
      </c>
      <c r="AD20" s="137">
        <v>0</v>
      </c>
    </row>
    <row r="21" spans="1:30" hidden="1">
      <c r="A21" t="str">
        <f>Tabla20[[#This Row],[cedula]]&amp;Tabla20[[#This Row],[prog]]&amp;LEFT(Tabla20[[#This Row],[tipo]],3)</f>
        <v>0010082939901FIJ</v>
      </c>
      <c r="B21" s="135" t="s">
        <v>2463</v>
      </c>
      <c r="C21" s="135" t="s">
        <v>11</v>
      </c>
      <c r="D21" s="135" t="s">
        <v>2493</v>
      </c>
      <c r="E21" s="135" t="s">
        <v>3181</v>
      </c>
      <c r="F21" s="135" t="s">
        <v>3182</v>
      </c>
      <c r="G21" s="135" t="s">
        <v>3190</v>
      </c>
      <c r="H21" s="135" t="s">
        <v>3213</v>
      </c>
      <c r="I21" s="135" t="s">
        <v>3212</v>
      </c>
      <c r="J21" s="135" t="s">
        <v>635</v>
      </c>
      <c r="K21" s="135" t="s">
        <v>924</v>
      </c>
      <c r="L21" s="138">
        <v>220000</v>
      </c>
      <c r="M21" s="138">
        <v>40583.019999999997</v>
      </c>
      <c r="N21" s="138">
        <v>5685.41</v>
      </c>
      <c r="O21" s="138">
        <v>6314</v>
      </c>
      <c r="P21" s="138">
        <f>SUM(Tabla20[[#This Row],[ADP]:[SFS - Salud Padres]])</f>
        <v>2025</v>
      </c>
      <c r="Q21" s="138">
        <v>165392.57</v>
      </c>
      <c r="R21" s="135" t="str">
        <f>_xlfn.XLOOKUP(Tabla20[[#This Row],[cedula]],EMPXSEXO[NODOC],EMPXSEXO[GENERO])</f>
        <v>M</v>
      </c>
      <c r="S21" s="135" t="str">
        <f>_xlfn.XLOOKUP(Tabla20[[#This Row],[nomdepto]],Tabla21[LUGAR],Tabla21[CODLUGAR])</f>
        <v>01.83</v>
      </c>
      <c r="T21" s="135" t="s">
        <v>3724</v>
      </c>
      <c r="U21" s="135" t="s">
        <v>3723</v>
      </c>
      <c r="V21" s="137">
        <v>0</v>
      </c>
      <c r="W21" s="139">
        <v>2000</v>
      </c>
      <c r="X21" s="141">
        <v>0</v>
      </c>
      <c r="Y21" s="137">
        <v>0</v>
      </c>
      <c r="Z21" s="137">
        <v>0</v>
      </c>
      <c r="AA21" s="138">
        <v>25</v>
      </c>
      <c r="AB21" s="137">
        <v>0</v>
      </c>
      <c r="AC21" s="137">
        <v>0</v>
      </c>
      <c r="AD21" s="137">
        <v>0</v>
      </c>
    </row>
    <row r="22" spans="1:30" hidden="1">
      <c r="A22" t="str">
        <f>Tabla20[[#This Row],[cedula]]&amp;Tabla20[[#This Row],[prog]]&amp;LEFT(Tabla20[[#This Row],[tipo]],3)</f>
        <v>4022394301601FIJ</v>
      </c>
      <c r="B22" s="135" t="s">
        <v>2463</v>
      </c>
      <c r="C22" s="135" t="s">
        <v>11</v>
      </c>
      <c r="D22" s="135" t="s">
        <v>2493</v>
      </c>
      <c r="E22" s="135" t="s">
        <v>3181</v>
      </c>
      <c r="F22" s="135" t="s">
        <v>3182</v>
      </c>
      <c r="G22" s="135" t="s">
        <v>3184</v>
      </c>
      <c r="H22" s="135" t="s">
        <v>2330</v>
      </c>
      <c r="I22" s="135" t="s">
        <v>1691</v>
      </c>
      <c r="J22" s="135" t="s">
        <v>2558</v>
      </c>
      <c r="K22" s="135" t="s">
        <v>924</v>
      </c>
      <c r="L22" s="138">
        <v>200000</v>
      </c>
      <c r="M22" s="138">
        <v>35726.519999999997</v>
      </c>
      <c r="N22" s="138">
        <v>5685.41</v>
      </c>
      <c r="O22" s="138">
        <v>5740</v>
      </c>
      <c r="P22" s="138">
        <f>SUM(Tabla20[[#This Row],[ADP]:[SFS - Salud Padres]])</f>
        <v>425</v>
      </c>
      <c r="Q22" s="138">
        <v>152423.07</v>
      </c>
      <c r="R22" s="135" t="str">
        <f>_xlfn.XLOOKUP(Tabla20[[#This Row],[cedula]],EMPXSEXO[NODOC],EMPXSEXO[GENERO])</f>
        <v>M</v>
      </c>
      <c r="S22" s="135" t="str">
        <f>_xlfn.XLOOKUP(Tabla20[[#This Row],[nomdepto]],Tabla21[LUGAR],Tabla21[CODLUGAR])</f>
        <v>01.83</v>
      </c>
      <c r="T22" s="135" t="s">
        <v>3724</v>
      </c>
      <c r="U22" s="135" t="s">
        <v>3723</v>
      </c>
      <c r="V22" s="137">
        <v>0</v>
      </c>
      <c r="W22" s="139">
        <v>400</v>
      </c>
      <c r="X22" s="140">
        <v>0</v>
      </c>
      <c r="Y22" s="137">
        <v>0</v>
      </c>
      <c r="Z22" s="137">
        <v>0</v>
      </c>
      <c r="AA22" s="138">
        <v>25</v>
      </c>
      <c r="AB22" s="137">
        <v>0</v>
      </c>
      <c r="AC22" s="137">
        <v>0</v>
      </c>
      <c r="AD22" s="140">
        <v>0</v>
      </c>
    </row>
    <row r="23" spans="1:30" hidden="1">
      <c r="A23" t="str">
        <f>Tabla20[[#This Row],[cedula]]&amp;Tabla20[[#This Row],[prog]]&amp;LEFT(Tabla20[[#This Row],[tipo]],3)</f>
        <v>0011321675801FIJ</v>
      </c>
      <c r="B23" s="135" t="s">
        <v>2463</v>
      </c>
      <c r="C23" s="135" t="s">
        <v>11</v>
      </c>
      <c r="D23" s="135" t="s">
        <v>2493</v>
      </c>
      <c r="E23" s="135" t="s">
        <v>3181</v>
      </c>
      <c r="F23" s="135" t="s">
        <v>3182</v>
      </c>
      <c r="G23" s="135" t="s">
        <v>3184</v>
      </c>
      <c r="H23" s="135" t="s">
        <v>2218</v>
      </c>
      <c r="I23" s="135" t="s">
        <v>1580</v>
      </c>
      <c r="J23" s="135" t="s">
        <v>635</v>
      </c>
      <c r="K23" s="135" t="s">
        <v>924</v>
      </c>
      <c r="L23" s="138">
        <v>180000</v>
      </c>
      <c r="M23" s="138">
        <v>30923.37</v>
      </c>
      <c r="N23" s="138">
        <v>5472</v>
      </c>
      <c r="O23" s="138">
        <v>5166</v>
      </c>
      <c r="P23" s="138">
        <f>SUM(Tabla20[[#This Row],[ADP]:[SFS - Salud Padres]])</f>
        <v>25</v>
      </c>
      <c r="Q23" s="138">
        <v>138413.63</v>
      </c>
      <c r="R23" s="135" t="str">
        <f>_xlfn.XLOOKUP(Tabla20[[#This Row],[cedula]],EMPXSEXO[NODOC],EMPXSEXO[GENERO])</f>
        <v>M</v>
      </c>
      <c r="S23" s="135" t="str">
        <f>_xlfn.XLOOKUP(Tabla20[[#This Row],[nomdepto]],Tabla21[LUGAR],Tabla21[CODLUGAR])</f>
        <v>01.83</v>
      </c>
      <c r="T23" s="135" t="s">
        <v>3724</v>
      </c>
      <c r="U23" s="135" t="s">
        <v>3723</v>
      </c>
      <c r="V23" s="137">
        <v>0</v>
      </c>
      <c r="W23" s="141">
        <v>0</v>
      </c>
      <c r="X23" s="137">
        <v>0</v>
      </c>
      <c r="Y23" s="137">
        <v>0</v>
      </c>
      <c r="Z23" s="137">
        <v>0</v>
      </c>
      <c r="AA23" s="138">
        <v>25</v>
      </c>
      <c r="AB23" s="137">
        <v>0</v>
      </c>
      <c r="AC23" s="137">
        <v>0</v>
      </c>
      <c r="AD23" s="137">
        <v>0</v>
      </c>
    </row>
    <row r="24" spans="1:30" hidden="1">
      <c r="A24" t="str">
        <f>Tabla20[[#This Row],[cedula]]&amp;Tabla20[[#This Row],[prog]]&amp;LEFT(Tabla20[[#This Row],[tipo]],3)</f>
        <v>0011534458201FIJ</v>
      </c>
      <c r="B24" s="135" t="s">
        <v>2463</v>
      </c>
      <c r="C24" s="135" t="s">
        <v>11</v>
      </c>
      <c r="D24" s="135" t="s">
        <v>2493</v>
      </c>
      <c r="E24" s="135" t="s">
        <v>3181</v>
      </c>
      <c r="F24" s="135" t="s">
        <v>3182</v>
      </c>
      <c r="G24" s="135" t="s">
        <v>3186</v>
      </c>
      <c r="H24" s="135" t="s">
        <v>1724</v>
      </c>
      <c r="I24" s="135" t="s">
        <v>634</v>
      </c>
      <c r="J24" s="135" t="s">
        <v>99</v>
      </c>
      <c r="K24" s="135" t="s">
        <v>924</v>
      </c>
      <c r="L24" s="138">
        <v>180000</v>
      </c>
      <c r="M24" s="139">
        <v>30923.37</v>
      </c>
      <c r="N24" s="138">
        <v>5472</v>
      </c>
      <c r="O24" s="138">
        <v>5166</v>
      </c>
      <c r="P24" s="138">
        <f>SUM(Tabla20[[#This Row],[ADP]:[SFS - Salud Padres]])</f>
        <v>1025</v>
      </c>
      <c r="Q24" s="138">
        <v>137413.63</v>
      </c>
      <c r="R24" s="135" t="str">
        <f>_xlfn.XLOOKUP(Tabla20[[#This Row],[cedula]],EMPXSEXO[NODOC],EMPXSEXO[GENERO])</f>
        <v>F</v>
      </c>
      <c r="S24" s="135" t="str">
        <f>_xlfn.XLOOKUP(Tabla20[[#This Row],[nomdepto]],Tabla21[LUGAR],Tabla21[CODLUGAR])</f>
        <v>01.83</v>
      </c>
      <c r="T24" s="135" t="s">
        <v>3724</v>
      </c>
      <c r="U24" s="135" t="s">
        <v>3723</v>
      </c>
      <c r="V24" s="137">
        <v>0</v>
      </c>
      <c r="W24" s="139">
        <v>1000</v>
      </c>
      <c r="X24" s="141">
        <v>0</v>
      </c>
      <c r="Y24" s="137">
        <v>0</v>
      </c>
      <c r="Z24" s="137">
        <v>0</v>
      </c>
      <c r="AA24" s="138">
        <v>25</v>
      </c>
      <c r="AB24" s="137">
        <v>0</v>
      </c>
      <c r="AC24" s="137">
        <v>0</v>
      </c>
      <c r="AD24" s="137">
        <v>0</v>
      </c>
    </row>
    <row r="25" spans="1:30" hidden="1">
      <c r="A25" t="str">
        <f>Tabla20[[#This Row],[cedula]]&amp;Tabla20[[#This Row],[prog]]&amp;LEFT(Tabla20[[#This Row],[tipo]],3)</f>
        <v>0010882499601FIJ</v>
      </c>
      <c r="B25" s="135" t="s">
        <v>2463</v>
      </c>
      <c r="C25" s="135" t="s">
        <v>11</v>
      </c>
      <c r="D25" s="135" t="s">
        <v>2493</v>
      </c>
      <c r="E25" s="135" t="s">
        <v>3181</v>
      </c>
      <c r="F25" s="135" t="s">
        <v>3182</v>
      </c>
      <c r="G25" s="135" t="s">
        <v>3195</v>
      </c>
      <c r="H25" s="135" t="s">
        <v>1110</v>
      </c>
      <c r="I25" s="135" t="s">
        <v>228</v>
      </c>
      <c r="J25" s="135" t="s">
        <v>1392</v>
      </c>
      <c r="K25" s="135" t="s">
        <v>924</v>
      </c>
      <c r="L25" s="138">
        <v>180000</v>
      </c>
      <c r="M25" s="139">
        <v>30923.37</v>
      </c>
      <c r="N25" s="138">
        <v>5472</v>
      </c>
      <c r="O25" s="138">
        <v>5166</v>
      </c>
      <c r="P25" s="138">
        <f>SUM(Tabla20[[#This Row],[ADP]:[SFS - Salud Padres]])</f>
        <v>25</v>
      </c>
      <c r="Q25" s="138">
        <v>138413.63</v>
      </c>
      <c r="R25" s="135" t="str">
        <f>_xlfn.XLOOKUP(Tabla20[[#This Row],[cedula]],EMPXSEXO[NODOC],EMPXSEXO[GENERO])</f>
        <v>F</v>
      </c>
      <c r="S25" s="135" t="str">
        <f>_xlfn.XLOOKUP(Tabla20[[#This Row],[nomdepto]],Tabla21[LUGAR],Tabla21[CODLUGAR])</f>
        <v>01.83</v>
      </c>
      <c r="T25" s="135" t="s">
        <v>3724</v>
      </c>
      <c r="U25" s="135" t="s">
        <v>3723</v>
      </c>
      <c r="V25" s="137">
        <v>0</v>
      </c>
      <c r="W25" s="137">
        <v>0</v>
      </c>
      <c r="X25" s="141">
        <v>0</v>
      </c>
      <c r="Y25" s="137">
        <v>0</v>
      </c>
      <c r="Z25" s="137">
        <v>0</v>
      </c>
      <c r="AA25" s="138">
        <v>25</v>
      </c>
      <c r="AB25" s="137">
        <v>0</v>
      </c>
      <c r="AC25" s="137">
        <v>0</v>
      </c>
      <c r="AD25" s="141">
        <v>0</v>
      </c>
    </row>
    <row r="26" spans="1:30" hidden="1">
      <c r="A26" t="str">
        <f>Tabla20[[#This Row],[cedula]]&amp;Tabla20[[#This Row],[prog]]&amp;LEFT(Tabla20[[#This Row],[tipo]],3)</f>
        <v>0011643205501FIJ</v>
      </c>
      <c r="B26" s="135" t="s">
        <v>2463</v>
      </c>
      <c r="C26" s="135" t="s">
        <v>11</v>
      </c>
      <c r="D26" s="135" t="s">
        <v>2493</v>
      </c>
      <c r="E26" s="135" t="s">
        <v>3181</v>
      </c>
      <c r="F26" s="135" t="s">
        <v>3182</v>
      </c>
      <c r="G26" s="135" t="s">
        <v>3184</v>
      </c>
      <c r="H26" s="135" t="s">
        <v>2147</v>
      </c>
      <c r="I26" s="135" t="s">
        <v>912</v>
      </c>
      <c r="J26" s="135" t="s">
        <v>635</v>
      </c>
      <c r="K26" s="135" t="s">
        <v>924</v>
      </c>
      <c r="L26" s="138">
        <v>180000</v>
      </c>
      <c r="M26" s="138">
        <v>30923.37</v>
      </c>
      <c r="N26" s="138">
        <v>5472</v>
      </c>
      <c r="O26" s="138">
        <v>5166</v>
      </c>
      <c r="P26" s="138">
        <f>SUM(Tabla20[[#This Row],[ADP]:[SFS - Salud Padres]])</f>
        <v>25</v>
      </c>
      <c r="Q26" s="138">
        <v>138413.63</v>
      </c>
      <c r="R26" s="135" t="str">
        <f>_xlfn.XLOOKUP(Tabla20[[#This Row],[cedula]],EMPXSEXO[NODOC],EMPXSEXO[GENERO])</f>
        <v>M</v>
      </c>
      <c r="S26" s="135" t="str">
        <f>_xlfn.XLOOKUP(Tabla20[[#This Row],[nomdepto]],Tabla21[LUGAR],Tabla21[CODLUGAR])</f>
        <v>01.83</v>
      </c>
      <c r="T26" s="135" t="s">
        <v>3724</v>
      </c>
      <c r="U26" s="135" t="s">
        <v>3723</v>
      </c>
      <c r="V26" s="137">
        <v>0</v>
      </c>
      <c r="W26" s="140">
        <v>0</v>
      </c>
      <c r="X26" s="140">
        <v>0</v>
      </c>
      <c r="Y26" s="137">
        <v>0</v>
      </c>
      <c r="Z26" s="140">
        <v>0</v>
      </c>
      <c r="AA26" s="138">
        <v>25</v>
      </c>
      <c r="AB26" s="137">
        <v>0</v>
      </c>
      <c r="AC26" s="137">
        <v>0</v>
      </c>
      <c r="AD26" s="140">
        <v>0</v>
      </c>
    </row>
    <row r="27" spans="1:30" hidden="1">
      <c r="A27" t="str">
        <f>Tabla20[[#This Row],[cedula]]&amp;Tabla20[[#This Row],[prog]]&amp;LEFT(Tabla20[[#This Row],[tipo]],3)</f>
        <v>0011844133601FIJ</v>
      </c>
      <c r="B27" s="135" t="s">
        <v>2463</v>
      </c>
      <c r="C27" s="135" t="s">
        <v>11</v>
      </c>
      <c r="D27" s="135" t="s">
        <v>2493</v>
      </c>
      <c r="E27" s="135" t="s">
        <v>3181</v>
      </c>
      <c r="F27" s="135" t="s">
        <v>3182</v>
      </c>
      <c r="G27" s="135" t="s">
        <v>3189</v>
      </c>
      <c r="H27" s="135" t="s">
        <v>2705</v>
      </c>
      <c r="I27" s="135" t="s">
        <v>2704</v>
      </c>
      <c r="J27" s="135" t="s">
        <v>1392</v>
      </c>
      <c r="K27" s="135" t="s">
        <v>924</v>
      </c>
      <c r="L27" s="138">
        <v>170000</v>
      </c>
      <c r="M27" s="138">
        <v>28571.119999999999</v>
      </c>
      <c r="N27" s="138">
        <v>5168</v>
      </c>
      <c r="O27" s="138">
        <v>4879</v>
      </c>
      <c r="P27" s="138">
        <f>SUM(Tabla20[[#This Row],[ADP]:[SFS - Salud Padres]])</f>
        <v>25</v>
      </c>
      <c r="Q27" s="138">
        <v>131356.88</v>
      </c>
      <c r="R27" s="135" t="str">
        <f>_xlfn.XLOOKUP(Tabla20[[#This Row],[cedula]],EMPXSEXO[NODOC],EMPXSEXO[GENERO])</f>
        <v>F</v>
      </c>
      <c r="S27" s="135" t="str">
        <f>_xlfn.XLOOKUP(Tabla20[[#This Row],[nomdepto]],Tabla21[LUGAR],Tabla21[CODLUGAR])</f>
        <v>01.83</v>
      </c>
      <c r="T27" s="135" t="s">
        <v>3724</v>
      </c>
      <c r="U27" s="135" t="s">
        <v>3723</v>
      </c>
      <c r="V27" s="137">
        <v>0</v>
      </c>
      <c r="W27" s="140">
        <v>0</v>
      </c>
      <c r="X27" s="137">
        <v>0</v>
      </c>
      <c r="Y27" s="137">
        <v>0</v>
      </c>
      <c r="Z27" s="137">
        <v>0</v>
      </c>
      <c r="AA27" s="138">
        <v>25</v>
      </c>
      <c r="AB27" s="137">
        <v>0</v>
      </c>
      <c r="AC27" s="137">
        <v>0</v>
      </c>
      <c r="AD27" s="140">
        <v>0</v>
      </c>
    </row>
    <row r="28" spans="1:30" hidden="1">
      <c r="A28" t="str">
        <f>Tabla20[[#This Row],[cedula]]&amp;Tabla20[[#This Row],[prog]]&amp;LEFT(Tabla20[[#This Row],[tipo]],3)</f>
        <v>0011429542101FIJ</v>
      </c>
      <c r="B28" s="135" t="s">
        <v>2463</v>
      </c>
      <c r="C28" s="135" t="s">
        <v>11</v>
      </c>
      <c r="D28" s="135" t="s">
        <v>2493</v>
      </c>
      <c r="E28" s="135" t="s">
        <v>3181</v>
      </c>
      <c r="F28" s="135" t="s">
        <v>3182</v>
      </c>
      <c r="G28" s="135" t="s">
        <v>3190</v>
      </c>
      <c r="H28" s="135" t="s">
        <v>1834</v>
      </c>
      <c r="I28" s="135" t="s">
        <v>1492</v>
      </c>
      <c r="J28" s="135" t="s">
        <v>32</v>
      </c>
      <c r="K28" s="135" t="s">
        <v>924</v>
      </c>
      <c r="L28" s="138">
        <v>145000</v>
      </c>
      <c r="M28" s="138">
        <v>22690.49</v>
      </c>
      <c r="N28" s="138">
        <v>4408</v>
      </c>
      <c r="O28" s="138">
        <v>4161.5</v>
      </c>
      <c r="P28" s="138">
        <f>SUM(Tabla20[[#This Row],[ADP]:[SFS - Salud Padres]])</f>
        <v>425</v>
      </c>
      <c r="Q28" s="138">
        <v>113315.01</v>
      </c>
      <c r="R28" s="135" t="str">
        <f>_xlfn.XLOOKUP(Tabla20[[#This Row],[cedula]],EMPXSEXO[NODOC],EMPXSEXO[GENERO])</f>
        <v>F</v>
      </c>
      <c r="S28" s="135" t="str">
        <f>_xlfn.XLOOKUP(Tabla20[[#This Row],[nomdepto]],Tabla21[LUGAR],Tabla21[CODLUGAR])</f>
        <v>01.83</v>
      </c>
      <c r="T28" s="135" t="s">
        <v>3724</v>
      </c>
      <c r="U28" s="135" t="s">
        <v>3723</v>
      </c>
      <c r="V28" s="137">
        <v>0</v>
      </c>
      <c r="W28" s="139">
        <v>400</v>
      </c>
      <c r="X28" s="140">
        <v>0</v>
      </c>
      <c r="Y28" s="137">
        <v>0</v>
      </c>
      <c r="Z28" s="140">
        <v>0</v>
      </c>
      <c r="AA28" s="138">
        <v>25</v>
      </c>
      <c r="AB28" s="137">
        <v>0</v>
      </c>
      <c r="AC28" s="137">
        <v>0</v>
      </c>
      <c r="AD28" s="137">
        <v>0</v>
      </c>
    </row>
    <row r="29" spans="1:30" hidden="1">
      <c r="A29" t="str">
        <f>Tabla20[[#This Row],[cedula]]&amp;Tabla20[[#This Row],[prog]]&amp;LEFT(Tabla20[[#This Row],[tipo]],3)</f>
        <v>0011744866201FIJ</v>
      </c>
      <c r="B29" s="135" t="s">
        <v>2463</v>
      </c>
      <c r="C29" s="135" t="s">
        <v>11</v>
      </c>
      <c r="D29" s="135" t="s">
        <v>2493</v>
      </c>
      <c r="E29" s="135" t="s">
        <v>3181</v>
      </c>
      <c r="F29" s="135" t="s">
        <v>3182</v>
      </c>
      <c r="G29" s="135" t="s">
        <v>3186</v>
      </c>
      <c r="H29" s="135" t="s">
        <v>2650</v>
      </c>
      <c r="I29" s="135" t="s">
        <v>2649</v>
      </c>
      <c r="J29" s="135" t="s">
        <v>1392</v>
      </c>
      <c r="K29" s="135" t="s">
        <v>924</v>
      </c>
      <c r="L29" s="138">
        <v>135000</v>
      </c>
      <c r="M29" s="138">
        <v>20338.240000000002</v>
      </c>
      <c r="N29" s="138">
        <v>4104</v>
      </c>
      <c r="O29" s="138">
        <v>3874.5</v>
      </c>
      <c r="P29" s="138">
        <f>SUM(Tabla20[[#This Row],[ADP]:[SFS - Salud Padres]])</f>
        <v>25</v>
      </c>
      <c r="Q29" s="138">
        <v>106658.26</v>
      </c>
      <c r="R29" s="135" t="str">
        <f>_xlfn.XLOOKUP(Tabla20[[#This Row],[cedula]],EMPXSEXO[NODOC],EMPXSEXO[GENERO])</f>
        <v>F</v>
      </c>
      <c r="S29" s="135" t="str">
        <f>_xlfn.XLOOKUP(Tabla20[[#This Row],[nomdepto]],Tabla21[LUGAR],Tabla21[CODLUGAR])</f>
        <v>01.83</v>
      </c>
      <c r="T29" s="135" t="s">
        <v>3724</v>
      </c>
      <c r="U29" s="135" t="s">
        <v>3723</v>
      </c>
      <c r="V29" s="137">
        <v>0</v>
      </c>
      <c r="W29" s="141">
        <v>0</v>
      </c>
      <c r="X29" s="137">
        <v>0</v>
      </c>
      <c r="Y29" s="137">
        <v>0</v>
      </c>
      <c r="Z29" s="140">
        <v>0</v>
      </c>
      <c r="AA29" s="138">
        <v>25</v>
      </c>
      <c r="AB29" s="137">
        <v>0</v>
      </c>
      <c r="AC29" s="137">
        <v>0</v>
      </c>
      <c r="AD29" s="137">
        <v>0</v>
      </c>
    </row>
    <row r="30" spans="1:30" hidden="1">
      <c r="A30" t="str">
        <f>Tabla20[[#This Row],[cedula]]&amp;Tabla20[[#This Row],[prog]]&amp;LEFT(Tabla20[[#This Row],[tipo]],3)</f>
        <v>0010097960801FIJ</v>
      </c>
      <c r="B30" s="135" t="s">
        <v>2463</v>
      </c>
      <c r="C30" s="135" t="s">
        <v>11</v>
      </c>
      <c r="D30" s="135" t="s">
        <v>2493</v>
      </c>
      <c r="E30" s="135" t="s">
        <v>3181</v>
      </c>
      <c r="F30" s="135" t="s">
        <v>3182</v>
      </c>
      <c r="G30" s="135" t="s">
        <v>3187</v>
      </c>
      <c r="H30" s="135" t="s">
        <v>2723</v>
      </c>
      <c r="I30" s="135" t="s">
        <v>2722</v>
      </c>
      <c r="J30" s="135" t="s">
        <v>1392</v>
      </c>
      <c r="K30" s="135" t="s">
        <v>924</v>
      </c>
      <c r="L30" s="138">
        <v>135000</v>
      </c>
      <c r="M30" s="139">
        <v>20338.240000000002</v>
      </c>
      <c r="N30" s="138">
        <v>4104</v>
      </c>
      <c r="O30" s="138">
        <v>3874.5</v>
      </c>
      <c r="P30" s="138">
        <f>SUM(Tabla20[[#This Row],[ADP]:[SFS - Salud Padres]])</f>
        <v>25</v>
      </c>
      <c r="Q30" s="138">
        <v>106658.26</v>
      </c>
      <c r="R30" s="135" t="str">
        <f>_xlfn.XLOOKUP(Tabla20[[#This Row],[cedula]],EMPXSEXO[NODOC],EMPXSEXO[GENERO])</f>
        <v>M</v>
      </c>
      <c r="S30" s="135" t="str">
        <f>_xlfn.XLOOKUP(Tabla20[[#This Row],[nomdepto]],Tabla21[LUGAR],Tabla21[CODLUGAR])</f>
        <v>01.83</v>
      </c>
      <c r="T30" s="135" t="s">
        <v>3724</v>
      </c>
      <c r="U30" s="135" t="s">
        <v>3723</v>
      </c>
      <c r="V30" s="137">
        <v>0</v>
      </c>
      <c r="W30" s="137">
        <v>0</v>
      </c>
      <c r="X30" s="137">
        <v>0</v>
      </c>
      <c r="Y30" s="137">
        <v>0</v>
      </c>
      <c r="Z30" s="137">
        <v>0</v>
      </c>
      <c r="AA30" s="138">
        <v>25</v>
      </c>
      <c r="AB30" s="137">
        <v>0</v>
      </c>
      <c r="AC30" s="137">
        <v>0</v>
      </c>
      <c r="AD30" s="137">
        <v>0</v>
      </c>
    </row>
    <row r="31" spans="1:30" hidden="1">
      <c r="A31" t="str">
        <f>Tabla20[[#This Row],[cedula]]&amp;Tabla20[[#This Row],[prog]]&amp;LEFT(Tabla20[[#This Row],[tipo]],3)</f>
        <v>0010930735501FIJ</v>
      </c>
      <c r="B31" s="135" t="s">
        <v>2463</v>
      </c>
      <c r="C31" s="135" t="s">
        <v>11</v>
      </c>
      <c r="D31" s="135" t="s">
        <v>2493</v>
      </c>
      <c r="E31" s="135" t="s">
        <v>3181</v>
      </c>
      <c r="F31" s="135" t="s">
        <v>3182</v>
      </c>
      <c r="G31" s="135" t="s">
        <v>3185</v>
      </c>
      <c r="H31" s="135" t="s">
        <v>2027</v>
      </c>
      <c r="I31" s="135" t="s">
        <v>219</v>
      </c>
      <c r="J31" s="135" t="s">
        <v>59</v>
      </c>
      <c r="K31" s="135" t="s">
        <v>924</v>
      </c>
      <c r="L31" s="138">
        <v>115000</v>
      </c>
      <c r="M31" s="139">
        <v>15633.74</v>
      </c>
      <c r="N31" s="138">
        <v>3496</v>
      </c>
      <c r="O31" s="138">
        <v>3300.5</v>
      </c>
      <c r="P31" s="138">
        <f>SUM(Tabla20[[#This Row],[ADP]:[SFS - Salud Padres]])</f>
        <v>21863.919999999998</v>
      </c>
      <c r="Q31" s="138">
        <v>70705.84</v>
      </c>
      <c r="R31" s="135" t="str">
        <f>_xlfn.XLOOKUP(Tabla20[[#This Row],[cedula]],EMPXSEXO[NODOC],EMPXSEXO[GENERO])</f>
        <v>M</v>
      </c>
      <c r="S31" s="135" t="str">
        <f>_xlfn.XLOOKUP(Tabla20[[#This Row],[nomdepto]],Tabla21[LUGAR],Tabla21[CODLUGAR])</f>
        <v>01.83</v>
      </c>
      <c r="T31" s="135" t="s">
        <v>3724</v>
      </c>
      <c r="U31" s="135" t="s">
        <v>3723</v>
      </c>
      <c r="V31" s="137">
        <v>0</v>
      </c>
      <c r="W31" s="140">
        <v>0</v>
      </c>
      <c r="X31" s="139">
        <v>21838.92</v>
      </c>
      <c r="Y31" s="137">
        <v>0</v>
      </c>
      <c r="Z31" s="140">
        <v>0</v>
      </c>
      <c r="AA31" s="138">
        <v>25</v>
      </c>
      <c r="AB31" s="137">
        <v>0</v>
      </c>
      <c r="AC31" s="137">
        <v>0</v>
      </c>
      <c r="AD31" s="137">
        <v>0</v>
      </c>
    </row>
    <row r="32" spans="1:30" hidden="1">
      <c r="A32" t="str">
        <f>Tabla20[[#This Row],[cedula]]&amp;Tabla20[[#This Row],[prog]]&amp;LEFT(Tabla20[[#This Row],[tipo]],3)</f>
        <v>0010487838401FIJ</v>
      </c>
      <c r="B32" s="135" t="s">
        <v>2463</v>
      </c>
      <c r="C32" s="135" t="s">
        <v>11</v>
      </c>
      <c r="D32" s="135" t="s">
        <v>2493</v>
      </c>
      <c r="E32" s="135" t="s">
        <v>3181</v>
      </c>
      <c r="F32" s="135" t="s">
        <v>3182</v>
      </c>
      <c r="G32" s="135" t="s">
        <v>3184</v>
      </c>
      <c r="H32" s="135" t="s">
        <v>1933</v>
      </c>
      <c r="I32" s="135" t="s">
        <v>3221</v>
      </c>
      <c r="J32" s="135" t="s">
        <v>128</v>
      </c>
      <c r="K32" s="135" t="s">
        <v>924</v>
      </c>
      <c r="L32" s="138">
        <v>115000</v>
      </c>
      <c r="M32" s="139">
        <v>15239.38</v>
      </c>
      <c r="N32" s="138">
        <v>3496</v>
      </c>
      <c r="O32" s="138">
        <v>3300.5</v>
      </c>
      <c r="P32" s="138">
        <f>SUM(Tabla20[[#This Row],[ADP]:[SFS - Salud Padres]])</f>
        <v>1602.45</v>
      </c>
      <c r="Q32" s="138">
        <v>91361.67</v>
      </c>
      <c r="R32" s="135" t="str">
        <f>_xlfn.XLOOKUP(Tabla20[[#This Row],[cedula]],EMPXSEXO[NODOC],EMPXSEXO[GENERO])</f>
        <v>M</v>
      </c>
      <c r="S32" s="135" t="str">
        <f>_xlfn.XLOOKUP(Tabla20[[#This Row],[nomdepto]],Tabla21[LUGAR],Tabla21[CODLUGAR])</f>
        <v>01.83</v>
      </c>
      <c r="T32" s="135" t="s">
        <v>3724</v>
      </c>
      <c r="U32" s="135" t="s">
        <v>3723</v>
      </c>
      <c r="V32" s="137">
        <v>0</v>
      </c>
      <c r="W32" s="137">
        <v>0</v>
      </c>
      <c r="X32" s="140">
        <v>0</v>
      </c>
      <c r="Y32" s="137">
        <v>0</v>
      </c>
      <c r="Z32" s="137">
        <v>0</v>
      </c>
      <c r="AA32" s="138">
        <v>25</v>
      </c>
      <c r="AB32" s="137">
        <v>0</v>
      </c>
      <c r="AC32" s="137">
        <v>0</v>
      </c>
      <c r="AD32" s="139">
        <v>1577.45</v>
      </c>
    </row>
    <row r="33" spans="1:30" hidden="1">
      <c r="A33" t="str">
        <f>Tabla20[[#This Row],[cedula]]&amp;Tabla20[[#This Row],[prog]]&amp;LEFT(Tabla20[[#This Row],[tipo]],3)</f>
        <v>0011594866301FIJ</v>
      </c>
      <c r="B33" s="135" t="s">
        <v>2463</v>
      </c>
      <c r="C33" s="135" t="s">
        <v>11</v>
      </c>
      <c r="D33" s="135" t="s">
        <v>2493</v>
      </c>
      <c r="E33" s="135" t="s">
        <v>3181</v>
      </c>
      <c r="F33" s="135" t="s">
        <v>3182</v>
      </c>
      <c r="G33" s="135" t="s">
        <v>3185</v>
      </c>
      <c r="H33" s="135" t="s">
        <v>1730</v>
      </c>
      <c r="I33" s="135" t="s">
        <v>2648</v>
      </c>
      <c r="J33" s="135" t="s">
        <v>635</v>
      </c>
      <c r="K33" s="135" t="s">
        <v>924</v>
      </c>
      <c r="L33" s="138">
        <v>100000</v>
      </c>
      <c r="M33" s="139">
        <v>12105.37</v>
      </c>
      <c r="N33" s="138">
        <v>3040</v>
      </c>
      <c r="O33" s="138">
        <v>2870</v>
      </c>
      <c r="P33" s="138">
        <f>SUM(Tabla20[[#This Row],[ADP]:[SFS - Salud Padres]])</f>
        <v>25</v>
      </c>
      <c r="Q33" s="138">
        <v>81959.63</v>
      </c>
      <c r="R33" s="135" t="str">
        <f>_xlfn.XLOOKUP(Tabla20[[#This Row],[cedula]],EMPXSEXO[NODOC],EMPXSEXO[GENERO])</f>
        <v>M</v>
      </c>
      <c r="S33" s="135" t="str">
        <f>_xlfn.XLOOKUP(Tabla20[[#This Row],[nomdepto]],Tabla21[LUGAR],Tabla21[CODLUGAR])</f>
        <v>01.83</v>
      </c>
      <c r="T33" s="135" t="s">
        <v>3724</v>
      </c>
      <c r="U33" s="135" t="s">
        <v>3723</v>
      </c>
      <c r="V33" s="137">
        <v>0</v>
      </c>
      <c r="W33" s="137">
        <v>0</v>
      </c>
      <c r="X33" s="137">
        <v>0</v>
      </c>
      <c r="Y33" s="137">
        <v>0</v>
      </c>
      <c r="Z33" s="137">
        <v>0</v>
      </c>
      <c r="AA33" s="138">
        <v>25</v>
      </c>
      <c r="AB33" s="137">
        <v>0</v>
      </c>
      <c r="AC33" s="137">
        <v>0</v>
      </c>
      <c r="AD33" s="140">
        <v>0</v>
      </c>
    </row>
    <row r="34" spans="1:30" hidden="1">
      <c r="A34" t="str">
        <f>Tabla20[[#This Row],[cedula]]&amp;Tabla20[[#This Row],[prog]]&amp;LEFT(Tabla20[[#This Row],[tipo]],3)</f>
        <v>0010201930401FIJ</v>
      </c>
      <c r="B34" s="135" t="s">
        <v>2463</v>
      </c>
      <c r="C34" s="135" t="s">
        <v>11</v>
      </c>
      <c r="D34" s="135" t="s">
        <v>2493</v>
      </c>
      <c r="E34" s="135" t="s">
        <v>3181</v>
      </c>
      <c r="F34" s="135" t="s">
        <v>3182</v>
      </c>
      <c r="G34" s="135" t="s">
        <v>3185</v>
      </c>
      <c r="H34" s="135" t="s">
        <v>1839</v>
      </c>
      <c r="I34" s="135" t="s">
        <v>3210</v>
      </c>
      <c r="J34" s="135" t="s">
        <v>1392</v>
      </c>
      <c r="K34" s="135" t="s">
        <v>924</v>
      </c>
      <c r="L34" s="138">
        <v>100000</v>
      </c>
      <c r="M34" s="138">
        <v>12105.37</v>
      </c>
      <c r="N34" s="138">
        <v>3040</v>
      </c>
      <c r="O34" s="138">
        <v>2870</v>
      </c>
      <c r="P34" s="138">
        <f>SUM(Tabla20[[#This Row],[ADP]:[SFS - Salud Padres]])</f>
        <v>25</v>
      </c>
      <c r="Q34" s="138">
        <v>81959.63</v>
      </c>
      <c r="R34" s="135" t="str">
        <f>_xlfn.XLOOKUP(Tabla20[[#This Row],[cedula]],EMPXSEXO[NODOC],EMPXSEXO[GENERO])</f>
        <v>F</v>
      </c>
      <c r="S34" s="135" t="str">
        <f>_xlfn.XLOOKUP(Tabla20[[#This Row],[nomdepto]],Tabla21[LUGAR],Tabla21[CODLUGAR])</f>
        <v>01.83</v>
      </c>
      <c r="T34" s="135" t="s">
        <v>3724</v>
      </c>
      <c r="U34" s="135" t="s">
        <v>3723</v>
      </c>
      <c r="V34" s="137">
        <v>0</v>
      </c>
      <c r="W34" s="137">
        <v>0</v>
      </c>
      <c r="X34" s="140">
        <v>0</v>
      </c>
      <c r="Y34" s="137">
        <v>0</v>
      </c>
      <c r="Z34" s="141">
        <v>0</v>
      </c>
      <c r="AA34" s="138">
        <v>25</v>
      </c>
      <c r="AB34" s="137">
        <v>0</v>
      </c>
      <c r="AC34" s="137">
        <v>0</v>
      </c>
      <c r="AD34" s="140">
        <v>0</v>
      </c>
    </row>
    <row r="35" spans="1:30" hidden="1">
      <c r="A35" t="str">
        <f>Tabla20[[#This Row],[cedula]]&amp;Tabla20[[#This Row],[prog]]&amp;LEFT(Tabla20[[#This Row],[tipo]],3)</f>
        <v>4022490625101FIJ</v>
      </c>
      <c r="B35" s="135" t="s">
        <v>2463</v>
      </c>
      <c r="C35" s="135" t="s">
        <v>11</v>
      </c>
      <c r="D35" s="135" t="s">
        <v>2493</v>
      </c>
      <c r="E35" s="135" t="s">
        <v>3181</v>
      </c>
      <c r="F35" s="135" t="s">
        <v>3182</v>
      </c>
      <c r="G35" s="135" t="s">
        <v>3184</v>
      </c>
      <c r="H35" s="135" t="s">
        <v>2703</v>
      </c>
      <c r="I35" s="135" t="s">
        <v>2702</v>
      </c>
      <c r="J35" s="135" t="s">
        <v>32</v>
      </c>
      <c r="K35" s="135" t="s">
        <v>924</v>
      </c>
      <c r="L35" s="138">
        <v>95000</v>
      </c>
      <c r="M35" s="139">
        <v>10929.24</v>
      </c>
      <c r="N35" s="138">
        <v>2888</v>
      </c>
      <c r="O35" s="138">
        <v>2726.5</v>
      </c>
      <c r="P35" s="138">
        <f>SUM(Tabla20[[#This Row],[ADP]:[SFS - Salud Padres]])</f>
        <v>25</v>
      </c>
      <c r="Q35" s="138">
        <v>78431.259999999995</v>
      </c>
      <c r="R35" s="135" t="str">
        <f>_xlfn.XLOOKUP(Tabla20[[#This Row],[cedula]],EMPXSEXO[NODOC],EMPXSEXO[GENERO])</f>
        <v>F</v>
      </c>
      <c r="S35" s="135" t="str">
        <f>_xlfn.XLOOKUP(Tabla20[[#This Row],[nomdepto]],Tabla21[LUGAR],Tabla21[CODLUGAR])</f>
        <v>01.83</v>
      </c>
      <c r="T35" s="135" t="s">
        <v>3724</v>
      </c>
      <c r="U35" s="135" t="s">
        <v>3723</v>
      </c>
      <c r="V35" s="137">
        <v>0</v>
      </c>
      <c r="W35" s="137">
        <v>0</v>
      </c>
      <c r="X35" s="140">
        <v>0</v>
      </c>
      <c r="Y35" s="137">
        <v>0</v>
      </c>
      <c r="Z35" s="140">
        <v>0</v>
      </c>
      <c r="AA35" s="138">
        <v>25</v>
      </c>
      <c r="AB35" s="137">
        <v>0</v>
      </c>
      <c r="AC35" s="137">
        <v>0</v>
      </c>
      <c r="AD35" s="137">
        <v>0</v>
      </c>
    </row>
    <row r="36" spans="1:30" hidden="1">
      <c r="A36" t="str">
        <f>Tabla20[[#This Row],[cedula]]&amp;Tabla20[[#This Row],[prog]]&amp;LEFT(Tabla20[[#This Row],[tipo]],3)</f>
        <v>0011654524501FIJ</v>
      </c>
      <c r="B36" s="135" t="s">
        <v>2463</v>
      </c>
      <c r="C36" s="135" t="s">
        <v>11</v>
      </c>
      <c r="D36" s="135" t="s">
        <v>2493</v>
      </c>
      <c r="E36" s="135" t="s">
        <v>3181</v>
      </c>
      <c r="F36" s="135" t="s">
        <v>3182</v>
      </c>
      <c r="G36" s="135" t="s">
        <v>3185</v>
      </c>
      <c r="H36" s="135" t="s">
        <v>1925</v>
      </c>
      <c r="I36" s="135" t="s">
        <v>661</v>
      </c>
      <c r="J36" s="135" t="s">
        <v>644</v>
      </c>
      <c r="K36" s="135" t="s">
        <v>924</v>
      </c>
      <c r="L36" s="138">
        <v>95000</v>
      </c>
      <c r="M36" s="139">
        <v>10534.88</v>
      </c>
      <c r="N36" s="138">
        <v>2888</v>
      </c>
      <c r="O36" s="138">
        <v>2726.5</v>
      </c>
      <c r="P36" s="138">
        <f>SUM(Tabla20[[#This Row],[ADP]:[SFS - Salud Padres]])</f>
        <v>1602.45</v>
      </c>
      <c r="Q36" s="138">
        <v>77248.17</v>
      </c>
      <c r="R36" s="135" t="str">
        <f>_xlfn.XLOOKUP(Tabla20[[#This Row],[cedula]],EMPXSEXO[NODOC],EMPXSEXO[GENERO])</f>
        <v>F</v>
      </c>
      <c r="S36" s="135" t="str">
        <f>_xlfn.XLOOKUP(Tabla20[[#This Row],[nomdepto]],Tabla21[LUGAR],Tabla21[CODLUGAR])</f>
        <v>01.83</v>
      </c>
      <c r="T36" s="135" t="s">
        <v>3724</v>
      </c>
      <c r="U36" s="135" t="s">
        <v>3723</v>
      </c>
      <c r="V36" s="137">
        <v>0</v>
      </c>
      <c r="W36" s="137">
        <v>0</v>
      </c>
      <c r="X36" s="141">
        <v>0</v>
      </c>
      <c r="Y36" s="137">
        <v>0</v>
      </c>
      <c r="Z36" s="137">
        <v>0</v>
      </c>
      <c r="AA36" s="138">
        <v>25</v>
      </c>
      <c r="AB36" s="137">
        <v>0</v>
      </c>
      <c r="AC36" s="137">
        <v>0</v>
      </c>
      <c r="AD36" s="139">
        <v>1577.45</v>
      </c>
    </row>
    <row r="37" spans="1:30" hidden="1">
      <c r="A37" t="str">
        <f>Tabla20[[#This Row],[cedula]]&amp;Tabla20[[#This Row],[prog]]&amp;LEFT(Tabla20[[#This Row],[tipo]],3)</f>
        <v>4022627522601FIJ</v>
      </c>
      <c r="B37" s="135" t="s">
        <v>2463</v>
      </c>
      <c r="C37" s="135" t="s">
        <v>11</v>
      </c>
      <c r="D37" s="135" t="s">
        <v>2493</v>
      </c>
      <c r="E37" s="135" t="s">
        <v>3181</v>
      </c>
      <c r="F37" s="135" t="s">
        <v>3182</v>
      </c>
      <c r="G37" s="135" t="s">
        <v>3184</v>
      </c>
      <c r="H37" s="135" t="s">
        <v>1701</v>
      </c>
      <c r="I37" s="135" t="s">
        <v>1353</v>
      </c>
      <c r="J37" s="135" t="s">
        <v>10</v>
      </c>
      <c r="K37" s="135" t="s">
        <v>924</v>
      </c>
      <c r="L37" s="138">
        <v>90000</v>
      </c>
      <c r="M37" s="139">
        <v>9753.1200000000008</v>
      </c>
      <c r="N37" s="138">
        <v>2736</v>
      </c>
      <c r="O37" s="138">
        <v>2583</v>
      </c>
      <c r="P37" s="138">
        <f>SUM(Tabla20[[#This Row],[ADP]:[SFS - Salud Padres]])</f>
        <v>25</v>
      </c>
      <c r="Q37" s="138">
        <v>74902.880000000005</v>
      </c>
      <c r="R37" s="135" t="str">
        <f>_xlfn.XLOOKUP(Tabla20[[#This Row],[cedula]],EMPXSEXO[NODOC],EMPXSEXO[GENERO])</f>
        <v>F</v>
      </c>
      <c r="S37" s="135" t="str">
        <f>_xlfn.XLOOKUP(Tabla20[[#This Row],[nomdepto]],Tabla21[LUGAR],Tabla21[CODLUGAR])</f>
        <v>01.83</v>
      </c>
      <c r="T37" s="135" t="s">
        <v>3724</v>
      </c>
      <c r="U37" s="135" t="s">
        <v>3723</v>
      </c>
      <c r="V37" s="137">
        <v>0</v>
      </c>
      <c r="W37" s="141">
        <v>0</v>
      </c>
      <c r="X37" s="140">
        <v>0</v>
      </c>
      <c r="Y37" s="137">
        <v>0</v>
      </c>
      <c r="Z37" s="140">
        <v>0</v>
      </c>
      <c r="AA37" s="138">
        <v>25</v>
      </c>
      <c r="AB37" s="137">
        <v>0</v>
      </c>
      <c r="AC37" s="137">
        <v>0</v>
      </c>
      <c r="AD37" s="137">
        <v>0</v>
      </c>
    </row>
    <row r="38" spans="1:30" hidden="1">
      <c r="A38" t="str">
        <f>Tabla20[[#This Row],[cedula]]&amp;Tabla20[[#This Row],[prog]]&amp;LEFT(Tabla20[[#This Row],[tipo]],3)</f>
        <v>0011879475901FIJ</v>
      </c>
      <c r="B38" s="135" t="s">
        <v>2463</v>
      </c>
      <c r="C38" s="135" t="s">
        <v>11</v>
      </c>
      <c r="D38" s="135" t="s">
        <v>2493</v>
      </c>
      <c r="E38" s="135" t="s">
        <v>3181</v>
      </c>
      <c r="F38" s="135" t="s">
        <v>3182</v>
      </c>
      <c r="G38" s="135" t="s">
        <v>3185</v>
      </c>
      <c r="H38" s="135" t="s">
        <v>2250</v>
      </c>
      <c r="I38" s="135" t="s">
        <v>1061</v>
      </c>
      <c r="J38" s="135" t="s">
        <v>32</v>
      </c>
      <c r="K38" s="135" t="s">
        <v>924</v>
      </c>
      <c r="L38" s="138">
        <v>90000</v>
      </c>
      <c r="M38" s="139">
        <v>9753.1200000000008</v>
      </c>
      <c r="N38" s="138">
        <v>2736</v>
      </c>
      <c r="O38" s="138">
        <v>2583</v>
      </c>
      <c r="P38" s="138">
        <f>SUM(Tabla20[[#This Row],[ADP]:[SFS - Salud Padres]])</f>
        <v>325</v>
      </c>
      <c r="Q38" s="138">
        <v>74602.880000000005</v>
      </c>
      <c r="R38" s="135" t="str">
        <f>_xlfn.XLOOKUP(Tabla20[[#This Row],[cedula]],EMPXSEXO[NODOC],EMPXSEXO[GENERO])</f>
        <v>M</v>
      </c>
      <c r="S38" s="135" t="str">
        <f>_xlfn.XLOOKUP(Tabla20[[#This Row],[nomdepto]],Tabla21[LUGAR],Tabla21[CODLUGAR])</f>
        <v>01.83</v>
      </c>
      <c r="T38" s="135" t="s">
        <v>3724</v>
      </c>
      <c r="U38" s="135" t="s">
        <v>3723</v>
      </c>
      <c r="V38" s="137">
        <v>0</v>
      </c>
      <c r="W38" s="139">
        <v>300</v>
      </c>
      <c r="X38" s="137">
        <v>0</v>
      </c>
      <c r="Y38" s="137">
        <v>0</v>
      </c>
      <c r="Z38" s="140">
        <v>0</v>
      </c>
      <c r="AA38" s="138">
        <v>25</v>
      </c>
      <c r="AB38" s="137">
        <v>0</v>
      </c>
      <c r="AC38" s="137">
        <v>0</v>
      </c>
      <c r="AD38" s="137">
        <v>0</v>
      </c>
    </row>
    <row r="39" spans="1:30" hidden="1">
      <c r="A39" t="str">
        <f>Tabla20[[#This Row],[cedula]]&amp;Tabla20[[#This Row],[prog]]&amp;LEFT(Tabla20[[#This Row],[tipo]],3)</f>
        <v>0010062658901FIJ</v>
      </c>
      <c r="B39" s="135" t="s">
        <v>2463</v>
      </c>
      <c r="C39" s="135" t="s">
        <v>11</v>
      </c>
      <c r="D39" s="135" t="s">
        <v>2493</v>
      </c>
      <c r="E39" s="135" t="s">
        <v>3181</v>
      </c>
      <c r="F39" s="135" t="s">
        <v>3182</v>
      </c>
      <c r="G39" s="135" t="s">
        <v>3190</v>
      </c>
      <c r="H39" s="135" t="s">
        <v>1769</v>
      </c>
      <c r="I39" s="135" t="s">
        <v>3202</v>
      </c>
      <c r="J39" s="135" t="s">
        <v>295</v>
      </c>
      <c r="K39" s="135" t="s">
        <v>924</v>
      </c>
      <c r="L39" s="138">
        <v>90000</v>
      </c>
      <c r="M39" s="139">
        <v>9753.1200000000008</v>
      </c>
      <c r="N39" s="138">
        <v>2736</v>
      </c>
      <c r="O39" s="138">
        <v>2583</v>
      </c>
      <c r="P39" s="138">
        <f>SUM(Tabla20[[#This Row],[ADP]:[SFS - Salud Padres]])</f>
        <v>325</v>
      </c>
      <c r="Q39" s="138">
        <v>74602.880000000005</v>
      </c>
      <c r="R39" s="135" t="str">
        <f>_xlfn.XLOOKUP(Tabla20[[#This Row],[cedula]],EMPXSEXO[NODOC],EMPXSEXO[GENERO])</f>
        <v>F</v>
      </c>
      <c r="S39" s="135" t="str">
        <f>_xlfn.XLOOKUP(Tabla20[[#This Row],[nomdepto]],Tabla21[LUGAR],Tabla21[CODLUGAR])</f>
        <v>01.83</v>
      </c>
      <c r="T39" s="135" t="s">
        <v>3724</v>
      </c>
      <c r="U39" s="135" t="s">
        <v>3723</v>
      </c>
      <c r="V39" s="137">
        <v>0</v>
      </c>
      <c r="W39" s="139">
        <v>300</v>
      </c>
      <c r="X39" s="141">
        <v>0</v>
      </c>
      <c r="Y39" s="137">
        <v>0</v>
      </c>
      <c r="Z39" s="141">
        <v>0</v>
      </c>
      <c r="AA39" s="138">
        <v>25</v>
      </c>
      <c r="AB39" s="137">
        <v>0</v>
      </c>
      <c r="AC39" s="137">
        <v>0</v>
      </c>
      <c r="AD39" s="141">
        <v>0</v>
      </c>
    </row>
    <row r="40" spans="1:30" hidden="1">
      <c r="A40" t="str">
        <f>Tabla20[[#This Row],[cedula]]&amp;Tabla20[[#This Row],[prog]]&amp;LEFT(Tabla20[[#This Row],[tipo]],3)</f>
        <v>0310408311201FIJ</v>
      </c>
      <c r="B40" s="135" t="s">
        <v>2463</v>
      </c>
      <c r="C40" s="135" t="s">
        <v>11</v>
      </c>
      <c r="D40" s="135" t="s">
        <v>2493</v>
      </c>
      <c r="E40" s="135" t="s">
        <v>3181</v>
      </c>
      <c r="F40" s="135" t="s">
        <v>3182</v>
      </c>
      <c r="G40" s="135" t="s">
        <v>3190</v>
      </c>
      <c r="H40" s="135" t="s">
        <v>1878</v>
      </c>
      <c r="I40" s="135" t="s">
        <v>994</v>
      </c>
      <c r="J40" s="135" t="s">
        <v>635</v>
      </c>
      <c r="K40" s="135" t="s">
        <v>924</v>
      </c>
      <c r="L40" s="138">
        <v>90000</v>
      </c>
      <c r="M40" s="139">
        <v>9753.1200000000008</v>
      </c>
      <c r="N40" s="138">
        <v>2736</v>
      </c>
      <c r="O40" s="138">
        <v>2583</v>
      </c>
      <c r="P40" s="138">
        <f>SUM(Tabla20[[#This Row],[ADP]:[SFS - Salud Padres]])</f>
        <v>25</v>
      </c>
      <c r="Q40" s="138">
        <v>74902.880000000005</v>
      </c>
      <c r="R40" s="135" t="str">
        <f>_xlfn.XLOOKUP(Tabla20[[#This Row],[cedula]],EMPXSEXO[NODOC],EMPXSEXO[GENERO])</f>
        <v>M</v>
      </c>
      <c r="S40" s="135" t="str">
        <f>_xlfn.XLOOKUP(Tabla20[[#This Row],[nomdepto]],Tabla21[LUGAR],Tabla21[CODLUGAR])</f>
        <v>01.83</v>
      </c>
      <c r="T40" s="135" t="s">
        <v>3724</v>
      </c>
      <c r="U40" s="135" t="s">
        <v>3723</v>
      </c>
      <c r="V40" s="137">
        <v>0</v>
      </c>
      <c r="W40" s="140">
        <v>0</v>
      </c>
      <c r="X40" s="140">
        <v>0</v>
      </c>
      <c r="Y40" s="137">
        <v>0</v>
      </c>
      <c r="Z40" s="141">
        <v>0</v>
      </c>
      <c r="AA40" s="138">
        <v>25</v>
      </c>
      <c r="AB40" s="137">
        <v>0</v>
      </c>
      <c r="AC40" s="137">
        <v>0</v>
      </c>
      <c r="AD40" s="137">
        <v>0</v>
      </c>
    </row>
    <row r="41" spans="1:30" hidden="1">
      <c r="A41" t="str">
        <f>Tabla20[[#This Row],[cedula]]&amp;Tabla20[[#This Row],[prog]]&amp;LEFT(Tabla20[[#This Row],[tipo]],3)</f>
        <v>0010067354001FIJ</v>
      </c>
      <c r="B41" s="135" t="s">
        <v>2463</v>
      </c>
      <c r="C41" s="135" t="s">
        <v>11</v>
      </c>
      <c r="D41" s="135" t="s">
        <v>2493</v>
      </c>
      <c r="E41" s="135" t="s">
        <v>3181</v>
      </c>
      <c r="F41" s="135" t="s">
        <v>3182</v>
      </c>
      <c r="G41" s="135" t="s">
        <v>3184</v>
      </c>
      <c r="H41" s="135" t="s">
        <v>1827</v>
      </c>
      <c r="I41" s="135" t="s">
        <v>1002</v>
      </c>
      <c r="J41" s="135" t="s">
        <v>635</v>
      </c>
      <c r="K41" s="135" t="s">
        <v>924</v>
      </c>
      <c r="L41" s="138">
        <v>80000</v>
      </c>
      <c r="M41" s="139">
        <v>7400.87</v>
      </c>
      <c r="N41" s="138">
        <v>2432</v>
      </c>
      <c r="O41" s="138">
        <v>2296</v>
      </c>
      <c r="P41" s="138">
        <f>SUM(Tabla20[[#This Row],[ADP]:[SFS - Salud Padres]])</f>
        <v>25</v>
      </c>
      <c r="Q41" s="138">
        <v>67846.13</v>
      </c>
      <c r="R41" s="135" t="str">
        <f>_xlfn.XLOOKUP(Tabla20[[#This Row],[cedula]],EMPXSEXO[NODOC],EMPXSEXO[GENERO])</f>
        <v>M</v>
      </c>
      <c r="S41" s="135" t="str">
        <f>_xlfn.XLOOKUP(Tabla20[[#This Row],[nomdepto]],Tabla21[LUGAR],Tabla21[CODLUGAR])</f>
        <v>01.83</v>
      </c>
      <c r="T41" s="135" t="s">
        <v>3724</v>
      </c>
      <c r="U41" s="135" t="s">
        <v>3723</v>
      </c>
      <c r="V41" s="137">
        <v>0</v>
      </c>
      <c r="W41" s="140">
        <v>0</v>
      </c>
      <c r="X41" s="141">
        <v>0</v>
      </c>
      <c r="Y41" s="137">
        <v>0</v>
      </c>
      <c r="Z41" s="137">
        <v>0</v>
      </c>
      <c r="AA41" s="138">
        <v>25</v>
      </c>
      <c r="AB41" s="137">
        <v>0</v>
      </c>
      <c r="AC41" s="137">
        <v>0</v>
      </c>
      <c r="AD41" s="137">
        <v>0</v>
      </c>
    </row>
    <row r="42" spans="1:30" hidden="1">
      <c r="A42" t="str">
        <f>Tabla20[[#This Row],[cedula]]&amp;Tabla20[[#This Row],[prog]]&amp;LEFT(Tabla20[[#This Row],[tipo]],3)</f>
        <v>0011923091001FIJ</v>
      </c>
      <c r="B42" s="135" t="s">
        <v>2463</v>
      </c>
      <c r="C42" s="135" t="s">
        <v>11</v>
      </c>
      <c r="D42" s="135" t="s">
        <v>2493</v>
      </c>
      <c r="E42" s="135" t="s">
        <v>3181</v>
      </c>
      <c r="F42" s="135" t="s">
        <v>3182</v>
      </c>
      <c r="G42" s="135" t="s">
        <v>3186</v>
      </c>
      <c r="H42" s="135" t="s">
        <v>2715</v>
      </c>
      <c r="I42" s="135" t="s">
        <v>2714</v>
      </c>
      <c r="J42" s="135" t="s">
        <v>32</v>
      </c>
      <c r="K42" s="135" t="s">
        <v>924</v>
      </c>
      <c r="L42" s="138">
        <v>80000</v>
      </c>
      <c r="M42" s="139">
        <v>7006.51</v>
      </c>
      <c r="N42" s="138">
        <v>2432</v>
      </c>
      <c r="O42" s="138">
        <v>2296</v>
      </c>
      <c r="P42" s="138">
        <f>SUM(Tabla20[[#This Row],[ADP]:[SFS - Salud Padres]])</f>
        <v>1602.45</v>
      </c>
      <c r="Q42" s="138">
        <v>66663.039999999994</v>
      </c>
      <c r="R42" s="135" t="str">
        <f>_xlfn.XLOOKUP(Tabla20[[#This Row],[cedula]],EMPXSEXO[NODOC],EMPXSEXO[GENERO])</f>
        <v>F</v>
      </c>
      <c r="S42" s="135" t="str">
        <f>_xlfn.XLOOKUP(Tabla20[[#This Row],[nomdepto]],Tabla21[LUGAR],Tabla21[CODLUGAR])</f>
        <v>01.83</v>
      </c>
      <c r="T42" s="135" t="s">
        <v>3724</v>
      </c>
      <c r="U42" s="135" t="s">
        <v>3723</v>
      </c>
      <c r="V42" s="137">
        <v>0</v>
      </c>
      <c r="W42" s="137">
        <v>0</v>
      </c>
      <c r="X42" s="140">
        <v>0</v>
      </c>
      <c r="Y42" s="137">
        <v>0</v>
      </c>
      <c r="Z42" s="137">
        <v>0</v>
      </c>
      <c r="AA42" s="138">
        <v>25</v>
      </c>
      <c r="AB42" s="137">
        <v>0</v>
      </c>
      <c r="AC42" s="137">
        <v>0</v>
      </c>
      <c r="AD42" s="139">
        <v>1577.45</v>
      </c>
    </row>
    <row r="43" spans="1:30" hidden="1">
      <c r="A43" t="str">
        <f>Tabla20[[#This Row],[cedula]]&amp;Tabla20[[#This Row],[prog]]&amp;LEFT(Tabla20[[#This Row],[tipo]],3)</f>
        <v>0010079175501FIJ</v>
      </c>
      <c r="B43" s="135" t="s">
        <v>2463</v>
      </c>
      <c r="C43" s="135" t="s">
        <v>11</v>
      </c>
      <c r="D43" s="135" t="s">
        <v>2493</v>
      </c>
      <c r="E43" s="135" t="s">
        <v>3181</v>
      </c>
      <c r="F43" s="135" t="s">
        <v>3182</v>
      </c>
      <c r="G43" s="135" t="s">
        <v>3187</v>
      </c>
      <c r="H43" s="135" t="s">
        <v>1710</v>
      </c>
      <c r="I43" s="135" t="s">
        <v>687</v>
      </c>
      <c r="J43" s="135" t="s">
        <v>32</v>
      </c>
      <c r="K43" s="135" t="s">
        <v>924</v>
      </c>
      <c r="L43" s="138">
        <v>70000</v>
      </c>
      <c r="M43" s="139">
        <v>4737.5</v>
      </c>
      <c r="N43" s="138">
        <v>2128</v>
      </c>
      <c r="O43" s="138">
        <v>2009</v>
      </c>
      <c r="P43" s="138">
        <f>SUM(Tabla20[[#This Row],[ADP]:[SFS - Salud Padres]])</f>
        <v>5325.9</v>
      </c>
      <c r="Q43" s="138">
        <v>55799.6</v>
      </c>
      <c r="R43" s="135" t="str">
        <f>_xlfn.XLOOKUP(Tabla20[[#This Row],[cedula]],EMPXSEXO[NODOC],EMPXSEXO[GENERO])</f>
        <v>F</v>
      </c>
      <c r="S43" s="135" t="str">
        <f>_xlfn.XLOOKUP(Tabla20[[#This Row],[nomdepto]],Tabla21[LUGAR],Tabla21[CODLUGAR])</f>
        <v>01.83</v>
      </c>
      <c r="T43" s="135" t="s">
        <v>3724</v>
      </c>
      <c r="U43" s="135" t="s">
        <v>3723</v>
      </c>
      <c r="V43" s="137">
        <v>0</v>
      </c>
      <c r="W43" s="141">
        <v>0</v>
      </c>
      <c r="X43" s="139">
        <v>2146</v>
      </c>
      <c r="Y43" s="137">
        <v>0</v>
      </c>
      <c r="Z43" s="141">
        <v>0</v>
      </c>
      <c r="AA43" s="138">
        <v>25</v>
      </c>
      <c r="AB43" s="137">
        <v>0</v>
      </c>
      <c r="AC43" s="137">
        <v>0</v>
      </c>
      <c r="AD43" s="139">
        <v>3154.9</v>
      </c>
    </row>
    <row r="44" spans="1:30" hidden="1">
      <c r="A44" t="str">
        <f>Tabla20[[#This Row],[cedula]]&amp;Tabla20[[#This Row],[prog]]&amp;LEFT(Tabla20[[#This Row],[tipo]],3)</f>
        <v>0011669775601FIJ</v>
      </c>
      <c r="B44" s="135" t="s">
        <v>2463</v>
      </c>
      <c r="C44" s="135" t="s">
        <v>11</v>
      </c>
      <c r="D44" s="135" t="s">
        <v>2493</v>
      </c>
      <c r="E44" s="135" t="s">
        <v>3181</v>
      </c>
      <c r="F44" s="135" t="s">
        <v>3182</v>
      </c>
      <c r="G44" s="135" t="s">
        <v>3187</v>
      </c>
      <c r="H44" s="135" t="s">
        <v>1075</v>
      </c>
      <c r="I44" s="135" t="s">
        <v>202</v>
      </c>
      <c r="J44" s="135" t="s">
        <v>204</v>
      </c>
      <c r="K44" s="135" t="s">
        <v>924</v>
      </c>
      <c r="L44" s="138">
        <v>65000</v>
      </c>
      <c r="M44" s="138">
        <v>4112.09</v>
      </c>
      <c r="N44" s="138">
        <v>1976</v>
      </c>
      <c r="O44" s="138">
        <v>1865.5</v>
      </c>
      <c r="P44" s="138">
        <f>SUM(Tabla20[[#This Row],[ADP]:[SFS - Salud Padres]])</f>
        <v>1902.45</v>
      </c>
      <c r="Q44" s="138">
        <v>55143.96</v>
      </c>
      <c r="R44" s="135" t="str">
        <f>_xlfn.XLOOKUP(Tabla20[[#This Row],[cedula]],EMPXSEXO[NODOC],EMPXSEXO[GENERO])</f>
        <v>F</v>
      </c>
      <c r="S44" s="135" t="str">
        <f>_xlfn.XLOOKUP(Tabla20[[#This Row],[nomdepto]],Tabla21[LUGAR],Tabla21[CODLUGAR])</f>
        <v>01.83</v>
      </c>
      <c r="T44" s="135" t="s">
        <v>3724</v>
      </c>
      <c r="U44" s="135" t="s">
        <v>3723</v>
      </c>
      <c r="V44" s="137">
        <v>0</v>
      </c>
      <c r="W44" s="138">
        <v>300</v>
      </c>
      <c r="X44" s="140">
        <v>0</v>
      </c>
      <c r="Y44" s="137">
        <v>0</v>
      </c>
      <c r="Z44" s="140">
        <v>0</v>
      </c>
      <c r="AA44" s="138">
        <v>25</v>
      </c>
      <c r="AB44" s="137">
        <v>0</v>
      </c>
      <c r="AC44" s="137">
        <v>0</v>
      </c>
      <c r="AD44" s="139">
        <v>1577.45</v>
      </c>
    </row>
    <row r="45" spans="1:30" hidden="1">
      <c r="A45" t="str">
        <f>Tabla20[[#This Row],[cedula]]&amp;Tabla20[[#This Row],[prog]]&amp;LEFT(Tabla20[[#This Row],[tipo]],3)</f>
        <v>4021473340001FIJ</v>
      </c>
      <c r="B45" s="135" t="s">
        <v>2463</v>
      </c>
      <c r="C45" s="135" t="s">
        <v>11</v>
      </c>
      <c r="D45" s="135" t="s">
        <v>2493</v>
      </c>
      <c r="E45" s="135" t="s">
        <v>3181</v>
      </c>
      <c r="F45" s="135" t="s">
        <v>3182</v>
      </c>
      <c r="G45" s="135" t="s">
        <v>3186</v>
      </c>
      <c r="H45" s="135" t="s">
        <v>1924</v>
      </c>
      <c r="I45" s="135" t="s">
        <v>933</v>
      </c>
      <c r="J45" s="135" t="s">
        <v>10</v>
      </c>
      <c r="K45" s="135" t="s">
        <v>924</v>
      </c>
      <c r="L45" s="138">
        <v>65000</v>
      </c>
      <c r="M45" s="138">
        <v>4427.58</v>
      </c>
      <c r="N45" s="138">
        <v>1976</v>
      </c>
      <c r="O45" s="138">
        <v>1865.5</v>
      </c>
      <c r="P45" s="138">
        <f>SUM(Tabla20[[#This Row],[ADP]:[SFS - Salud Padres]])</f>
        <v>2521</v>
      </c>
      <c r="Q45" s="138">
        <v>54209.919999999998</v>
      </c>
      <c r="R45" s="135" t="str">
        <f>_xlfn.XLOOKUP(Tabla20[[#This Row],[cedula]],EMPXSEXO[NODOC],EMPXSEXO[GENERO])</f>
        <v>F</v>
      </c>
      <c r="S45" s="135" t="str">
        <f>_xlfn.XLOOKUP(Tabla20[[#This Row],[nomdepto]],Tabla21[LUGAR],Tabla21[CODLUGAR])</f>
        <v>01.83</v>
      </c>
      <c r="T45" s="135" t="s">
        <v>3724</v>
      </c>
      <c r="U45" s="135" t="s">
        <v>3723</v>
      </c>
      <c r="V45" s="137">
        <v>0</v>
      </c>
      <c r="W45" s="139">
        <v>300</v>
      </c>
      <c r="X45" s="139">
        <v>2196</v>
      </c>
      <c r="Y45" s="137">
        <v>0</v>
      </c>
      <c r="Z45" s="137">
        <v>0</v>
      </c>
      <c r="AA45" s="138">
        <v>25</v>
      </c>
      <c r="AB45" s="137">
        <v>0</v>
      </c>
      <c r="AC45" s="137">
        <v>0</v>
      </c>
      <c r="AD45" s="137">
        <v>0</v>
      </c>
    </row>
    <row r="46" spans="1:30" hidden="1">
      <c r="A46" t="str">
        <f>Tabla20[[#This Row],[cedula]]&amp;Tabla20[[#This Row],[prog]]&amp;LEFT(Tabla20[[#This Row],[tipo]],3)</f>
        <v>0010826826901FIJ</v>
      </c>
      <c r="B46" s="135" t="s">
        <v>2463</v>
      </c>
      <c r="C46" s="135" t="s">
        <v>11</v>
      </c>
      <c r="D46" s="135" t="s">
        <v>2493</v>
      </c>
      <c r="E46" s="135" t="s">
        <v>3181</v>
      </c>
      <c r="F46" s="135" t="s">
        <v>3182</v>
      </c>
      <c r="G46" s="135" t="s">
        <v>3193</v>
      </c>
      <c r="H46" s="135" t="s">
        <v>1095</v>
      </c>
      <c r="I46" s="135" t="s">
        <v>815</v>
      </c>
      <c r="J46" s="135" t="s">
        <v>295</v>
      </c>
      <c r="K46" s="135" t="s">
        <v>924</v>
      </c>
      <c r="L46" s="138">
        <v>55000</v>
      </c>
      <c r="M46" s="139">
        <v>2559.6799999999998</v>
      </c>
      <c r="N46" s="138">
        <v>1672</v>
      </c>
      <c r="O46" s="138">
        <v>1578.5</v>
      </c>
      <c r="P46" s="138">
        <f>SUM(Tabla20[[#This Row],[ADP]:[SFS - Salud Padres]])</f>
        <v>35497.97</v>
      </c>
      <c r="Q46" s="138">
        <v>13691.85</v>
      </c>
      <c r="R46" s="135" t="str">
        <f>_xlfn.XLOOKUP(Tabla20[[#This Row],[cedula]],EMPXSEXO[NODOC],EMPXSEXO[GENERO])</f>
        <v>F</v>
      </c>
      <c r="S46" s="135" t="str">
        <f>_xlfn.XLOOKUP(Tabla20[[#This Row],[nomdepto]],Tabla21[LUGAR],Tabla21[CODLUGAR])</f>
        <v>01.83</v>
      </c>
      <c r="T46" s="135" t="s">
        <v>3724</v>
      </c>
      <c r="U46" s="135" t="s">
        <v>3723</v>
      </c>
      <c r="V46" s="137">
        <v>0</v>
      </c>
      <c r="W46" s="138">
        <v>300</v>
      </c>
      <c r="X46" s="139">
        <v>35122.97</v>
      </c>
      <c r="Y46" s="137">
        <v>0</v>
      </c>
      <c r="Z46" s="138">
        <v>50</v>
      </c>
      <c r="AA46" s="138">
        <v>25</v>
      </c>
      <c r="AB46" s="137">
        <v>0</v>
      </c>
      <c r="AC46" s="137">
        <v>0</v>
      </c>
      <c r="AD46" s="137">
        <v>0</v>
      </c>
    </row>
    <row r="47" spans="1:30" hidden="1">
      <c r="A47" t="str">
        <f>Tabla20[[#This Row],[cedula]]&amp;Tabla20[[#This Row],[prog]]&amp;LEFT(Tabla20[[#This Row],[tipo]],3)</f>
        <v>0010062184601FIJ</v>
      </c>
      <c r="B47" s="135" t="s">
        <v>2463</v>
      </c>
      <c r="C47" s="135" t="s">
        <v>11</v>
      </c>
      <c r="D47" s="135" t="s">
        <v>2493</v>
      </c>
      <c r="E47" s="135" t="s">
        <v>3181</v>
      </c>
      <c r="F47" s="135" t="s">
        <v>3182</v>
      </c>
      <c r="G47" s="135" t="s">
        <v>3195</v>
      </c>
      <c r="H47" s="135" t="s">
        <v>1811</v>
      </c>
      <c r="I47" s="135" t="s">
        <v>221</v>
      </c>
      <c r="J47" s="135" t="s">
        <v>191</v>
      </c>
      <c r="K47" s="135" t="s">
        <v>924</v>
      </c>
      <c r="L47" s="138">
        <v>50000</v>
      </c>
      <c r="M47" s="139">
        <v>1854</v>
      </c>
      <c r="N47" s="138">
        <v>1520</v>
      </c>
      <c r="O47" s="138">
        <v>1435</v>
      </c>
      <c r="P47" s="138">
        <f>SUM(Tabla20[[#This Row],[ADP]:[SFS - Salud Padres]])</f>
        <v>22458.99</v>
      </c>
      <c r="Q47" s="138">
        <v>22732.01</v>
      </c>
      <c r="R47" s="135" t="str">
        <f>_xlfn.XLOOKUP(Tabla20[[#This Row],[cedula]],EMPXSEXO[NODOC],EMPXSEXO[GENERO])</f>
        <v>M</v>
      </c>
      <c r="S47" s="135" t="str">
        <f>_xlfn.XLOOKUP(Tabla20[[#This Row],[nomdepto]],Tabla21[LUGAR],Tabla21[CODLUGAR])</f>
        <v>01.83</v>
      </c>
      <c r="T47" s="135" t="s">
        <v>3724</v>
      </c>
      <c r="U47" s="135" t="s">
        <v>3723</v>
      </c>
      <c r="V47" s="137">
        <v>0</v>
      </c>
      <c r="W47" s="141">
        <v>0</v>
      </c>
      <c r="X47" s="139">
        <v>22433.99</v>
      </c>
      <c r="Y47" s="137">
        <v>0</v>
      </c>
      <c r="Z47" s="141">
        <v>0</v>
      </c>
      <c r="AA47" s="138">
        <v>25</v>
      </c>
      <c r="AB47" s="137">
        <v>0</v>
      </c>
      <c r="AC47" s="137">
        <v>0</v>
      </c>
      <c r="AD47" s="137">
        <v>0</v>
      </c>
    </row>
    <row r="48" spans="1:30" hidden="1">
      <c r="A48" t="str">
        <f>Tabla20[[#This Row],[cedula]]&amp;Tabla20[[#This Row],[prog]]&amp;LEFT(Tabla20[[#This Row],[tipo]],3)</f>
        <v>0011092996501FIJ</v>
      </c>
      <c r="B48" s="135" t="s">
        <v>2463</v>
      </c>
      <c r="C48" s="135" t="s">
        <v>11</v>
      </c>
      <c r="D48" s="135" t="s">
        <v>2493</v>
      </c>
      <c r="E48" s="135" t="s">
        <v>3181</v>
      </c>
      <c r="F48" s="135" t="s">
        <v>3182</v>
      </c>
      <c r="G48" s="135" t="s">
        <v>3183</v>
      </c>
      <c r="H48" s="135" t="s">
        <v>1212</v>
      </c>
      <c r="I48" s="135" t="s">
        <v>403</v>
      </c>
      <c r="J48" s="135" t="s">
        <v>404</v>
      </c>
      <c r="K48" s="135" t="s">
        <v>924</v>
      </c>
      <c r="L48" s="138">
        <v>50000</v>
      </c>
      <c r="M48" s="138">
        <v>1617.38</v>
      </c>
      <c r="N48" s="138">
        <v>1520</v>
      </c>
      <c r="O48" s="138">
        <v>1435</v>
      </c>
      <c r="P48" s="138">
        <f>SUM(Tabla20[[#This Row],[ADP]:[SFS - Salud Padres]])</f>
        <v>34580.89</v>
      </c>
      <c r="Q48" s="138">
        <v>10846.73</v>
      </c>
      <c r="R48" s="135" t="str">
        <f>_xlfn.XLOOKUP(Tabla20[[#This Row],[cedula]],EMPXSEXO[NODOC],EMPXSEXO[GENERO])</f>
        <v>F</v>
      </c>
      <c r="S48" s="135" t="str">
        <f>_xlfn.XLOOKUP(Tabla20[[#This Row],[nomdepto]],Tabla21[LUGAR],Tabla21[CODLUGAR])</f>
        <v>01.83</v>
      </c>
      <c r="T48" s="135" t="s">
        <v>3724</v>
      </c>
      <c r="U48" s="135" t="s">
        <v>3723</v>
      </c>
      <c r="V48" s="137">
        <v>0</v>
      </c>
      <c r="W48" s="138">
        <v>600</v>
      </c>
      <c r="X48" s="139">
        <v>32303.439999999999</v>
      </c>
      <c r="Y48" s="137">
        <v>0</v>
      </c>
      <c r="Z48" s="139">
        <v>75</v>
      </c>
      <c r="AA48" s="138">
        <v>25</v>
      </c>
      <c r="AB48" s="137">
        <v>0</v>
      </c>
      <c r="AC48" s="137">
        <v>0</v>
      </c>
      <c r="AD48" s="139">
        <v>1577.45</v>
      </c>
    </row>
    <row r="49" spans="1:30" hidden="1">
      <c r="A49" t="str">
        <f>Tabla20[[#This Row],[cedula]]&amp;Tabla20[[#This Row],[prog]]&amp;LEFT(Tabla20[[#This Row],[tipo]],3)</f>
        <v>0011011432901FIJ</v>
      </c>
      <c r="B49" s="135" t="s">
        <v>2463</v>
      </c>
      <c r="C49" s="135" t="s">
        <v>11</v>
      </c>
      <c r="D49" s="135" t="s">
        <v>2493</v>
      </c>
      <c r="E49" s="135" t="s">
        <v>3181</v>
      </c>
      <c r="F49" s="135" t="s">
        <v>3182</v>
      </c>
      <c r="G49" s="135" t="s">
        <v>3184</v>
      </c>
      <c r="H49" s="135" t="s">
        <v>1774</v>
      </c>
      <c r="I49" s="135" t="s">
        <v>1480</v>
      </c>
      <c r="J49" s="135" t="s">
        <v>586</v>
      </c>
      <c r="K49" s="135" t="s">
        <v>924</v>
      </c>
      <c r="L49" s="138">
        <v>45000</v>
      </c>
      <c r="M49" s="139">
        <v>1148.33</v>
      </c>
      <c r="N49" s="138">
        <v>1368</v>
      </c>
      <c r="O49" s="138">
        <v>1291.5</v>
      </c>
      <c r="P49" s="138">
        <f>SUM(Tabla20[[#This Row],[ADP]:[SFS - Salud Padres]])</f>
        <v>25</v>
      </c>
      <c r="Q49" s="138">
        <v>41167.17</v>
      </c>
      <c r="R49" s="135" t="str">
        <f>_xlfn.XLOOKUP(Tabla20[[#This Row],[cedula]],EMPXSEXO[NODOC],EMPXSEXO[GENERO])</f>
        <v>M</v>
      </c>
      <c r="S49" s="135" t="str">
        <f>_xlfn.XLOOKUP(Tabla20[[#This Row],[nomdepto]],Tabla21[LUGAR],Tabla21[CODLUGAR])</f>
        <v>01.83</v>
      </c>
      <c r="T49" s="135" t="s">
        <v>3724</v>
      </c>
      <c r="U49" s="135" t="s">
        <v>3723</v>
      </c>
      <c r="V49" s="137">
        <v>0</v>
      </c>
      <c r="W49" s="141">
        <v>0</v>
      </c>
      <c r="X49" s="140">
        <v>0</v>
      </c>
      <c r="Y49" s="137">
        <v>0</v>
      </c>
      <c r="Z49" s="137">
        <v>0</v>
      </c>
      <c r="AA49" s="138">
        <v>25</v>
      </c>
      <c r="AB49" s="137">
        <v>0</v>
      </c>
      <c r="AC49" s="137">
        <v>0</v>
      </c>
      <c r="AD49" s="141">
        <v>0</v>
      </c>
    </row>
    <row r="50" spans="1:30" hidden="1">
      <c r="A50" t="str">
        <f>Tabla20[[#This Row],[cedula]]&amp;Tabla20[[#This Row],[prog]]&amp;LEFT(Tabla20[[#This Row],[tipo]],3)</f>
        <v>0910001341701FIJ</v>
      </c>
      <c r="B50" s="135" t="s">
        <v>2463</v>
      </c>
      <c r="C50" s="135" t="s">
        <v>11</v>
      </c>
      <c r="D50" s="135" t="s">
        <v>2493</v>
      </c>
      <c r="E50" s="135" t="s">
        <v>3181</v>
      </c>
      <c r="F50" s="135" t="s">
        <v>3182</v>
      </c>
      <c r="G50" s="135" t="s">
        <v>3189</v>
      </c>
      <c r="H50" s="135" t="s">
        <v>1135</v>
      </c>
      <c r="I50" s="135" t="s">
        <v>656</v>
      </c>
      <c r="J50" s="135" t="s">
        <v>30</v>
      </c>
      <c r="K50" s="135" t="s">
        <v>924</v>
      </c>
      <c r="L50" s="138">
        <v>40000</v>
      </c>
      <c r="M50" s="139">
        <v>442.65</v>
      </c>
      <c r="N50" s="138">
        <v>1216</v>
      </c>
      <c r="O50" s="138">
        <v>1148</v>
      </c>
      <c r="P50" s="138">
        <f>SUM(Tabla20[[#This Row],[ADP]:[SFS - Salud Padres]])</f>
        <v>15806.56</v>
      </c>
      <c r="Q50" s="138">
        <v>21386.79</v>
      </c>
      <c r="R50" s="135" t="str">
        <f>_xlfn.XLOOKUP(Tabla20[[#This Row],[cedula]],EMPXSEXO[NODOC],EMPXSEXO[GENERO])</f>
        <v>M</v>
      </c>
      <c r="S50" s="135" t="str">
        <f>_xlfn.XLOOKUP(Tabla20[[#This Row],[nomdepto]],Tabla21[LUGAR],Tabla21[CODLUGAR])</f>
        <v>01.83</v>
      </c>
      <c r="T50" s="135" t="s">
        <v>3724</v>
      </c>
      <c r="U50" s="135" t="s">
        <v>3723</v>
      </c>
      <c r="V50" s="137">
        <v>0</v>
      </c>
      <c r="W50" s="139">
        <v>300</v>
      </c>
      <c r="X50" s="138">
        <v>15431.56</v>
      </c>
      <c r="Y50" s="137">
        <v>0</v>
      </c>
      <c r="Z50" s="139">
        <v>50</v>
      </c>
      <c r="AA50" s="138">
        <v>25</v>
      </c>
      <c r="AB50" s="137">
        <v>0</v>
      </c>
      <c r="AC50" s="137">
        <v>0</v>
      </c>
      <c r="AD50" s="137">
        <v>0</v>
      </c>
    </row>
    <row r="51" spans="1:30" hidden="1">
      <c r="A51" t="str">
        <f>Tabla20[[#This Row],[cedula]]&amp;Tabla20[[#This Row],[prog]]&amp;LEFT(Tabla20[[#This Row],[tipo]],3)</f>
        <v>4022643332001FIJ</v>
      </c>
      <c r="B51" s="135" t="s">
        <v>2463</v>
      </c>
      <c r="C51" s="135" t="s">
        <v>11</v>
      </c>
      <c r="D51" s="135" t="s">
        <v>2493</v>
      </c>
      <c r="E51" s="135" t="s">
        <v>3181</v>
      </c>
      <c r="F51" s="135" t="s">
        <v>3182</v>
      </c>
      <c r="G51" s="135" t="s">
        <v>3186</v>
      </c>
      <c r="H51" s="135" t="s">
        <v>3539</v>
      </c>
      <c r="I51" s="135" t="s">
        <v>3540</v>
      </c>
      <c r="J51" s="135" t="s">
        <v>354</v>
      </c>
      <c r="K51" s="135" t="s">
        <v>924</v>
      </c>
      <c r="L51" s="138">
        <v>35000</v>
      </c>
      <c r="M51" s="141">
        <v>0</v>
      </c>
      <c r="N51" s="138">
        <v>1064</v>
      </c>
      <c r="O51" s="138">
        <v>1004.5</v>
      </c>
      <c r="P51" s="138">
        <f>SUM(Tabla20[[#This Row],[ADP]:[SFS - Salud Padres]])</f>
        <v>25</v>
      </c>
      <c r="Q51" s="138">
        <v>32906.5</v>
      </c>
      <c r="R51" s="135" t="str">
        <f>_xlfn.XLOOKUP(Tabla20[[#This Row],[cedula]],EMPXSEXO[NODOC],EMPXSEXO[GENERO])</f>
        <v>F</v>
      </c>
      <c r="S51" s="135" t="str">
        <f>_xlfn.XLOOKUP(Tabla20[[#This Row],[nomdepto]],Tabla21[LUGAR],Tabla21[CODLUGAR])</f>
        <v>01.83</v>
      </c>
      <c r="T51" s="135" t="s">
        <v>3724</v>
      </c>
      <c r="U51" s="135" t="s">
        <v>3723</v>
      </c>
      <c r="V51" s="137">
        <v>0</v>
      </c>
      <c r="W51" s="137">
        <v>0</v>
      </c>
      <c r="X51" s="141">
        <v>0</v>
      </c>
      <c r="Y51" s="137">
        <v>0</v>
      </c>
      <c r="Z51" s="137">
        <v>0</v>
      </c>
      <c r="AA51" s="138">
        <v>25</v>
      </c>
      <c r="AB51" s="137">
        <v>0</v>
      </c>
      <c r="AC51" s="137">
        <v>0</v>
      </c>
      <c r="AD51" s="141">
        <v>0</v>
      </c>
    </row>
    <row r="52" spans="1:30" hidden="1">
      <c r="A52" t="str">
        <f>Tabla20[[#This Row],[cedula]]&amp;Tabla20[[#This Row],[prog]]&amp;LEFT(Tabla20[[#This Row],[tipo]],3)</f>
        <v>0010290140201FIJ</v>
      </c>
      <c r="B52" s="135" t="s">
        <v>2463</v>
      </c>
      <c r="C52" s="135" t="s">
        <v>11</v>
      </c>
      <c r="D52" s="135" t="s">
        <v>2493</v>
      </c>
      <c r="E52" s="135" t="s">
        <v>3181</v>
      </c>
      <c r="F52" s="135" t="s">
        <v>3182</v>
      </c>
      <c r="G52" s="135" t="s">
        <v>3187</v>
      </c>
      <c r="H52" s="135" t="s">
        <v>1980</v>
      </c>
      <c r="I52" s="135" t="s">
        <v>406</v>
      </c>
      <c r="J52" s="135" t="s">
        <v>205</v>
      </c>
      <c r="K52" s="135" t="s">
        <v>924</v>
      </c>
      <c r="L52" s="138">
        <v>35000</v>
      </c>
      <c r="M52" s="137">
        <v>0</v>
      </c>
      <c r="N52" s="138">
        <v>1064</v>
      </c>
      <c r="O52" s="138">
        <v>1004.5</v>
      </c>
      <c r="P52" s="138">
        <f>SUM(Tabla20[[#This Row],[ADP]:[SFS - Salud Padres]])</f>
        <v>6901.8</v>
      </c>
      <c r="Q52" s="138">
        <v>26029.7</v>
      </c>
      <c r="R52" s="135" t="str">
        <f>_xlfn.XLOOKUP(Tabla20[[#This Row],[cedula]],EMPXSEXO[NODOC],EMPXSEXO[GENERO])</f>
        <v>F</v>
      </c>
      <c r="S52" s="135" t="str">
        <f>_xlfn.XLOOKUP(Tabla20[[#This Row],[nomdepto]],Tabla21[LUGAR],Tabla21[CODLUGAR])</f>
        <v>01.83</v>
      </c>
      <c r="T52" s="135" t="s">
        <v>3724</v>
      </c>
      <c r="U52" s="135" t="s">
        <v>3723</v>
      </c>
      <c r="V52" s="137">
        <v>0</v>
      </c>
      <c r="W52" s="137">
        <v>0</v>
      </c>
      <c r="X52" s="138">
        <v>6756.8</v>
      </c>
      <c r="Y52" s="137">
        <v>0</v>
      </c>
      <c r="Z52" s="139">
        <v>120</v>
      </c>
      <c r="AA52" s="138">
        <v>25</v>
      </c>
      <c r="AB52" s="137">
        <v>0</v>
      </c>
      <c r="AC52" s="137">
        <v>0</v>
      </c>
      <c r="AD52" s="137">
        <v>0</v>
      </c>
    </row>
    <row r="53" spans="1:30" hidden="1">
      <c r="A53" t="str">
        <f>Tabla20[[#This Row],[cedula]]&amp;Tabla20[[#This Row],[prog]]&amp;LEFT(Tabla20[[#This Row],[tipo]],3)</f>
        <v>0011853481701FIJ</v>
      </c>
      <c r="B53" s="135" t="s">
        <v>2463</v>
      </c>
      <c r="C53" s="135" t="s">
        <v>11</v>
      </c>
      <c r="D53" s="135" t="s">
        <v>2493</v>
      </c>
      <c r="E53" s="135" t="s">
        <v>3181</v>
      </c>
      <c r="F53" s="135" t="s">
        <v>3182</v>
      </c>
      <c r="G53" s="135" t="s">
        <v>3186</v>
      </c>
      <c r="H53" s="135" t="s">
        <v>1869</v>
      </c>
      <c r="I53" s="135" t="s">
        <v>1625</v>
      </c>
      <c r="J53" s="135" t="s">
        <v>10</v>
      </c>
      <c r="K53" s="135" t="s">
        <v>924</v>
      </c>
      <c r="L53" s="138">
        <v>35000</v>
      </c>
      <c r="M53" s="137">
        <v>0</v>
      </c>
      <c r="N53" s="138">
        <v>1064</v>
      </c>
      <c r="O53" s="138">
        <v>1004.5</v>
      </c>
      <c r="P53" s="138">
        <f>SUM(Tabla20[[#This Row],[ADP]:[SFS - Salud Padres]])</f>
        <v>25</v>
      </c>
      <c r="Q53" s="138">
        <v>32906.5</v>
      </c>
      <c r="R53" s="135" t="str">
        <f>_xlfn.XLOOKUP(Tabla20[[#This Row],[cedula]],EMPXSEXO[NODOC],EMPXSEXO[GENERO])</f>
        <v>F</v>
      </c>
      <c r="S53" s="135" t="str">
        <f>_xlfn.XLOOKUP(Tabla20[[#This Row],[nomdepto]],Tabla21[LUGAR],Tabla21[CODLUGAR])</f>
        <v>01.83</v>
      </c>
      <c r="T53" s="135" t="s">
        <v>3724</v>
      </c>
      <c r="U53" s="135" t="s">
        <v>3723</v>
      </c>
      <c r="V53" s="137">
        <v>0</v>
      </c>
      <c r="W53" s="140">
        <v>0</v>
      </c>
      <c r="X53" s="140">
        <v>0</v>
      </c>
      <c r="Y53" s="137">
        <v>0</v>
      </c>
      <c r="Z53" s="140">
        <v>0</v>
      </c>
      <c r="AA53" s="138">
        <v>25</v>
      </c>
      <c r="AB53" s="137">
        <v>0</v>
      </c>
      <c r="AC53" s="137">
        <v>0</v>
      </c>
      <c r="AD53" s="137">
        <v>0</v>
      </c>
    </row>
    <row r="54" spans="1:30" hidden="1">
      <c r="A54" t="str">
        <f>Tabla20[[#This Row],[cedula]]&amp;Tabla20[[#This Row],[prog]]&amp;LEFT(Tabla20[[#This Row],[tipo]],3)</f>
        <v>0010432854701FIJ</v>
      </c>
      <c r="B54" s="135" t="s">
        <v>2463</v>
      </c>
      <c r="C54" s="135" t="s">
        <v>11</v>
      </c>
      <c r="D54" s="135" t="s">
        <v>2493</v>
      </c>
      <c r="E54" s="135" t="s">
        <v>3181</v>
      </c>
      <c r="F54" s="135" t="s">
        <v>3182</v>
      </c>
      <c r="G54" s="135" t="s">
        <v>3185</v>
      </c>
      <c r="H54" s="135" t="s">
        <v>1873</v>
      </c>
      <c r="I54" s="135" t="s">
        <v>201</v>
      </c>
      <c r="J54" s="135" t="s">
        <v>354</v>
      </c>
      <c r="K54" s="135" t="s">
        <v>924</v>
      </c>
      <c r="L54" s="138">
        <v>35000</v>
      </c>
      <c r="M54" s="141">
        <v>0</v>
      </c>
      <c r="N54" s="138">
        <v>1064</v>
      </c>
      <c r="O54" s="138">
        <v>1004.5</v>
      </c>
      <c r="P54" s="138">
        <f>SUM(Tabla20[[#This Row],[ADP]:[SFS - Salud Padres]])</f>
        <v>5825</v>
      </c>
      <c r="Q54" s="138">
        <v>27106.5</v>
      </c>
      <c r="R54" s="135" t="str">
        <f>_xlfn.XLOOKUP(Tabla20[[#This Row],[cedula]],EMPXSEXO[NODOC],EMPXSEXO[GENERO])</f>
        <v>M</v>
      </c>
      <c r="S54" s="135" t="str">
        <f>_xlfn.XLOOKUP(Tabla20[[#This Row],[nomdepto]],Tabla21[LUGAR],Tabla21[CODLUGAR])</f>
        <v>01.83</v>
      </c>
      <c r="T54" s="135" t="s">
        <v>3724</v>
      </c>
      <c r="U54" s="135" t="s">
        <v>3723</v>
      </c>
      <c r="V54" s="137">
        <v>0</v>
      </c>
      <c r="W54" s="137">
        <v>0</v>
      </c>
      <c r="X54" s="138">
        <v>5800</v>
      </c>
      <c r="Y54" s="137">
        <v>0</v>
      </c>
      <c r="Z54" s="137">
        <v>0</v>
      </c>
      <c r="AA54" s="138">
        <v>25</v>
      </c>
      <c r="AB54" s="137">
        <v>0</v>
      </c>
      <c r="AC54" s="137">
        <v>0</v>
      </c>
      <c r="AD54" s="137">
        <v>0</v>
      </c>
    </row>
    <row r="55" spans="1:30" hidden="1">
      <c r="A55" t="str">
        <f>Tabla20[[#This Row],[cedula]]&amp;Tabla20[[#This Row],[prog]]&amp;LEFT(Tabla20[[#This Row],[tipo]],3)</f>
        <v>0040012856701FIJ</v>
      </c>
      <c r="B55" s="135" t="s">
        <v>2463</v>
      </c>
      <c r="C55" s="135" t="s">
        <v>11</v>
      </c>
      <c r="D55" s="135" t="s">
        <v>2493</v>
      </c>
      <c r="E55" s="135" t="s">
        <v>3181</v>
      </c>
      <c r="F55" s="135" t="s">
        <v>3182</v>
      </c>
      <c r="G55" s="135" t="s">
        <v>3186</v>
      </c>
      <c r="H55" s="135" t="s">
        <v>1917</v>
      </c>
      <c r="I55" s="135" t="s">
        <v>1626</v>
      </c>
      <c r="J55" s="135" t="s">
        <v>55</v>
      </c>
      <c r="K55" s="135" t="s">
        <v>924</v>
      </c>
      <c r="L55" s="138">
        <v>35000</v>
      </c>
      <c r="M55" s="137">
        <v>0</v>
      </c>
      <c r="N55" s="138">
        <v>1064</v>
      </c>
      <c r="O55" s="138">
        <v>1004.5</v>
      </c>
      <c r="P55" s="138">
        <f>SUM(Tabla20[[#This Row],[ADP]:[SFS - Salud Padres]])</f>
        <v>25</v>
      </c>
      <c r="Q55" s="138">
        <v>32906.5</v>
      </c>
      <c r="R55" s="135" t="str">
        <f>_xlfn.XLOOKUP(Tabla20[[#This Row],[cedula]],EMPXSEXO[NODOC],EMPXSEXO[GENERO])</f>
        <v>F</v>
      </c>
      <c r="S55" s="135" t="str">
        <f>_xlfn.XLOOKUP(Tabla20[[#This Row],[nomdepto]],Tabla21[LUGAR],Tabla21[CODLUGAR])</f>
        <v>01.83</v>
      </c>
      <c r="T55" s="135" t="s">
        <v>3724</v>
      </c>
      <c r="U55" s="135" t="s">
        <v>3723</v>
      </c>
      <c r="V55" s="137">
        <v>0</v>
      </c>
      <c r="W55" s="137">
        <v>0</v>
      </c>
      <c r="X55" s="140">
        <v>0</v>
      </c>
      <c r="Y55" s="137">
        <v>0</v>
      </c>
      <c r="Z55" s="137">
        <v>0</v>
      </c>
      <c r="AA55" s="138">
        <v>25</v>
      </c>
      <c r="AB55" s="137">
        <v>0</v>
      </c>
      <c r="AC55" s="137">
        <v>0</v>
      </c>
      <c r="AD55" s="141">
        <v>0</v>
      </c>
    </row>
    <row r="56" spans="1:30" hidden="1">
      <c r="A56" t="str">
        <f>Tabla20[[#This Row],[cedula]]&amp;Tabla20[[#This Row],[prog]]&amp;LEFT(Tabla20[[#This Row],[tipo]],3)</f>
        <v>0011269176101FIJ</v>
      </c>
      <c r="B56" s="135" t="s">
        <v>2463</v>
      </c>
      <c r="C56" s="135" t="s">
        <v>11</v>
      </c>
      <c r="D56" s="135" t="s">
        <v>2493</v>
      </c>
      <c r="E56" s="135" t="s">
        <v>3181</v>
      </c>
      <c r="F56" s="135" t="s">
        <v>3182</v>
      </c>
      <c r="G56" s="135" t="s">
        <v>3184</v>
      </c>
      <c r="H56" s="135" t="s">
        <v>1804</v>
      </c>
      <c r="I56" s="135" t="s">
        <v>1566</v>
      </c>
      <c r="J56" s="135" t="s">
        <v>354</v>
      </c>
      <c r="K56" s="135" t="s">
        <v>924</v>
      </c>
      <c r="L56" s="138">
        <v>31500</v>
      </c>
      <c r="M56" s="140">
        <v>0</v>
      </c>
      <c r="N56" s="138">
        <v>957.6</v>
      </c>
      <c r="O56" s="138">
        <v>904.05</v>
      </c>
      <c r="P56" s="138">
        <f>SUM(Tabla20[[#This Row],[ADP]:[SFS - Salud Padres]])</f>
        <v>25</v>
      </c>
      <c r="Q56" s="138">
        <v>29613.35</v>
      </c>
      <c r="R56" s="135" t="str">
        <f>_xlfn.XLOOKUP(Tabla20[[#This Row],[cedula]],EMPXSEXO[NODOC],EMPXSEXO[GENERO])</f>
        <v>M</v>
      </c>
      <c r="S56" s="135" t="str">
        <f>_xlfn.XLOOKUP(Tabla20[[#This Row],[nomdepto]],Tabla21[LUGAR],Tabla21[CODLUGAR])</f>
        <v>01.83</v>
      </c>
      <c r="T56" s="135" t="s">
        <v>3724</v>
      </c>
      <c r="U56" s="135" t="s">
        <v>3723</v>
      </c>
      <c r="V56" s="137">
        <v>0</v>
      </c>
      <c r="W56" s="140">
        <v>0</v>
      </c>
      <c r="X56" s="140">
        <v>0</v>
      </c>
      <c r="Y56" s="137">
        <v>0</v>
      </c>
      <c r="Z56" s="141">
        <v>0</v>
      </c>
      <c r="AA56" s="138">
        <v>25</v>
      </c>
      <c r="AB56" s="137">
        <v>0</v>
      </c>
      <c r="AC56" s="137">
        <v>0</v>
      </c>
      <c r="AD56" s="140">
        <v>0</v>
      </c>
    </row>
    <row r="57" spans="1:30" hidden="1">
      <c r="A57" t="str">
        <f>Tabla20[[#This Row],[cedula]]&amp;Tabla20[[#This Row],[prog]]&amp;LEFT(Tabla20[[#This Row],[tipo]],3)</f>
        <v>0480079951401FIJ</v>
      </c>
      <c r="B57" s="135" t="s">
        <v>2463</v>
      </c>
      <c r="C57" s="135" t="s">
        <v>11</v>
      </c>
      <c r="D57" s="135" t="s">
        <v>2493</v>
      </c>
      <c r="E57" s="135" t="s">
        <v>3181</v>
      </c>
      <c r="F57" s="135" t="s">
        <v>3182</v>
      </c>
      <c r="G57" s="135" t="s">
        <v>3184</v>
      </c>
      <c r="H57" s="135" t="s">
        <v>1863</v>
      </c>
      <c r="I57" s="135" t="s">
        <v>899</v>
      </c>
      <c r="J57" s="135" t="s">
        <v>900</v>
      </c>
      <c r="K57" s="135" t="s">
        <v>924</v>
      </c>
      <c r="L57" s="138">
        <v>30000</v>
      </c>
      <c r="M57" s="141">
        <v>0</v>
      </c>
      <c r="N57" s="138">
        <v>912</v>
      </c>
      <c r="O57" s="138">
        <v>861</v>
      </c>
      <c r="P57" s="138">
        <f>SUM(Tabla20[[#This Row],[ADP]:[SFS - Salud Padres]])</f>
        <v>7099.48</v>
      </c>
      <c r="Q57" s="138">
        <v>21127.52</v>
      </c>
      <c r="R57" s="135" t="str">
        <f>_xlfn.XLOOKUP(Tabla20[[#This Row],[cedula]],EMPXSEXO[NODOC],EMPXSEXO[GENERO])</f>
        <v>M</v>
      </c>
      <c r="S57" s="135" t="str">
        <f>_xlfn.XLOOKUP(Tabla20[[#This Row],[nomdepto]],Tabla21[LUGAR],Tabla21[CODLUGAR])</f>
        <v>01.83</v>
      </c>
      <c r="T57" s="135" t="s">
        <v>3724</v>
      </c>
      <c r="U57" s="135" t="s">
        <v>3723</v>
      </c>
      <c r="V57" s="137">
        <v>0</v>
      </c>
      <c r="W57" s="141">
        <v>0</v>
      </c>
      <c r="X57" s="139">
        <v>7074.48</v>
      </c>
      <c r="Y57" s="137">
        <v>0</v>
      </c>
      <c r="Z57" s="141">
        <v>0</v>
      </c>
      <c r="AA57" s="138">
        <v>25</v>
      </c>
      <c r="AB57" s="137">
        <v>0</v>
      </c>
      <c r="AC57" s="137">
        <v>0</v>
      </c>
      <c r="AD57" s="137">
        <v>0</v>
      </c>
    </row>
    <row r="58" spans="1:30" hidden="1">
      <c r="A58" t="str">
        <f>Tabla20[[#This Row],[cedula]]&amp;Tabla20[[#This Row],[prog]]&amp;LEFT(Tabla20[[#This Row],[tipo]],3)</f>
        <v>0010005651401FIJ</v>
      </c>
      <c r="B58" s="135" t="s">
        <v>2463</v>
      </c>
      <c r="C58" s="135" t="s">
        <v>11</v>
      </c>
      <c r="D58" s="135" t="s">
        <v>2493</v>
      </c>
      <c r="E58" s="135" t="s">
        <v>3181</v>
      </c>
      <c r="F58" s="135" t="s">
        <v>3182</v>
      </c>
      <c r="G58" s="135" t="s">
        <v>3200</v>
      </c>
      <c r="H58" s="135" t="s">
        <v>1890</v>
      </c>
      <c r="I58" s="135" t="s">
        <v>224</v>
      </c>
      <c r="J58" s="135" t="s">
        <v>191</v>
      </c>
      <c r="K58" s="135" t="s">
        <v>924</v>
      </c>
      <c r="L58" s="138">
        <v>30000</v>
      </c>
      <c r="M58" s="140">
        <v>0</v>
      </c>
      <c r="N58" s="138">
        <v>912</v>
      </c>
      <c r="O58" s="138">
        <v>861</v>
      </c>
      <c r="P58" s="138">
        <f>SUM(Tabla20[[#This Row],[ADP]:[SFS - Salud Padres]])</f>
        <v>25</v>
      </c>
      <c r="Q58" s="138">
        <v>28202</v>
      </c>
      <c r="R58" s="135" t="str">
        <f>_xlfn.XLOOKUP(Tabla20[[#This Row],[cedula]],EMPXSEXO[NODOC],EMPXSEXO[GENERO])</f>
        <v>M</v>
      </c>
      <c r="S58" s="135" t="str">
        <f>_xlfn.XLOOKUP(Tabla20[[#This Row],[nomdepto]],Tabla21[LUGAR],Tabla21[CODLUGAR])</f>
        <v>01.83</v>
      </c>
      <c r="T58" s="135" t="s">
        <v>3724</v>
      </c>
      <c r="U58" s="135" t="s">
        <v>3723</v>
      </c>
      <c r="V58" s="137">
        <v>0</v>
      </c>
      <c r="W58" s="141">
        <v>0</v>
      </c>
      <c r="X58" s="141">
        <v>0</v>
      </c>
      <c r="Y58" s="137">
        <v>0</v>
      </c>
      <c r="Z58" s="141">
        <v>0</v>
      </c>
      <c r="AA58" s="138">
        <v>25</v>
      </c>
      <c r="AB58" s="137">
        <v>0</v>
      </c>
      <c r="AC58" s="137">
        <v>0</v>
      </c>
      <c r="AD58" s="137">
        <v>0</v>
      </c>
    </row>
    <row r="59" spans="1:30" hidden="1">
      <c r="A59" t="str">
        <f>Tabla20[[#This Row],[cedula]]&amp;Tabla20[[#This Row],[prog]]&amp;LEFT(Tabla20[[#This Row],[tipo]],3)</f>
        <v>0010143186401FIJ</v>
      </c>
      <c r="B59" s="135" t="s">
        <v>2463</v>
      </c>
      <c r="C59" s="135" t="s">
        <v>11</v>
      </c>
      <c r="D59" s="135" t="s">
        <v>2493</v>
      </c>
      <c r="E59" s="135" t="s">
        <v>3181</v>
      </c>
      <c r="F59" s="135" t="s">
        <v>3182</v>
      </c>
      <c r="G59" s="135" t="s">
        <v>3185</v>
      </c>
      <c r="H59" s="135" t="s">
        <v>1888</v>
      </c>
      <c r="I59" s="135" t="s">
        <v>3218</v>
      </c>
      <c r="J59" s="135" t="s">
        <v>657</v>
      </c>
      <c r="K59" s="135" t="s">
        <v>924</v>
      </c>
      <c r="L59" s="138">
        <v>27205.34</v>
      </c>
      <c r="M59" s="141">
        <v>0</v>
      </c>
      <c r="N59" s="138">
        <v>827.04</v>
      </c>
      <c r="O59" s="138">
        <v>780.79</v>
      </c>
      <c r="P59" s="138">
        <f>SUM(Tabla20[[#This Row],[ADP]:[SFS - Salud Padres]])</f>
        <v>25</v>
      </c>
      <c r="Q59" s="138">
        <v>25572.51</v>
      </c>
      <c r="R59" s="135" t="str">
        <f>_xlfn.XLOOKUP(Tabla20[[#This Row],[cedula]],EMPXSEXO[NODOC],EMPXSEXO[GENERO])</f>
        <v>F</v>
      </c>
      <c r="S59" s="135" t="str">
        <f>_xlfn.XLOOKUP(Tabla20[[#This Row],[nomdepto]],Tabla21[LUGAR],Tabla21[CODLUGAR])</f>
        <v>01.83</v>
      </c>
      <c r="T59" s="135" t="s">
        <v>3724</v>
      </c>
      <c r="U59" s="135" t="s">
        <v>3723</v>
      </c>
      <c r="V59" s="137">
        <v>0</v>
      </c>
      <c r="W59" s="137">
        <v>0</v>
      </c>
      <c r="X59" s="141">
        <v>0</v>
      </c>
      <c r="Y59" s="137">
        <v>0</v>
      </c>
      <c r="Z59" s="141">
        <v>0</v>
      </c>
      <c r="AA59" s="138">
        <v>25</v>
      </c>
      <c r="AB59" s="137">
        <v>0</v>
      </c>
      <c r="AC59" s="137">
        <v>0</v>
      </c>
      <c r="AD59" s="137">
        <v>0</v>
      </c>
    </row>
    <row r="60" spans="1:30" hidden="1">
      <c r="A60" t="str">
        <f>Tabla20[[#This Row],[cedula]]&amp;Tabla20[[#This Row],[prog]]&amp;LEFT(Tabla20[[#This Row],[tipo]],3)</f>
        <v>0010002201101FIJ</v>
      </c>
      <c r="B60" s="135" t="s">
        <v>2463</v>
      </c>
      <c r="C60" s="135" t="s">
        <v>11</v>
      </c>
      <c r="D60" s="135" t="s">
        <v>2493</v>
      </c>
      <c r="E60" s="135" t="s">
        <v>3181</v>
      </c>
      <c r="F60" s="135" t="s">
        <v>3182</v>
      </c>
      <c r="G60" s="135" t="s">
        <v>3185</v>
      </c>
      <c r="H60" s="135" t="s">
        <v>1845</v>
      </c>
      <c r="I60" s="135" t="s">
        <v>223</v>
      </c>
      <c r="J60" s="135" t="s">
        <v>191</v>
      </c>
      <c r="K60" s="135" t="s">
        <v>924</v>
      </c>
      <c r="L60" s="138">
        <v>26250</v>
      </c>
      <c r="M60" s="137">
        <v>0</v>
      </c>
      <c r="N60" s="138">
        <v>798</v>
      </c>
      <c r="O60" s="138">
        <v>753.38</v>
      </c>
      <c r="P60" s="138">
        <f>SUM(Tabla20[[#This Row],[ADP]:[SFS - Salud Padres]])</f>
        <v>25</v>
      </c>
      <c r="Q60" s="138">
        <v>24673.62</v>
      </c>
      <c r="R60" s="135" t="str">
        <f>_xlfn.XLOOKUP(Tabla20[[#This Row],[cedula]],EMPXSEXO[NODOC],EMPXSEXO[GENERO])</f>
        <v>M</v>
      </c>
      <c r="S60" s="135" t="str">
        <f>_xlfn.XLOOKUP(Tabla20[[#This Row],[nomdepto]],Tabla21[LUGAR],Tabla21[CODLUGAR])</f>
        <v>01.83</v>
      </c>
      <c r="T60" s="135" t="s">
        <v>3724</v>
      </c>
      <c r="U60" s="135" t="s">
        <v>3723</v>
      </c>
      <c r="V60" s="137">
        <v>0</v>
      </c>
      <c r="W60" s="137">
        <v>0</v>
      </c>
      <c r="X60" s="140">
        <v>0</v>
      </c>
      <c r="Y60" s="137">
        <v>0</v>
      </c>
      <c r="Z60" s="141">
        <v>0</v>
      </c>
      <c r="AA60" s="138">
        <v>25</v>
      </c>
      <c r="AB60" s="137">
        <v>0</v>
      </c>
      <c r="AC60" s="137">
        <v>0</v>
      </c>
      <c r="AD60" s="137">
        <v>0</v>
      </c>
    </row>
    <row r="61" spans="1:30" hidden="1">
      <c r="A61" t="str">
        <f>Tabla20[[#This Row],[cedula]]&amp;Tabla20[[#This Row],[prog]]&amp;LEFT(Tabla20[[#This Row],[tipo]],3)</f>
        <v>4022834108301FIJ</v>
      </c>
      <c r="B61" s="135" t="s">
        <v>2463</v>
      </c>
      <c r="C61" s="135" t="s">
        <v>11</v>
      </c>
      <c r="D61" s="135" t="s">
        <v>2493</v>
      </c>
      <c r="E61" s="135" t="s">
        <v>3181</v>
      </c>
      <c r="F61" s="135" t="s">
        <v>3182</v>
      </c>
      <c r="G61" s="135" t="s">
        <v>3184</v>
      </c>
      <c r="H61" s="135" t="s">
        <v>1726</v>
      </c>
      <c r="I61" s="135" t="s">
        <v>1348</v>
      </c>
      <c r="J61" s="135" t="s">
        <v>1349</v>
      </c>
      <c r="K61" s="135" t="s">
        <v>924</v>
      </c>
      <c r="L61" s="138">
        <v>25000</v>
      </c>
      <c r="M61" s="141">
        <v>0</v>
      </c>
      <c r="N61" s="138">
        <v>760</v>
      </c>
      <c r="O61" s="138">
        <v>717.5</v>
      </c>
      <c r="P61" s="138">
        <f>SUM(Tabla20[[#This Row],[ADP]:[SFS - Salud Padres]])</f>
        <v>14101.76</v>
      </c>
      <c r="Q61" s="138">
        <v>9420.74</v>
      </c>
      <c r="R61" s="135" t="str">
        <f>_xlfn.XLOOKUP(Tabla20[[#This Row],[cedula]],EMPXSEXO[NODOC],EMPXSEXO[GENERO])</f>
        <v>M</v>
      </c>
      <c r="S61" s="135" t="str">
        <f>_xlfn.XLOOKUP(Tabla20[[#This Row],[nomdepto]],Tabla21[LUGAR],Tabla21[CODLUGAR])</f>
        <v>01.83</v>
      </c>
      <c r="T61" s="135" t="s">
        <v>3724</v>
      </c>
      <c r="U61" s="135" t="s">
        <v>3723</v>
      </c>
      <c r="V61" s="137">
        <v>0</v>
      </c>
      <c r="W61" s="141">
        <v>0</v>
      </c>
      <c r="X61" s="139">
        <v>14076.76</v>
      </c>
      <c r="Y61" s="137">
        <v>0</v>
      </c>
      <c r="Z61" s="141">
        <v>0</v>
      </c>
      <c r="AA61" s="138">
        <v>25</v>
      </c>
      <c r="AB61" s="137">
        <v>0</v>
      </c>
      <c r="AC61" s="137">
        <v>0</v>
      </c>
      <c r="AD61" s="141">
        <v>0</v>
      </c>
    </row>
    <row r="62" spans="1:30" hidden="1">
      <c r="A62" t="str">
        <f>Tabla20[[#This Row],[cedula]]&amp;Tabla20[[#This Row],[prog]]&amp;LEFT(Tabla20[[#This Row],[tipo]],3)</f>
        <v>0010057529901FIJ</v>
      </c>
      <c r="B62" s="135" t="s">
        <v>2463</v>
      </c>
      <c r="C62" s="135" t="s">
        <v>11</v>
      </c>
      <c r="D62" s="135" t="s">
        <v>2493</v>
      </c>
      <c r="E62" s="135" t="s">
        <v>3181</v>
      </c>
      <c r="F62" s="135" t="s">
        <v>3182</v>
      </c>
      <c r="G62" s="135" t="s">
        <v>3184</v>
      </c>
      <c r="H62" s="135" t="s">
        <v>1742</v>
      </c>
      <c r="I62" s="135" t="s">
        <v>1039</v>
      </c>
      <c r="J62" s="135" t="s">
        <v>103</v>
      </c>
      <c r="K62" s="135" t="s">
        <v>924</v>
      </c>
      <c r="L62" s="138">
        <v>25000</v>
      </c>
      <c r="M62" s="141">
        <v>0</v>
      </c>
      <c r="N62" s="138">
        <v>760</v>
      </c>
      <c r="O62" s="138">
        <v>717.5</v>
      </c>
      <c r="P62" s="138">
        <f>SUM(Tabla20[[#This Row],[ADP]:[SFS - Salud Padres]])</f>
        <v>25</v>
      </c>
      <c r="Q62" s="138">
        <v>23497.5</v>
      </c>
      <c r="R62" s="135" t="str">
        <f>_xlfn.XLOOKUP(Tabla20[[#This Row],[cedula]],EMPXSEXO[NODOC],EMPXSEXO[GENERO])</f>
        <v>F</v>
      </c>
      <c r="S62" s="135" t="str">
        <f>_xlfn.XLOOKUP(Tabla20[[#This Row],[nomdepto]],Tabla21[LUGAR],Tabla21[CODLUGAR])</f>
        <v>01.83</v>
      </c>
      <c r="T62" s="135" t="s">
        <v>3724</v>
      </c>
      <c r="U62" s="135" t="s">
        <v>3723</v>
      </c>
      <c r="V62" s="137">
        <v>0</v>
      </c>
      <c r="W62" s="141">
        <v>0</v>
      </c>
      <c r="X62" s="137">
        <v>0</v>
      </c>
      <c r="Y62" s="137">
        <v>0</v>
      </c>
      <c r="Z62" s="137">
        <v>0</v>
      </c>
      <c r="AA62" s="138">
        <v>25</v>
      </c>
      <c r="AB62" s="137">
        <v>0</v>
      </c>
      <c r="AC62" s="137">
        <v>0</v>
      </c>
      <c r="AD62" s="137">
        <v>0</v>
      </c>
    </row>
    <row r="63" spans="1:30" hidden="1">
      <c r="A63" t="str">
        <f>Tabla20[[#This Row],[cedula]]&amp;Tabla20[[#This Row],[prog]]&amp;LEFT(Tabla20[[#This Row],[tipo]],3)</f>
        <v>0250041720501FIJ</v>
      </c>
      <c r="B63" s="135" t="s">
        <v>2463</v>
      </c>
      <c r="C63" s="135" t="s">
        <v>11</v>
      </c>
      <c r="D63" s="135" t="s">
        <v>2493</v>
      </c>
      <c r="E63" s="135" t="s">
        <v>3181</v>
      </c>
      <c r="F63" s="135" t="s">
        <v>3182</v>
      </c>
      <c r="G63" s="135" t="s">
        <v>3187</v>
      </c>
      <c r="H63" s="135" t="s">
        <v>1904</v>
      </c>
      <c r="I63" s="135" t="s">
        <v>802</v>
      </c>
      <c r="J63" s="135" t="s">
        <v>245</v>
      </c>
      <c r="K63" s="135" t="s">
        <v>924</v>
      </c>
      <c r="L63" s="138">
        <v>25000</v>
      </c>
      <c r="M63" s="141">
        <v>0</v>
      </c>
      <c r="N63" s="138">
        <v>760</v>
      </c>
      <c r="O63" s="138">
        <v>717.5</v>
      </c>
      <c r="P63" s="138">
        <f>SUM(Tabla20[[#This Row],[ADP]:[SFS - Salud Padres]])</f>
        <v>5068</v>
      </c>
      <c r="Q63" s="138">
        <v>18454.5</v>
      </c>
      <c r="R63" s="135" t="str">
        <f>_xlfn.XLOOKUP(Tabla20[[#This Row],[cedula]],EMPXSEXO[NODOC],EMPXSEXO[GENERO])</f>
        <v>M</v>
      </c>
      <c r="S63" s="135" t="str">
        <f>_xlfn.XLOOKUP(Tabla20[[#This Row],[nomdepto]],Tabla21[LUGAR],Tabla21[CODLUGAR])</f>
        <v>01.83</v>
      </c>
      <c r="T63" s="135" t="s">
        <v>3724</v>
      </c>
      <c r="U63" s="135" t="s">
        <v>3723</v>
      </c>
      <c r="V63" s="137">
        <v>0</v>
      </c>
      <c r="W63" s="141">
        <v>0</v>
      </c>
      <c r="X63" s="138">
        <v>5043</v>
      </c>
      <c r="Y63" s="137">
        <v>0</v>
      </c>
      <c r="Z63" s="140">
        <v>0</v>
      </c>
      <c r="AA63" s="138">
        <v>25</v>
      </c>
      <c r="AB63" s="137">
        <v>0</v>
      </c>
      <c r="AC63" s="137">
        <v>0</v>
      </c>
      <c r="AD63" s="137">
        <v>0</v>
      </c>
    </row>
    <row r="64" spans="1:30" hidden="1">
      <c r="A64" t="str">
        <f>Tabla20[[#This Row],[cedula]]&amp;Tabla20[[#This Row],[prog]]&amp;LEFT(Tabla20[[#This Row],[tipo]],3)</f>
        <v>0010038506101FIJ</v>
      </c>
      <c r="B64" s="135" t="s">
        <v>2463</v>
      </c>
      <c r="C64" s="135" t="s">
        <v>11</v>
      </c>
      <c r="D64" s="135" t="s">
        <v>2493</v>
      </c>
      <c r="E64" s="135" t="s">
        <v>3181</v>
      </c>
      <c r="F64" s="135" t="s">
        <v>3182</v>
      </c>
      <c r="G64" s="135" t="s">
        <v>3189</v>
      </c>
      <c r="H64" s="135" t="s">
        <v>1923</v>
      </c>
      <c r="I64" s="135" t="s">
        <v>659</v>
      </c>
      <c r="J64" s="135" t="s">
        <v>660</v>
      </c>
      <c r="K64" s="135" t="s">
        <v>924</v>
      </c>
      <c r="L64" s="138">
        <v>25000</v>
      </c>
      <c r="M64" s="137">
        <v>0</v>
      </c>
      <c r="N64" s="138">
        <v>760</v>
      </c>
      <c r="O64" s="138">
        <v>717.5</v>
      </c>
      <c r="P64" s="138">
        <f>SUM(Tabla20[[#This Row],[ADP]:[SFS - Salud Padres]])</f>
        <v>4123</v>
      </c>
      <c r="Q64" s="138">
        <v>19399.5</v>
      </c>
      <c r="R64" s="135" t="str">
        <f>_xlfn.XLOOKUP(Tabla20[[#This Row],[cedula]],EMPXSEXO[NODOC],EMPXSEXO[GENERO])</f>
        <v>F</v>
      </c>
      <c r="S64" s="135" t="str">
        <f>_xlfn.XLOOKUP(Tabla20[[#This Row],[nomdepto]],Tabla21[LUGAR],Tabla21[CODLUGAR])</f>
        <v>01.83</v>
      </c>
      <c r="T64" s="135" t="s">
        <v>3724</v>
      </c>
      <c r="U64" s="135" t="s">
        <v>3723</v>
      </c>
      <c r="V64" s="137">
        <v>0</v>
      </c>
      <c r="W64" s="139">
        <v>300</v>
      </c>
      <c r="X64" s="138">
        <v>3748</v>
      </c>
      <c r="Y64" s="137">
        <v>0</v>
      </c>
      <c r="Z64" s="138">
        <v>50</v>
      </c>
      <c r="AA64" s="138">
        <v>25</v>
      </c>
      <c r="AB64" s="137">
        <v>0</v>
      </c>
      <c r="AC64" s="137">
        <v>0</v>
      </c>
      <c r="AD64" s="141">
        <v>0</v>
      </c>
    </row>
    <row r="65" spans="1:30" hidden="1">
      <c r="A65" t="str">
        <f>Tabla20[[#This Row],[cedula]]&amp;Tabla20[[#This Row],[prog]]&amp;LEFT(Tabla20[[#This Row],[tipo]],3)</f>
        <v>0011485582801FIJ</v>
      </c>
      <c r="B65" s="135" t="s">
        <v>2463</v>
      </c>
      <c r="C65" s="135" t="s">
        <v>11</v>
      </c>
      <c r="D65" s="135" t="s">
        <v>2493</v>
      </c>
      <c r="E65" s="135" t="s">
        <v>3181</v>
      </c>
      <c r="F65" s="135" t="s">
        <v>3182</v>
      </c>
      <c r="G65" s="135" t="s">
        <v>3186</v>
      </c>
      <c r="H65" s="135" t="s">
        <v>2623</v>
      </c>
      <c r="I65" s="135" t="s">
        <v>2595</v>
      </c>
      <c r="J65" s="135" t="s">
        <v>1349</v>
      </c>
      <c r="K65" s="135" t="s">
        <v>924</v>
      </c>
      <c r="L65" s="138">
        <v>24000</v>
      </c>
      <c r="M65" s="137">
        <v>0</v>
      </c>
      <c r="N65" s="138">
        <v>729.6</v>
      </c>
      <c r="O65" s="138">
        <v>688.8</v>
      </c>
      <c r="P65" s="138">
        <f>SUM(Tabla20[[#This Row],[ADP]:[SFS - Salud Padres]])</f>
        <v>8857.7099999999991</v>
      </c>
      <c r="Q65" s="138">
        <v>13723.89</v>
      </c>
      <c r="R65" s="135" t="str">
        <f>_xlfn.XLOOKUP(Tabla20[[#This Row],[cedula]],EMPXSEXO[NODOC],EMPXSEXO[GENERO])</f>
        <v>M</v>
      </c>
      <c r="S65" s="135" t="str">
        <f>_xlfn.XLOOKUP(Tabla20[[#This Row],[nomdepto]],Tabla21[LUGAR],Tabla21[CODLUGAR])</f>
        <v>01.83</v>
      </c>
      <c r="T65" s="135" t="s">
        <v>3724</v>
      </c>
      <c r="U65" s="135" t="s">
        <v>3723</v>
      </c>
      <c r="V65" s="137">
        <v>0</v>
      </c>
      <c r="W65" s="140">
        <v>0</v>
      </c>
      <c r="X65" s="138">
        <v>8832.7099999999991</v>
      </c>
      <c r="Y65" s="137">
        <v>0</v>
      </c>
      <c r="Z65" s="137">
        <v>0</v>
      </c>
      <c r="AA65" s="138">
        <v>25</v>
      </c>
      <c r="AB65" s="137">
        <v>0</v>
      </c>
      <c r="AC65" s="137">
        <v>0</v>
      </c>
      <c r="AD65" s="137">
        <v>0</v>
      </c>
    </row>
    <row r="66" spans="1:30" hidden="1">
      <c r="A66" t="str">
        <f>Tabla20[[#This Row],[cedula]]&amp;Tabla20[[#This Row],[prog]]&amp;LEFT(Tabla20[[#This Row],[tipo]],3)</f>
        <v>0010416477701FIJ</v>
      </c>
      <c r="B66" s="135" t="s">
        <v>2463</v>
      </c>
      <c r="C66" s="135" t="s">
        <v>11</v>
      </c>
      <c r="D66" s="135" t="s">
        <v>2493</v>
      </c>
      <c r="E66" s="135" t="s">
        <v>3181</v>
      </c>
      <c r="F66" s="135" t="s">
        <v>3182</v>
      </c>
      <c r="G66" s="135" t="s">
        <v>3190</v>
      </c>
      <c r="H66" s="135" t="s">
        <v>1106</v>
      </c>
      <c r="I66" s="135" t="s">
        <v>648</v>
      </c>
      <c r="J66" s="135" t="s">
        <v>414</v>
      </c>
      <c r="K66" s="135" t="s">
        <v>924</v>
      </c>
      <c r="L66" s="138">
        <v>22000</v>
      </c>
      <c r="M66" s="140">
        <v>0</v>
      </c>
      <c r="N66" s="138">
        <v>668.8</v>
      </c>
      <c r="O66" s="138">
        <v>631.4</v>
      </c>
      <c r="P66" s="138">
        <f>SUM(Tabla20[[#This Row],[ADP]:[SFS - Salud Padres]])</f>
        <v>3471</v>
      </c>
      <c r="Q66" s="138">
        <v>17228.8</v>
      </c>
      <c r="R66" s="135" t="str">
        <f>_xlfn.XLOOKUP(Tabla20[[#This Row],[cedula]],EMPXSEXO[NODOC],EMPXSEXO[GENERO])</f>
        <v>F</v>
      </c>
      <c r="S66" s="135" t="str">
        <f>_xlfn.XLOOKUP(Tabla20[[#This Row],[nomdepto]],Tabla21[LUGAR],Tabla21[CODLUGAR])</f>
        <v>01.83</v>
      </c>
      <c r="T66" s="135" t="s">
        <v>3724</v>
      </c>
      <c r="U66" s="135" t="s">
        <v>3723</v>
      </c>
      <c r="V66" s="137">
        <v>0</v>
      </c>
      <c r="W66" s="139">
        <v>300</v>
      </c>
      <c r="X66" s="139">
        <v>3046</v>
      </c>
      <c r="Y66" s="137">
        <v>0</v>
      </c>
      <c r="Z66" s="139">
        <v>100</v>
      </c>
      <c r="AA66" s="138">
        <v>25</v>
      </c>
      <c r="AB66" s="137">
        <v>0</v>
      </c>
      <c r="AC66" s="137">
        <v>0</v>
      </c>
      <c r="AD66" s="137">
        <v>0</v>
      </c>
    </row>
    <row r="67" spans="1:30" hidden="1">
      <c r="A67" t="str">
        <f>Tabla20[[#This Row],[cedula]]&amp;Tabla20[[#This Row],[prog]]&amp;LEFT(Tabla20[[#This Row],[tipo]],3)</f>
        <v>0540137813701FIJ</v>
      </c>
      <c r="B67" s="135" t="s">
        <v>2463</v>
      </c>
      <c r="C67" s="135" t="s">
        <v>11</v>
      </c>
      <c r="D67" s="135" t="s">
        <v>2493</v>
      </c>
      <c r="E67" s="135" t="s">
        <v>3181</v>
      </c>
      <c r="F67" s="135" t="s">
        <v>3182</v>
      </c>
      <c r="G67" s="135" t="s">
        <v>3190</v>
      </c>
      <c r="H67" s="135" t="s">
        <v>1856</v>
      </c>
      <c r="I67" s="135" t="s">
        <v>652</v>
      </c>
      <c r="J67" s="135" t="s">
        <v>10</v>
      </c>
      <c r="K67" s="135" t="s">
        <v>924</v>
      </c>
      <c r="L67" s="138">
        <v>22000</v>
      </c>
      <c r="M67" s="137">
        <v>0</v>
      </c>
      <c r="N67" s="138">
        <v>668.8</v>
      </c>
      <c r="O67" s="138">
        <v>631.4</v>
      </c>
      <c r="P67" s="138">
        <f>SUM(Tabla20[[#This Row],[ADP]:[SFS - Salud Padres]])</f>
        <v>1902.45</v>
      </c>
      <c r="Q67" s="138">
        <v>18797.349999999999</v>
      </c>
      <c r="R67" s="135" t="str">
        <f>_xlfn.XLOOKUP(Tabla20[[#This Row],[cedula]],EMPXSEXO[NODOC],EMPXSEXO[GENERO])</f>
        <v>F</v>
      </c>
      <c r="S67" s="135" t="str">
        <f>_xlfn.XLOOKUP(Tabla20[[#This Row],[nomdepto]],Tabla21[LUGAR],Tabla21[CODLUGAR])</f>
        <v>01.83</v>
      </c>
      <c r="T67" s="135" t="s">
        <v>3724</v>
      </c>
      <c r="U67" s="135" t="s">
        <v>3723</v>
      </c>
      <c r="V67" s="137">
        <v>0</v>
      </c>
      <c r="W67" s="139">
        <v>300</v>
      </c>
      <c r="X67" s="137">
        <v>0</v>
      </c>
      <c r="Y67" s="137">
        <v>0</v>
      </c>
      <c r="Z67" s="137">
        <v>0</v>
      </c>
      <c r="AA67" s="138">
        <v>25</v>
      </c>
      <c r="AB67" s="137">
        <v>0</v>
      </c>
      <c r="AC67" s="137">
        <v>0</v>
      </c>
      <c r="AD67" s="139">
        <v>1577.45</v>
      </c>
    </row>
    <row r="68" spans="1:30" hidden="1">
      <c r="A68" t="str">
        <f>Tabla20[[#This Row],[cedula]]&amp;Tabla20[[#This Row],[prog]]&amp;LEFT(Tabla20[[#This Row],[tipo]],3)</f>
        <v>4023119320801FIJ</v>
      </c>
      <c r="B68" s="135" t="s">
        <v>2463</v>
      </c>
      <c r="C68" s="135" t="s">
        <v>11</v>
      </c>
      <c r="D68" s="135" t="s">
        <v>2493</v>
      </c>
      <c r="E68" s="135" t="s">
        <v>3181</v>
      </c>
      <c r="F68" s="135" t="s">
        <v>3182</v>
      </c>
      <c r="G68" s="135" t="s">
        <v>3186</v>
      </c>
      <c r="H68" s="135" t="s">
        <v>1702</v>
      </c>
      <c r="I68" s="135" t="s">
        <v>1004</v>
      </c>
      <c r="J68" s="135" t="s">
        <v>213</v>
      </c>
      <c r="K68" s="135" t="s">
        <v>924</v>
      </c>
      <c r="L68" s="138">
        <v>20000</v>
      </c>
      <c r="M68" s="140">
        <v>0</v>
      </c>
      <c r="N68" s="138">
        <v>608</v>
      </c>
      <c r="O68" s="138">
        <v>574</v>
      </c>
      <c r="P68" s="138">
        <f>SUM(Tabla20[[#This Row],[ADP]:[SFS - Salud Padres]])</f>
        <v>25</v>
      </c>
      <c r="Q68" s="138">
        <v>18793</v>
      </c>
      <c r="R68" s="135" t="str">
        <f>_xlfn.XLOOKUP(Tabla20[[#This Row],[cedula]],EMPXSEXO[NODOC],EMPXSEXO[GENERO])</f>
        <v>M</v>
      </c>
      <c r="S68" s="135" t="str">
        <f>_xlfn.XLOOKUP(Tabla20[[#This Row],[nomdepto]],Tabla21[LUGAR],Tabla21[CODLUGAR])</f>
        <v>01.83</v>
      </c>
      <c r="T68" s="135" t="s">
        <v>3724</v>
      </c>
      <c r="U68" s="135" t="s">
        <v>3723</v>
      </c>
      <c r="V68" s="137">
        <v>0</v>
      </c>
      <c r="W68" s="137">
        <v>0</v>
      </c>
      <c r="X68" s="140">
        <v>0</v>
      </c>
      <c r="Y68" s="137">
        <v>0</v>
      </c>
      <c r="Z68" s="137">
        <v>0</v>
      </c>
      <c r="AA68" s="138">
        <v>25</v>
      </c>
      <c r="AB68" s="137">
        <v>0</v>
      </c>
      <c r="AC68" s="137">
        <v>0</v>
      </c>
      <c r="AD68" s="137">
        <v>0</v>
      </c>
    </row>
    <row r="69" spans="1:30" hidden="1">
      <c r="A69" t="str">
        <f>Tabla20[[#This Row],[cedula]]&amp;Tabla20[[#This Row],[prog]]&amp;LEFT(Tabla20[[#This Row],[tipo]],3)</f>
        <v>0011086699301FIJ</v>
      </c>
      <c r="B69" s="135" t="s">
        <v>2463</v>
      </c>
      <c r="C69" s="135" t="s">
        <v>11</v>
      </c>
      <c r="D69" s="135" t="s">
        <v>2493</v>
      </c>
      <c r="E69" s="135" t="s">
        <v>3181</v>
      </c>
      <c r="F69" s="135" t="s">
        <v>3182</v>
      </c>
      <c r="G69" s="135" t="s">
        <v>3184</v>
      </c>
      <c r="H69" s="135" t="s">
        <v>1907</v>
      </c>
      <c r="I69" s="135" t="s">
        <v>904</v>
      </c>
      <c r="J69" s="135" t="s">
        <v>8</v>
      </c>
      <c r="K69" s="135" t="s">
        <v>924</v>
      </c>
      <c r="L69" s="138">
        <v>20000</v>
      </c>
      <c r="M69" s="137">
        <v>0</v>
      </c>
      <c r="N69" s="138">
        <v>608</v>
      </c>
      <c r="O69" s="138">
        <v>574</v>
      </c>
      <c r="P69" s="138">
        <f>SUM(Tabla20[[#This Row],[ADP]:[SFS - Salud Padres]])</f>
        <v>13983.95</v>
      </c>
      <c r="Q69" s="138">
        <v>4834.05</v>
      </c>
      <c r="R69" s="135" t="str">
        <f>_xlfn.XLOOKUP(Tabla20[[#This Row],[cedula]],EMPXSEXO[NODOC],EMPXSEXO[GENERO])</f>
        <v>F</v>
      </c>
      <c r="S69" s="135" t="str">
        <f>_xlfn.XLOOKUP(Tabla20[[#This Row],[nomdepto]],Tabla21[LUGAR],Tabla21[CODLUGAR])</f>
        <v>01.83</v>
      </c>
      <c r="T69" s="135" t="s">
        <v>3724</v>
      </c>
      <c r="U69" s="135" t="s">
        <v>3723</v>
      </c>
      <c r="V69" s="137">
        <v>0</v>
      </c>
      <c r="W69" s="137">
        <v>0</v>
      </c>
      <c r="X69" s="138">
        <v>13958.95</v>
      </c>
      <c r="Y69" s="137">
        <v>0</v>
      </c>
      <c r="Z69" s="141">
        <v>0</v>
      </c>
      <c r="AA69" s="138">
        <v>25</v>
      </c>
      <c r="AB69" s="137">
        <v>0</v>
      </c>
      <c r="AC69" s="137">
        <v>0</v>
      </c>
      <c r="AD69" s="137">
        <v>0</v>
      </c>
    </row>
    <row r="70" spans="1:30" hidden="1">
      <c r="A70" t="str">
        <f>Tabla20[[#This Row],[cedula]]&amp;Tabla20[[#This Row],[prog]]&amp;LEFT(Tabla20[[#This Row],[tipo]],3)</f>
        <v>0010572279701FIJ</v>
      </c>
      <c r="B70" s="135" t="s">
        <v>2463</v>
      </c>
      <c r="C70" s="135" t="s">
        <v>11</v>
      </c>
      <c r="D70" s="135" t="s">
        <v>2493</v>
      </c>
      <c r="E70" s="135" t="s">
        <v>3181</v>
      </c>
      <c r="F70" s="135" t="s">
        <v>3182</v>
      </c>
      <c r="G70" s="135" t="s">
        <v>3184</v>
      </c>
      <c r="H70" s="135" t="s">
        <v>1739</v>
      </c>
      <c r="I70" s="135" t="s">
        <v>1032</v>
      </c>
      <c r="J70" s="135" t="s">
        <v>126</v>
      </c>
      <c r="K70" s="135" t="s">
        <v>924</v>
      </c>
      <c r="L70" s="138">
        <v>18000</v>
      </c>
      <c r="M70" s="137">
        <v>0</v>
      </c>
      <c r="N70" s="138">
        <v>547.20000000000005</v>
      </c>
      <c r="O70" s="138">
        <v>516.6</v>
      </c>
      <c r="P70" s="138">
        <f>SUM(Tabla20[[#This Row],[ADP]:[SFS - Salud Padres]])</f>
        <v>25</v>
      </c>
      <c r="Q70" s="138">
        <v>16911.2</v>
      </c>
      <c r="R70" s="135" t="str">
        <f>_xlfn.XLOOKUP(Tabla20[[#This Row],[cedula]],EMPXSEXO[NODOC],EMPXSEXO[GENERO])</f>
        <v>M</v>
      </c>
      <c r="S70" s="135" t="str">
        <f>_xlfn.XLOOKUP(Tabla20[[#This Row],[nomdepto]],Tabla21[LUGAR],Tabla21[CODLUGAR])</f>
        <v>01.83</v>
      </c>
      <c r="T70" s="135" t="s">
        <v>3724</v>
      </c>
      <c r="U70" s="135" t="s">
        <v>3723</v>
      </c>
      <c r="V70" s="137">
        <v>0</v>
      </c>
      <c r="W70" s="137">
        <v>0</v>
      </c>
      <c r="X70" s="140">
        <v>0</v>
      </c>
      <c r="Y70" s="137">
        <v>0</v>
      </c>
      <c r="Z70" s="141">
        <v>0</v>
      </c>
      <c r="AA70" s="138">
        <v>25</v>
      </c>
      <c r="AB70" s="137">
        <v>0</v>
      </c>
      <c r="AC70" s="137">
        <v>0</v>
      </c>
      <c r="AD70" s="137">
        <v>0</v>
      </c>
    </row>
    <row r="71" spans="1:30" hidden="1">
      <c r="A71" t="str">
        <f>Tabla20[[#This Row],[cedula]]&amp;Tabla20[[#This Row],[prog]]&amp;LEFT(Tabla20[[#This Row],[tipo]],3)</f>
        <v>0010537170201FIJ</v>
      </c>
      <c r="B71" s="135" t="s">
        <v>2463</v>
      </c>
      <c r="C71" s="135" t="s">
        <v>11</v>
      </c>
      <c r="D71" s="135" t="s">
        <v>2493</v>
      </c>
      <c r="E71" s="135" t="s">
        <v>3181</v>
      </c>
      <c r="F71" s="135" t="s">
        <v>3182</v>
      </c>
      <c r="G71" s="135" t="s">
        <v>3184</v>
      </c>
      <c r="H71" s="135" t="s">
        <v>1755</v>
      </c>
      <c r="I71" s="135" t="s">
        <v>1033</v>
      </c>
      <c r="J71" s="135" t="s">
        <v>126</v>
      </c>
      <c r="K71" s="135" t="s">
        <v>924</v>
      </c>
      <c r="L71" s="138">
        <v>18000</v>
      </c>
      <c r="M71" s="141">
        <v>0</v>
      </c>
      <c r="N71" s="138">
        <v>547.20000000000005</v>
      </c>
      <c r="O71" s="138">
        <v>516.6</v>
      </c>
      <c r="P71" s="138">
        <f>SUM(Tabla20[[#This Row],[ADP]:[SFS - Salud Padres]])</f>
        <v>3916.84</v>
      </c>
      <c r="Q71" s="138">
        <v>13019.36</v>
      </c>
      <c r="R71" s="135" t="str">
        <f>_xlfn.XLOOKUP(Tabla20[[#This Row],[cedula]],EMPXSEXO[NODOC],EMPXSEXO[GENERO])</f>
        <v>M</v>
      </c>
      <c r="S71" s="135" t="str">
        <f>_xlfn.XLOOKUP(Tabla20[[#This Row],[nomdepto]],Tabla21[LUGAR],Tabla21[CODLUGAR])</f>
        <v>01.83</v>
      </c>
      <c r="T71" s="135" t="s">
        <v>3724</v>
      </c>
      <c r="U71" s="135" t="s">
        <v>3723</v>
      </c>
      <c r="V71" s="137">
        <v>0</v>
      </c>
      <c r="W71" s="141">
        <v>0</v>
      </c>
      <c r="X71" s="139">
        <v>3891.84</v>
      </c>
      <c r="Y71" s="137">
        <v>0</v>
      </c>
      <c r="Z71" s="141">
        <v>0</v>
      </c>
      <c r="AA71" s="138">
        <v>25</v>
      </c>
      <c r="AB71" s="137">
        <v>0</v>
      </c>
      <c r="AC71" s="137">
        <v>0</v>
      </c>
      <c r="AD71" s="140">
        <v>0</v>
      </c>
    </row>
    <row r="72" spans="1:30" hidden="1">
      <c r="A72" t="str">
        <f>Tabla20[[#This Row],[cedula]]&amp;Tabla20[[#This Row],[prog]]&amp;LEFT(Tabla20[[#This Row],[tipo]],3)</f>
        <v>2250052883501FIJ</v>
      </c>
      <c r="B72" s="135" t="s">
        <v>2463</v>
      </c>
      <c r="C72" s="135" t="s">
        <v>11</v>
      </c>
      <c r="D72" s="135" t="s">
        <v>2493</v>
      </c>
      <c r="E72" s="135" t="s">
        <v>3181</v>
      </c>
      <c r="F72" s="135" t="s">
        <v>3182</v>
      </c>
      <c r="G72" s="135" t="s">
        <v>3184</v>
      </c>
      <c r="H72" s="135" t="s">
        <v>1763</v>
      </c>
      <c r="I72" s="135" t="s">
        <v>884</v>
      </c>
      <c r="J72" s="135" t="s">
        <v>126</v>
      </c>
      <c r="K72" s="135" t="s">
        <v>924</v>
      </c>
      <c r="L72" s="138">
        <v>18000</v>
      </c>
      <c r="M72" s="140">
        <v>0</v>
      </c>
      <c r="N72" s="138">
        <v>547.20000000000005</v>
      </c>
      <c r="O72" s="138">
        <v>516.6</v>
      </c>
      <c r="P72" s="138">
        <f>SUM(Tabla20[[#This Row],[ADP]:[SFS - Salud Padres]])</f>
        <v>7444.63</v>
      </c>
      <c r="Q72" s="138">
        <v>9491.57</v>
      </c>
      <c r="R72" s="135" t="str">
        <f>_xlfn.XLOOKUP(Tabla20[[#This Row],[cedula]],EMPXSEXO[NODOC],EMPXSEXO[GENERO])</f>
        <v>M</v>
      </c>
      <c r="S72" s="135" t="str">
        <f>_xlfn.XLOOKUP(Tabla20[[#This Row],[nomdepto]],Tabla21[LUGAR],Tabla21[CODLUGAR])</f>
        <v>01.83</v>
      </c>
      <c r="T72" s="135" t="s">
        <v>3724</v>
      </c>
      <c r="U72" s="135" t="s">
        <v>3723</v>
      </c>
      <c r="V72" s="137">
        <v>0</v>
      </c>
      <c r="W72" s="137">
        <v>0</v>
      </c>
      <c r="X72" s="139">
        <v>7419.63</v>
      </c>
      <c r="Y72" s="137">
        <v>0</v>
      </c>
      <c r="Z72" s="141">
        <v>0</v>
      </c>
      <c r="AA72" s="138">
        <v>25</v>
      </c>
      <c r="AB72" s="137">
        <v>0</v>
      </c>
      <c r="AC72" s="137">
        <v>0</v>
      </c>
      <c r="AD72" s="137">
        <v>0</v>
      </c>
    </row>
    <row r="73" spans="1:30" hidden="1">
      <c r="A73" t="str">
        <f>Tabla20[[#This Row],[cedula]]&amp;Tabla20[[#This Row],[prog]]&amp;LEFT(Tabla20[[#This Row],[tipo]],3)</f>
        <v>0011542862501FIJ</v>
      </c>
      <c r="B73" s="135" t="s">
        <v>2463</v>
      </c>
      <c r="C73" s="135" t="s">
        <v>11</v>
      </c>
      <c r="D73" s="135" t="s">
        <v>2493</v>
      </c>
      <c r="E73" s="135" t="s">
        <v>3181</v>
      </c>
      <c r="F73" s="135" t="s">
        <v>3182</v>
      </c>
      <c r="G73" s="135" t="s">
        <v>3186</v>
      </c>
      <c r="H73" s="135" t="s">
        <v>3013</v>
      </c>
      <c r="I73" s="135" t="s">
        <v>3033</v>
      </c>
      <c r="J73" s="135" t="s">
        <v>126</v>
      </c>
      <c r="K73" s="135" t="s">
        <v>924</v>
      </c>
      <c r="L73" s="138">
        <v>18000</v>
      </c>
      <c r="M73" s="140">
        <v>0</v>
      </c>
      <c r="N73" s="138">
        <v>547.20000000000005</v>
      </c>
      <c r="O73" s="138">
        <v>516.6</v>
      </c>
      <c r="P73" s="138">
        <f>SUM(Tabla20[[#This Row],[ADP]:[SFS - Salud Padres]])</f>
        <v>6828.5</v>
      </c>
      <c r="Q73" s="138">
        <v>10107.700000000001</v>
      </c>
      <c r="R73" s="135" t="str">
        <f>_xlfn.XLOOKUP(Tabla20[[#This Row],[cedula]],EMPXSEXO[NODOC],EMPXSEXO[GENERO])</f>
        <v>M</v>
      </c>
      <c r="S73" s="135" t="str">
        <f>_xlfn.XLOOKUP(Tabla20[[#This Row],[nomdepto]],Tabla21[LUGAR],Tabla21[CODLUGAR])</f>
        <v>01.83</v>
      </c>
      <c r="T73" s="135" t="s">
        <v>3724</v>
      </c>
      <c r="U73" s="135" t="s">
        <v>3723</v>
      </c>
      <c r="V73" s="137">
        <v>0</v>
      </c>
      <c r="W73" s="141">
        <v>0</v>
      </c>
      <c r="X73" s="138">
        <v>6803.5</v>
      </c>
      <c r="Y73" s="137">
        <v>0</v>
      </c>
      <c r="Z73" s="141">
        <v>0</v>
      </c>
      <c r="AA73" s="138">
        <v>25</v>
      </c>
      <c r="AB73" s="137">
        <v>0</v>
      </c>
      <c r="AC73" s="137">
        <v>0</v>
      </c>
      <c r="AD73" s="141">
        <v>0</v>
      </c>
    </row>
    <row r="74" spans="1:30" hidden="1">
      <c r="A74" t="str">
        <f>Tabla20[[#This Row],[cedula]]&amp;Tabla20[[#This Row],[prog]]&amp;LEFT(Tabla20[[#This Row],[tipo]],3)</f>
        <v>4024867618701FIJ</v>
      </c>
      <c r="B74" s="135" t="s">
        <v>2463</v>
      </c>
      <c r="C74" s="135" t="s">
        <v>11</v>
      </c>
      <c r="D74" s="135" t="s">
        <v>2493</v>
      </c>
      <c r="E74" s="135" t="s">
        <v>3181</v>
      </c>
      <c r="F74" s="135" t="s">
        <v>3182</v>
      </c>
      <c r="G74" s="135" t="s">
        <v>3184</v>
      </c>
      <c r="H74" s="135" t="s">
        <v>1779</v>
      </c>
      <c r="I74" s="135" t="s">
        <v>1034</v>
      </c>
      <c r="J74" s="135" t="s">
        <v>126</v>
      </c>
      <c r="K74" s="135" t="s">
        <v>924</v>
      </c>
      <c r="L74" s="138">
        <v>18000</v>
      </c>
      <c r="M74" s="140">
        <v>0</v>
      </c>
      <c r="N74" s="138">
        <v>547.20000000000005</v>
      </c>
      <c r="O74" s="138">
        <v>516.6</v>
      </c>
      <c r="P74" s="138">
        <f>SUM(Tabla20[[#This Row],[ADP]:[SFS - Salud Padres]])</f>
        <v>25</v>
      </c>
      <c r="Q74" s="138">
        <v>16911.2</v>
      </c>
      <c r="R74" s="135" t="str">
        <f>_xlfn.XLOOKUP(Tabla20[[#This Row],[cedula]],EMPXSEXO[NODOC],EMPXSEXO[GENERO])</f>
        <v>M</v>
      </c>
      <c r="S74" s="135" t="str">
        <f>_xlfn.XLOOKUP(Tabla20[[#This Row],[nomdepto]],Tabla21[LUGAR],Tabla21[CODLUGAR])</f>
        <v>01.83</v>
      </c>
      <c r="T74" s="135" t="s">
        <v>3724</v>
      </c>
      <c r="U74" s="135" t="s">
        <v>3723</v>
      </c>
      <c r="V74" s="137">
        <v>0</v>
      </c>
      <c r="W74" s="141">
        <v>0</v>
      </c>
      <c r="X74" s="137">
        <v>0</v>
      </c>
      <c r="Y74" s="137">
        <v>0</v>
      </c>
      <c r="Z74" s="141">
        <v>0</v>
      </c>
      <c r="AA74" s="138">
        <v>25</v>
      </c>
      <c r="AB74" s="137">
        <v>0</v>
      </c>
      <c r="AC74" s="137">
        <v>0</v>
      </c>
      <c r="AD74" s="141">
        <v>0</v>
      </c>
    </row>
    <row r="75" spans="1:30" hidden="1">
      <c r="A75" t="str">
        <f>Tabla20[[#This Row],[cedula]]&amp;Tabla20[[#This Row],[prog]]&amp;LEFT(Tabla20[[#This Row],[tipo]],3)</f>
        <v>0010360135701FIJ</v>
      </c>
      <c r="B75" s="135" t="s">
        <v>2463</v>
      </c>
      <c r="C75" s="135" t="s">
        <v>11</v>
      </c>
      <c r="D75" s="135" t="s">
        <v>2493</v>
      </c>
      <c r="E75" s="135" t="s">
        <v>3181</v>
      </c>
      <c r="F75" s="135" t="s">
        <v>3182</v>
      </c>
      <c r="G75" s="135" t="s">
        <v>3185</v>
      </c>
      <c r="H75" s="135" t="s">
        <v>1104</v>
      </c>
      <c r="I75" s="135" t="s">
        <v>647</v>
      </c>
      <c r="J75" s="135" t="s">
        <v>27</v>
      </c>
      <c r="K75" s="135" t="s">
        <v>924</v>
      </c>
      <c r="L75" s="138">
        <v>18000</v>
      </c>
      <c r="M75" s="137">
        <v>0</v>
      </c>
      <c r="N75" s="138">
        <v>547.20000000000005</v>
      </c>
      <c r="O75" s="138">
        <v>516.6</v>
      </c>
      <c r="P75" s="138">
        <f>SUM(Tabla20[[#This Row],[ADP]:[SFS - Salud Padres]])</f>
        <v>9748.7199999999993</v>
      </c>
      <c r="Q75" s="138">
        <v>7187.48</v>
      </c>
      <c r="R75" s="135" t="str">
        <f>_xlfn.XLOOKUP(Tabla20[[#This Row],[cedula]],EMPXSEXO[NODOC],EMPXSEXO[GENERO])</f>
        <v>M</v>
      </c>
      <c r="S75" s="135" t="str">
        <f>_xlfn.XLOOKUP(Tabla20[[#This Row],[nomdepto]],Tabla21[LUGAR],Tabla21[CODLUGAR])</f>
        <v>01.83</v>
      </c>
      <c r="T75" s="135" t="s">
        <v>3724</v>
      </c>
      <c r="U75" s="135" t="s">
        <v>3723</v>
      </c>
      <c r="V75" s="137">
        <v>0</v>
      </c>
      <c r="W75" s="137">
        <v>0</v>
      </c>
      <c r="X75" s="139">
        <v>9673.7199999999993</v>
      </c>
      <c r="Y75" s="137">
        <v>0</v>
      </c>
      <c r="Z75" s="139">
        <v>50</v>
      </c>
      <c r="AA75" s="138">
        <v>25</v>
      </c>
      <c r="AB75" s="137">
        <v>0</v>
      </c>
      <c r="AC75" s="137">
        <v>0</v>
      </c>
      <c r="AD75" s="137">
        <v>0</v>
      </c>
    </row>
    <row r="76" spans="1:30" hidden="1">
      <c r="A76" t="str">
        <f>Tabla20[[#This Row],[cedula]]&amp;Tabla20[[#This Row],[prog]]&amp;LEFT(Tabla20[[#This Row],[tipo]],3)</f>
        <v>4021311702701FIJ</v>
      </c>
      <c r="B76" s="135" t="s">
        <v>2463</v>
      </c>
      <c r="C76" s="135" t="s">
        <v>11</v>
      </c>
      <c r="D76" s="135" t="s">
        <v>2493</v>
      </c>
      <c r="E76" s="135" t="s">
        <v>3181</v>
      </c>
      <c r="F76" s="135" t="s">
        <v>3182</v>
      </c>
      <c r="G76" s="135" t="s">
        <v>3186</v>
      </c>
      <c r="H76" s="135" t="s">
        <v>2709</v>
      </c>
      <c r="I76" s="135" t="s">
        <v>2708</v>
      </c>
      <c r="J76" s="135" t="s">
        <v>126</v>
      </c>
      <c r="K76" s="135" t="s">
        <v>924</v>
      </c>
      <c r="L76" s="138">
        <v>18000</v>
      </c>
      <c r="M76" s="141">
        <v>0</v>
      </c>
      <c r="N76" s="138">
        <v>547.20000000000005</v>
      </c>
      <c r="O76" s="138">
        <v>516.6</v>
      </c>
      <c r="P76" s="138">
        <f>SUM(Tabla20[[#This Row],[ADP]:[SFS - Salud Padres]])</f>
        <v>25</v>
      </c>
      <c r="Q76" s="138">
        <v>16911.2</v>
      </c>
      <c r="R76" s="135" t="str">
        <f>_xlfn.XLOOKUP(Tabla20[[#This Row],[cedula]],EMPXSEXO[NODOC],EMPXSEXO[GENERO])</f>
        <v>M</v>
      </c>
      <c r="S76" s="135" t="str">
        <f>_xlfn.XLOOKUP(Tabla20[[#This Row],[nomdepto]],Tabla21[LUGAR],Tabla21[CODLUGAR])</f>
        <v>01.83</v>
      </c>
      <c r="T76" s="135" t="s">
        <v>3724</v>
      </c>
      <c r="U76" s="135" t="s">
        <v>3723</v>
      </c>
      <c r="V76" s="137">
        <v>0</v>
      </c>
      <c r="W76" s="141">
        <v>0</v>
      </c>
      <c r="X76" s="141">
        <v>0</v>
      </c>
      <c r="Y76" s="137">
        <v>0</v>
      </c>
      <c r="Z76" s="141">
        <v>0</v>
      </c>
      <c r="AA76" s="138">
        <v>25</v>
      </c>
      <c r="AB76" s="137">
        <v>0</v>
      </c>
      <c r="AC76" s="137">
        <v>0</v>
      </c>
      <c r="AD76" s="141">
        <v>0</v>
      </c>
    </row>
    <row r="77" spans="1:30" hidden="1">
      <c r="A77" t="str">
        <f>Tabla20[[#This Row],[cedula]]&amp;Tabla20[[#This Row],[prog]]&amp;LEFT(Tabla20[[#This Row],[tipo]],3)</f>
        <v>0010341719201FIJ</v>
      </c>
      <c r="B77" s="135" t="s">
        <v>2463</v>
      </c>
      <c r="C77" s="135" t="s">
        <v>11</v>
      </c>
      <c r="D77" s="135" t="s">
        <v>2493</v>
      </c>
      <c r="E77" s="135" t="s">
        <v>3181</v>
      </c>
      <c r="F77" s="135" t="s">
        <v>3182</v>
      </c>
      <c r="G77" s="135" t="s">
        <v>3189</v>
      </c>
      <c r="H77" s="135" t="s">
        <v>1128</v>
      </c>
      <c r="I77" s="135" t="s">
        <v>655</v>
      </c>
      <c r="J77" s="135" t="s">
        <v>126</v>
      </c>
      <c r="K77" s="135" t="s">
        <v>924</v>
      </c>
      <c r="L77" s="138">
        <v>18000</v>
      </c>
      <c r="M77" s="141">
        <v>0</v>
      </c>
      <c r="N77" s="138">
        <v>547.20000000000005</v>
      </c>
      <c r="O77" s="138">
        <v>516.6</v>
      </c>
      <c r="P77" s="138">
        <f>SUM(Tabla20[[#This Row],[ADP]:[SFS - Salud Padres]])</f>
        <v>8867.49</v>
      </c>
      <c r="Q77" s="138">
        <v>8068.71</v>
      </c>
      <c r="R77" s="135" t="str">
        <f>_xlfn.XLOOKUP(Tabla20[[#This Row],[cedula]],EMPXSEXO[NODOC],EMPXSEXO[GENERO])</f>
        <v>M</v>
      </c>
      <c r="S77" s="135" t="str">
        <f>_xlfn.XLOOKUP(Tabla20[[#This Row],[nomdepto]],Tabla21[LUGAR],Tabla21[CODLUGAR])</f>
        <v>01.83</v>
      </c>
      <c r="T77" s="135" t="s">
        <v>3724</v>
      </c>
      <c r="U77" s="135" t="s">
        <v>3723</v>
      </c>
      <c r="V77" s="137">
        <v>0</v>
      </c>
      <c r="W77" s="141">
        <v>0</v>
      </c>
      <c r="X77" s="138">
        <v>8792.49</v>
      </c>
      <c r="Y77" s="137">
        <v>0</v>
      </c>
      <c r="Z77" s="139">
        <v>50</v>
      </c>
      <c r="AA77" s="138">
        <v>25</v>
      </c>
      <c r="AB77" s="137">
        <v>0</v>
      </c>
      <c r="AC77" s="137">
        <v>0</v>
      </c>
      <c r="AD77" s="141">
        <v>0</v>
      </c>
    </row>
    <row r="78" spans="1:30" hidden="1">
      <c r="A78" t="str">
        <f>Tabla20[[#This Row],[cedula]]&amp;Tabla20[[#This Row],[prog]]&amp;LEFT(Tabla20[[#This Row],[tipo]],3)</f>
        <v>0010912248101FIJ</v>
      </c>
      <c r="B78" s="135" t="s">
        <v>2463</v>
      </c>
      <c r="C78" s="135" t="s">
        <v>11</v>
      </c>
      <c r="D78" s="135" t="s">
        <v>2493</v>
      </c>
      <c r="E78" s="135" t="s">
        <v>3181</v>
      </c>
      <c r="F78" s="135" t="s">
        <v>3182</v>
      </c>
      <c r="G78" s="135" t="s">
        <v>3189</v>
      </c>
      <c r="H78" s="135" t="s">
        <v>1889</v>
      </c>
      <c r="I78" s="135" t="s">
        <v>658</v>
      </c>
      <c r="J78" s="135" t="s">
        <v>126</v>
      </c>
      <c r="K78" s="135" t="s">
        <v>924</v>
      </c>
      <c r="L78" s="138">
        <v>18000</v>
      </c>
      <c r="M78" s="141">
        <v>0</v>
      </c>
      <c r="N78" s="138">
        <v>547.20000000000005</v>
      </c>
      <c r="O78" s="138">
        <v>516.6</v>
      </c>
      <c r="P78" s="138">
        <f>SUM(Tabla20[[#This Row],[ADP]:[SFS - Salud Padres]])</f>
        <v>7550.16</v>
      </c>
      <c r="Q78" s="138">
        <v>9386.0400000000009</v>
      </c>
      <c r="R78" s="135" t="str">
        <f>_xlfn.XLOOKUP(Tabla20[[#This Row],[cedula]],EMPXSEXO[NODOC],EMPXSEXO[GENERO])</f>
        <v>M</v>
      </c>
      <c r="S78" s="135" t="str">
        <f>_xlfn.XLOOKUP(Tabla20[[#This Row],[nomdepto]],Tabla21[LUGAR],Tabla21[CODLUGAR])</f>
        <v>01.83</v>
      </c>
      <c r="T78" s="135" t="s">
        <v>3724</v>
      </c>
      <c r="U78" s="135" t="s">
        <v>3723</v>
      </c>
      <c r="V78" s="137">
        <v>0</v>
      </c>
      <c r="W78" s="137">
        <v>0</v>
      </c>
      <c r="X78" s="139">
        <v>7475.16</v>
      </c>
      <c r="Y78" s="137">
        <v>0</v>
      </c>
      <c r="Z78" s="139">
        <v>50</v>
      </c>
      <c r="AA78" s="138">
        <v>25</v>
      </c>
      <c r="AB78" s="137">
        <v>0</v>
      </c>
      <c r="AC78" s="137">
        <v>0</v>
      </c>
      <c r="AD78" s="137">
        <v>0</v>
      </c>
    </row>
    <row r="79" spans="1:30" hidden="1">
      <c r="A79" t="str">
        <f>Tabla20[[#This Row],[cedula]]&amp;Tabla20[[#This Row],[prog]]&amp;LEFT(Tabla20[[#This Row],[tipo]],3)</f>
        <v>4022292002301FIJ</v>
      </c>
      <c r="B79" s="135" t="s">
        <v>2463</v>
      </c>
      <c r="C79" s="135" t="s">
        <v>11</v>
      </c>
      <c r="D79" s="135" t="s">
        <v>2493</v>
      </c>
      <c r="E79" s="135" t="s">
        <v>3181</v>
      </c>
      <c r="F79" s="135" t="s">
        <v>3182</v>
      </c>
      <c r="G79" s="135" t="s">
        <v>3186</v>
      </c>
      <c r="H79" s="135" t="s">
        <v>2719</v>
      </c>
      <c r="I79" s="135" t="s">
        <v>2718</v>
      </c>
      <c r="J79" s="135" t="s">
        <v>126</v>
      </c>
      <c r="K79" s="135" t="s">
        <v>924</v>
      </c>
      <c r="L79" s="138">
        <v>18000</v>
      </c>
      <c r="M79" s="137">
        <v>0</v>
      </c>
      <c r="N79" s="138">
        <v>547.20000000000005</v>
      </c>
      <c r="O79" s="138">
        <v>516.6</v>
      </c>
      <c r="P79" s="138">
        <f>SUM(Tabla20[[#This Row],[ADP]:[SFS - Salud Padres]])</f>
        <v>8438.5</v>
      </c>
      <c r="Q79" s="138">
        <v>8497.7000000000007</v>
      </c>
      <c r="R79" s="135" t="str">
        <f>_xlfn.XLOOKUP(Tabla20[[#This Row],[cedula]],EMPXSEXO[NODOC],EMPXSEXO[GENERO])</f>
        <v>M</v>
      </c>
      <c r="S79" s="135" t="str">
        <f>_xlfn.XLOOKUP(Tabla20[[#This Row],[nomdepto]],Tabla21[LUGAR],Tabla21[CODLUGAR])</f>
        <v>01.83</v>
      </c>
      <c r="T79" s="135" t="s">
        <v>3724</v>
      </c>
      <c r="U79" s="135" t="s">
        <v>3723</v>
      </c>
      <c r="V79" s="137">
        <v>0</v>
      </c>
      <c r="W79" s="141">
        <v>0</v>
      </c>
      <c r="X79" s="139">
        <v>8413.5</v>
      </c>
      <c r="Y79" s="137">
        <v>0</v>
      </c>
      <c r="Z79" s="137">
        <v>0</v>
      </c>
      <c r="AA79" s="138">
        <v>25</v>
      </c>
      <c r="AB79" s="137">
        <v>0</v>
      </c>
      <c r="AC79" s="137">
        <v>0</v>
      </c>
      <c r="AD79" s="137">
        <v>0</v>
      </c>
    </row>
    <row r="80" spans="1:30" hidden="1">
      <c r="A80" t="str">
        <f>Tabla20[[#This Row],[cedula]]&amp;Tabla20[[#This Row],[prog]]&amp;LEFT(Tabla20[[#This Row],[tipo]],3)</f>
        <v>4023793886101FIJ</v>
      </c>
      <c r="B80" s="135" t="s">
        <v>2463</v>
      </c>
      <c r="C80" s="135" t="s">
        <v>11</v>
      </c>
      <c r="D80" s="135" t="s">
        <v>2493</v>
      </c>
      <c r="E80" s="135" t="s">
        <v>3181</v>
      </c>
      <c r="F80" s="135" t="s">
        <v>3182</v>
      </c>
      <c r="G80" s="135" t="s">
        <v>3184</v>
      </c>
      <c r="H80" s="135" t="s">
        <v>1908</v>
      </c>
      <c r="I80" s="135" t="s">
        <v>1036</v>
      </c>
      <c r="J80" s="135" t="s">
        <v>126</v>
      </c>
      <c r="K80" s="135" t="s">
        <v>924</v>
      </c>
      <c r="L80" s="138">
        <v>18000</v>
      </c>
      <c r="M80" s="140">
        <v>0</v>
      </c>
      <c r="N80" s="138">
        <v>547.20000000000005</v>
      </c>
      <c r="O80" s="138">
        <v>516.6</v>
      </c>
      <c r="P80" s="138">
        <f>SUM(Tabla20[[#This Row],[ADP]:[SFS - Salud Padres]])</f>
        <v>6569.34</v>
      </c>
      <c r="Q80" s="138">
        <v>10366.86</v>
      </c>
      <c r="R80" s="135" t="str">
        <f>_xlfn.XLOOKUP(Tabla20[[#This Row],[cedula]],EMPXSEXO[NODOC],EMPXSEXO[GENERO])</f>
        <v>M</v>
      </c>
      <c r="S80" s="135" t="str">
        <f>_xlfn.XLOOKUP(Tabla20[[#This Row],[nomdepto]],Tabla21[LUGAR],Tabla21[CODLUGAR])</f>
        <v>01.83</v>
      </c>
      <c r="T80" s="135" t="s">
        <v>3724</v>
      </c>
      <c r="U80" s="135" t="s">
        <v>3723</v>
      </c>
      <c r="V80" s="137">
        <v>0</v>
      </c>
      <c r="W80" s="141">
        <v>0</v>
      </c>
      <c r="X80" s="139">
        <v>6544.34</v>
      </c>
      <c r="Y80" s="137">
        <v>0</v>
      </c>
      <c r="Z80" s="137">
        <v>0</v>
      </c>
      <c r="AA80" s="138">
        <v>25</v>
      </c>
      <c r="AB80" s="137">
        <v>0</v>
      </c>
      <c r="AC80" s="137">
        <v>0</v>
      </c>
      <c r="AD80" s="137">
        <v>0</v>
      </c>
    </row>
    <row r="81" spans="1:30" hidden="1">
      <c r="A81" t="str">
        <f>Tabla20[[#This Row],[cedula]]&amp;Tabla20[[#This Row],[prog]]&amp;LEFT(Tabla20[[#This Row],[tipo]],3)</f>
        <v>0010551929201FIJ</v>
      </c>
      <c r="B81" s="135" t="s">
        <v>2463</v>
      </c>
      <c r="C81" s="135" t="s">
        <v>11</v>
      </c>
      <c r="D81" s="135" t="s">
        <v>2493</v>
      </c>
      <c r="E81" s="135" t="s">
        <v>3181</v>
      </c>
      <c r="F81" s="135" t="s">
        <v>3182</v>
      </c>
      <c r="G81" s="135" t="s">
        <v>3186</v>
      </c>
      <c r="H81" s="135" t="s">
        <v>3359</v>
      </c>
      <c r="I81" s="135" t="s">
        <v>3358</v>
      </c>
      <c r="J81" s="135" t="s">
        <v>126</v>
      </c>
      <c r="K81" s="135" t="s">
        <v>924</v>
      </c>
      <c r="L81" s="138">
        <v>18000</v>
      </c>
      <c r="M81" s="140">
        <v>0</v>
      </c>
      <c r="N81" s="138">
        <v>547.20000000000005</v>
      </c>
      <c r="O81" s="138">
        <v>516.6</v>
      </c>
      <c r="P81" s="138">
        <f>SUM(Tabla20[[#This Row],[ADP]:[SFS - Salud Padres]])</f>
        <v>2071</v>
      </c>
      <c r="Q81" s="138">
        <v>14865.2</v>
      </c>
      <c r="R81" s="135" t="str">
        <f>_xlfn.XLOOKUP(Tabla20[[#This Row],[cedula]],EMPXSEXO[NODOC],EMPXSEXO[GENERO])</f>
        <v>M</v>
      </c>
      <c r="S81" s="135" t="str">
        <f>_xlfn.XLOOKUP(Tabla20[[#This Row],[nomdepto]],Tabla21[LUGAR],Tabla21[CODLUGAR])</f>
        <v>01.83</v>
      </c>
      <c r="T81" s="135" t="s">
        <v>3724</v>
      </c>
      <c r="U81" s="135" t="s">
        <v>3723</v>
      </c>
      <c r="V81" s="137">
        <v>0</v>
      </c>
      <c r="W81" s="137">
        <v>0</v>
      </c>
      <c r="X81" s="139">
        <v>2046</v>
      </c>
      <c r="Y81" s="137">
        <v>0</v>
      </c>
      <c r="Z81" s="137">
        <v>0</v>
      </c>
      <c r="AA81" s="138">
        <v>25</v>
      </c>
      <c r="AB81" s="137">
        <v>0</v>
      </c>
      <c r="AC81" s="137">
        <v>0</v>
      </c>
      <c r="AD81" s="137">
        <v>0</v>
      </c>
    </row>
    <row r="82" spans="1:30" hidden="1">
      <c r="A82" t="str">
        <f>Tabla20[[#This Row],[cedula]]&amp;Tabla20[[#This Row],[prog]]&amp;LEFT(Tabla20[[#This Row],[tipo]],3)</f>
        <v>0011095356901FIJ</v>
      </c>
      <c r="B82" s="135" t="s">
        <v>2463</v>
      </c>
      <c r="C82" s="135" t="s">
        <v>11</v>
      </c>
      <c r="D82" s="135" t="s">
        <v>2493</v>
      </c>
      <c r="E82" s="135" t="s">
        <v>3181</v>
      </c>
      <c r="F82" s="135" t="s">
        <v>3182</v>
      </c>
      <c r="G82" s="135" t="s">
        <v>3185</v>
      </c>
      <c r="H82" s="135" t="s">
        <v>1819</v>
      </c>
      <c r="I82" s="135" t="s">
        <v>645</v>
      </c>
      <c r="J82" s="135" t="s">
        <v>15</v>
      </c>
      <c r="K82" s="135" t="s">
        <v>924</v>
      </c>
      <c r="L82" s="138">
        <v>16500</v>
      </c>
      <c r="M82" s="137">
        <v>0</v>
      </c>
      <c r="N82" s="138">
        <v>501.6</v>
      </c>
      <c r="O82" s="138">
        <v>473.55</v>
      </c>
      <c r="P82" s="138">
        <f>SUM(Tabla20[[#This Row],[ADP]:[SFS - Salud Padres]])</f>
        <v>6025.9</v>
      </c>
      <c r="Q82" s="138">
        <v>9498.9500000000007</v>
      </c>
      <c r="R82" s="135" t="str">
        <f>_xlfn.XLOOKUP(Tabla20[[#This Row],[cedula]],EMPXSEXO[NODOC],EMPXSEXO[GENERO])</f>
        <v>M</v>
      </c>
      <c r="S82" s="135" t="str">
        <f>_xlfn.XLOOKUP(Tabla20[[#This Row],[nomdepto]],Tabla21[LUGAR],Tabla21[CODLUGAR])</f>
        <v>01.83</v>
      </c>
      <c r="T82" s="135" t="s">
        <v>3724</v>
      </c>
      <c r="U82" s="135" t="s">
        <v>3723</v>
      </c>
      <c r="V82" s="137">
        <v>0</v>
      </c>
      <c r="W82" s="138">
        <v>300</v>
      </c>
      <c r="X82" s="138">
        <v>2546</v>
      </c>
      <c r="Y82" s="137">
        <v>0</v>
      </c>
      <c r="Z82" s="137">
        <v>0</v>
      </c>
      <c r="AA82" s="138">
        <v>25</v>
      </c>
      <c r="AB82" s="137">
        <v>0</v>
      </c>
      <c r="AC82" s="137">
        <v>0</v>
      </c>
      <c r="AD82" s="139">
        <v>3154.9</v>
      </c>
    </row>
    <row r="83" spans="1:30" hidden="1">
      <c r="A83" t="str">
        <f>Tabla20[[#This Row],[cedula]]&amp;Tabla20[[#This Row],[prog]]&amp;LEFT(Tabla20[[#This Row],[tipo]],3)</f>
        <v>0011066191501FIJ</v>
      </c>
      <c r="B83" s="135" t="s">
        <v>2463</v>
      </c>
      <c r="C83" s="135" t="s">
        <v>11</v>
      </c>
      <c r="D83" s="135" t="s">
        <v>2493</v>
      </c>
      <c r="E83" s="135" t="s">
        <v>3181</v>
      </c>
      <c r="F83" s="135" t="s">
        <v>3182</v>
      </c>
      <c r="G83" s="135" t="s">
        <v>3186</v>
      </c>
      <c r="H83" s="135" t="s">
        <v>3541</v>
      </c>
      <c r="I83" s="135" t="s">
        <v>3542</v>
      </c>
      <c r="J83" s="135" t="s">
        <v>126</v>
      </c>
      <c r="K83" s="135" t="s">
        <v>924</v>
      </c>
      <c r="L83" s="138">
        <v>15000</v>
      </c>
      <c r="M83" s="137">
        <v>0</v>
      </c>
      <c r="N83" s="138">
        <v>456</v>
      </c>
      <c r="O83" s="138">
        <v>430.5</v>
      </c>
      <c r="P83" s="138">
        <f>SUM(Tabla20[[#This Row],[ADP]:[SFS - Salud Padres]])</f>
        <v>25</v>
      </c>
      <c r="Q83" s="138">
        <v>14088.5</v>
      </c>
      <c r="R83" s="135" t="str">
        <f>_xlfn.XLOOKUP(Tabla20[[#This Row],[cedula]],EMPXSEXO[NODOC],EMPXSEXO[GENERO])</f>
        <v>M</v>
      </c>
      <c r="S83" s="135" t="str">
        <f>_xlfn.XLOOKUP(Tabla20[[#This Row],[nomdepto]],Tabla21[LUGAR],Tabla21[CODLUGAR])</f>
        <v>01.83</v>
      </c>
      <c r="T83" s="135" t="s">
        <v>3724</v>
      </c>
      <c r="U83" s="135" t="s">
        <v>3723</v>
      </c>
      <c r="V83" s="137">
        <v>0</v>
      </c>
      <c r="W83" s="137">
        <v>0</v>
      </c>
      <c r="X83" s="141">
        <v>0</v>
      </c>
      <c r="Y83" s="137">
        <v>0</v>
      </c>
      <c r="Z83" s="141">
        <v>0</v>
      </c>
      <c r="AA83" s="138">
        <v>25</v>
      </c>
      <c r="AB83" s="137">
        <v>0</v>
      </c>
      <c r="AC83" s="137">
        <v>0</v>
      </c>
      <c r="AD83" s="137">
        <v>0</v>
      </c>
    </row>
    <row r="84" spans="1:30" hidden="1">
      <c r="A84" t="str">
        <f>Tabla20[[#This Row],[cedula]]&amp;Tabla20[[#This Row],[prog]]&amp;LEFT(Tabla20[[#This Row],[tipo]],3)</f>
        <v>0011736732601FIJ</v>
      </c>
      <c r="B84" s="135" t="s">
        <v>2463</v>
      </c>
      <c r="C84" s="135" t="s">
        <v>11</v>
      </c>
      <c r="D84" s="135" t="s">
        <v>2493</v>
      </c>
      <c r="E84" s="135" t="s">
        <v>3181</v>
      </c>
      <c r="F84" s="135" t="s">
        <v>3182</v>
      </c>
      <c r="G84" s="135" t="s">
        <v>3184</v>
      </c>
      <c r="H84" s="135" t="s">
        <v>1942</v>
      </c>
      <c r="I84" s="135" t="s">
        <v>905</v>
      </c>
      <c r="J84" s="135" t="s">
        <v>8</v>
      </c>
      <c r="K84" s="135" t="s">
        <v>924</v>
      </c>
      <c r="L84" s="138">
        <v>15000</v>
      </c>
      <c r="M84" s="137">
        <v>0</v>
      </c>
      <c r="N84" s="138">
        <v>456</v>
      </c>
      <c r="O84" s="138">
        <v>430.5</v>
      </c>
      <c r="P84" s="138">
        <f>SUM(Tabla20[[#This Row],[ADP]:[SFS - Salud Padres]])</f>
        <v>3571</v>
      </c>
      <c r="Q84" s="138">
        <v>10542.5</v>
      </c>
      <c r="R84" s="135" t="str">
        <f>_xlfn.XLOOKUP(Tabla20[[#This Row],[cedula]],EMPXSEXO[NODOC],EMPXSEXO[GENERO])</f>
        <v>M</v>
      </c>
      <c r="S84" s="135" t="str">
        <f>_xlfn.XLOOKUP(Tabla20[[#This Row],[nomdepto]],Tabla21[LUGAR],Tabla21[CODLUGAR])</f>
        <v>01.83</v>
      </c>
      <c r="T84" s="135" t="s">
        <v>3724</v>
      </c>
      <c r="U84" s="135" t="s">
        <v>3723</v>
      </c>
      <c r="V84" s="137">
        <v>0</v>
      </c>
      <c r="W84" s="137">
        <v>0</v>
      </c>
      <c r="X84" s="139">
        <v>3546</v>
      </c>
      <c r="Y84" s="137">
        <v>0</v>
      </c>
      <c r="Z84" s="141">
        <v>0</v>
      </c>
      <c r="AA84" s="138">
        <v>25</v>
      </c>
      <c r="AB84" s="137">
        <v>0</v>
      </c>
      <c r="AC84" s="137">
        <v>0</v>
      </c>
      <c r="AD84" s="137">
        <v>0</v>
      </c>
    </row>
    <row r="85" spans="1:30" hidden="1">
      <c r="A85" t="str">
        <f>Tabla20[[#This Row],[cedula]]&amp;Tabla20[[#This Row],[prog]]&amp;LEFT(Tabla20[[#This Row],[tipo]],3)</f>
        <v>0010364900001FIJ</v>
      </c>
      <c r="B85" s="135" t="s">
        <v>2463</v>
      </c>
      <c r="C85" s="135" t="s">
        <v>11</v>
      </c>
      <c r="D85" s="135" t="s">
        <v>2493</v>
      </c>
      <c r="E85" s="135" t="s">
        <v>3181</v>
      </c>
      <c r="F85" s="135" t="s">
        <v>3182</v>
      </c>
      <c r="G85" s="135" t="s">
        <v>3184</v>
      </c>
      <c r="H85" s="135" t="s">
        <v>1777</v>
      </c>
      <c r="I85" s="135" t="s">
        <v>641</v>
      </c>
      <c r="J85" s="135" t="s">
        <v>42</v>
      </c>
      <c r="K85" s="135" t="s">
        <v>924</v>
      </c>
      <c r="L85" s="138">
        <v>13200</v>
      </c>
      <c r="M85" s="140">
        <v>0</v>
      </c>
      <c r="N85" s="138">
        <v>401.28</v>
      </c>
      <c r="O85" s="138">
        <v>378.84</v>
      </c>
      <c r="P85" s="138">
        <f>SUM(Tabla20[[#This Row],[ADP]:[SFS - Salud Padres]])</f>
        <v>375</v>
      </c>
      <c r="Q85" s="138">
        <v>12044.88</v>
      </c>
      <c r="R85" s="135" t="str">
        <f>_xlfn.XLOOKUP(Tabla20[[#This Row],[cedula]],EMPXSEXO[NODOC],EMPXSEXO[GENERO])</f>
        <v>M</v>
      </c>
      <c r="S85" s="135" t="str">
        <f>_xlfn.XLOOKUP(Tabla20[[#This Row],[nomdepto]],Tabla21[LUGAR],Tabla21[CODLUGAR])</f>
        <v>01.83</v>
      </c>
      <c r="T85" s="135" t="s">
        <v>3724</v>
      </c>
      <c r="U85" s="135" t="s">
        <v>3723</v>
      </c>
      <c r="V85" s="137">
        <v>0</v>
      </c>
      <c r="W85" s="138">
        <v>300</v>
      </c>
      <c r="X85" s="140">
        <v>0</v>
      </c>
      <c r="Y85" s="137">
        <v>0</v>
      </c>
      <c r="Z85" s="138">
        <v>50</v>
      </c>
      <c r="AA85" s="138">
        <v>25</v>
      </c>
      <c r="AB85" s="137">
        <v>0</v>
      </c>
      <c r="AC85" s="137">
        <v>0</v>
      </c>
      <c r="AD85" s="141">
        <v>0</v>
      </c>
    </row>
    <row r="86" spans="1:30" hidden="1">
      <c r="A86" t="str">
        <f>Tabla20[[#This Row],[cedula]]&amp;Tabla20[[#This Row],[prog]]&amp;LEFT(Tabla20[[#This Row],[tipo]],3)</f>
        <v>0010933798001FIJ</v>
      </c>
      <c r="B86" s="135" t="s">
        <v>2463</v>
      </c>
      <c r="C86" s="135" t="s">
        <v>11</v>
      </c>
      <c r="D86" s="135" t="s">
        <v>2493</v>
      </c>
      <c r="E86" s="135" t="s">
        <v>3181</v>
      </c>
      <c r="F86" s="135" t="s">
        <v>3182</v>
      </c>
      <c r="G86" s="135" t="s">
        <v>3185</v>
      </c>
      <c r="H86" s="135" t="s">
        <v>1113</v>
      </c>
      <c r="I86" s="135" t="s">
        <v>222</v>
      </c>
      <c r="J86" s="135" t="s">
        <v>191</v>
      </c>
      <c r="K86" s="135" t="s">
        <v>924</v>
      </c>
      <c r="L86" s="138">
        <v>11399.67</v>
      </c>
      <c r="M86" s="141">
        <v>0</v>
      </c>
      <c r="N86" s="138">
        <v>346.55</v>
      </c>
      <c r="O86" s="138">
        <v>327.17</v>
      </c>
      <c r="P86" s="138">
        <f>SUM(Tabla20[[#This Row],[ADP]:[SFS - Salud Padres]])</f>
        <v>25</v>
      </c>
      <c r="Q86" s="138">
        <v>10700.95</v>
      </c>
      <c r="R86" s="135" t="str">
        <f>_xlfn.XLOOKUP(Tabla20[[#This Row],[cedula]],EMPXSEXO[NODOC],EMPXSEXO[GENERO])</f>
        <v>M</v>
      </c>
      <c r="S86" s="135" t="str">
        <f>_xlfn.XLOOKUP(Tabla20[[#This Row],[nomdepto]],Tabla21[LUGAR],Tabla21[CODLUGAR])</f>
        <v>01.83</v>
      </c>
      <c r="T86" s="135" t="s">
        <v>3724</v>
      </c>
      <c r="U86" s="135" t="s">
        <v>3723</v>
      </c>
      <c r="V86" s="137">
        <v>0</v>
      </c>
      <c r="W86" s="141">
        <v>0</v>
      </c>
      <c r="X86" s="137">
        <v>0</v>
      </c>
      <c r="Y86" s="137">
        <v>0</v>
      </c>
      <c r="Z86" s="141">
        <v>0</v>
      </c>
      <c r="AA86" s="138">
        <v>25</v>
      </c>
      <c r="AB86" s="137">
        <v>0</v>
      </c>
      <c r="AC86" s="137">
        <v>0</v>
      </c>
      <c r="AD86" s="137">
        <v>0</v>
      </c>
    </row>
    <row r="87" spans="1:30" hidden="1">
      <c r="A87" t="str">
        <f>Tabla20[[#This Row],[cedula]]&amp;Tabla20[[#This Row],[prog]]&amp;LEFT(Tabla20[[#This Row],[tipo]],3)</f>
        <v>0011581929401FIJ</v>
      </c>
      <c r="B87" s="135" t="s">
        <v>2463</v>
      </c>
      <c r="C87" s="135" t="s">
        <v>11</v>
      </c>
      <c r="D87" s="135" t="s">
        <v>2493</v>
      </c>
      <c r="E87" s="135" t="s">
        <v>3181</v>
      </c>
      <c r="F87" s="135" t="s">
        <v>3182</v>
      </c>
      <c r="G87" s="135" t="s">
        <v>3190</v>
      </c>
      <c r="H87" s="135" t="s">
        <v>1713</v>
      </c>
      <c r="I87" s="135" t="s">
        <v>3192</v>
      </c>
      <c r="J87" s="135" t="s">
        <v>8</v>
      </c>
      <c r="K87" s="135" t="s">
        <v>924</v>
      </c>
      <c r="L87" s="138">
        <v>11000</v>
      </c>
      <c r="M87" s="137">
        <v>0</v>
      </c>
      <c r="N87" s="138">
        <v>334.4</v>
      </c>
      <c r="O87" s="138">
        <v>315.7</v>
      </c>
      <c r="P87" s="138">
        <f>SUM(Tabla20[[#This Row],[ADP]:[SFS - Salud Padres]])</f>
        <v>25</v>
      </c>
      <c r="Q87" s="138">
        <v>10324.9</v>
      </c>
      <c r="R87" s="135" t="str">
        <f>_xlfn.XLOOKUP(Tabla20[[#This Row],[cedula]],EMPXSEXO[NODOC],EMPXSEXO[GENERO])</f>
        <v>F</v>
      </c>
      <c r="S87" s="135" t="str">
        <f>_xlfn.XLOOKUP(Tabla20[[#This Row],[nomdepto]],Tabla21[LUGAR],Tabla21[CODLUGAR])</f>
        <v>01.83</v>
      </c>
      <c r="T87" s="135" t="s">
        <v>3724</v>
      </c>
      <c r="U87" s="135" t="s">
        <v>3723</v>
      </c>
      <c r="V87" s="137">
        <v>0</v>
      </c>
      <c r="W87" s="141">
        <v>0</v>
      </c>
      <c r="X87" s="141">
        <v>0</v>
      </c>
      <c r="Y87" s="137">
        <v>0</v>
      </c>
      <c r="Z87" s="141">
        <v>0</v>
      </c>
      <c r="AA87" s="138">
        <v>25</v>
      </c>
      <c r="AB87" s="137">
        <v>0</v>
      </c>
      <c r="AC87" s="137">
        <v>0</v>
      </c>
      <c r="AD87" s="137">
        <v>0</v>
      </c>
    </row>
    <row r="88" spans="1:30" hidden="1">
      <c r="A88" t="str">
        <f>Tabla20[[#This Row],[cedula]]&amp;Tabla20[[#This Row],[prog]]&amp;LEFT(Tabla20[[#This Row],[tipo]],3)</f>
        <v>0010400016101FIJ</v>
      </c>
      <c r="B88" s="135" t="s">
        <v>2463</v>
      </c>
      <c r="C88" s="135" t="s">
        <v>11</v>
      </c>
      <c r="D88" s="135" t="s">
        <v>2493</v>
      </c>
      <c r="E88" s="135" t="s">
        <v>3181</v>
      </c>
      <c r="F88" s="135" t="s">
        <v>3182</v>
      </c>
      <c r="G88" s="135" t="s">
        <v>3190</v>
      </c>
      <c r="H88" s="135" t="s">
        <v>1714</v>
      </c>
      <c r="I88" s="135" t="s">
        <v>629</v>
      </c>
      <c r="J88" s="135" t="s">
        <v>362</v>
      </c>
      <c r="K88" s="135" t="s">
        <v>924</v>
      </c>
      <c r="L88" s="138">
        <v>11000</v>
      </c>
      <c r="M88" s="141">
        <v>0</v>
      </c>
      <c r="N88" s="138">
        <v>334.4</v>
      </c>
      <c r="O88" s="138">
        <v>315.7</v>
      </c>
      <c r="P88" s="138">
        <f>SUM(Tabla20[[#This Row],[ADP]:[SFS - Salud Padres]])</f>
        <v>375</v>
      </c>
      <c r="Q88" s="138">
        <v>9974.9</v>
      </c>
      <c r="R88" s="135" t="str">
        <f>_xlfn.XLOOKUP(Tabla20[[#This Row],[cedula]],EMPXSEXO[NODOC],EMPXSEXO[GENERO])</f>
        <v>F</v>
      </c>
      <c r="S88" s="135" t="str">
        <f>_xlfn.XLOOKUP(Tabla20[[#This Row],[nomdepto]],Tabla21[LUGAR],Tabla21[CODLUGAR])</f>
        <v>01.83</v>
      </c>
      <c r="T88" s="135" t="s">
        <v>3724</v>
      </c>
      <c r="U88" s="135" t="s">
        <v>3723</v>
      </c>
      <c r="V88" s="137">
        <v>0</v>
      </c>
      <c r="W88" s="139">
        <v>300</v>
      </c>
      <c r="X88" s="141">
        <v>0</v>
      </c>
      <c r="Y88" s="137">
        <v>0</v>
      </c>
      <c r="Z88" s="139">
        <v>50</v>
      </c>
      <c r="AA88" s="138">
        <v>25</v>
      </c>
      <c r="AB88" s="137">
        <v>0</v>
      </c>
      <c r="AC88" s="137">
        <v>0</v>
      </c>
      <c r="AD88" s="137">
        <v>0</v>
      </c>
    </row>
    <row r="89" spans="1:30" hidden="1">
      <c r="A89" t="str">
        <f>Tabla20[[#This Row],[cedula]]&amp;Tabla20[[#This Row],[prog]]&amp;LEFT(Tabla20[[#This Row],[tipo]],3)</f>
        <v>0010409802501FIJ</v>
      </c>
      <c r="B89" s="135" t="s">
        <v>2463</v>
      </c>
      <c r="C89" s="135" t="s">
        <v>11</v>
      </c>
      <c r="D89" s="135" t="s">
        <v>2493</v>
      </c>
      <c r="E89" s="135" t="s">
        <v>3181</v>
      </c>
      <c r="F89" s="135" t="s">
        <v>3182</v>
      </c>
      <c r="G89" s="135" t="s">
        <v>3190</v>
      </c>
      <c r="H89" s="135" t="s">
        <v>1782</v>
      </c>
      <c r="I89" s="135" t="s">
        <v>642</v>
      </c>
      <c r="J89" s="135" t="s">
        <v>8</v>
      </c>
      <c r="K89" s="135" t="s">
        <v>924</v>
      </c>
      <c r="L89" s="138">
        <v>11000</v>
      </c>
      <c r="M89" s="141">
        <v>0</v>
      </c>
      <c r="N89" s="138">
        <v>334.4</v>
      </c>
      <c r="O89" s="138">
        <v>315.7</v>
      </c>
      <c r="P89" s="138">
        <f>SUM(Tabla20[[#This Row],[ADP]:[SFS - Salud Padres]])</f>
        <v>921</v>
      </c>
      <c r="Q89" s="138">
        <v>9428.9</v>
      </c>
      <c r="R89" s="135" t="str">
        <f>_xlfn.XLOOKUP(Tabla20[[#This Row],[cedula]],EMPXSEXO[NODOC],EMPXSEXO[GENERO])</f>
        <v>F</v>
      </c>
      <c r="S89" s="135" t="str">
        <f>_xlfn.XLOOKUP(Tabla20[[#This Row],[nomdepto]],Tabla21[LUGAR],Tabla21[CODLUGAR])</f>
        <v>01.83</v>
      </c>
      <c r="T89" s="135" t="s">
        <v>3724</v>
      </c>
      <c r="U89" s="135" t="s">
        <v>3723</v>
      </c>
      <c r="V89" s="137">
        <v>0</v>
      </c>
      <c r="W89" s="138">
        <v>300</v>
      </c>
      <c r="X89" s="138">
        <v>546</v>
      </c>
      <c r="Y89" s="137">
        <v>0</v>
      </c>
      <c r="Z89" s="138">
        <v>50</v>
      </c>
      <c r="AA89" s="138">
        <v>25</v>
      </c>
      <c r="AB89" s="137">
        <v>0</v>
      </c>
      <c r="AC89" s="137">
        <v>0</v>
      </c>
      <c r="AD89" s="137">
        <v>0</v>
      </c>
    </row>
    <row r="90" spans="1:30" hidden="1">
      <c r="A90" t="str">
        <f>Tabla20[[#This Row],[cedula]]&amp;Tabla20[[#This Row],[prog]]&amp;LEFT(Tabla20[[#This Row],[tipo]],3)</f>
        <v>0130012482101FIJ</v>
      </c>
      <c r="B90" s="135" t="s">
        <v>2463</v>
      </c>
      <c r="C90" s="135" t="s">
        <v>11</v>
      </c>
      <c r="D90" s="135" t="s">
        <v>2493</v>
      </c>
      <c r="E90" s="135" t="s">
        <v>3181</v>
      </c>
      <c r="F90" s="135" t="s">
        <v>3182</v>
      </c>
      <c r="G90" s="135" t="s">
        <v>3184</v>
      </c>
      <c r="H90" s="135" t="s">
        <v>1080</v>
      </c>
      <c r="I90" s="135" t="s">
        <v>631</v>
      </c>
      <c r="J90" s="135" t="s">
        <v>8</v>
      </c>
      <c r="K90" s="135" t="s">
        <v>924</v>
      </c>
      <c r="L90" s="138">
        <v>10000</v>
      </c>
      <c r="M90" s="137">
        <v>0</v>
      </c>
      <c r="N90" s="138">
        <v>304</v>
      </c>
      <c r="O90" s="138">
        <v>287</v>
      </c>
      <c r="P90" s="138">
        <f>SUM(Tabla20[[#This Row],[ADP]:[SFS - Salud Padres]])</f>
        <v>75</v>
      </c>
      <c r="Q90" s="138">
        <v>9334</v>
      </c>
      <c r="R90" s="135" t="str">
        <f>_xlfn.XLOOKUP(Tabla20[[#This Row],[cedula]],EMPXSEXO[NODOC],EMPXSEXO[GENERO])</f>
        <v>M</v>
      </c>
      <c r="S90" s="135" t="str">
        <f>_xlfn.XLOOKUP(Tabla20[[#This Row],[nomdepto]],Tabla21[LUGAR],Tabla21[CODLUGAR])</f>
        <v>01.83</v>
      </c>
      <c r="T90" s="135" t="s">
        <v>3724</v>
      </c>
      <c r="U90" s="135" t="s">
        <v>3723</v>
      </c>
      <c r="V90" s="137">
        <v>0</v>
      </c>
      <c r="W90" s="137">
        <v>0</v>
      </c>
      <c r="X90" s="141">
        <v>0</v>
      </c>
      <c r="Y90" s="137">
        <v>0</v>
      </c>
      <c r="Z90" s="139">
        <v>50</v>
      </c>
      <c r="AA90" s="138">
        <v>25</v>
      </c>
      <c r="AB90" s="137">
        <v>0</v>
      </c>
      <c r="AC90" s="137">
        <v>0</v>
      </c>
      <c r="AD90" s="137">
        <v>0</v>
      </c>
    </row>
    <row r="91" spans="1:30" hidden="1">
      <c r="A91" t="str">
        <f>Tabla20[[#This Row],[cedula]]&amp;Tabla20[[#This Row],[prog]]&amp;LEFT(Tabla20[[#This Row],[tipo]],3)</f>
        <v>0010564313401FIJ</v>
      </c>
      <c r="B91" s="135" t="s">
        <v>2463</v>
      </c>
      <c r="C91" s="135" t="s">
        <v>11</v>
      </c>
      <c r="D91" s="135" t="s">
        <v>2493</v>
      </c>
      <c r="E91" s="135" t="s">
        <v>3181</v>
      </c>
      <c r="F91" s="135" t="s">
        <v>3182</v>
      </c>
      <c r="G91" s="135" t="s">
        <v>3184</v>
      </c>
      <c r="H91" s="135" t="s">
        <v>1721</v>
      </c>
      <c r="I91" s="135" t="s">
        <v>632</v>
      </c>
      <c r="J91" s="135" t="s">
        <v>633</v>
      </c>
      <c r="K91" s="135" t="s">
        <v>924</v>
      </c>
      <c r="L91" s="138">
        <v>10000</v>
      </c>
      <c r="M91" s="137">
        <v>0</v>
      </c>
      <c r="N91" s="138">
        <v>304</v>
      </c>
      <c r="O91" s="138">
        <v>287</v>
      </c>
      <c r="P91" s="138">
        <f>SUM(Tabla20[[#This Row],[ADP]:[SFS - Salud Padres]])</f>
        <v>325</v>
      </c>
      <c r="Q91" s="138">
        <v>9084</v>
      </c>
      <c r="R91" s="135" t="str">
        <f>_xlfn.XLOOKUP(Tabla20[[#This Row],[cedula]],EMPXSEXO[NODOC],EMPXSEXO[GENERO])</f>
        <v>M</v>
      </c>
      <c r="S91" s="135" t="str">
        <f>_xlfn.XLOOKUP(Tabla20[[#This Row],[nomdepto]],Tabla21[LUGAR],Tabla21[CODLUGAR])</f>
        <v>01.83</v>
      </c>
      <c r="T91" s="135" t="s">
        <v>3724</v>
      </c>
      <c r="U91" s="135" t="s">
        <v>3723</v>
      </c>
      <c r="V91" s="137">
        <v>0</v>
      </c>
      <c r="W91" s="139">
        <v>300</v>
      </c>
      <c r="X91" s="141">
        <v>0</v>
      </c>
      <c r="Y91" s="137">
        <v>0</v>
      </c>
      <c r="Z91" s="137">
        <v>0</v>
      </c>
      <c r="AA91" s="138">
        <v>25</v>
      </c>
      <c r="AB91" s="137">
        <v>0</v>
      </c>
      <c r="AC91" s="137">
        <v>0</v>
      </c>
      <c r="AD91" s="137">
        <v>0</v>
      </c>
    </row>
    <row r="92" spans="1:30" hidden="1">
      <c r="A92" t="str">
        <f>Tabla20[[#This Row],[cedula]]&amp;Tabla20[[#This Row],[prog]]&amp;LEFT(Tabla20[[#This Row],[tipo]],3)</f>
        <v>0110021388101FIJ</v>
      </c>
      <c r="B92" s="135" t="s">
        <v>2463</v>
      </c>
      <c r="C92" s="135" t="s">
        <v>11</v>
      </c>
      <c r="D92" s="135" t="s">
        <v>2493</v>
      </c>
      <c r="E92" s="135" t="s">
        <v>3181</v>
      </c>
      <c r="F92" s="135" t="s">
        <v>3182</v>
      </c>
      <c r="G92" s="135" t="s">
        <v>3190</v>
      </c>
      <c r="H92" s="135" t="s">
        <v>1766</v>
      </c>
      <c r="I92" s="135" t="s">
        <v>639</v>
      </c>
      <c r="J92" s="135" t="s">
        <v>640</v>
      </c>
      <c r="K92" s="135" t="s">
        <v>924</v>
      </c>
      <c r="L92" s="138">
        <v>10000</v>
      </c>
      <c r="M92" s="141">
        <v>0</v>
      </c>
      <c r="N92" s="138">
        <v>304</v>
      </c>
      <c r="O92" s="138">
        <v>287</v>
      </c>
      <c r="P92" s="138">
        <f>SUM(Tabla20[[#This Row],[ADP]:[SFS - Salud Padres]])</f>
        <v>375</v>
      </c>
      <c r="Q92" s="138">
        <v>9034</v>
      </c>
      <c r="R92" s="135" t="str">
        <f>_xlfn.XLOOKUP(Tabla20[[#This Row],[cedula]],EMPXSEXO[NODOC],EMPXSEXO[GENERO])</f>
        <v>M</v>
      </c>
      <c r="S92" s="135" t="str">
        <f>_xlfn.XLOOKUP(Tabla20[[#This Row],[nomdepto]],Tabla21[LUGAR],Tabla21[CODLUGAR])</f>
        <v>01.83</v>
      </c>
      <c r="T92" s="135" t="s">
        <v>3724</v>
      </c>
      <c r="U92" s="135" t="s">
        <v>3723</v>
      </c>
      <c r="V92" s="137">
        <v>0</v>
      </c>
      <c r="W92" s="139">
        <v>300</v>
      </c>
      <c r="X92" s="141">
        <v>0</v>
      </c>
      <c r="Y92" s="137">
        <v>0</v>
      </c>
      <c r="Z92" s="139">
        <v>50</v>
      </c>
      <c r="AA92" s="138">
        <v>25</v>
      </c>
      <c r="AB92" s="137">
        <v>0</v>
      </c>
      <c r="AC92" s="137">
        <v>0</v>
      </c>
      <c r="AD92" s="141">
        <v>0</v>
      </c>
    </row>
    <row r="93" spans="1:30" hidden="1">
      <c r="A93" t="str">
        <f>Tabla20[[#This Row],[cedula]]&amp;Tabla20[[#This Row],[prog]]&amp;LEFT(Tabla20[[#This Row],[tipo]],3)</f>
        <v>0010086547601FIJ</v>
      </c>
      <c r="B93" s="135" t="s">
        <v>2463</v>
      </c>
      <c r="C93" s="135" t="s">
        <v>11</v>
      </c>
      <c r="D93" s="135" t="s">
        <v>2493</v>
      </c>
      <c r="E93" s="135" t="s">
        <v>3181</v>
      </c>
      <c r="F93" s="135" t="s">
        <v>3182</v>
      </c>
      <c r="G93" s="135" t="s">
        <v>3190</v>
      </c>
      <c r="H93" s="135" t="s">
        <v>1826</v>
      </c>
      <c r="I93" s="135" t="s">
        <v>890</v>
      </c>
      <c r="J93" s="135" t="s">
        <v>137</v>
      </c>
      <c r="K93" s="110" t="s">
        <v>1657</v>
      </c>
      <c r="L93" s="138">
        <v>145000</v>
      </c>
      <c r="M93" s="139">
        <v>22690.49</v>
      </c>
      <c r="N93" s="138">
        <v>4408</v>
      </c>
      <c r="O93" s="138">
        <v>4161.5</v>
      </c>
      <c r="P93" s="138">
        <f>SUM(Tabla20[[#This Row],[ADP]:[SFS - Salud Padres]])</f>
        <v>25</v>
      </c>
      <c r="Q93" s="138">
        <v>113715.01</v>
      </c>
      <c r="R93" s="135" t="str">
        <f>_xlfn.XLOOKUP(Tabla20[[#This Row],[cedula]],EMPXSEXO[NODOC],EMPXSEXO[GENERO])</f>
        <v>F</v>
      </c>
      <c r="S93" s="135" t="str">
        <f>_xlfn.XLOOKUP(Tabla20[[#This Row],[nomdepto]],Tabla21[LUGAR],Tabla21[CODLUGAR])</f>
        <v>01.83.00.00.00.15</v>
      </c>
      <c r="T93" s="135" t="s">
        <v>3724</v>
      </c>
      <c r="U93" s="135" t="s">
        <v>3723</v>
      </c>
      <c r="V93" s="137">
        <v>0</v>
      </c>
      <c r="W93" s="141">
        <v>0</v>
      </c>
      <c r="X93" s="137">
        <v>0</v>
      </c>
      <c r="Y93" s="137">
        <v>0</v>
      </c>
      <c r="Z93" s="137">
        <v>0</v>
      </c>
      <c r="AA93" s="138">
        <v>25</v>
      </c>
      <c r="AB93" s="137">
        <v>0</v>
      </c>
      <c r="AC93" s="137">
        <v>0</v>
      </c>
      <c r="AD93" s="137">
        <v>0</v>
      </c>
    </row>
    <row r="94" spans="1:30" hidden="1">
      <c r="A94" t="str">
        <f>Tabla20[[#This Row],[cedula]]&amp;Tabla20[[#This Row],[prog]]&amp;LEFT(Tabla20[[#This Row],[tipo]],3)</f>
        <v>0340038857901FIJ</v>
      </c>
      <c r="B94" s="135" t="s">
        <v>2463</v>
      </c>
      <c r="C94" s="135" t="s">
        <v>11</v>
      </c>
      <c r="D94" s="135" t="s">
        <v>2493</v>
      </c>
      <c r="E94" s="135" t="s">
        <v>3181</v>
      </c>
      <c r="F94" s="135" t="s">
        <v>3182</v>
      </c>
      <c r="G94" s="135" t="s">
        <v>3185</v>
      </c>
      <c r="H94" s="135" t="s">
        <v>2569</v>
      </c>
      <c r="I94" s="135" t="s">
        <v>2553</v>
      </c>
      <c r="J94" s="135" t="s">
        <v>128</v>
      </c>
      <c r="K94" s="135" t="s">
        <v>662</v>
      </c>
      <c r="L94" s="138">
        <v>100000</v>
      </c>
      <c r="M94" s="141">
        <v>0</v>
      </c>
      <c r="N94" s="138">
        <v>3040</v>
      </c>
      <c r="O94" s="138">
        <v>2870</v>
      </c>
      <c r="P94" s="138">
        <f>SUM(Tabla20[[#This Row],[ADP]:[SFS - Salud Padres]])</f>
        <v>1602.45</v>
      </c>
      <c r="Q94" s="138">
        <v>92487.55</v>
      </c>
      <c r="R94" s="135" t="str">
        <f>_xlfn.XLOOKUP(Tabla20[[#This Row],[cedula]],EMPXSEXO[NODOC],EMPXSEXO[GENERO])</f>
        <v>F</v>
      </c>
      <c r="S94" s="135" t="str">
        <f>_xlfn.XLOOKUP(Tabla20[[#This Row],[nomdepto]],Tabla21[LUGAR],Tabla21[CODLUGAR])</f>
        <v>01.83.00.00.00.16</v>
      </c>
      <c r="T94" s="135" t="s">
        <v>3724</v>
      </c>
      <c r="U94" s="135" t="s">
        <v>3723</v>
      </c>
      <c r="V94" s="137">
        <v>0</v>
      </c>
      <c r="W94" s="137">
        <v>0</v>
      </c>
      <c r="X94" s="140">
        <v>0</v>
      </c>
      <c r="Y94" s="137">
        <v>0</v>
      </c>
      <c r="Z94" s="137">
        <v>0</v>
      </c>
      <c r="AA94" s="138">
        <v>25</v>
      </c>
      <c r="AB94" s="137">
        <v>0</v>
      </c>
      <c r="AC94" s="137">
        <v>0</v>
      </c>
      <c r="AD94" s="139">
        <v>1577.45</v>
      </c>
    </row>
    <row r="95" spans="1:30" hidden="1">
      <c r="A95" t="str">
        <f>Tabla20[[#This Row],[cedula]]&amp;Tabla20[[#This Row],[prog]]&amp;LEFT(Tabla20[[#This Row],[tipo]],3)</f>
        <v>0011852896701FIJ</v>
      </c>
      <c r="B95" s="135" t="s">
        <v>2463</v>
      </c>
      <c r="C95" s="135" t="s">
        <v>11</v>
      </c>
      <c r="D95" s="135" t="s">
        <v>2493</v>
      </c>
      <c r="E95" s="135" t="s">
        <v>3181</v>
      </c>
      <c r="F95" s="135" t="s">
        <v>3182</v>
      </c>
      <c r="G95" s="135" t="s">
        <v>3186</v>
      </c>
      <c r="H95" s="135" t="s">
        <v>1801</v>
      </c>
      <c r="I95" s="135" t="s">
        <v>887</v>
      </c>
      <c r="J95" s="135" t="s">
        <v>888</v>
      </c>
      <c r="K95" s="135" t="s">
        <v>1651</v>
      </c>
      <c r="L95" s="138">
        <v>180000</v>
      </c>
      <c r="M95" s="139">
        <v>30923.37</v>
      </c>
      <c r="N95" s="138">
        <v>5472</v>
      </c>
      <c r="O95" s="138">
        <v>5166</v>
      </c>
      <c r="P95" s="138">
        <f>SUM(Tabla20[[#This Row],[ADP]:[SFS - Salud Padres]])</f>
        <v>25</v>
      </c>
      <c r="Q95" s="138">
        <v>138413.63</v>
      </c>
      <c r="R95" s="135" t="str">
        <f>_xlfn.XLOOKUP(Tabla20[[#This Row],[cedula]],EMPXSEXO[NODOC],EMPXSEXO[GENERO])</f>
        <v>M</v>
      </c>
      <c r="S95" s="135" t="str">
        <f>_xlfn.XLOOKUP(Tabla20[[#This Row],[nomdepto]],Tabla21[LUGAR],Tabla21[CODLUGAR])</f>
        <v>01.83.00.00.00.17</v>
      </c>
      <c r="T95" s="135" t="s">
        <v>3724</v>
      </c>
      <c r="U95" s="135" t="s">
        <v>3723</v>
      </c>
      <c r="V95" s="137">
        <v>0</v>
      </c>
      <c r="W95" s="141">
        <v>0</v>
      </c>
      <c r="X95" s="141">
        <v>0</v>
      </c>
      <c r="Y95" s="137">
        <v>0</v>
      </c>
      <c r="Z95" s="140">
        <v>0</v>
      </c>
      <c r="AA95" s="138">
        <v>25</v>
      </c>
      <c r="AB95" s="137">
        <v>0</v>
      </c>
      <c r="AC95" s="137">
        <v>0</v>
      </c>
      <c r="AD95" s="137">
        <v>0</v>
      </c>
    </row>
    <row r="96" spans="1:30" hidden="1">
      <c r="A96" t="str">
        <f>Tabla20[[#This Row],[cedula]]&amp;Tabla20[[#This Row],[prog]]&amp;LEFT(Tabla20[[#This Row],[tipo]],3)</f>
        <v>0600009051101FIJ</v>
      </c>
      <c r="B96" s="135" t="s">
        <v>2463</v>
      </c>
      <c r="C96" s="135" t="s">
        <v>11</v>
      </c>
      <c r="D96" s="135" t="s">
        <v>2493</v>
      </c>
      <c r="E96" s="135" t="s">
        <v>3181</v>
      </c>
      <c r="F96" s="135" t="s">
        <v>3182</v>
      </c>
      <c r="G96" s="135" t="s">
        <v>3201</v>
      </c>
      <c r="H96" s="135" t="s">
        <v>1098</v>
      </c>
      <c r="I96" s="135" t="s">
        <v>179</v>
      </c>
      <c r="J96" s="135" t="s">
        <v>181</v>
      </c>
      <c r="K96" s="135" t="s">
        <v>1651</v>
      </c>
      <c r="L96" s="138">
        <v>65000</v>
      </c>
      <c r="M96" s="138">
        <v>4427.58</v>
      </c>
      <c r="N96" s="138">
        <v>1976</v>
      </c>
      <c r="O96" s="138">
        <v>1865.5</v>
      </c>
      <c r="P96" s="138">
        <f>SUM(Tabla20[[#This Row],[ADP]:[SFS - Salud Padres]])</f>
        <v>375</v>
      </c>
      <c r="Q96" s="138">
        <v>56355.92</v>
      </c>
      <c r="R96" s="135" t="str">
        <f>_xlfn.XLOOKUP(Tabla20[[#This Row],[cedula]],EMPXSEXO[NODOC],EMPXSEXO[GENERO])</f>
        <v>F</v>
      </c>
      <c r="S96" s="135" t="str">
        <f>_xlfn.XLOOKUP(Tabla20[[#This Row],[nomdepto]],Tabla21[LUGAR],Tabla21[CODLUGAR])</f>
        <v>01.83.00.00.00.17</v>
      </c>
      <c r="T96" s="135" t="s">
        <v>3724</v>
      </c>
      <c r="U96" s="135" t="s">
        <v>3723</v>
      </c>
      <c r="V96" s="137">
        <v>0</v>
      </c>
      <c r="W96" s="138">
        <v>300</v>
      </c>
      <c r="X96" s="140">
        <v>0</v>
      </c>
      <c r="Y96" s="137">
        <v>0</v>
      </c>
      <c r="Z96" s="138">
        <v>50</v>
      </c>
      <c r="AA96" s="138">
        <v>25</v>
      </c>
      <c r="AB96" s="137">
        <v>0</v>
      </c>
      <c r="AC96" s="137">
        <v>0</v>
      </c>
      <c r="AD96" s="137">
        <v>0</v>
      </c>
    </row>
    <row r="97" spans="1:30" hidden="1">
      <c r="A97" t="str">
        <f>Tabla20[[#This Row],[cedula]]&amp;Tabla20[[#This Row],[prog]]&amp;LEFT(Tabla20[[#This Row],[tipo]],3)</f>
        <v>2250078643301FIJ</v>
      </c>
      <c r="B97" s="135" t="s">
        <v>2463</v>
      </c>
      <c r="C97" s="135" t="s">
        <v>11</v>
      </c>
      <c r="D97" s="135" t="s">
        <v>2493</v>
      </c>
      <c r="E97" s="135" t="s">
        <v>3181</v>
      </c>
      <c r="F97" s="135" t="s">
        <v>3182</v>
      </c>
      <c r="G97" s="135" t="s">
        <v>3186</v>
      </c>
      <c r="H97" s="135" t="s">
        <v>1745</v>
      </c>
      <c r="I97" s="135" t="s">
        <v>1632</v>
      </c>
      <c r="J97" s="135" t="s">
        <v>354</v>
      </c>
      <c r="K97" s="135" t="s">
        <v>1651</v>
      </c>
      <c r="L97" s="138">
        <v>25000</v>
      </c>
      <c r="M97" s="141">
        <v>0</v>
      </c>
      <c r="N97" s="138">
        <v>760</v>
      </c>
      <c r="O97" s="138">
        <v>717.5</v>
      </c>
      <c r="P97" s="138">
        <f>SUM(Tabla20[[#This Row],[ADP]:[SFS - Salud Padres]])</f>
        <v>25</v>
      </c>
      <c r="Q97" s="138">
        <v>23497.5</v>
      </c>
      <c r="R97" s="135" t="str">
        <f>_xlfn.XLOOKUP(Tabla20[[#This Row],[cedula]],EMPXSEXO[NODOC],EMPXSEXO[GENERO])</f>
        <v>M</v>
      </c>
      <c r="S97" s="135" t="str">
        <f>_xlfn.XLOOKUP(Tabla20[[#This Row],[nomdepto]],Tabla21[LUGAR],Tabla21[CODLUGAR])</f>
        <v>01.83.00.00.00.17</v>
      </c>
      <c r="T97" s="135" t="s">
        <v>3724</v>
      </c>
      <c r="U97" s="135" t="s">
        <v>3723</v>
      </c>
      <c r="V97" s="137">
        <v>0</v>
      </c>
      <c r="W97" s="140">
        <v>0</v>
      </c>
      <c r="X97" s="140">
        <v>0</v>
      </c>
      <c r="Y97" s="137">
        <v>0</v>
      </c>
      <c r="Z97" s="140">
        <v>0</v>
      </c>
      <c r="AA97" s="138">
        <v>25</v>
      </c>
      <c r="AB97" s="137">
        <v>0</v>
      </c>
      <c r="AC97" s="137">
        <v>0</v>
      </c>
      <c r="AD97" s="140">
        <v>0</v>
      </c>
    </row>
    <row r="98" spans="1:30" hidden="1">
      <c r="A98" t="str">
        <f>Tabla20[[#This Row],[cedula]]&amp;Tabla20[[#This Row],[prog]]&amp;LEFT(Tabla20[[#This Row],[tipo]],3)</f>
        <v>0011567316201FIJ</v>
      </c>
      <c r="B98" s="135" t="s">
        <v>2463</v>
      </c>
      <c r="C98" s="135" t="s">
        <v>11</v>
      </c>
      <c r="D98" s="135" t="s">
        <v>2493</v>
      </c>
      <c r="E98" s="135" t="s">
        <v>3181</v>
      </c>
      <c r="F98" s="135" t="s">
        <v>3182</v>
      </c>
      <c r="G98" s="135" t="s">
        <v>3186</v>
      </c>
      <c r="H98" s="135" t="s">
        <v>1896</v>
      </c>
      <c r="I98" s="135" t="s">
        <v>1046</v>
      </c>
      <c r="J98" s="135" t="s">
        <v>586</v>
      </c>
      <c r="K98" s="135" t="s">
        <v>1651</v>
      </c>
      <c r="L98" s="138">
        <v>24000</v>
      </c>
      <c r="M98" s="137">
        <v>0</v>
      </c>
      <c r="N98" s="138">
        <v>729.6</v>
      </c>
      <c r="O98" s="138">
        <v>688.8</v>
      </c>
      <c r="P98" s="138">
        <f>SUM(Tabla20[[#This Row],[ADP]:[SFS - Salud Padres]])</f>
        <v>25</v>
      </c>
      <c r="Q98" s="138">
        <v>22556.6</v>
      </c>
      <c r="R98" s="135" t="str">
        <f>_xlfn.XLOOKUP(Tabla20[[#This Row],[cedula]],EMPXSEXO[NODOC],EMPXSEXO[GENERO])</f>
        <v>M</v>
      </c>
      <c r="S98" s="135" t="str">
        <f>_xlfn.XLOOKUP(Tabla20[[#This Row],[nomdepto]],Tabla21[LUGAR],Tabla21[CODLUGAR])</f>
        <v>01.83.00.00.00.17</v>
      </c>
      <c r="T98" s="135" t="s">
        <v>3724</v>
      </c>
      <c r="U98" s="135" t="s">
        <v>3723</v>
      </c>
      <c r="V98" s="137">
        <v>0</v>
      </c>
      <c r="W98" s="137">
        <v>0</v>
      </c>
      <c r="X98" s="137">
        <v>0</v>
      </c>
      <c r="Y98" s="137">
        <v>0</v>
      </c>
      <c r="Z98" s="137">
        <v>0</v>
      </c>
      <c r="AA98" s="138">
        <v>25</v>
      </c>
      <c r="AB98" s="137">
        <v>0</v>
      </c>
      <c r="AC98" s="137">
        <v>0</v>
      </c>
      <c r="AD98" s="137">
        <v>0</v>
      </c>
    </row>
    <row r="99" spans="1:30" hidden="1">
      <c r="A99" t="str">
        <f>Tabla20[[#This Row],[cedula]]&amp;Tabla20[[#This Row],[prog]]&amp;LEFT(Tabla20[[#This Row],[tipo]],3)</f>
        <v>0011788301701FIJ</v>
      </c>
      <c r="B99" s="135" t="s">
        <v>2463</v>
      </c>
      <c r="C99" s="135" t="s">
        <v>11</v>
      </c>
      <c r="D99" s="135" t="s">
        <v>2493</v>
      </c>
      <c r="E99" s="135" t="s">
        <v>3181</v>
      </c>
      <c r="F99" s="135" t="s">
        <v>3182</v>
      </c>
      <c r="G99" s="135" t="s">
        <v>3186</v>
      </c>
      <c r="H99" s="135" t="s">
        <v>3611</v>
      </c>
      <c r="I99" s="135" t="s">
        <v>3610</v>
      </c>
      <c r="J99" s="135" t="s">
        <v>8</v>
      </c>
      <c r="K99" s="135" t="s">
        <v>1651</v>
      </c>
      <c r="L99" s="138">
        <v>18000</v>
      </c>
      <c r="M99" s="137">
        <v>0</v>
      </c>
      <c r="N99" s="138">
        <v>547.20000000000005</v>
      </c>
      <c r="O99" s="138">
        <v>516.6</v>
      </c>
      <c r="P99" s="138">
        <f>SUM(Tabla20[[#This Row],[ADP]:[SFS - Salud Padres]])</f>
        <v>25</v>
      </c>
      <c r="Q99" s="138">
        <v>16911.2</v>
      </c>
      <c r="R99" s="135" t="str">
        <f>_xlfn.XLOOKUP(Tabla20[[#This Row],[cedula]],EMPXSEXO[NODOC],EMPXSEXO[GENERO])</f>
        <v>F</v>
      </c>
      <c r="S99" s="135" t="str">
        <f>_xlfn.XLOOKUP(Tabla20[[#This Row],[nomdepto]],Tabla21[LUGAR],Tabla21[CODLUGAR])</f>
        <v>01.83.00.00.00.17</v>
      </c>
      <c r="T99" s="135" t="s">
        <v>3724</v>
      </c>
      <c r="U99" s="135" t="s">
        <v>3723</v>
      </c>
      <c r="V99" s="137">
        <v>0</v>
      </c>
      <c r="W99" s="137">
        <v>0</v>
      </c>
      <c r="X99" s="140">
        <v>0</v>
      </c>
      <c r="Y99" s="137">
        <v>0</v>
      </c>
      <c r="Z99" s="137">
        <v>0</v>
      </c>
      <c r="AA99" s="138">
        <v>25</v>
      </c>
      <c r="AB99" s="137">
        <v>0</v>
      </c>
      <c r="AC99" s="137">
        <v>0</v>
      </c>
      <c r="AD99" s="137">
        <v>0</v>
      </c>
    </row>
    <row r="100" spans="1:30" hidden="1">
      <c r="A100" t="str">
        <f>Tabla20[[#This Row],[cedula]]&amp;Tabla20[[#This Row],[prog]]&amp;LEFT(Tabla20[[#This Row],[tipo]],3)</f>
        <v>0011146011901FIJ</v>
      </c>
      <c r="B100" s="135" t="s">
        <v>2463</v>
      </c>
      <c r="C100" s="135" t="s">
        <v>11</v>
      </c>
      <c r="D100" s="135" t="s">
        <v>2493</v>
      </c>
      <c r="E100" s="135" t="s">
        <v>3181</v>
      </c>
      <c r="F100" s="135" t="s">
        <v>3182</v>
      </c>
      <c r="G100" s="135" t="s">
        <v>3184</v>
      </c>
      <c r="H100" s="135" t="s">
        <v>1837</v>
      </c>
      <c r="I100" s="135" t="s">
        <v>182</v>
      </c>
      <c r="J100" s="135" t="s">
        <v>183</v>
      </c>
      <c r="K100" s="135" t="s">
        <v>1651</v>
      </c>
      <c r="L100" s="138">
        <v>10000</v>
      </c>
      <c r="M100" s="137">
        <v>0</v>
      </c>
      <c r="N100" s="138">
        <v>304</v>
      </c>
      <c r="O100" s="138">
        <v>287</v>
      </c>
      <c r="P100" s="138">
        <f>SUM(Tabla20[[#This Row],[ADP]:[SFS - Salud Padres]])</f>
        <v>375</v>
      </c>
      <c r="Q100" s="138">
        <v>9034</v>
      </c>
      <c r="R100" s="135" t="str">
        <f>_xlfn.XLOOKUP(Tabla20[[#This Row],[cedula]],EMPXSEXO[NODOC],EMPXSEXO[GENERO])</f>
        <v>F</v>
      </c>
      <c r="S100" s="135" t="str">
        <f>_xlfn.XLOOKUP(Tabla20[[#This Row],[nomdepto]],Tabla21[LUGAR],Tabla21[CODLUGAR])</f>
        <v>01.83.00.00.00.17</v>
      </c>
      <c r="T100" s="135" t="s">
        <v>3724</v>
      </c>
      <c r="U100" s="135" t="s">
        <v>3723</v>
      </c>
      <c r="V100" s="137">
        <v>0</v>
      </c>
      <c r="W100" s="139">
        <v>300</v>
      </c>
      <c r="X100" s="140">
        <v>0</v>
      </c>
      <c r="Y100" s="137">
        <v>0</v>
      </c>
      <c r="Z100" s="138">
        <v>50</v>
      </c>
      <c r="AA100" s="138">
        <v>25</v>
      </c>
      <c r="AB100" s="137">
        <v>0</v>
      </c>
      <c r="AC100" s="137">
        <v>0</v>
      </c>
      <c r="AD100" s="137">
        <v>0</v>
      </c>
    </row>
    <row r="101" spans="1:30" hidden="1">
      <c r="A101" t="str">
        <f>Tabla20[[#This Row],[cedula]]&amp;Tabla20[[#This Row],[prog]]&amp;LEFT(Tabla20[[#This Row],[tipo]],3)</f>
        <v>0110001393513FIJ</v>
      </c>
      <c r="B101" s="135" t="s">
        <v>2463</v>
      </c>
      <c r="C101" s="135" t="s">
        <v>11</v>
      </c>
      <c r="D101" s="135" t="s">
        <v>2497</v>
      </c>
      <c r="E101" s="135" t="s">
        <v>3229</v>
      </c>
      <c r="F101" s="135" t="s">
        <v>3182</v>
      </c>
      <c r="G101" s="135" t="s">
        <v>3187</v>
      </c>
      <c r="H101" s="135" t="s">
        <v>1274</v>
      </c>
      <c r="I101" s="135" t="s">
        <v>313</v>
      </c>
      <c r="J101" s="135" t="s">
        <v>3231</v>
      </c>
      <c r="K101" s="110" t="s">
        <v>1647</v>
      </c>
      <c r="L101" s="138">
        <v>65000</v>
      </c>
      <c r="M101" s="139">
        <v>4427.58</v>
      </c>
      <c r="N101" s="138">
        <v>1976</v>
      </c>
      <c r="O101" s="138">
        <v>1865.5</v>
      </c>
      <c r="P101" s="138">
        <f>SUM(Tabla20[[#This Row],[ADP]:[SFS - Salud Padres]])</f>
        <v>3959</v>
      </c>
      <c r="Q101" s="138">
        <v>52771.92</v>
      </c>
      <c r="R101" s="135" t="str">
        <f>_xlfn.XLOOKUP(Tabla20[[#This Row],[cedula]],EMPXSEXO[NODOC],EMPXSEXO[GENERO])</f>
        <v>F</v>
      </c>
      <c r="S101" s="135" t="str">
        <f>_xlfn.XLOOKUP(Tabla20[[#This Row],[nomdepto]],Tabla21[LUGAR],Tabla21[CODLUGAR])</f>
        <v>01.83.00.00.00.18</v>
      </c>
      <c r="T101" s="135" t="s">
        <v>3724</v>
      </c>
      <c r="U101" s="135" t="s">
        <v>3723</v>
      </c>
      <c r="V101" s="137">
        <v>0</v>
      </c>
      <c r="W101" s="139">
        <v>1200</v>
      </c>
      <c r="X101" s="139">
        <v>2634</v>
      </c>
      <c r="Y101" s="137">
        <v>0</v>
      </c>
      <c r="Z101" s="139">
        <v>100</v>
      </c>
      <c r="AA101" s="138">
        <v>25</v>
      </c>
      <c r="AB101" s="137">
        <v>0</v>
      </c>
      <c r="AC101" s="137">
        <v>0</v>
      </c>
      <c r="AD101" s="137">
        <v>0</v>
      </c>
    </row>
    <row r="102" spans="1:30" hidden="1">
      <c r="A102" t="str">
        <f>Tabla20[[#This Row],[cedula]]&amp;Tabla20[[#This Row],[prog]]&amp;LEFT(Tabla20[[#This Row],[tipo]],3)</f>
        <v>0710025571513FIJ</v>
      </c>
      <c r="B102" s="135" t="s">
        <v>2463</v>
      </c>
      <c r="C102" s="135" t="s">
        <v>11</v>
      </c>
      <c r="D102" s="135" t="s">
        <v>2497</v>
      </c>
      <c r="E102" s="135" t="s">
        <v>3229</v>
      </c>
      <c r="F102" s="135" t="s">
        <v>3182</v>
      </c>
      <c r="G102" s="135" t="s">
        <v>3190</v>
      </c>
      <c r="H102" s="135" t="s">
        <v>2080</v>
      </c>
      <c r="I102" s="135" t="s">
        <v>155</v>
      </c>
      <c r="J102" s="135" t="s">
        <v>32</v>
      </c>
      <c r="K102" s="110" t="s">
        <v>1647</v>
      </c>
      <c r="L102" s="138">
        <v>55000</v>
      </c>
      <c r="M102" s="138">
        <v>2323.06</v>
      </c>
      <c r="N102" s="138">
        <v>1672</v>
      </c>
      <c r="O102" s="138">
        <v>1578.5</v>
      </c>
      <c r="P102" s="138">
        <f>SUM(Tabla20[[#This Row],[ADP]:[SFS - Salud Padres]])</f>
        <v>3598.45</v>
      </c>
      <c r="Q102" s="138">
        <v>45827.99</v>
      </c>
      <c r="R102" s="135" t="str">
        <f>_xlfn.XLOOKUP(Tabla20[[#This Row],[cedula]],EMPXSEXO[NODOC],EMPXSEXO[GENERO])</f>
        <v>F</v>
      </c>
      <c r="S102" s="135" t="str">
        <f>_xlfn.XLOOKUP(Tabla20[[#This Row],[nomdepto]],Tabla21[LUGAR],Tabla21[CODLUGAR])</f>
        <v>01.83.00.00.00.18</v>
      </c>
      <c r="T102" s="135" t="s">
        <v>3724</v>
      </c>
      <c r="U102" s="135" t="s">
        <v>3723</v>
      </c>
      <c r="V102" s="137">
        <v>0</v>
      </c>
      <c r="W102" s="139">
        <v>300</v>
      </c>
      <c r="X102" s="138">
        <v>1696</v>
      </c>
      <c r="Y102" s="137">
        <v>0</v>
      </c>
      <c r="Z102" s="137">
        <v>0</v>
      </c>
      <c r="AA102" s="138">
        <v>25</v>
      </c>
      <c r="AB102" s="137">
        <v>0</v>
      </c>
      <c r="AC102" s="137">
        <v>0</v>
      </c>
      <c r="AD102" s="139">
        <v>1577.45</v>
      </c>
    </row>
    <row r="103" spans="1:30" hidden="1">
      <c r="A103" t="str">
        <f>Tabla20[[#This Row],[cedula]]&amp;Tabla20[[#This Row],[prog]]&amp;LEFT(Tabla20[[#This Row],[tipo]],3)</f>
        <v>0010056087913FIJ</v>
      </c>
      <c r="B103" s="135" t="s">
        <v>2463</v>
      </c>
      <c r="C103" s="135" t="s">
        <v>11</v>
      </c>
      <c r="D103" s="135" t="s">
        <v>2497</v>
      </c>
      <c r="E103" s="135" t="s">
        <v>3229</v>
      </c>
      <c r="F103" s="135" t="s">
        <v>3182</v>
      </c>
      <c r="G103" s="135" t="s">
        <v>3190</v>
      </c>
      <c r="H103" s="135" t="s">
        <v>2090</v>
      </c>
      <c r="I103" s="135" t="s">
        <v>1040</v>
      </c>
      <c r="J103" s="135" t="s">
        <v>1041</v>
      </c>
      <c r="K103" s="110" t="s">
        <v>1647</v>
      </c>
      <c r="L103" s="138">
        <v>39645</v>
      </c>
      <c r="M103" s="139">
        <v>392.55</v>
      </c>
      <c r="N103" s="138">
        <v>1205.21</v>
      </c>
      <c r="O103" s="138">
        <v>1137.81</v>
      </c>
      <c r="P103" s="138">
        <f>SUM(Tabla20[[#This Row],[ADP]:[SFS - Salud Padres]])</f>
        <v>25</v>
      </c>
      <c r="Q103" s="138">
        <v>36884.43</v>
      </c>
      <c r="R103" s="135" t="str">
        <f>_xlfn.XLOOKUP(Tabla20[[#This Row],[cedula]],EMPXSEXO[NODOC],EMPXSEXO[GENERO])</f>
        <v>M</v>
      </c>
      <c r="S103" s="135" t="str">
        <f>_xlfn.XLOOKUP(Tabla20[[#This Row],[nomdepto]],Tabla21[LUGAR],Tabla21[CODLUGAR])</f>
        <v>01.83.00.00.00.18</v>
      </c>
      <c r="T103" s="135" t="s">
        <v>3724</v>
      </c>
      <c r="U103" s="135" t="s">
        <v>3723</v>
      </c>
      <c r="V103" s="137">
        <v>0</v>
      </c>
      <c r="W103" s="137">
        <v>0</v>
      </c>
      <c r="X103" s="140">
        <v>0</v>
      </c>
      <c r="Y103" s="137">
        <v>0</v>
      </c>
      <c r="Z103" s="137">
        <v>0</v>
      </c>
      <c r="AA103" s="138">
        <v>25</v>
      </c>
      <c r="AB103" s="137">
        <v>0</v>
      </c>
      <c r="AC103" s="137">
        <v>0</v>
      </c>
      <c r="AD103" s="137">
        <v>0</v>
      </c>
    </row>
    <row r="104" spans="1:30" hidden="1">
      <c r="A104" t="str">
        <f>Tabla20[[#This Row],[cedula]]&amp;Tabla20[[#This Row],[prog]]&amp;LEFT(Tabla20[[#This Row],[tipo]],3)</f>
        <v>0011125142713FIJ</v>
      </c>
      <c r="B104" s="135" t="s">
        <v>2463</v>
      </c>
      <c r="C104" s="135" t="s">
        <v>11</v>
      </c>
      <c r="D104" s="135" t="s">
        <v>2497</v>
      </c>
      <c r="E104" s="135" t="s">
        <v>3229</v>
      </c>
      <c r="F104" s="135" t="s">
        <v>3182</v>
      </c>
      <c r="G104" s="135" t="s">
        <v>3189</v>
      </c>
      <c r="H104" s="135" t="s">
        <v>1292</v>
      </c>
      <c r="I104" s="135" t="s">
        <v>167</v>
      </c>
      <c r="J104" s="135" t="s">
        <v>168</v>
      </c>
      <c r="K104" s="110" t="s">
        <v>1647</v>
      </c>
      <c r="L104" s="138">
        <v>35000</v>
      </c>
      <c r="M104" s="137">
        <v>0</v>
      </c>
      <c r="N104" s="138">
        <v>1064</v>
      </c>
      <c r="O104" s="138">
        <v>1004.5</v>
      </c>
      <c r="P104" s="138">
        <f>SUM(Tabla20[[#This Row],[ADP]:[SFS - Salud Padres]])</f>
        <v>3998.45</v>
      </c>
      <c r="Q104" s="138">
        <v>28933.05</v>
      </c>
      <c r="R104" s="135" t="str">
        <f>_xlfn.XLOOKUP(Tabla20[[#This Row],[cedula]],EMPXSEXO[NODOC],EMPXSEXO[GENERO])</f>
        <v>F</v>
      </c>
      <c r="S104" s="135" t="str">
        <f>_xlfn.XLOOKUP(Tabla20[[#This Row],[nomdepto]],Tabla21[LUGAR],Tabla21[CODLUGAR])</f>
        <v>01.83.00.00.00.18</v>
      </c>
      <c r="T104" s="135" t="s">
        <v>3724</v>
      </c>
      <c r="U104" s="135" t="s">
        <v>3723</v>
      </c>
      <c r="V104" s="137">
        <v>0</v>
      </c>
      <c r="W104" s="139">
        <v>300</v>
      </c>
      <c r="X104" s="139">
        <v>2046</v>
      </c>
      <c r="Y104" s="137">
        <v>0</v>
      </c>
      <c r="Z104" s="139">
        <v>50</v>
      </c>
      <c r="AA104" s="138">
        <v>25</v>
      </c>
      <c r="AB104" s="137">
        <v>0</v>
      </c>
      <c r="AC104" s="137">
        <v>0</v>
      </c>
      <c r="AD104" s="139">
        <v>1577.45</v>
      </c>
    </row>
    <row r="105" spans="1:30" hidden="1">
      <c r="A105" t="str">
        <f>Tabla20[[#This Row],[cedula]]&amp;Tabla20[[#This Row],[prog]]&amp;LEFT(Tabla20[[#This Row],[tipo]],3)</f>
        <v>0011483444313FIJ</v>
      </c>
      <c r="B105" s="135" t="s">
        <v>2463</v>
      </c>
      <c r="C105" s="135" t="s">
        <v>11</v>
      </c>
      <c r="D105" s="135" t="s">
        <v>2497</v>
      </c>
      <c r="E105" s="135" t="s">
        <v>3229</v>
      </c>
      <c r="F105" s="135" t="s">
        <v>3182</v>
      </c>
      <c r="G105" s="135" t="s">
        <v>3185</v>
      </c>
      <c r="H105" s="135" t="s">
        <v>2162</v>
      </c>
      <c r="I105" s="135" t="s">
        <v>174</v>
      </c>
      <c r="J105" s="135" t="s">
        <v>354</v>
      </c>
      <c r="K105" s="110" t="s">
        <v>1647</v>
      </c>
      <c r="L105" s="138">
        <v>30000</v>
      </c>
      <c r="M105" s="140">
        <v>0</v>
      </c>
      <c r="N105" s="138">
        <v>912</v>
      </c>
      <c r="O105" s="138">
        <v>861</v>
      </c>
      <c r="P105" s="138">
        <f>SUM(Tabla20[[#This Row],[ADP]:[SFS - Salud Padres]])</f>
        <v>325</v>
      </c>
      <c r="Q105" s="138">
        <v>27902</v>
      </c>
      <c r="R105" s="135" t="str">
        <f>_xlfn.XLOOKUP(Tabla20[[#This Row],[cedula]],EMPXSEXO[NODOC],EMPXSEXO[GENERO])</f>
        <v>F</v>
      </c>
      <c r="S105" s="135" t="str">
        <f>_xlfn.XLOOKUP(Tabla20[[#This Row],[nomdepto]],Tabla21[LUGAR],Tabla21[CODLUGAR])</f>
        <v>01.83.00.00.00.18</v>
      </c>
      <c r="T105" s="135" t="s">
        <v>3724</v>
      </c>
      <c r="U105" s="135" t="s">
        <v>3723</v>
      </c>
      <c r="V105" s="137">
        <v>0</v>
      </c>
      <c r="W105" s="138">
        <v>300</v>
      </c>
      <c r="X105" s="137">
        <v>0</v>
      </c>
      <c r="Y105" s="137">
        <v>0</v>
      </c>
      <c r="Z105" s="137">
        <v>0</v>
      </c>
      <c r="AA105" s="138">
        <v>25</v>
      </c>
      <c r="AB105" s="137">
        <v>0</v>
      </c>
      <c r="AC105" s="137">
        <v>0</v>
      </c>
      <c r="AD105" s="140">
        <v>0</v>
      </c>
    </row>
    <row r="106" spans="1:30" hidden="1">
      <c r="A106" t="str">
        <f>Tabla20[[#This Row],[cedula]]&amp;Tabla20[[#This Row],[prog]]&amp;LEFT(Tabla20[[#This Row],[tipo]],3)</f>
        <v>0011643231113FIJ</v>
      </c>
      <c r="B106" s="135" t="s">
        <v>2463</v>
      </c>
      <c r="C106" s="135" t="s">
        <v>11</v>
      </c>
      <c r="D106" s="135" t="s">
        <v>2497</v>
      </c>
      <c r="E106" s="135" t="s">
        <v>3229</v>
      </c>
      <c r="F106" s="135" t="s">
        <v>3182</v>
      </c>
      <c r="G106" s="135" t="s">
        <v>3184</v>
      </c>
      <c r="H106" s="135" t="s">
        <v>2621</v>
      </c>
      <c r="I106" s="135" t="s">
        <v>2593</v>
      </c>
      <c r="J106" s="135" t="s">
        <v>10</v>
      </c>
      <c r="K106" s="110" t="s">
        <v>1647</v>
      </c>
      <c r="L106" s="138">
        <v>30000</v>
      </c>
      <c r="M106" s="137">
        <v>0</v>
      </c>
      <c r="N106" s="138">
        <v>912</v>
      </c>
      <c r="O106" s="138">
        <v>861</v>
      </c>
      <c r="P106" s="138">
        <f>SUM(Tabla20[[#This Row],[ADP]:[SFS - Salud Padres]])</f>
        <v>2071</v>
      </c>
      <c r="Q106" s="138">
        <v>26156</v>
      </c>
      <c r="R106" s="135" t="str">
        <f>_xlfn.XLOOKUP(Tabla20[[#This Row],[cedula]],EMPXSEXO[NODOC],EMPXSEXO[GENERO])</f>
        <v>F</v>
      </c>
      <c r="S106" s="135" t="str">
        <f>_xlfn.XLOOKUP(Tabla20[[#This Row],[nomdepto]],Tabla21[LUGAR],Tabla21[CODLUGAR])</f>
        <v>01.83.00.00.00.18</v>
      </c>
      <c r="T106" s="135" t="s">
        <v>3724</v>
      </c>
      <c r="U106" s="135" t="s">
        <v>3723</v>
      </c>
      <c r="V106" s="137">
        <v>0</v>
      </c>
      <c r="W106" s="137">
        <v>0</v>
      </c>
      <c r="X106" s="139">
        <v>2046</v>
      </c>
      <c r="Y106" s="137">
        <v>0</v>
      </c>
      <c r="Z106" s="137">
        <v>0</v>
      </c>
      <c r="AA106" s="138">
        <v>25</v>
      </c>
      <c r="AB106" s="137">
        <v>0</v>
      </c>
      <c r="AC106" s="137">
        <v>0</v>
      </c>
      <c r="AD106" s="137">
        <v>0</v>
      </c>
    </row>
    <row r="107" spans="1:30" hidden="1">
      <c r="A107" t="str">
        <f>Tabla20[[#This Row],[cedula]]&amp;Tabla20[[#This Row],[prog]]&amp;LEFT(Tabla20[[#This Row],[tipo]],3)</f>
        <v>0010239279213FIJ</v>
      </c>
      <c r="B107" s="135" t="s">
        <v>2463</v>
      </c>
      <c r="C107" s="135" t="s">
        <v>11</v>
      </c>
      <c r="D107" s="135" t="s">
        <v>2497</v>
      </c>
      <c r="E107" s="135" t="s">
        <v>3229</v>
      </c>
      <c r="F107" s="135" t="s">
        <v>3182</v>
      </c>
      <c r="G107" s="135" t="s">
        <v>3186</v>
      </c>
      <c r="H107" s="135" t="s">
        <v>2046</v>
      </c>
      <c r="I107" s="135" t="s">
        <v>1054</v>
      </c>
      <c r="J107" s="135" t="s">
        <v>137</v>
      </c>
      <c r="K107" s="110" t="s">
        <v>1647</v>
      </c>
      <c r="L107" s="138">
        <v>27300</v>
      </c>
      <c r="M107" s="137">
        <v>0</v>
      </c>
      <c r="N107" s="138">
        <v>829.92</v>
      </c>
      <c r="O107" s="138">
        <v>783.51</v>
      </c>
      <c r="P107" s="138">
        <f>SUM(Tabla20[[#This Row],[ADP]:[SFS - Salud Padres]])</f>
        <v>25</v>
      </c>
      <c r="Q107" s="138">
        <v>25661.57</v>
      </c>
      <c r="R107" s="135" t="str">
        <f>_xlfn.XLOOKUP(Tabla20[[#This Row],[cedula]],EMPXSEXO[NODOC],EMPXSEXO[GENERO])</f>
        <v>M</v>
      </c>
      <c r="S107" s="135" t="str">
        <f>_xlfn.XLOOKUP(Tabla20[[#This Row],[nomdepto]],Tabla21[LUGAR],Tabla21[CODLUGAR])</f>
        <v>01.83.00.00.00.18</v>
      </c>
      <c r="T107" s="135" t="s">
        <v>3724</v>
      </c>
      <c r="U107" s="135" t="s">
        <v>3723</v>
      </c>
      <c r="V107" s="137">
        <v>0</v>
      </c>
      <c r="W107" s="137">
        <v>0</v>
      </c>
      <c r="X107" s="140">
        <v>0</v>
      </c>
      <c r="Y107" s="137">
        <v>0</v>
      </c>
      <c r="Z107" s="137">
        <v>0</v>
      </c>
      <c r="AA107" s="138">
        <v>25</v>
      </c>
      <c r="AB107" s="137">
        <v>0</v>
      </c>
      <c r="AC107" s="137">
        <v>0</v>
      </c>
      <c r="AD107" s="137">
        <v>0</v>
      </c>
    </row>
    <row r="108" spans="1:30" hidden="1">
      <c r="A108" t="str">
        <f>Tabla20[[#This Row],[cedula]]&amp;Tabla20[[#This Row],[prog]]&amp;LEFT(Tabla20[[#This Row],[tipo]],3)</f>
        <v>0011791651013FIJ</v>
      </c>
      <c r="B108" s="135" t="s">
        <v>2463</v>
      </c>
      <c r="C108" s="135" t="s">
        <v>11</v>
      </c>
      <c r="D108" s="135" t="s">
        <v>2497</v>
      </c>
      <c r="E108" s="135" t="s">
        <v>3229</v>
      </c>
      <c r="F108" s="135" t="s">
        <v>3182</v>
      </c>
      <c r="G108" s="135" t="s">
        <v>3190</v>
      </c>
      <c r="H108" s="135" t="s">
        <v>2037</v>
      </c>
      <c r="I108" s="135" t="s">
        <v>1570</v>
      </c>
      <c r="J108" s="135" t="s">
        <v>137</v>
      </c>
      <c r="K108" s="110" t="s">
        <v>1647</v>
      </c>
      <c r="L108" s="138">
        <v>27205.34</v>
      </c>
      <c r="M108" s="140">
        <v>0</v>
      </c>
      <c r="N108" s="138">
        <v>827.04</v>
      </c>
      <c r="O108" s="138">
        <v>780.79</v>
      </c>
      <c r="P108" s="138">
        <f>SUM(Tabla20[[#This Row],[ADP]:[SFS - Salud Padres]])</f>
        <v>25</v>
      </c>
      <c r="Q108" s="138">
        <v>25572.51</v>
      </c>
      <c r="R108" s="135" t="str">
        <f>_xlfn.XLOOKUP(Tabla20[[#This Row],[cedula]],EMPXSEXO[NODOC],EMPXSEXO[GENERO])</f>
        <v>F</v>
      </c>
      <c r="S108" s="135" t="str">
        <f>_xlfn.XLOOKUP(Tabla20[[#This Row],[nomdepto]],Tabla21[LUGAR],Tabla21[CODLUGAR])</f>
        <v>01.83.00.00.00.18</v>
      </c>
      <c r="T108" s="135" t="s">
        <v>3724</v>
      </c>
      <c r="U108" s="135" t="s">
        <v>3723</v>
      </c>
      <c r="V108" s="137">
        <v>0</v>
      </c>
      <c r="W108" s="140">
        <v>0</v>
      </c>
      <c r="X108" s="140">
        <v>0</v>
      </c>
      <c r="Y108" s="137">
        <v>0</v>
      </c>
      <c r="Z108" s="140">
        <v>0</v>
      </c>
      <c r="AA108" s="138">
        <v>25</v>
      </c>
      <c r="AB108" s="137">
        <v>0</v>
      </c>
      <c r="AC108" s="137">
        <v>0</v>
      </c>
      <c r="AD108" s="137">
        <v>0</v>
      </c>
    </row>
    <row r="109" spans="1:30" hidden="1">
      <c r="A109" t="str">
        <f>Tabla20[[#This Row],[cedula]]&amp;Tabla20[[#This Row],[prog]]&amp;LEFT(Tabla20[[#This Row],[tipo]],3)</f>
        <v>0010824559813FIJ</v>
      </c>
      <c r="B109" s="135" t="s">
        <v>2463</v>
      </c>
      <c r="C109" s="135" t="s">
        <v>11</v>
      </c>
      <c r="D109" s="135" t="s">
        <v>2497</v>
      </c>
      <c r="E109" s="135" t="s">
        <v>3229</v>
      </c>
      <c r="F109" s="135" t="s">
        <v>3182</v>
      </c>
      <c r="G109" s="135" t="s">
        <v>3186</v>
      </c>
      <c r="H109" s="135" t="s">
        <v>2044</v>
      </c>
      <c r="I109" s="135" t="s">
        <v>1038</v>
      </c>
      <c r="J109" s="135" t="s">
        <v>354</v>
      </c>
      <c r="K109" s="110" t="s">
        <v>1647</v>
      </c>
      <c r="L109" s="138">
        <v>26250</v>
      </c>
      <c r="M109" s="137">
        <v>0</v>
      </c>
      <c r="N109" s="138">
        <v>798</v>
      </c>
      <c r="O109" s="138">
        <v>753.38</v>
      </c>
      <c r="P109" s="138">
        <f>SUM(Tabla20[[#This Row],[ADP]:[SFS - Salud Padres]])</f>
        <v>25</v>
      </c>
      <c r="Q109" s="138">
        <v>24673.62</v>
      </c>
      <c r="R109" s="135" t="str">
        <f>_xlfn.XLOOKUP(Tabla20[[#This Row],[cedula]],EMPXSEXO[NODOC],EMPXSEXO[GENERO])</f>
        <v>F</v>
      </c>
      <c r="S109" s="135" t="str">
        <f>_xlfn.XLOOKUP(Tabla20[[#This Row],[nomdepto]],Tabla21[LUGAR],Tabla21[CODLUGAR])</f>
        <v>01.83.00.00.00.18</v>
      </c>
      <c r="T109" s="135" t="s">
        <v>3724</v>
      </c>
      <c r="U109" s="135" t="s">
        <v>3723</v>
      </c>
      <c r="V109" s="137">
        <v>0</v>
      </c>
      <c r="W109" s="137">
        <v>0</v>
      </c>
      <c r="X109" s="137">
        <v>0</v>
      </c>
      <c r="Y109" s="137">
        <v>0</v>
      </c>
      <c r="Z109" s="137">
        <v>0</v>
      </c>
      <c r="AA109" s="138">
        <v>25</v>
      </c>
      <c r="AB109" s="137">
        <v>0</v>
      </c>
      <c r="AC109" s="137">
        <v>0</v>
      </c>
      <c r="AD109" s="137">
        <v>0</v>
      </c>
    </row>
    <row r="110" spans="1:30" hidden="1">
      <c r="A110" t="str">
        <f>Tabla20[[#This Row],[cedula]]&amp;Tabla20[[#This Row],[prog]]&amp;LEFT(Tabla20[[#This Row],[tipo]],3)</f>
        <v>2230082889813FIJ</v>
      </c>
      <c r="B110" s="135" t="s">
        <v>2463</v>
      </c>
      <c r="C110" s="135" t="s">
        <v>11</v>
      </c>
      <c r="D110" s="135" t="s">
        <v>2497</v>
      </c>
      <c r="E110" s="135" t="s">
        <v>3229</v>
      </c>
      <c r="F110" s="135" t="s">
        <v>3182</v>
      </c>
      <c r="G110" s="135" t="s">
        <v>3184</v>
      </c>
      <c r="H110" s="135" t="s">
        <v>3638</v>
      </c>
      <c r="I110" s="135" t="s">
        <v>3637</v>
      </c>
      <c r="J110" s="135" t="s">
        <v>354</v>
      </c>
      <c r="K110" s="110" t="s">
        <v>1647</v>
      </c>
      <c r="L110" s="138">
        <v>25000</v>
      </c>
      <c r="M110" s="137">
        <v>0</v>
      </c>
      <c r="N110" s="138">
        <v>760</v>
      </c>
      <c r="O110" s="138">
        <v>717.5</v>
      </c>
      <c r="P110" s="138">
        <f>SUM(Tabla20[[#This Row],[ADP]:[SFS - Salud Padres]])</f>
        <v>25</v>
      </c>
      <c r="Q110" s="138">
        <v>23497.5</v>
      </c>
      <c r="R110" s="135" t="str">
        <f>_xlfn.XLOOKUP(Tabla20[[#This Row],[cedula]],EMPXSEXO[NODOC],EMPXSEXO[GENERO])</f>
        <v>F</v>
      </c>
      <c r="S110" s="135" t="str">
        <f>_xlfn.XLOOKUP(Tabla20[[#This Row],[nomdepto]],Tabla21[LUGAR],Tabla21[CODLUGAR])</f>
        <v>01.83.00.00.00.18</v>
      </c>
      <c r="T110" s="135" t="s">
        <v>3724</v>
      </c>
      <c r="U110" s="135" t="s">
        <v>3723</v>
      </c>
      <c r="V110" s="137">
        <v>0</v>
      </c>
      <c r="W110" s="137">
        <v>0</v>
      </c>
      <c r="X110" s="141">
        <v>0</v>
      </c>
      <c r="Y110" s="137">
        <v>0</v>
      </c>
      <c r="Z110" s="141">
        <v>0</v>
      </c>
      <c r="AA110" s="138">
        <v>25</v>
      </c>
      <c r="AB110" s="137">
        <v>0</v>
      </c>
      <c r="AC110" s="137">
        <v>0</v>
      </c>
      <c r="AD110" s="137">
        <v>0</v>
      </c>
    </row>
    <row r="111" spans="1:30" hidden="1">
      <c r="A111" t="str">
        <f>Tabla20[[#This Row],[cedula]]&amp;Tabla20[[#This Row],[prog]]&amp;LEFT(Tabla20[[#This Row],[tipo]],3)</f>
        <v>0011502948013FIJ</v>
      </c>
      <c r="B111" s="135" t="s">
        <v>2463</v>
      </c>
      <c r="C111" s="135" t="s">
        <v>11</v>
      </c>
      <c r="D111" s="135" t="s">
        <v>2497</v>
      </c>
      <c r="E111" s="135" t="s">
        <v>3229</v>
      </c>
      <c r="F111" s="135" t="s">
        <v>3182</v>
      </c>
      <c r="G111" s="135" t="s">
        <v>3186</v>
      </c>
      <c r="H111" s="135" t="s">
        <v>2658</v>
      </c>
      <c r="I111" s="135" t="s">
        <v>2657</v>
      </c>
      <c r="J111" s="135" t="s">
        <v>354</v>
      </c>
      <c r="K111" s="110" t="s">
        <v>1647</v>
      </c>
      <c r="L111" s="138">
        <v>25000</v>
      </c>
      <c r="M111" s="141">
        <v>0</v>
      </c>
      <c r="N111" s="138">
        <v>760</v>
      </c>
      <c r="O111" s="138">
        <v>717.5</v>
      </c>
      <c r="P111" s="138">
        <f>SUM(Tabla20[[#This Row],[ADP]:[SFS - Salud Padres]])</f>
        <v>3071</v>
      </c>
      <c r="Q111" s="138">
        <v>20451.5</v>
      </c>
      <c r="R111" s="135" t="str">
        <f>_xlfn.XLOOKUP(Tabla20[[#This Row],[cedula]],EMPXSEXO[NODOC],EMPXSEXO[GENERO])</f>
        <v>M</v>
      </c>
      <c r="S111" s="135" t="str">
        <f>_xlfn.XLOOKUP(Tabla20[[#This Row],[nomdepto]],Tabla21[LUGAR],Tabla21[CODLUGAR])</f>
        <v>01.83.00.00.00.18</v>
      </c>
      <c r="T111" s="135" t="s">
        <v>3724</v>
      </c>
      <c r="U111" s="135" t="s">
        <v>3723</v>
      </c>
      <c r="V111" s="137">
        <v>0</v>
      </c>
      <c r="W111" s="140">
        <v>0</v>
      </c>
      <c r="X111" s="138">
        <v>3046</v>
      </c>
      <c r="Y111" s="137">
        <v>0</v>
      </c>
      <c r="Z111" s="137">
        <v>0</v>
      </c>
      <c r="AA111" s="138">
        <v>25</v>
      </c>
      <c r="AB111" s="137">
        <v>0</v>
      </c>
      <c r="AC111" s="137">
        <v>0</v>
      </c>
      <c r="AD111" s="137">
        <v>0</v>
      </c>
    </row>
    <row r="112" spans="1:30" hidden="1">
      <c r="A112" t="str">
        <f>Tabla20[[#This Row],[cedula]]&amp;Tabla20[[#This Row],[prog]]&amp;LEFT(Tabla20[[#This Row],[tipo]],3)</f>
        <v>0010881988913FIJ</v>
      </c>
      <c r="B112" s="135" t="s">
        <v>2463</v>
      </c>
      <c r="C112" s="135" t="s">
        <v>11</v>
      </c>
      <c r="D112" s="135" t="s">
        <v>2497</v>
      </c>
      <c r="E112" s="135" t="s">
        <v>3229</v>
      </c>
      <c r="F112" s="135" t="s">
        <v>3182</v>
      </c>
      <c r="G112" s="135" t="s">
        <v>3190</v>
      </c>
      <c r="H112" s="135" t="s">
        <v>2113</v>
      </c>
      <c r="I112" s="135" t="s">
        <v>165</v>
      </c>
      <c r="J112" s="135" t="s">
        <v>146</v>
      </c>
      <c r="K112" s="110" t="s">
        <v>1647</v>
      </c>
      <c r="L112" s="138">
        <v>25000</v>
      </c>
      <c r="M112" s="137">
        <v>0</v>
      </c>
      <c r="N112" s="138">
        <v>760</v>
      </c>
      <c r="O112" s="138">
        <v>717.5</v>
      </c>
      <c r="P112" s="138">
        <f>SUM(Tabla20[[#This Row],[ADP]:[SFS - Salud Padres]])</f>
        <v>2751</v>
      </c>
      <c r="Q112" s="138">
        <v>20771.5</v>
      </c>
      <c r="R112" s="135" t="str">
        <f>_xlfn.XLOOKUP(Tabla20[[#This Row],[cedula]],EMPXSEXO[NODOC],EMPXSEXO[GENERO])</f>
        <v>M</v>
      </c>
      <c r="S112" s="135" t="str">
        <f>_xlfn.XLOOKUP(Tabla20[[#This Row],[nomdepto]],Tabla21[LUGAR],Tabla21[CODLUGAR])</f>
        <v>01.83.00.00.00.18</v>
      </c>
      <c r="T112" s="135" t="s">
        <v>3724</v>
      </c>
      <c r="U112" s="135" t="s">
        <v>3723</v>
      </c>
      <c r="V112" s="137">
        <v>0</v>
      </c>
      <c r="W112" s="139">
        <v>500</v>
      </c>
      <c r="X112" s="138">
        <v>2046</v>
      </c>
      <c r="Y112" s="137">
        <v>0</v>
      </c>
      <c r="Z112" s="139">
        <v>180</v>
      </c>
      <c r="AA112" s="138">
        <v>25</v>
      </c>
      <c r="AB112" s="137">
        <v>0</v>
      </c>
      <c r="AC112" s="137">
        <v>0</v>
      </c>
      <c r="AD112" s="137">
        <v>0</v>
      </c>
    </row>
    <row r="113" spans="1:30" hidden="1">
      <c r="A113" t="str">
        <f>Tabla20[[#This Row],[cedula]]&amp;Tabla20[[#This Row],[prog]]&amp;LEFT(Tabla20[[#This Row],[tipo]],3)</f>
        <v>0010497904213FIJ</v>
      </c>
      <c r="B113" s="135" t="s">
        <v>2463</v>
      </c>
      <c r="C113" s="135" t="s">
        <v>11</v>
      </c>
      <c r="D113" s="135" t="s">
        <v>2497</v>
      </c>
      <c r="E113" s="135" t="s">
        <v>3229</v>
      </c>
      <c r="F113" s="135" t="s">
        <v>3182</v>
      </c>
      <c r="G113" s="135" t="s">
        <v>3185</v>
      </c>
      <c r="H113" s="135" t="s">
        <v>1297</v>
      </c>
      <c r="I113" s="135" t="s">
        <v>172</v>
      </c>
      <c r="J113" s="135" t="s">
        <v>55</v>
      </c>
      <c r="K113" s="110" t="s">
        <v>1647</v>
      </c>
      <c r="L113" s="138">
        <v>25000</v>
      </c>
      <c r="M113" s="141">
        <v>0</v>
      </c>
      <c r="N113" s="138">
        <v>760</v>
      </c>
      <c r="O113" s="138">
        <v>717.5</v>
      </c>
      <c r="P113" s="138">
        <f>SUM(Tabla20[[#This Row],[ADP]:[SFS - Salud Padres]])</f>
        <v>2862.23</v>
      </c>
      <c r="Q113" s="138">
        <v>20660.27</v>
      </c>
      <c r="R113" s="135" t="str">
        <f>_xlfn.XLOOKUP(Tabla20[[#This Row],[cedula]],EMPXSEXO[NODOC],EMPXSEXO[GENERO])</f>
        <v>F</v>
      </c>
      <c r="S113" s="135" t="str">
        <f>_xlfn.XLOOKUP(Tabla20[[#This Row],[nomdepto]],Tabla21[LUGAR],Tabla21[CODLUGAR])</f>
        <v>01.83.00.00.00.18</v>
      </c>
      <c r="T113" s="135" t="s">
        <v>3724</v>
      </c>
      <c r="U113" s="135" t="s">
        <v>3723</v>
      </c>
      <c r="V113" s="137">
        <v>0</v>
      </c>
      <c r="W113" s="141">
        <v>0</v>
      </c>
      <c r="X113" s="139">
        <v>1159.78</v>
      </c>
      <c r="Y113" s="137">
        <v>0</v>
      </c>
      <c r="Z113" s="139">
        <v>100</v>
      </c>
      <c r="AA113" s="138">
        <v>25</v>
      </c>
      <c r="AB113" s="137">
        <v>0</v>
      </c>
      <c r="AC113" s="137">
        <v>0</v>
      </c>
      <c r="AD113" s="139">
        <v>1577.45</v>
      </c>
    </row>
    <row r="114" spans="1:30" hidden="1">
      <c r="A114" t="str">
        <f>Tabla20[[#This Row],[cedula]]&amp;Tabla20[[#This Row],[prog]]&amp;LEFT(Tabla20[[#This Row],[tipo]],3)</f>
        <v>0120087323813FIJ</v>
      </c>
      <c r="B114" s="135" t="s">
        <v>2463</v>
      </c>
      <c r="C114" s="135" t="s">
        <v>11</v>
      </c>
      <c r="D114" s="135" t="s">
        <v>2497</v>
      </c>
      <c r="E114" s="135" t="s">
        <v>3229</v>
      </c>
      <c r="F114" s="135" t="s">
        <v>3182</v>
      </c>
      <c r="G114" s="135" t="s">
        <v>3190</v>
      </c>
      <c r="H114" s="135" t="s">
        <v>1313</v>
      </c>
      <c r="I114" s="135" t="s">
        <v>173</v>
      </c>
      <c r="J114" s="135" t="s">
        <v>10</v>
      </c>
      <c r="K114" s="110" t="s">
        <v>1647</v>
      </c>
      <c r="L114" s="138">
        <v>25000</v>
      </c>
      <c r="M114" s="137">
        <v>0</v>
      </c>
      <c r="N114" s="138">
        <v>760</v>
      </c>
      <c r="O114" s="138">
        <v>717.5</v>
      </c>
      <c r="P114" s="138">
        <f>SUM(Tabla20[[#This Row],[ADP]:[SFS - Salud Padres]])</f>
        <v>2507.31</v>
      </c>
      <c r="Q114" s="138">
        <v>21015.19</v>
      </c>
      <c r="R114" s="135" t="str">
        <f>_xlfn.XLOOKUP(Tabla20[[#This Row],[cedula]],EMPXSEXO[NODOC],EMPXSEXO[GENERO])</f>
        <v>M</v>
      </c>
      <c r="S114" s="135" t="str">
        <f>_xlfn.XLOOKUP(Tabla20[[#This Row],[nomdepto]],Tabla21[LUGAR],Tabla21[CODLUGAR])</f>
        <v>01.83.00.00.00.18</v>
      </c>
      <c r="T114" s="135" t="s">
        <v>3724</v>
      </c>
      <c r="U114" s="135" t="s">
        <v>3723</v>
      </c>
      <c r="V114" s="137">
        <v>0</v>
      </c>
      <c r="W114" s="138">
        <v>300</v>
      </c>
      <c r="X114" s="139">
        <v>2132.31</v>
      </c>
      <c r="Y114" s="137">
        <v>0</v>
      </c>
      <c r="Z114" s="139">
        <v>50</v>
      </c>
      <c r="AA114" s="138">
        <v>25</v>
      </c>
      <c r="AB114" s="137">
        <v>0</v>
      </c>
      <c r="AC114" s="137">
        <v>0</v>
      </c>
      <c r="AD114" s="141">
        <v>0</v>
      </c>
    </row>
    <row r="115" spans="1:30" hidden="1">
      <c r="A115" t="str">
        <f>Tabla20[[#This Row],[cedula]]&amp;Tabla20[[#This Row],[prog]]&amp;LEFT(Tabla20[[#This Row],[tipo]],3)</f>
        <v>0010488203013FIJ</v>
      </c>
      <c r="B115" s="135" t="s">
        <v>2463</v>
      </c>
      <c r="C115" s="135" t="s">
        <v>11</v>
      </c>
      <c r="D115" s="135" t="s">
        <v>2497</v>
      </c>
      <c r="E115" s="135" t="s">
        <v>3229</v>
      </c>
      <c r="F115" s="135" t="s">
        <v>3182</v>
      </c>
      <c r="G115" s="135" t="s">
        <v>3190</v>
      </c>
      <c r="H115" s="135" t="s">
        <v>2114</v>
      </c>
      <c r="I115" s="135" t="s">
        <v>166</v>
      </c>
      <c r="J115" s="135" t="s">
        <v>131</v>
      </c>
      <c r="K115" s="110" t="s">
        <v>1647</v>
      </c>
      <c r="L115" s="138">
        <v>20000</v>
      </c>
      <c r="M115" s="140">
        <v>0</v>
      </c>
      <c r="N115" s="138">
        <v>608</v>
      </c>
      <c r="O115" s="138">
        <v>574</v>
      </c>
      <c r="P115" s="138">
        <f>SUM(Tabla20[[#This Row],[ADP]:[SFS - Salud Padres]])</f>
        <v>625</v>
      </c>
      <c r="Q115" s="138">
        <v>18193</v>
      </c>
      <c r="R115" s="135" t="str">
        <f>_xlfn.XLOOKUP(Tabla20[[#This Row],[cedula]],EMPXSEXO[NODOC],EMPXSEXO[GENERO])</f>
        <v>M</v>
      </c>
      <c r="S115" s="135" t="str">
        <f>_xlfn.XLOOKUP(Tabla20[[#This Row],[nomdepto]],Tabla21[LUGAR],Tabla21[CODLUGAR])</f>
        <v>01.83.00.00.00.18</v>
      </c>
      <c r="T115" s="135" t="s">
        <v>3724</v>
      </c>
      <c r="U115" s="135" t="s">
        <v>3723</v>
      </c>
      <c r="V115" s="137">
        <v>0</v>
      </c>
      <c r="W115" s="139">
        <v>600</v>
      </c>
      <c r="X115" s="137">
        <v>0</v>
      </c>
      <c r="Y115" s="137">
        <v>0</v>
      </c>
      <c r="Z115" s="137">
        <v>0</v>
      </c>
      <c r="AA115" s="138">
        <v>25</v>
      </c>
      <c r="AB115" s="137">
        <v>0</v>
      </c>
      <c r="AC115" s="137">
        <v>0</v>
      </c>
      <c r="AD115" s="137">
        <v>0</v>
      </c>
    </row>
    <row r="116" spans="1:30" hidden="1">
      <c r="A116" t="str">
        <f>Tabla20[[#This Row],[cedula]]&amp;Tabla20[[#This Row],[prog]]&amp;LEFT(Tabla20[[#This Row],[tipo]],3)</f>
        <v>0011014181913FIJ</v>
      </c>
      <c r="B116" s="135" t="s">
        <v>2463</v>
      </c>
      <c r="C116" s="135" t="s">
        <v>11</v>
      </c>
      <c r="D116" s="135" t="s">
        <v>2497</v>
      </c>
      <c r="E116" s="135" t="s">
        <v>3229</v>
      </c>
      <c r="F116" s="135" t="s">
        <v>3182</v>
      </c>
      <c r="G116" s="135" t="s">
        <v>3188</v>
      </c>
      <c r="H116" s="135" t="s">
        <v>1305</v>
      </c>
      <c r="I116" s="135" t="s">
        <v>572</v>
      </c>
      <c r="J116" s="135" t="s">
        <v>8</v>
      </c>
      <c r="K116" s="110" t="s">
        <v>1647</v>
      </c>
      <c r="L116" s="138">
        <v>20000</v>
      </c>
      <c r="M116" s="141">
        <v>0</v>
      </c>
      <c r="N116" s="138">
        <v>608</v>
      </c>
      <c r="O116" s="138">
        <v>574</v>
      </c>
      <c r="P116" s="138">
        <f>SUM(Tabla20[[#This Row],[ADP]:[SFS - Salud Padres]])</f>
        <v>9848.0400000000009</v>
      </c>
      <c r="Q116" s="138">
        <v>8969.9599999999991</v>
      </c>
      <c r="R116" s="135" t="str">
        <f>_xlfn.XLOOKUP(Tabla20[[#This Row],[cedula]],EMPXSEXO[NODOC],EMPXSEXO[GENERO])</f>
        <v>F</v>
      </c>
      <c r="S116" s="135" t="str">
        <f>_xlfn.XLOOKUP(Tabla20[[#This Row],[nomdepto]],Tabla21[LUGAR],Tabla21[CODLUGAR])</f>
        <v>01.83.00.00.00.18</v>
      </c>
      <c r="T116" s="135" t="s">
        <v>3724</v>
      </c>
      <c r="U116" s="135" t="s">
        <v>3723</v>
      </c>
      <c r="V116" s="137">
        <v>0</v>
      </c>
      <c r="W116" s="139">
        <v>600</v>
      </c>
      <c r="X116" s="139">
        <v>9123.0400000000009</v>
      </c>
      <c r="Y116" s="137">
        <v>0</v>
      </c>
      <c r="Z116" s="139">
        <v>100</v>
      </c>
      <c r="AA116" s="138">
        <v>25</v>
      </c>
      <c r="AB116" s="137">
        <v>0</v>
      </c>
      <c r="AC116" s="137">
        <v>0</v>
      </c>
      <c r="AD116" s="137">
        <v>0</v>
      </c>
    </row>
    <row r="117" spans="1:30" hidden="1">
      <c r="A117" t="str">
        <f>Tabla20[[#This Row],[cedula]]&amp;Tabla20[[#This Row],[prog]]&amp;LEFT(Tabla20[[#This Row],[tipo]],3)</f>
        <v>0010301828913FIJ</v>
      </c>
      <c r="B117" s="135" t="s">
        <v>2463</v>
      </c>
      <c r="C117" s="135" t="s">
        <v>11</v>
      </c>
      <c r="D117" s="135" t="s">
        <v>2497</v>
      </c>
      <c r="E117" s="135" t="s">
        <v>3229</v>
      </c>
      <c r="F117" s="135" t="s">
        <v>3182</v>
      </c>
      <c r="G117" s="135" t="s">
        <v>3185</v>
      </c>
      <c r="H117" s="135" t="s">
        <v>2140</v>
      </c>
      <c r="I117" s="135" t="s">
        <v>170</v>
      </c>
      <c r="J117" s="135" t="s">
        <v>171</v>
      </c>
      <c r="K117" s="110" t="s">
        <v>1647</v>
      </c>
      <c r="L117" s="138">
        <v>16500</v>
      </c>
      <c r="M117" s="137">
        <v>0</v>
      </c>
      <c r="N117" s="138">
        <v>501.6</v>
      </c>
      <c r="O117" s="138">
        <v>473.55</v>
      </c>
      <c r="P117" s="138">
        <f>SUM(Tabla20[[#This Row],[ADP]:[SFS - Salud Padres]])</f>
        <v>1988.02</v>
      </c>
      <c r="Q117" s="138">
        <v>13536.83</v>
      </c>
      <c r="R117" s="135" t="str">
        <f>_xlfn.XLOOKUP(Tabla20[[#This Row],[cedula]],EMPXSEXO[NODOC],EMPXSEXO[GENERO])</f>
        <v>M</v>
      </c>
      <c r="S117" s="135" t="str">
        <f>_xlfn.XLOOKUP(Tabla20[[#This Row],[nomdepto]],Tabla21[LUGAR],Tabla21[CODLUGAR])</f>
        <v>01.83.00.00.00.18</v>
      </c>
      <c r="T117" s="135" t="s">
        <v>3724</v>
      </c>
      <c r="U117" s="135" t="s">
        <v>3723</v>
      </c>
      <c r="V117" s="137">
        <v>0</v>
      </c>
      <c r="W117" s="137">
        <v>0</v>
      </c>
      <c r="X117" s="139">
        <v>1913.02</v>
      </c>
      <c r="Y117" s="137">
        <v>0</v>
      </c>
      <c r="Z117" s="139">
        <v>50</v>
      </c>
      <c r="AA117" s="138">
        <v>25</v>
      </c>
      <c r="AB117" s="137">
        <v>0</v>
      </c>
      <c r="AC117" s="137">
        <v>0</v>
      </c>
      <c r="AD117" s="137">
        <v>0</v>
      </c>
    </row>
    <row r="118" spans="1:30" hidden="1">
      <c r="A118" t="str">
        <f>Tabla20[[#This Row],[cedula]]&amp;Tabla20[[#This Row],[prog]]&amp;LEFT(Tabla20[[#This Row],[tipo]],3)</f>
        <v>0010573108713FIJ</v>
      </c>
      <c r="B118" s="135" t="s">
        <v>2463</v>
      </c>
      <c r="C118" s="135" t="s">
        <v>11</v>
      </c>
      <c r="D118" s="135" t="s">
        <v>2497</v>
      </c>
      <c r="E118" s="135" t="s">
        <v>3229</v>
      </c>
      <c r="F118" s="135" t="s">
        <v>3182</v>
      </c>
      <c r="G118" s="135" t="s">
        <v>3190</v>
      </c>
      <c r="H118" s="135" t="s">
        <v>2103</v>
      </c>
      <c r="I118" s="135" t="s">
        <v>160</v>
      </c>
      <c r="J118" s="135" t="s">
        <v>146</v>
      </c>
      <c r="K118" s="110" t="s">
        <v>1647</v>
      </c>
      <c r="L118" s="138">
        <v>13200</v>
      </c>
      <c r="M118" s="137">
        <v>0</v>
      </c>
      <c r="N118" s="138">
        <v>401.28</v>
      </c>
      <c r="O118" s="138">
        <v>378.84</v>
      </c>
      <c r="P118" s="138">
        <f>SUM(Tabla20[[#This Row],[ADP]:[SFS - Salud Padres]])</f>
        <v>6762.58</v>
      </c>
      <c r="Q118" s="138">
        <v>5657.3</v>
      </c>
      <c r="R118" s="135" t="str">
        <f>_xlfn.XLOOKUP(Tabla20[[#This Row],[cedula]],EMPXSEXO[NODOC],EMPXSEXO[GENERO])</f>
        <v>F</v>
      </c>
      <c r="S118" s="135" t="str">
        <f>_xlfn.XLOOKUP(Tabla20[[#This Row],[nomdepto]],Tabla21[LUGAR],Tabla21[CODLUGAR])</f>
        <v>01.83.00.00.00.18</v>
      </c>
      <c r="T118" s="135" t="s">
        <v>3724</v>
      </c>
      <c r="U118" s="135" t="s">
        <v>3723</v>
      </c>
      <c r="V118" s="137">
        <v>0</v>
      </c>
      <c r="W118" s="139">
        <v>300</v>
      </c>
      <c r="X118" s="139">
        <v>6337.58</v>
      </c>
      <c r="Y118" s="137">
        <v>0</v>
      </c>
      <c r="Z118" s="139">
        <v>100</v>
      </c>
      <c r="AA118" s="138">
        <v>25</v>
      </c>
      <c r="AB118" s="137">
        <v>0</v>
      </c>
      <c r="AC118" s="137">
        <v>0</v>
      </c>
      <c r="AD118" s="141">
        <v>0</v>
      </c>
    </row>
    <row r="119" spans="1:30" hidden="1">
      <c r="A119" t="str">
        <f>Tabla20[[#This Row],[cedula]]&amp;Tabla20[[#This Row],[prog]]&amp;LEFT(Tabla20[[#This Row],[tipo]],3)</f>
        <v>0011031879713FIJ</v>
      </c>
      <c r="B119" s="135" t="s">
        <v>2463</v>
      </c>
      <c r="C119" s="135" t="s">
        <v>11</v>
      </c>
      <c r="D119" s="135" t="s">
        <v>2497</v>
      </c>
      <c r="E119" s="135" t="s">
        <v>3229</v>
      </c>
      <c r="F119" s="135" t="s">
        <v>3182</v>
      </c>
      <c r="G119" s="135" t="s">
        <v>3184</v>
      </c>
      <c r="H119" s="135" t="s">
        <v>2097</v>
      </c>
      <c r="I119" s="135" t="s">
        <v>158</v>
      </c>
      <c r="J119" s="135" t="s">
        <v>159</v>
      </c>
      <c r="K119" s="110" t="s">
        <v>1647</v>
      </c>
      <c r="L119" s="138">
        <v>11292.79</v>
      </c>
      <c r="M119" s="141">
        <v>0</v>
      </c>
      <c r="N119" s="138">
        <v>343.3</v>
      </c>
      <c r="O119" s="138">
        <v>324.10000000000002</v>
      </c>
      <c r="P119" s="138">
        <f>SUM(Tabla20[[#This Row],[ADP]:[SFS - Salud Padres]])</f>
        <v>8411.58</v>
      </c>
      <c r="Q119" s="138">
        <v>2213.81</v>
      </c>
      <c r="R119" s="135" t="str">
        <f>_xlfn.XLOOKUP(Tabla20[[#This Row],[cedula]],EMPXSEXO[NODOC],EMPXSEXO[GENERO])</f>
        <v>F</v>
      </c>
      <c r="S119" s="135" t="str">
        <f>_xlfn.XLOOKUP(Tabla20[[#This Row],[nomdepto]],Tabla21[LUGAR],Tabla21[CODLUGAR])</f>
        <v>01.83.00.00.00.18</v>
      </c>
      <c r="T119" s="135" t="s">
        <v>3724</v>
      </c>
      <c r="U119" s="135" t="s">
        <v>3723</v>
      </c>
      <c r="V119" s="137">
        <v>0</v>
      </c>
      <c r="W119" s="141">
        <v>0</v>
      </c>
      <c r="X119" s="138">
        <v>8336.58</v>
      </c>
      <c r="Y119" s="137">
        <v>0</v>
      </c>
      <c r="Z119" s="139">
        <v>50</v>
      </c>
      <c r="AA119" s="138">
        <v>25</v>
      </c>
      <c r="AB119" s="137">
        <v>0</v>
      </c>
      <c r="AC119" s="137">
        <v>0</v>
      </c>
      <c r="AD119" s="137">
        <v>0</v>
      </c>
    </row>
    <row r="120" spans="1:30" hidden="1">
      <c r="A120" t="str">
        <f>Tabla20[[#This Row],[cedula]]&amp;Tabla20[[#This Row],[prog]]&amp;LEFT(Tabla20[[#This Row],[tipo]],3)</f>
        <v>0260073775913FIJ</v>
      </c>
      <c r="B120" s="135" t="s">
        <v>2463</v>
      </c>
      <c r="C120" s="135" t="s">
        <v>11</v>
      </c>
      <c r="D120" s="135" t="s">
        <v>2497</v>
      </c>
      <c r="E120" s="135" t="s">
        <v>3229</v>
      </c>
      <c r="F120" s="135" t="s">
        <v>3182</v>
      </c>
      <c r="G120" s="135" t="s">
        <v>3184</v>
      </c>
      <c r="H120" s="135" t="s">
        <v>2030</v>
      </c>
      <c r="I120" s="135" t="s">
        <v>140</v>
      </c>
      <c r="J120" s="135" t="s">
        <v>142</v>
      </c>
      <c r="K120" s="110" t="s">
        <v>1647</v>
      </c>
      <c r="L120" s="138">
        <v>10000</v>
      </c>
      <c r="M120" s="141">
        <v>0</v>
      </c>
      <c r="N120" s="138">
        <v>304</v>
      </c>
      <c r="O120" s="138">
        <v>287</v>
      </c>
      <c r="P120" s="138">
        <f>SUM(Tabla20[[#This Row],[ADP]:[SFS - Salud Padres]])</f>
        <v>75</v>
      </c>
      <c r="Q120" s="138">
        <v>9334</v>
      </c>
      <c r="R120" s="135" t="str">
        <f>_xlfn.XLOOKUP(Tabla20[[#This Row],[cedula]],EMPXSEXO[NODOC],EMPXSEXO[GENERO])</f>
        <v>M</v>
      </c>
      <c r="S120" s="135" t="str">
        <f>_xlfn.XLOOKUP(Tabla20[[#This Row],[nomdepto]],Tabla21[LUGAR],Tabla21[CODLUGAR])</f>
        <v>01.83.00.00.00.18</v>
      </c>
      <c r="T120" s="135" t="s">
        <v>3724</v>
      </c>
      <c r="U120" s="135" t="s">
        <v>3723</v>
      </c>
      <c r="V120" s="137">
        <v>0</v>
      </c>
      <c r="W120" s="137">
        <v>0</v>
      </c>
      <c r="X120" s="141">
        <v>0</v>
      </c>
      <c r="Y120" s="137">
        <v>0</v>
      </c>
      <c r="Z120" s="139">
        <v>50</v>
      </c>
      <c r="AA120" s="138">
        <v>25</v>
      </c>
      <c r="AB120" s="137">
        <v>0</v>
      </c>
      <c r="AC120" s="137">
        <v>0</v>
      </c>
      <c r="AD120" s="137">
        <v>0</v>
      </c>
    </row>
    <row r="121" spans="1:30" hidden="1">
      <c r="A121" t="str">
        <f>Tabla20[[#This Row],[cedula]]&amp;Tabla20[[#This Row],[prog]]&amp;LEFT(Tabla20[[#This Row],[tipo]],3)</f>
        <v>0260036813413FIJ</v>
      </c>
      <c r="B121" s="135" t="s">
        <v>2463</v>
      </c>
      <c r="C121" s="135" t="s">
        <v>11</v>
      </c>
      <c r="D121" s="135" t="s">
        <v>2497</v>
      </c>
      <c r="E121" s="135" t="s">
        <v>3229</v>
      </c>
      <c r="F121" s="135" t="s">
        <v>3182</v>
      </c>
      <c r="G121" s="135" t="s">
        <v>3184</v>
      </c>
      <c r="H121" s="135" t="s">
        <v>2050</v>
      </c>
      <c r="I121" s="135" t="s">
        <v>145</v>
      </c>
      <c r="J121" s="135" t="s">
        <v>146</v>
      </c>
      <c r="K121" s="110" t="s">
        <v>1647</v>
      </c>
      <c r="L121" s="138">
        <v>10000</v>
      </c>
      <c r="M121" s="137">
        <v>0</v>
      </c>
      <c r="N121" s="138">
        <v>304</v>
      </c>
      <c r="O121" s="138">
        <v>287</v>
      </c>
      <c r="P121" s="138">
        <f>SUM(Tabla20[[#This Row],[ADP]:[SFS - Salud Padres]])</f>
        <v>3812.25</v>
      </c>
      <c r="Q121" s="138">
        <v>5596.75</v>
      </c>
      <c r="R121" s="135" t="str">
        <f>_xlfn.XLOOKUP(Tabla20[[#This Row],[cedula]],EMPXSEXO[NODOC],EMPXSEXO[GENERO])</f>
        <v>F</v>
      </c>
      <c r="S121" s="135" t="str">
        <f>_xlfn.XLOOKUP(Tabla20[[#This Row],[nomdepto]],Tabla21[LUGAR],Tabla21[CODLUGAR])</f>
        <v>01.83.00.00.00.18</v>
      </c>
      <c r="T121" s="135" t="s">
        <v>3724</v>
      </c>
      <c r="U121" s="135" t="s">
        <v>3723</v>
      </c>
      <c r="V121" s="137">
        <v>0</v>
      </c>
      <c r="W121" s="139">
        <v>300</v>
      </c>
      <c r="X121" s="138">
        <v>3387.25</v>
      </c>
      <c r="Y121" s="137">
        <v>0</v>
      </c>
      <c r="Z121" s="139">
        <v>100</v>
      </c>
      <c r="AA121" s="138">
        <v>25</v>
      </c>
      <c r="AB121" s="137">
        <v>0</v>
      </c>
      <c r="AC121" s="137">
        <v>0</v>
      </c>
      <c r="AD121" s="137">
        <v>0</v>
      </c>
    </row>
    <row r="122" spans="1:30" hidden="1">
      <c r="A122" t="str">
        <f>Tabla20[[#This Row],[cedula]]&amp;Tabla20[[#This Row],[prog]]&amp;LEFT(Tabla20[[#This Row],[tipo]],3)</f>
        <v>0540012583613FIJ</v>
      </c>
      <c r="B122" s="135" t="s">
        <v>2463</v>
      </c>
      <c r="C122" s="135" t="s">
        <v>11</v>
      </c>
      <c r="D122" s="135" t="s">
        <v>2497</v>
      </c>
      <c r="E122" s="135" t="s">
        <v>3229</v>
      </c>
      <c r="F122" s="135" t="s">
        <v>3182</v>
      </c>
      <c r="G122" s="135" t="s">
        <v>3184</v>
      </c>
      <c r="H122" s="135" t="s">
        <v>2051</v>
      </c>
      <c r="I122" s="135" t="s">
        <v>147</v>
      </c>
      <c r="J122" s="135" t="s">
        <v>8</v>
      </c>
      <c r="K122" s="110" t="s">
        <v>1647</v>
      </c>
      <c r="L122" s="138">
        <v>10000</v>
      </c>
      <c r="M122" s="141">
        <v>0</v>
      </c>
      <c r="N122" s="138">
        <v>304</v>
      </c>
      <c r="O122" s="138">
        <v>287</v>
      </c>
      <c r="P122" s="138">
        <f>SUM(Tabla20[[#This Row],[ADP]:[SFS - Salud Padres]])</f>
        <v>5120.83</v>
      </c>
      <c r="Q122" s="138">
        <v>4288.17</v>
      </c>
      <c r="R122" s="135" t="str">
        <f>_xlfn.XLOOKUP(Tabla20[[#This Row],[cedula]],EMPXSEXO[NODOC],EMPXSEXO[GENERO])</f>
        <v>F</v>
      </c>
      <c r="S122" s="135" t="str">
        <f>_xlfn.XLOOKUP(Tabla20[[#This Row],[nomdepto]],Tabla21[LUGAR],Tabla21[CODLUGAR])</f>
        <v>01.83.00.00.00.18</v>
      </c>
      <c r="T122" s="135" t="s">
        <v>3724</v>
      </c>
      <c r="U122" s="135" t="s">
        <v>3723</v>
      </c>
      <c r="V122" s="137">
        <v>0</v>
      </c>
      <c r="W122" s="137">
        <v>0</v>
      </c>
      <c r="X122" s="138">
        <v>5095.83</v>
      </c>
      <c r="Y122" s="137">
        <v>0</v>
      </c>
      <c r="Z122" s="140">
        <v>0</v>
      </c>
      <c r="AA122" s="138">
        <v>25</v>
      </c>
      <c r="AB122" s="137">
        <v>0</v>
      </c>
      <c r="AC122" s="137">
        <v>0</v>
      </c>
      <c r="AD122" s="140">
        <v>0</v>
      </c>
    </row>
    <row r="123" spans="1:30" hidden="1">
      <c r="A123" t="str">
        <f>Tabla20[[#This Row],[cedula]]&amp;Tabla20[[#This Row],[prog]]&amp;LEFT(Tabla20[[#This Row],[tipo]],3)</f>
        <v>0011285979813FIJ</v>
      </c>
      <c r="B123" s="135" t="s">
        <v>2463</v>
      </c>
      <c r="C123" s="135" t="s">
        <v>11</v>
      </c>
      <c r="D123" s="135" t="s">
        <v>2497</v>
      </c>
      <c r="E123" s="135" t="s">
        <v>3229</v>
      </c>
      <c r="F123" s="135" t="s">
        <v>3182</v>
      </c>
      <c r="G123" s="135" t="s">
        <v>3184</v>
      </c>
      <c r="H123" s="135" t="s">
        <v>1280</v>
      </c>
      <c r="I123" s="135" t="s">
        <v>151</v>
      </c>
      <c r="J123" s="135" t="s">
        <v>152</v>
      </c>
      <c r="K123" s="110" t="s">
        <v>1647</v>
      </c>
      <c r="L123" s="138">
        <v>10000</v>
      </c>
      <c r="M123" s="137">
        <v>0</v>
      </c>
      <c r="N123" s="138">
        <v>304</v>
      </c>
      <c r="O123" s="138">
        <v>287</v>
      </c>
      <c r="P123" s="138">
        <f>SUM(Tabla20[[#This Row],[ADP]:[SFS - Salud Padres]])</f>
        <v>75</v>
      </c>
      <c r="Q123" s="138">
        <v>9334</v>
      </c>
      <c r="R123" s="135" t="str">
        <f>_xlfn.XLOOKUP(Tabla20[[#This Row],[cedula]],EMPXSEXO[NODOC],EMPXSEXO[GENERO])</f>
        <v>M</v>
      </c>
      <c r="S123" s="135" t="str">
        <f>_xlfn.XLOOKUP(Tabla20[[#This Row],[nomdepto]],Tabla21[LUGAR],Tabla21[CODLUGAR])</f>
        <v>01.83.00.00.00.18</v>
      </c>
      <c r="T123" s="135" t="s">
        <v>3724</v>
      </c>
      <c r="U123" s="135" t="s">
        <v>3723</v>
      </c>
      <c r="V123" s="137">
        <v>0</v>
      </c>
      <c r="W123" s="137">
        <v>0</v>
      </c>
      <c r="X123" s="137">
        <v>0</v>
      </c>
      <c r="Y123" s="137">
        <v>0</v>
      </c>
      <c r="Z123" s="139">
        <v>50</v>
      </c>
      <c r="AA123" s="138">
        <v>25</v>
      </c>
      <c r="AB123" s="137">
        <v>0</v>
      </c>
      <c r="AC123" s="137">
        <v>0</v>
      </c>
      <c r="AD123" s="137">
        <v>0</v>
      </c>
    </row>
    <row r="124" spans="1:30" hidden="1">
      <c r="A124" t="str">
        <f>Tabla20[[#This Row],[cedula]]&amp;Tabla20[[#This Row],[prog]]&amp;LEFT(Tabla20[[#This Row],[tipo]],3)</f>
        <v>0011374211813FIJ</v>
      </c>
      <c r="B124" s="135" t="s">
        <v>2463</v>
      </c>
      <c r="C124" s="135" t="s">
        <v>11</v>
      </c>
      <c r="D124" s="135" t="s">
        <v>2497</v>
      </c>
      <c r="E124" s="135" t="s">
        <v>3229</v>
      </c>
      <c r="F124" s="135" t="s">
        <v>3182</v>
      </c>
      <c r="G124" s="135" t="s">
        <v>3184</v>
      </c>
      <c r="H124" s="135" t="s">
        <v>1281</v>
      </c>
      <c r="I124" s="135" t="s">
        <v>154</v>
      </c>
      <c r="J124" s="135" t="s">
        <v>150</v>
      </c>
      <c r="K124" s="110" t="s">
        <v>1647</v>
      </c>
      <c r="L124" s="138">
        <v>10000</v>
      </c>
      <c r="M124" s="137">
        <v>0</v>
      </c>
      <c r="N124" s="138">
        <v>304</v>
      </c>
      <c r="O124" s="138">
        <v>287</v>
      </c>
      <c r="P124" s="138">
        <f>SUM(Tabla20[[#This Row],[ADP]:[SFS - Salud Padres]])</f>
        <v>375</v>
      </c>
      <c r="Q124" s="138">
        <v>9034</v>
      </c>
      <c r="R124" s="135" t="str">
        <f>_xlfn.XLOOKUP(Tabla20[[#This Row],[cedula]],EMPXSEXO[NODOC],EMPXSEXO[GENERO])</f>
        <v>M</v>
      </c>
      <c r="S124" s="135" t="str">
        <f>_xlfn.XLOOKUP(Tabla20[[#This Row],[nomdepto]],Tabla21[LUGAR],Tabla21[CODLUGAR])</f>
        <v>01.83.00.00.00.18</v>
      </c>
      <c r="T124" s="135" t="s">
        <v>3724</v>
      </c>
      <c r="U124" s="135" t="s">
        <v>3723</v>
      </c>
      <c r="V124" s="137">
        <v>0</v>
      </c>
      <c r="W124" s="139">
        <v>300</v>
      </c>
      <c r="X124" s="137">
        <v>0</v>
      </c>
      <c r="Y124" s="137">
        <v>0</v>
      </c>
      <c r="Z124" s="139">
        <v>50</v>
      </c>
      <c r="AA124" s="138">
        <v>25</v>
      </c>
      <c r="AB124" s="137">
        <v>0</v>
      </c>
      <c r="AC124" s="137">
        <v>0</v>
      </c>
      <c r="AD124" s="137">
        <v>0</v>
      </c>
    </row>
    <row r="125" spans="1:30" hidden="1">
      <c r="A125" t="str">
        <f>Tabla20[[#This Row],[cedula]]&amp;Tabla20[[#This Row],[prog]]&amp;LEFT(Tabla20[[#This Row],[tipo]],3)</f>
        <v>0310029662713FIJ</v>
      </c>
      <c r="B125" s="135" t="s">
        <v>2463</v>
      </c>
      <c r="C125" s="135" t="s">
        <v>11</v>
      </c>
      <c r="D125" s="135" t="s">
        <v>2497</v>
      </c>
      <c r="E125" s="135" t="s">
        <v>3229</v>
      </c>
      <c r="F125" s="135" t="s">
        <v>3182</v>
      </c>
      <c r="G125" s="135" t="s">
        <v>3184</v>
      </c>
      <c r="H125" s="135" t="s">
        <v>2092</v>
      </c>
      <c r="I125" s="135" t="s">
        <v>157</v>
      </c>
      <c r="J125" s="135" t="s">
        <v>148</v>
      </c>
      <c r="K125" s="110" t="s">
        <v>1647</v>
      </c>
      <c r="L125" s="138">
        <v>10000</v>
      </c>
      <c r="M125" s="140">
        <v>0</v>
      </c>
      <c r="N125" s="138">
        <v>304</v>
      </c>
      <c r="O125" s="138">
        <v>287</v>
      </c>
      <c r="P125" s="138">
        <f>SUM(Tabla20[[#This Row],[ADP]:[SFS - Salud Padres]])</f>
        <v>375</v>
      </c>
      <c r="Q125" s="138">
        <v>9034</v>
      </c>
      <c r="R125" s="135" t="str">
        <f>_xlfn.XLOOKUP(Tabla20[[#This Row],[cedula]],EMPXSEXO[NODOC],EMPXSEXO[GENERO])</f>
        <v>M</v>
      </c>
      <c r="S125" s="135" t="str">
        <f>_xlfn.XLOOKUP(Tabla20[[#This Row],[nomdepto]],Tabla21[LUGAR],Tabla21[CODLUGAR])</f>
        <v>01.83.00.00.00.18</v>
      </c>
      <c r="T125" s="135" t="s">
        <v>3724</v>
      </c>
      <c r="U125" s="135" t="s">
        <v>3723</v>
      </c>
      <c r="V125" s="137">
        <v>0</v>
      </c>
      <c r="W125" s="139">
        <v>300</v>
      </c>
      <c r="X125" s="140">
        <v>0</v>
      </c>
      <c r="Y125" s="137">
        <v>0</v>
      </c>
      <c r="Z125" s="138">
        <v>50</v>
      </c>
      <c r="AA125" s="138">
        <v>25</v>
      </c>
      <c r="AB125" s="137">
        <v>0</v>
      </c>
      <c r="AC125" s="137">
        <v>0</v>
      </c>
      <c r="AD125" s="137">
        <v>0</v>
      </c>
    </row>
    <row r="126" spans="1:30" hidden="1">
      <c r="A126" t="str">
        <f>Tabla20[[#This Row],[cedula]]&amp;Tabla20[[#This Row],[prog]]&amp;LEFT(Tabla20[[#This Row],[tipo]],3)</f>
        <v>0520010138313FIJ</v>
      </c>
      <c r="B126" s="135" t="s">
        <v>2463</v>
      </c>
      <c r="C126" s="135" t="s">
        <v>11</v>
      </c>
      <c r="D126" s="135" t="s">
        <v>2497</v>
      </c>
      <c r="E126" s="135" t="s">
        <v>3229</v>
      </c>
      <c r="F126" s="135" t="s">
        <v>3182</v>
      </c>
      <c r="G126" s="135" t="s">
        <v>3184</v>
      </c>
      <c r="H126" s="135" t="s">
        <v>1288</v>
      </c>
      <c r="I126" s="135" t="s">
        <v>163</v>
      </c>
      <c r="J126" s="135" t="s">
        <v>164</v>
      </c>
      <c r="K126" s="110" t="s">
        <v>1647</v>
      </c>
      <c r="L126" s="138">
        <v>10000</v>
      </c>
      <c r="M126" s="137">
        <v>0</v>
      </c>
      <c r="N126" s="138">
        <v>304</v>
      </c>
      <c r="O126" s="138">
        <v>287</v>
      </c>
      <c r="P126" s="138">
        <f>SUM(Tabla20[[#This Row],[ADP]:[SFS - Salud Padres]])</f>
        <v>1121</v>
      </c>
      <c r="Q126" s="138">
        <v>8288</v>
      </c>
      <c r="R126" s="135" t="str">
        <f>_xlfn.XLOOKUP(Tabla20[[#This Row],[cedula]],EMPXSEXO[NODOC],EMPXSEXO[GENERO])</f>
        <v>F</v>
      </c>
      <c r="S126" s="135" t="str">
        <f>_xlfn.XLOOKUP(Tabla20[[#This Row],[nomdepto]],Tabla21[LUGAR],Tabla21[CODLUGAR])</f>
        <v>01.83.00.00.00.18</v>
      </c>
      <c r="T126" s="135" t="s">
        <v>3724</v>
      </c>
      <c r="U126" s="135" t="s">
        <v>3723</v>
      </c>
      <c r="V126" s="137">
        <v>0</v>
      </c>
      <c r="W126" s="139">
        <v>300</v>
      </c>
      <c r="X126" s="139">
        <v>746</v>
      </c>
      <c r="Y126" s="137">
        <v>0</v>
      </c>
      <c r="Z126" s="139">
        <v>50</v>
      </c>
      <c r="AA126" s="138">
        <v>25</v>
      </c>
      <c r="AB126" s="137">
        <v>0</v>
      </c>
      <c r="AC126" s="137">
        <v>0</v>
      </c>
      <c r="AD126" s="137">
        <v>0</v>
      </c>
    </row>
    <row r="127" spans="1:30" hidden="1">
      <c r="A127" t="str">
        <f>Tabla20[[#This Row],[cedula]]&amp;Tabla20[[#This Row],[prog]]&amp;LEFT(Tabla20[[#This Row],[tipo]],3)</f>
        <v>0860004841013FIJ</v>
      </c>
      <c r="B127" s="135" t="s">
        <v>2463</v>
      </c>
      <c r="C127" s="135" t="s">
        <v>11</v>
      </c>
      <c r="D127" s="135" t="s">
        <v>2497</v>
      </c>
      <c r="E127" s="135" t="s">
        <v>3229</v>
      </c>
      <c r="F127" s="135" t="s">
        <v>3182</v>
      </c>
      <c r="G127" s="135" t="s">
        <v>3184</v>
      </c>
      <c r="H127" s="135" t="s">
        <v>2136</v>
      </c>
      <c r="I127" s="135" t="s">
        <v>169</v>
      </c>
      <c r="J127" s="135" t="s">
        <v>159</v>
      </c>
      <c r="K127" s="110" t="s">
        <v>1647</v>
      </c>
      <c r="L127" s="138">
        <v>10000</v>
      </c>
      <c r="M127" s="141">
        <v>0</v>
      </c>
      <c r="N127" s="138">
        <v>304</v>
      </c>
      <c r="O127" s="138">
        <v>287</v>
      </c>
      <c r="P127" s="138">
        <f>SUM(Tabla20[[#This Row],[ADP]:[SFS - Salud Padres]])</f>
        <v>425</v>
      </c>
      <c r="Q127" s="138">
        <v>8984</v>
      </c>
      <c r="R127" s="135" t="str">
        <f>_xlfn.XLOOKUP(Tabla20[[#This Row],[cedula]],EMPXSEXO[NODOC],EMPXSEXO[GENERO])</f>
        <v>M</v>
      </c>
      <c r="S127" s="135" t="str">
        <f>_xlfn.XLOOKUP(Tabla20[[#This Row],[nomdepto]],Tabla21[LUGAR],Tabla21[CODLUGAR])</f>
        <v>01.83.00.00.00.18</v>
      </c>
      <c r="T127" s="135" t="s">
        <v>3724</v>
      </c>
      <c r="U127" s="135" t="s">
        <v>3723</v>
      </c>
      <c r="V127" s="137">
        <v>0</v>
      </c>
      <c r="W127" s="139">
        <v>300</v>
      </c>
      <c r="X127" s="141">
        <v>0</v>
      </c>
      <c r="Y127" s="137">
        <v>0</v>
      </c>
      <c r="Z127" s="139">
        <v>100</v>
      </c>
      <c r="AA127" s="138">
        <v>25</v>
      </c>
      <c r="AB127" s="137">
        <v>0</v>
      </c>
      <c r="AC127" s="137">
        <v>0</v>
      </c>
      <c r="AD127" s="140">
        <v>0</v>
      </c>
    </row>
    <row r="128" spans="1:30" hidden="1">
      <c r="A128" t="str">
        <f>Tabla20[[#This Row],[cedula]]&amp;Tabla20[[#This Row],[prog]]&amp;LEFT(Tabla20[[#This Row],[tipo]],3)</f>
        <v>0010130241213FIJ</v>
      </c>
      <c r="B128" s="135" t="s">
        <v>2463</v>
      </c>
      <c r="C128" s="135" t="s">
        <v>11</v>
      </c>
      <c r="D128" s="135" t="s">
        <v>2497</v>
      </c>
      <c r="E128" s="135" t="s">
        <v>3229</v>
      </c>
      <c r="F128" s="135" t="s">
        <v>3182</v>
      </c>
      <c r="G128" s="135" t="s">
        <v>3184</v>
      </c>
      <c r="H128" s="135" t="s">
        <v>1317</v>
      </c>
      <c r="I128" s="135" t="s">
        <v>175</v>
      </c>
      <c r="J128" s="135" t="s">
        <v>150</v>
      </c>
      <c r="K128" s="110" t="s">
        <v>1647</v>
      </c>
      <c r="L128" s="138">
        <v>10000</v>
      </c>
      <c r="M128" s="137">
        <v>0</v>
      </c>
      <c r="N128" s="138">
        <v>304</v>
      </c>
      <c r="O128" s="138">
        <v>287</v>
      </c>
      <c r="P128" s="138">
        <f>SUM(Tabla20[[#This Row],[ADP]:[SFS - Salud Padres]])</f>
        <v>575</v>
      </c>
      <c r="Q128" s="138">
        <v>8834</v>
      </c>
      <c r="R128" s="135" t="str">
        <f>_xlfn.XLOOKUP(Tabla20[[#This Row],[cedula]],EMPXSEXO[NODOC],EMPXSEXO[GENERO])</f>
        <v>M</v>
      </c>
      <c r="S128" s="135" t="str">
        <f>_xlfn.XLOOKUP(Tabla20[[#This Row],[nomdepto]],Tabla21[LUGAR],Tabla21[CODLUGAR])</f>
        <v>01.83.00.00.00.18</v>
      </c>
      <c r="T128" s="135" t="s">
        <v>3724</v>
      </c>
      <c r="U128" s="135" t="s">
        <v>3723</v>
      </c>
      <c r="V128" s="137">
        <v>0</v>
      </c>
      <c r="W128" s="139">
        <v>500</v>
      </c>
      <c r="X128" s="141">
        <v>0</v>
      </c>
      <c r="Y128" s="137">
        <v>0</v>
      </c>
      <c r="Z128" s="139">
        <v>50</v>
      </c>
      <c r="AA128" s="138">
        <v>25</v>
      </c>
      <c r="AB128" s="137">
        <v>0</v>
      </c>
      <c r="AC128" s="137">
        <v>0</v>
      </c>
      <c r="AD128" s="137">
        <v>0</v>
      </c>
    </row>
    <row r="129" spans="1:30" hidden="1">
      <c r="A129" t="str">
        <f>Tabla20[[#This Row],[cedula]]&amp;Tabla20[[#This Row],[prog]]&amp;LEFT(Tabla20[[#This Row],[tipo]],3)</f>
        <v>0011272922313FIJ</v>
      </c>
      <c r="B129" s="135" t="s">
        <v>2463</v>
      </c>
      <c r="C129" s="135" t="s">
        <v>11</v>
      </c>
      <c r="D129" s="135" t="s">
        <v>2497</v>
      </c>
      <c r="E129" s="135" t="s">
        <v>3229</v>
      </c>
      <c r="F129" s="135" t="s">
        <v>3182</v>
      </c>
      <c r="G129" s="135" t="s">
        <v>3184</v>
      </c>
      <c r="H129" s="135" t="s">
        <v>1318</v>
      </c>
      <c r="I129" s="135" t="s">
        <v>176</v>
      </c>
      <c r="J129" s="135" t="s">
        <v>150</v>
      </c>
      <c r="K129" s="110" t="s">
        <v>1647</v>
      </c>
      <c r="L129" s="138">
        <v>10000</v>
      </c>
      <c r="M129" s="137">
        <v>0</v>
      </c>
      <c r="N129" s="138">
        <v>304</v>
      </c>
      <c r="O129" s="138">
        <v>287</v>
      </c>
      <c r="P129" s="138">
        <f>SUM(Tabla20[[#This Row],[ADP]:[SFS - Salud Padres]])</f>
        <v>525</v>
      </c>
      <c r="Q129" s="138">
        <v>8884</v>
      </c>
      <c r="R129" s="135" t="str">
        <f>_xlfn.XLOOKUP(Tabla20[[#This Row],[cedula]],EMPXSEXO[NODOC],EMPXSEXO[GENERO])</f>
        <v>M</v>
      </c>
      <c r="S129" s="135" t="str">
        <f>_xlfn.XLOOKUP(Tabla20[[#This Row],[nomdepto]],Tabla21[LUGAR],Tabla21[CODLUGAR])</f>
        <v>01.83.00.00.00.18</v>
      </c>
      <c r="T129" s="135" t="s">
        <v>3724</v>
      </c>
      <c r="U129" s="135" t="s">
        <v>3723</v>
      </c>
      <c r="V129" s="137">
        <v>0</v>
      </c>
      <c r="W129" s="139">
        <v>500</v>
      </c>
      <c r="X129" s="140">
        <v>0</v>
      </c>
      <c r="Y129" s="137">
        <v>0</v>
      </c>
      <c r="Z129" s="137">
        <v>0</v>
      </c>
      <c r="AA129" s="138">
        <v>25</v>
      </c>
      <c r="AB129" s="137">
        <v>0</v>
      </c>
      <c r="AC129" s="137">
        <v>0</v>
      </c>
      <c r="AD129" s="137">
        <v>0</v>
      </c>
    </row>
    <row r="130" spans="1:30" hidden="1">
      <c r="A130" t="str">
        <f>Tabla20[[#This Row],[cedula]]&amp;Tabla20[[#This Row],[prog]]&amp;LEFT(Tabla20[[#This Row],[tipo]],3)</f>
        <v>0011347970313FIJ</v>
      </c>
      <c r="B130" s="135" t="s">
        <v>2463</v>
      </c>
      <c r="C130" s="135" t="s">
        <v>11</v>
      </c>
      <c r="D130" s="135" t="s">
        <v>2497</v>
      </c>
      <c r="E130" s="135" t="s">
        <v>3229</v>
      </c>
      <c r="F130" s="135" t="s">
        <v>3182</v>
      </c>
      <c r="G130" s="135" t="s">
        <v>3184</v>
      </c>
      <c r="H130" s="135" t="s">
        <v>2181</v>
      </c>
      <c r="I130" s="135" t="s">
        <v>177</v>
      </c>
      <c r="J130" s="135" t="s">
        <v>152</v>
      </c>
      <c r="K130" s="110" t="s">
        <v>1647</v>
      </c>
      <c r="L130" s="138">
        <v>10000</v>
      </c>
      <c r="M130" s="140">
        <v>0</v>
      </c>
      <c r="N130" s="138">
        <v>304</v>
      </c>
      <c r="O130" s="138">
        <v>287</v>
      </c>
      <c r="P130" s="138">
        <f>SUM(Tabla20[[#This Row],[ADP]:[SFS - Salud Padres]])</f>
        <v>375</v>
      </c>
      <c r="Q130" s="138">
        <v>9034</v>
      </c>
      <c r="R130" s="135" t="str">
        <f>_xlfn.XLOOKUP(Tabla20[[#This Row],[cedula]],EMPXSEXO[NODOC],EMPXSEXO[GENERO])</f>
        <v>M</v>
      </c>
      <c r="S130" s="135" t="str">
        <f>_xlfn.XLOOKUP(Tabla20[[#This Row],[nomdepto]],Tabla21[LUGAR],Tabla21[CODLUGAR])</f>
        <v>01.83.00.00.00.18</v>
      </c>
      <c r="T130" s="135" t="s">
        <v>3724</v>
      </c>
      <c r="U130" s="135" t="s">
        <v>3723</v>
      </c>
      <c r="V130" s="137">
        <v>0</v>
      </c>
      <c r="W130" s="139">
        <v>300</v>
      </c>
      <c r="X130" s="140">
        <v>0</v>
      </c>
      <c r="Y130" s="137">
        <v>0</v>
      </c>
      <c r="Z130" s="139">
        <v>50</v>
      </c>
      <c r="AA130" s="138">
        <v>25</v>
      </c>
      <c r="AB130" s="137">
        <v>0</v>
      </c>
      <c r="AC130" s="137">
        <v>0</v>
      </c>
      <c r="AD130" s="140">
        <v>0</v>
      </c>
    </row>
    <row r="131" spans="1:30" hidden="1">
      <c r="A131" t="str">
        <f>Tabla20[[#This Row],[cedula]]&amp;Tabla20[[#This Row],[prog]]&amp;LEFT(Tabla20[[#This Row],[tipo]],3)</f>
        <v>0011886157401FIJ</v>
      </c>
      <c r="B131" s="135" t="s">
        <v>2463</v>
      </c>
      <c r="C131" s="135" t="s">
        <v>11</v>
      </c>
      <c r="D131" s="135" t="s">
        <v>2493</v>
      </c>
      <c r="E131" s="135" t="s">
        <v>3181</v>
      </c>
      <c r="F131" s="135" t="s">
        <v>3182</v>
      </c>
      <c r="G131" s="135" t="s">
        <v>3190</v>
      </c>
      <c r="H131" s="135" t="s">
        <v>1865</v>
      </c>
      <c r="I131" s="135" t="s">
        <v>901</v>
      </c>
      <c r="J131" s="135" t="s">
        <v>902</v>
      </c>
      <c r="K131" s="110" t="s">
        <v>1644</v>
      </c>
      <c r="L131" s="138">
        <v>65000</v>
      </c>
      <c r="M131" s="139">
        <v>4427.58</v>
      </c>
      <c r="N131" s="138">
        <v>1976</v>
      </c>
      <c r="O131" s="138">
        <v>1865.5</v>
      </c>
      <c r="P131" s="138">
        <f>SUM(Tabla20[[#This Row],[ADP]:[SFS - Salud Padres]])</f>
        <v>325</v>
      </c>
      <c r="Q131" s="138">
        <v>56405.919999999998</v>
      </c>
      <c r="R131" s="135" t="str">
        <f>_xlfn.XLOOKUP(Tabla20[[#This Row],[cedula]],EMPXSEXO[NODOC],EMPXSEXO[GENERO])</f>
        <v>M</v>
      </c>
      <c r="S131" s="135" t="str">
        <f>_xlfn.XLOOKUP(Tabla20[[#This Row],[nomdepto]],Tabla21[LUGAR],Tabla21[CODLUGAR])</f>
        <v>01.83.00.00.00.20</v>
      </c>
      <c r="T131" s="135" t="s">
        <v>3724</v>
      </c>
      <c r="U131" s="135" t="s">
        <v>3723</v>
      </c>
      <c r="V131" s="137">
        <v>0</v>
      </c>
      <c r="W131" s="139">
        <v>300</v>
      </c>
      <c r="X131" s="137">
        <v>0</v>
      </c>
      <c r="Y131" s="137">
        <v>0</v>
      </c>
      <c r="Z131" s="137">
        <v>0</v>
      </c>
      <c r="AA131" s="138">
        <v>25</v>
      </c>
      <c r="AB131" s="137">
        <v>0</v>
      </c>
      <c r="AC131" s="137">
        <v>0</v>
      </c>
      <c r="AD131" s="137">
        <v>0</v>
      </c>
    </row>
    <row r="132" spans="1:30" hidden="1">
      <c r="A132" t="str">
        <f>Tabla20[[#This Row],[cedula]]&amp;Tabla20[[#This Row],[prog]]&amp;LEFT(Tabla20[[#This Row],[tipo]],3)</f>
        <v>0011839594601FIJ</v>
      </c>
      <c r="B132" s="135" t="s">
        <v>2463</v>
      </c>
      <c r="C132" s="135" t="s">
        <v>11</v>
      </c>
      <c r="D132" s="135" t="s">
        <v>2493</v>
      </c>
      <c r="E132" s="135" t="s">
        <v>3181</v>
      </c>
      <c r="F132" s="135" t="s">
        <v>3182</v>
      </c>
      <c r="G132" s="135" t="s">
        <v>3187</v>
      </c>
      <c r="H132" s="135" t="s">
        <v>1945</v>
      </c>
      <c r="I132" s="135" t="s">
        <v>266</v>
      </c>
      <c r="J132" s="135" t="s">
        <v>227</v>
      </c>
      <c r="K132" s="110" t="s">
        <v>1644</v>
      </c>
      <c r="L132" s="138">
        <v>60000</v>
      </c>
      <c r="M132" s="139">
        <v>3171.19</v>
      </c>
      <c r="N132" s="138">
        <v>1824</v>
      </c>
      <c r="O132" s="138">
        <v>1722</v>
      </c>
      <c r="P132" s="138">
        <f>SUM(Tabla20[[#This Row],[ADP]:[SFS - Salud Padres]])</f>
        <v>5448.45</v>
      </c>
      <c r="Q132" s="138">
        <v>47834.36</v>
      </c>
      <c r="R132" s="135" t="str">
        <f>_xlfn.XLOOKUP(Tabla20[[#This Row],[cedula]],EMPXSEXO[NODOC],EMPXSEXO[GENERO])</f>
        <v>M</v>
      </c>
      <c r="S132" s="135" t="str">
        <f>_xlfn.XLOOKUP(Tabla20[[#This Row],[nomdepto]],Tabla21[LUGAR],Tabla21[CODLUGAR])</f>
        <v>01.83.00.00.00.20</v>
      </c>
      <c r="T132" s="135" t="s">
        <v>3724</v>
      </c>
      <c r="U132" s="135" t="s">
        <v>3723</v>
      </c>
      <c r="V132" s="137">
        <v>0</v>
      </c>
      <c r="W132" s="137">
        <v>0</v>
      </c>
      <c r="X132" s="138">
        <v>3846</v>
      </c>
      <c r="Y132" s="137">
        <v>0</v>
      </c>
      <c r="Z132" s="141">
        <v>0</v>
      </c>
      <c r="AA132" s="138">
        <v>25</v>
      </c>
      <c r="AB132" s="137">
        <v>0</v>
      </c>
      <c r="AC132" s="137">
        <v>0</v>
      </c>
      <c r="AD132" s="139">
        <v>1577.45</v>
      </c>
    </row>
    <row r="133" spans="1:30" hidden="1">
      <c r="A133" t="str">
        <f>Tabla20[[#This Row],[cedula]]&amp;Tabla20[[#This Row],[prog]]&amp;LEFT(Tabla20[[#This Row],[tipo]],3)</f>
        <v>0011852868601FIJ</v>
      </c>
      <c r="B133" s="135" t="s">
        <v>2463</v>
      </c>
      <c r="C133" s="135" t="s">
        <v>11</v>
      </c>
      <c r="D133" s="135" t="s">
        <v>2493</v>
      </c>
      <c r="E133" s="135" t="s">
        <v>3181</v>
      </c>
      <c r="F133" s="135" t="s">
        <v>3182</v>
      </c>
      <c r="G133" s="135" t="s">
        <v>3187</v>
      </c>
      <c r="H133" s="135" t="s">
        <v>1800</v>
      </c>
      <c r="I133" s="135" t="s">
        <v>265</v>
      </c>
      <c r="J133" s="135" t="s">
        <v>227</v>
      </c>
      <c r="K133" s="110" t="s">
        <v>1644</v>
      </c>
      <c r="L133" s="138">
        <v>45000</v>
      </c>
      <c r="M133" s="139">
        <v>1148.33</v>
      </c>
      <c r="N133" s="138">
        <v>1368</v>
      </c>
      <c r="O133" s="138">
        <v>1291.5</v>
      </c>
      <c r="P133" s="138">
        <f>SUM(Tabla20[[#This Row],[ADP]:[SFS - Salud Padres]])</f>
        <v>7793.63</v>
      </c>
      <c r="Q133" s="138">
        <v>33398.54</v>
      </c>
      <c r="R133" s="135" t="str">
        <f>_xlfn.XLOOKUP(Tabla20[[#This Row],[cedula]],EMPXSEXO[NODOC],EMPXSEXO[GENERO])</f>
        <v>M</v>
      </c>
      <c r="S133" s="135" t="str">
        <f>_xlfn.XLOOKUP(Tabla20[[#This Row],[nomdepto]],Tabla21[LUGAR],Tabla21[CODLUGAR])</f>
        <v>01.83.00.00.00.20</v>
      </c>
      <c r="T133" s="135" t="s">
        <v>3724</v>
      </c>
      <c r="U133" s="135" t="s">
        <v>3723</v>
      </c>
      <c r="V133" s="137">
        <v>0</v>
      </c>
      <c r="W133" s="138">
        <v>300</v>
      </c>
      <c r="X133" s="139">
        <v>7468.63</v>
      </c>
      <c r="Y133" s="137">
        <v>0</v>
      </c>
      <c r="Z133" s="140">
        <v>0</v>
      </c>
      <c r="AA133" s="138">
        <v>25</v>
      </c>
      <c r="AB133" s="137">
        <v>0</v>
      </c>
      <c r="AC133" s="137">
        <v>0</v>
      </c>
      <c r="AD133" s="137">
        <v>0</v>
      </c>
    </row>
    <row r="134" spans="1:30" hidden="1">
      <c r="A134" t="str">
        <f>Tabla20[[#This Row],[cedula]]&amp;Tabla20[[#This Row],[prog]]&amp;LEFT(Tabla20[[#This Row],[tipo]],3)</f>
        <v>0010487478911FIJ</v>
      </c>
      <c r="B134" s="135" t="s">
        <v>2463</v>
      </c>
      <c r="C134" s="135" t="s">
        <v>11</v>
      </c>
      <c r="D134" s="135" t="s">
        <v>2496</v>
      </c>
      <c r="E134" s="135" t="s">
        <v>3181</v>
      </c>
      <c r="F134" s="135" t="s">
        <v>3222</v>
      </c>
      <c r="G134" s="135" t="s">
        <v>3190</v>
      </c>
      <c r="H134" s="135" t="s">
        <v>1254</v>
      </c>
      <c r="I134" s="135" t="s">
        <v>677</v>
      </c>
      <c r="J134" s="135" t="s">
        <v>678</v>
      </c>
      <c r="K134" s="135" t="s">
        <v>665</v>
      </c>
      <c r="L134" s="138">
        <v>50000</v>
      </c>
      <c r="M134" s="139">
        <v>1854</v>
      </c>
      <c r="N134" s="138">
        <v>1520</v>
      </c>
      <c r="O134" s="138">
        <v>1435</v>
      </c>
      <c r="P134" s="138">
        <f>SUM(Tabla20[[#This Row],[ADP]:[SFS - Salud Padres]])</f>
        <v>1621</v>
      </c>
      <c r="Q134" s="138">
        <v>43570</v>
      </c>
      <c r="R134" s="135" t="str">
        <f>_xlfn.XLOOKUP(Tabla20[[#This Row],[cedula]],EMPXSEXO[NODOC],EMPXSEXO[GENERO])</f>
        <v>F</v>
      </c>
      <c r="S134" s="135" t="str">
        <f>_xlfn.XLOOKUP(Tabla20[[#This Row],[nomdepto]],Tabla21[LUGAR],Tabla21[CODLUGAR])</f>
        <v>01.83.00.00.00.21</v>
      </c>
      <c r="T134" s="135" t="s">
        <v>3724</v>
      </c>
      <c r="U134" s="135" t="s">
        <v>3723</v>
      </c>
      <c r="V134" s="137">
        <v>0</v>
      </c>
      <c r="W134" s="137">
        <v>0</v>
      </c>
      <c r="X134" s="138">
        <v>1546</v>
      </c>
      <c r="Y134" s="137">
        <v>0</v>
      </c>
      <c r="Z134" s="139">
        <v>50</v>
      </c>
      <c r="AA134" s="138">
        <v>25</v>
      </c>
      <c r="AB134" s="137">
        <v>0</v>
      </c>
      <c r="AC134" s="137">
        <v>0</v>
      </c>
      <c r="AD134" s="137">
        <v>0</v>
      </c>
    </row>
    <row r="135" spans="1:30" hidden="1">
      <c r="A135" t="str">
        <f>Tabla20[[#This Row],[cedula]]&amp;Tabla20[[#This Row],[prog]]&amp;LEFT(Tabla20[[#This Row],[tipo]],3)</f>
        <v>0010971377611FIJ</v>
      </c>
      <c r="B135" s="135" t="s">
        <v>2463</v>
      </c>
      <c r="C135" s="135" t="s">
        <v>11</v>
      </c>
      <c r="D135" s="135" t="s">
        <v>2496</v>
      </c>
      <c r="E135" s="135" t="s">
        <v>3181</v>
      </c>
      <c r="F135" s="135" t="s">
        <v>3222</v>
      </c>
      <c r="G135" s="135" t="s">
        <v>3190</v>
      </c>
      <c r="H135" s="135" t="s">
        <v>2006</v>
      </c>
      <c r="I135" s="135" t="s">
        <v>682</v>
      </c>
      <c r="J135" s="135" t="s">
        <v>262</v>
      </c>
      <c r="K135" s="135" t="s">
        <v>665</v>
      </c>
      <c r="L135" s="138">
        <v>35000</v>
      </c>
      <c r="M135" s="141">
        <v>0</v>
      </c>
      <c r="N135" s="138">
        <v>1064</v>
      </c>
      <c r="O135" s="138">
        <v>1004.5</v>
      </c>
      <c r="P135" s="138">
        <f>SUM(Tabla20[[#This Row],[ADP]:[SFS - Salud Padres]])</f>
        <v>2671</v>
      </c>
      <c r="Q135" s="138">
        <v>30260.5</v>
      </c>
      <c r="R135" s="135" t="str">
        <f>_xlfn.XLOOKUP(Tabla20[[#This Row],[cedula]],EMPXSEXO[NODOC],EMPXSEXO[GENERO])</f>
        <v>M</v>
      </c>
      <c r="S135" s="135" t="str">
        <f>_xlfn.XLOOKUP(Tabla20[[#This Row],[nomdepto]],Tabla21[LUGAR],Tabla21[CODLUGAR])</f>
        <v>01.83.00.00.00.21</v>
      </c>
      <c r="T135" s="135" t="s">
        <v>3724</v>
      </c>
      <c r="U135" s="135" t="s">
        <v>3723</v>
      </c>
      <c r="V135" s="137">
        <v>0</v>
      </c>
      <c r="W135" s="140">
        <v>0</v>
      </c>
      <c r="X135" s="138">
        <v>2596</v>
      </c>
      <c r="Y135" s="137">
        <v>0</v>
      </c>
      <c r="Z135" s="139">
        <v>50</v>
      </c>
      <c r="AA135" s="138">
        <v>25</v>
      </c>
      <c r="AB135" s="137">
        <v>0</v>
      </c>
      <c r="AC135" s="137">
        <v>0</v>
      </c>
      <c r="AD135" s="137">
        <v>0</v>
      </c>
    </row>
    <row r="136" spans="1:30" hidden="1">
      <c r="A136" t="str">
        <f>Tabla20[[#This Row],[cedula]]&amp;Tabla20[[#This Row],[prog]]&amp;LEFT(Tabla20[[#This Row],[tipo]],3)</f>
        <v>0010826076111FIJ</v>
      </c>
      <c r="B136" s="135" t="s">
        <v>2463</v>
      </c>
      <c r="C136" s="135" t="s">
        <v>11</v>
      </c>
      <c r="D136" s="135" t="s">
        <v>2496</v>
      </c>
      <c r="E136" s="135" t="s">
        <v>3181</v>
      </c>
      <c r="F136" s="135" t="s">
        <v>3222</v>
      </c>
      <c r="G136" s="135" t="s">
        <v>3190</v>
      </c>
      <c r="H136" s="135" t="s">
        <v>1247</v>
      </c>
      <c r="I136" s="135" t="s">
        <v>674</v>
      </c>
      <c r="J136" s="135" t="s">
        <v>491</v>
      </c>
      <c r="K136" s="135" t="s">
        <v>665</v>
      </c>
      <c r="L136" s="138">
        <v>26250</v>
      </c>
      <c r="M136" s="140">
        <v>0</v>
      </c>
      <c r="N136" s="138">
        <v>798</v>
      </c>
      <c r="O136" s="138">
        <v>753.38</v>
      </c>
      <c r="P136" s="138">
        <f>SUM(Tabla20[[#This Row],[ADP]:[SFS - Salud Padres]])</f>
        <v>75</v>
      </c>
      <c r="Q136" s="138">
        <v>24623.62</v>
      </c>
      <c r="R136" s="135" t="str">
        <f>_xlfn.XLOOKUP(Tabla20[[#This Row],[cedula]],EMPXSEXO[NODOC],EMPXSEXO[GENERO])</f>
        <v>F</v>
      </c>
      <c r="S136" s="135" t="str">
        <f>_xlfn.XLOOKUP(Tabla20[[#This Row],[nomdepto]],Tabla21[LUGAR],Tabla21[CODLUGAR])</f>
        <v>01.83.00.00.00.21</v>
      </c>
      <c r="T136" s="135" t="s">
        <v>3724</v>
      </c>
      <c r="U136" s="135" t="s">
        <v>3723</v>
      </c>
      <c r="V136" s="137">
        <v>0</v>
      </c>
      <c r="W136" s="137">
        <v>0</v>
      </c>
      <c r="X136" s="141">
        <v>0</v>
      </c>
      <c r="Y136" s="137">
        <v>0</v>
      </c>
      <c r="Z136" s="139">
        <v>50</v>
      </c>
      <c r="AA136" s="138">
        <v>25</v>
      </c>
      <c r="AB136" s="137">
        <v>0</v>
      </c>
      <c r="AC136" s="137">
        <v>0</v>
      </c>
      <c r="AD136" s="137">
        <v>0</v>
      </c>
    </row>
    <row r="137" spans="1:30" hidden="1">
      <c r="A137" t="str">
        <f>Tabla20[[#This Row],[cedula]]&amp;Tabla20[[#This Row],[prog]]&amp;LEFT(Tabla20[[#This Row],[tipo]],3)</f>
        <v>0010415832411FIJ</v>
      </c>
      <c r="B137" s="135" t="s">
        <v>2463</v>
      </c>
      <c r="C137" s="135" t="s">
        <v>11</v>
      </c>
      <c r="D137" s="135" t="s">
        <v>2496</v>
      </c>
      <c r="E137" s="135" t="s">
        <v>3181</v>
      </c>
      <c r="F137" s="135" t="s">
        <v>3222</v>
      </c>
      <c r="G137" s="135" t="s">
        <v>3184</v>
      </c>
      <c r="H137" s="135" t="s">
        <v>1248</v>
      </c>
      <c r="I137" s="135" t="s">
        <v>675</v>
      </c>
      <c r="J137" s="135" t="s">
        <v>1030</v>
      </c>
      <c r="K137" s="135" t="s">
        <v>665</v>
      </c>
      <c r="L137" s="138">
        <v>25391.65</v>
      </c>
      <c r="M137" s="140">
        <v>0</v>
      </c>
      <c r="N137" s="138">
        <v>771.91</v>
      </c>
      <c r="O137" s="138">
        <v>728.74</v>
      </c>
      <c r="P137" s="138">
        <f>SUM(Tabla20[[#This Row],[ADP]:[SFS - Salud Padres]])</f>
        <v>75</v>
      </c>
      <c r="Q137" s="138">
        <v>23816</v>
      </c>
      <c r="R137" s="135" t="str">
        <f>_xlfn.XLOOKUP(Tabla20[[#This Row],[cedula]],EMPXSEXO[NODOC],EMPXSEXO[GENERO])</f>
        <v>F</v>
      </c>
      <c r="S137" s="135" t="str">
        <f>_xlfn.XLOOKUP(Tabla20[[#This Row],[nomdepto]],Tabla21[LUGAR],Tabla21[CODLUGAR])</f>
        <v>01.83.00.00.00.21</v>
      </c>
      <c r="T137" s="135" t="s">
        <v>3724</v>
      </c>
      <c r="U137" s="135" t="s">
        <v>3723</v>
      </c>
      <c r="V137" s="137">
        <v>0</v>
      </c>
      <c r="W137" s="140">
        <v>0</v>
      </c>
      <c r="X137" s="141">
        <v>0</v>
      </c>
      <c r="Y137" s="137">
        <v>0</v>
      </c>
      <c r="Z137" s="139">
        <v>50</v>
      </c>
      <c r="AA137" s="138">
        <v>25</v>
      </c>
      <c r="AB137" s="137">
        <v>0</v>
      </c>
      <c r="AC137" s="137">
        <v>0</v>
      </c>
      <c r="AD137" s="137">
        <v>0</v>
      </c>
    </row>
    <row r="138" spans="1:30" hidden="1">
      <c r="A138" t="str">
        <f>Tabla20[[#This Row],[cedula]]&amp;Tabla20[[#This Row],[prog]]&amp;LEFT(Tabla20[[#This Row],[tipo]],3)</f>
        <v>0330014612711FIJ</v>
      </c>
      <c r="B138" s="135" t="s">
        <v>2463</v>
      </c>
      <c r="C138" s="135" t="s">
        <v>11</v>
      </c>
      <c r="D138" s="135" t="s">
        <v>2496</v>
      </c>
      <c r="E138" s="135" t="s">
        <v>3181</v>
      </c>
      <c r="F138" s="135" t="s">
        <v>3222</v>
      </c>
      <c r="G138" s="135" t="s">
        <v>3184</v>
      </c>
      <c r="H138" s="135" t="s">
        <v>1210</v>
      </c>
      <c r="I138" s="135" t="s">
        <v>670</v>
      </c>
      <c r="J138" s="135" t="s">
        <v>671</v>
      </c>
      <c r="K138" s="135" t="s">
        <v>665</v>
      </c>
      <c r="L138" s="138">
        <v>21850.63</v>
      </c>
      <c r="M138" s="140">
        <v>0</v>
      </c>
      <c r="N138" s="138">
        <v>664.26</v>
      </c>
      <c r="O138" s="138">
        <v>627.11</v>
      </c>
      <c r="P138" s="138">
        <f>SUM(Tabla20[[#This Row],[ADP]:[SFS - Salud Padres]])</f>
        <v>375</v>
      </c>
      <c r="Q138" s="138">
        <v>20184.259999999998</v>
      </c>
      <c r="R138" s="135" t="str">
        <f>_xlfn.XLOOKUP(Tabla20[[#This Row],[cedula]],EMPXSEXO[NODOC],EMPXSEXO[GENERO])</f>
        <v>F</v>
      </c>
      <c r="S138" s="135" t="str">
        <f>_xlfn.XLOOKUP(Tabla20[[#This Row],[nomdepto]],Tabla21[LUGAR],Tabla21[CODLUGAR])</f>
        <v>01.83.00.00.00.21</v>
      </c>
      <c r="T138" s="135" t="s">
        <v>3724</v>
      </c>
      <c r="U138" s="135" t="s">
        <v>3723</v>
      </c>
      <c r="V138" s="137">
        <v>0</v>
      </c>
      <c r="W138" s="138">
        <v>300</v>
      </c>
      <c r="X138" s="141">
        <v>0</v>
      </c>
      <c r="Y138" s="137">
        <v>0</v>
      </c>
      <c r="Z138" s="139">
        <v>50</v>
      </c>
      <c r="AA138" s="138">
        <v>25</v>
      </c>
      <c r="AB138" s="137">
        <v>0</v>
      </c>
      <c r="AC138" s="137">
        <v>0</v>
      </c>
      <c r="AD138" s="137">
        <v>0</v>
      </c>
    </row>
    <row r="139" spans="1:30" hidden="1">
      <c r="A139" t="str">
        <f>Tabla20[[#This Row],[cedula]]&amp;Tabla20[[#This Row],[prog]]&amp;LEFT(Tabla20[[#This Row],[tipo]],3)</f>
        <v>0010733692711FIJ</v>
      </c>
      <c r="B139" s="135" t="s">
        <v>2463</v>
      </c>
      <c r="C139" s="135" t="s">
        <v>11</v>
      </c>
      <c r="D139" s="135" t="s">
        <v>2496</v>
      </c>
      <c r="E139" s="135" t="s">
        <v>3181</v>
      </c>
      <c r="F139" s="135" t="s">
        <v>3222</v>
      </c>
      <c r="G139" s="135" t="s">
        <v>3184</v>
      </c>
      <c r="H139" s="135" t="s">
        <v>1174</v>
      </c>
      <c r="I139" s="135" t="s">
        <v>668</v>
      </c>
      <c r="J139" s="135" t="s">
        <v>10</v>
      </c>
      <c r="K139" s="135" t="s">
        <v>665</v>
      </c>
      <c r="L139" s="138">
        <v>20900.61</v>
      </c>
      <c r="M139" s="141">
        <v>0</v>
      </c>
      <c r="N139" s="138">
        <v>635.38</v>
      </c>
      <c r="O139" s="138">
        <v>599.85</v>
      </c>
      <c r="P139" s="138">
        <f>SUM(Tabla20[[#This Row],[ADP]:[SFS - Salud Padres]])</f>
        <v>7204.02</v>
      </c>
      <c r="Q139" s="138">
        <v>12461.36</v>
      </c>
      <c r="R139" s="135" t="str">
        <f>_xlfn.XLOOKUP(Tabla20[[#This Row],[cedula]],EMPXSEXO[NODOC],EMPXSEXO[GENERO])</f>
        <v>F</v>
      </c>
      <c r="S139" s="135" t="str">
        <f>_xlfn.XLOOKUP(Tabla20[[#This Row],[nomdepto]],Tabla21[LUGAR],Tabla21[CODLUGAR])</f>
        <v>01.83.00.00.00.21</v>
      </c>
      <c r="T139" s="135" t="s">
        <v>3724</v>
      </c>
      <c r="U139" s="135" t="s">
        <v>3723</v>
      </c>
      <c r="V139" s="137">
        <v>0</v>
      </c>
      <c r="W139" s="137">
        <v>0</v>
      </c>
      <c r="X139" s="139">
        <v>7129.02</v>
      </c>
      <c r="Y139" s="137">
        <v>0</v>
      </c>
      <c r="Z139" s="139">
        <v>50</v>
      </c>
      <c r="AA139" s="138">
        <v>25</v>
      </c>
      <c r="AB139" s="137">
        <v>0</v>
      </c>
      <c r="AC139" s="137">
        <v>0</v>
      </c>
      <c r="AD139" s="141">
        <v>0</v>
      </c>
    </row>
    <row r="140" spans="1:30" hidden="1">
      <c r="A140" t="str">
        <f>Tabla20[[#This Row],[cedula]]&amp;Tabla20[[#This Row],[prog]]&amp;LEFT(Tabla20[[#This Row],[tipo]],3)</f>
        <v>0011707585311FIJ</v>
      </c>
      <c r="B140" s="135" t="s">
        <v>2463</v>
      </c>
      <c r="C140" s="135" t="s">
        <v>11</v>
      </c>
      <c r="D140" s="135" t="s">
        <v>2496</v>
      </c>
      <c r="E140" s="135" t="s">
        <v>3181</v>
      </c>
      <c r="F140" s="135" t="s">
        <v>3222</v>
      </c>
      <c r="G140" s="135" t="s">
        <v>3186</v>
      </c>
      <c r="H140" s="135" t="s">
        <v>3365</v>
      </c>
      <c r="I140" s="135" t="s">
        <v>3364</v>
      </c>
      <c r="J140" s="135" t="s">
        <v>8</v>
      </c>
      <c r="K140" s="135" t="s">
        <v>665</v>
      </c>
      <c r="L140" s="138">
        <v>20000</v>
      </c>
      <c r="M140" s="141">
        <v>0</v>
      </c>
      <c r="N140" s="138">
        <v>608</v>
      </c>
      <c r="O140" s="138">
        <v>574</v>
      </c>
      <c r="P140" s="138">
        <f>SUM(Tabla20[[#This Row],[ADP]:[SFS - Salud Padres]])</f>
        <v>1671</v>
      </c>
      <c r="Q140" s="138">
        <v>17147</v>
      </c>
      <c r="R140" s="135" t="str">
        <f>_xlfn.XLOOKUP(Tabla20[[#This Row],[cedula]],EMPXSEXO[NODOC],EMPXSEXO[GENERO])</f>
        <v>F</v>
      </c>
      <c r="S140" s="135" t="str">
        <f>_xlfn.XLOOKUP(Tabla20[[#This Row],[nomdepto]],Tabla21[LUGAR],Tabla21[CODLUGAR])</f>
        <v>01.83.00.00.00.21</v>
      </c>
      <c r="T140" s="135" t="s">
        <v>3724</v>
      </c>
      <c r="U140" s="135" t="s">
        <v>3723</v>
      </c>
      <c r="V140" s="137">
        <v>0</v>
      </c>
      <c r="W140" s="137">
        <v>0</v>
      </c>
      <c r="X140" s="139">
        <v>1646</v>
      </c>
      <c r="Y140" s="137">
        <v>0</v>
      </c>
      <c r="Z140" s="141">
        <v>0</v>
      </c>
      <c r="AA140" s="138">
        <v>25</v>
      </c>
      <c r="AB140" s="137">
        <v>0</v>
      </c>
      <c r="AC140" s="137">
        <v>0</v>
      </c>
      <c r="AD140" s="137">
        <v>0</v>
      </c>
    </row>
    <row r="141" spans="1:30" hidden="1">
      <c r="A141" t="str">
        <f>Tabla20[[#This Row],[cedula]]&amp;Tabla20[[#This Row],[prog]]&amp;LEFT(Tabla20[[#This Row],[tipo]],3)</f>
        <v>0010565308311FIJ</v>
      </c>
      <c r="B141" s="135" t="s">
        <v>2463</v>
      </c>
      <c r="C141" s="135" t="s">
        <v>11</v>
      </c>
      <c r="D141" s="135" t="s">
        <v>2496</v>
      </c>
      <c r="E141" s="135" t="s">
        <v>3181</v>
      </c>
      <c r="F141" s="135" t="s">
        <v>3222</v>
      </c>
      <c r="G141" s="135" t="s">
        <v>3184</v>
      </c>
      <c r="H141" s="135" t="s">
        <v>1243</v>
      </c>
      <c r="I141" s="135" t="s">
        <v>672</v>
      </c>
      <c r="J141" s="135" t="s">
        <v>673</v>
      </c>
      <c r="K141" s="135" t="s">
        <v>665</v>
      </c>
      <c r="L141" s="138">
        <v>18240.53</v>
      </c>
      <c r="M141" s="140">
        <v>0</v>
      </c>
      <c r="N141" s="138">
        <v>554.51</v>
      </c>
      <c r="O141" s="138">
        <v>523.5</v>
      </c>
      <c r="P141" s="138">
        <f>SUM(Tabla20[[#This Row],[ADP]:[SFS - Salud Padres]])</f>
        <v>375</v>
      </c>
      <c r="Q141" s="138">
        <v>16787.52</v>
      </c>
      <c r="R141" s="135" t="str">
        <f>_xlfn.XLOOKUP(Tabla20[[#This Row],[cedula]],EMPXSEXO[NODOC],EMPXSEXO[GENERO])</f>
        <v>M</v>
      </c>
      <c r="S141" s="135" t="str">
        <f>_xlfn.XLOOKUP(Tabla20[[#This Row],[nomdepto]],Tabla21[LUGAR],Tabla21[CODLUGAR])</f>
        <v>01.83.00.00.00.21</v>
      </c>
      <c r="T141" s="135" t="s">
        <v>3724</v>
      </c>
      <c r="U141" s="135" t="s">
        <v>3723</v>
      </c>
      <c r="V141" s="137">
        <v>0</v>
      </c>
      <c r="W141" s="138">
        <v>300</v>
      </c>
      <c r="X141" s="137">
        <v>0</v>
      </c>
      <c r="Y141" s="137">
        <v>0</v>
      </c>
      <c r="Z141" s="139">
        <v>50</v>
      </c>
      <c r="AA141" s="138">
        <v>25</v>
      </c>
      <c r="AB141" s="137">
        <v>0</v>
      </c>
      <c r="AC141" s="137">
        <v>0</v>
      </c>
      <c r="AD141" s="137">
        <v>0</v>
      </c>
    </row>
    <row r="142" spans="1:30" hidden="1">
      <c r="A142" t="str">
        <f>Tabla20[[#This Row],[cedula]]&amp;Tabla20[[#This Row],[prog]]&amp;LEFT(Tabla20[[#This Row],[tipo]],3)</f>
        <v>0010552296511FIJ</v>
      </c>
      <c r="B142" s="135" t="s">
        <v>2463</v>
      </c>
      <c r="C142" s="135" t="s">
        <v>11</v>
      </c>
      <c r="D142" s="135" t="s">
        <v>2496</v>
      </c>
      <c r="E142" s="135" t="s">
        <v>3181</v>
      </c>
      <c r="F142" s="135" t="s">
        <v>3222</v>
      </c>
      <c r="G142" s="135" t="s">
        <v>3184</v>
      </c>
      <c r="H142" s="135" t="s">
        <v>1170</v>
      </c>
      <c r="I142" s="135" t="s">
        <v>666</v>
      </c>
      <c r="J142" s="135" t="s">
        <v>667</v>
      </c>
      <c r="K142" s="135" t="s">
        <v>665</v>
      </c>
      <c r="L142" s="138">
        <v>14550.36</v>
      </c>
      <c r="M142" s="140">
        <v>0</v>
      </c>
      <c r="N142" s="138">
        <v>442.33</v>
      </c>
      <c r="O142" s="138">
        <v>417.6</v>
      </c>
      <c r="P142" s="138">
        <f>SUM(Tabla20[[#This Row],[ADP]:[SFS - Salud Padres]])</f>
        <v>2621</v>
      </c>
      <c r="Q142" s="138">
        <v>11069.43</v>
      </c>
      <c r="R142" s="135" t="str">
        <f>_xlfn.XLOOKUP(Tabla20[[#This Row],[cedula]],EMPXSEXO[NODOC],EMPXSEXO[GENERO])</f>
        <v>F</v>
      </c>
      <c r="S142" s="135" t="str">
        <f>_xlfn.XLOOKUP(Tabla20[[#This Row],[nomdepto]],Tabla21[LUGAR],Tabla21[CODLUGAR])</f>
        <v>01.83.00.00.00.21</v>
      </c>
      <c r="T142" s="135" t="s">
        <v>3724</v>
      </c>
      <c r="U142" s="135" t="s">
        <v>3723</v>
      </c>
      <c r="V142" s="137">
        <v>0</v>
      </c>
      <c r="W142" s="140">
        <v>0</v>
      </c>
      <c r="X142" s="138">
        <v>2546</v>
      </c>
      <c r="Y142" s="137">
        <v>0</v>
      </c>
      <c r="Z142" s="138">
        <v>50</v>
      </c>
      <c r="AA142" s="138">
        <v>25</v>
      </c>
      <c r="AB142" s="137">
        <v>0</v>
      </c>
      <c r="AC142" s="137">
        <v>0</v>
      </c>
      <c r="AD142" s="137">
        <v>0</v>
      </c>
    </row>
    <row r="143" spans="1:30" hidden="1">
      <c r="A143" t="str">
        <f>Tabla20[[#This Row],[cedula]]&amp;Tabla20[[#This Row],[prog]]&amp;LEFT(Tabla20[[#This Row],[tipo]],3)</f>
        <v>0010001655911FIJ</v>
      </c>
      <c r="B143" s="135" t="s">
        <v>2463</v>
      </c>
      <c r="C143" s="135" t="s">
        <v>11</v>
      </c>
      <c r="D143" s="135" t="s">
        <v>2496</v>
      </c>
      <c r="E143" s="135" t="s">
        <v>3181</v>
      </c>
      <c r="F143" s="135" t="s">
        <v>3222</v>
      </c>
      <c r="G143" s="135" t="s">
        <v>3184</v>
      </c>
      <c r="H143" s="135" t="s">
        <v>1960</v>
      </c>
      <c r="I143" s="135" t="s">
        <v>3223</v>
      </c>
      <c r="J143" s="135" t="s">
        <v>669</v>
      </c>
      <c r="K143" s="142" t="s">
        <v>665</v>
      </c>
      <c r="L143" s="138">
        <v>13300.39</v>
      </c>
      <c r="M143" s="141">
        <v>0</v>
      </c>
      <c r="N143" s="138">
        <v>404.33</v>
      </c>
      <c r="O143" s="138">
        <v>381.72</v>
      </c>
      <c r="P143" s="138">
        <f>SUM(Tabla20[[#This Row],[ADP]:[SFS - Salud Padres]])</f>
        <v>2485.3000000000002</v>
      </c>
      <c r="Q143" s="138">
        <v>10029.040000000001</v>
      </c>
      <c r="R143" s="135" t="str">
        <f>_xlfn.XLOOKUP(Tabla20[[#This Row],[cedula]],EMPXSEXO[NODOC],EMPXSEXO[GENERO])</f>
        <v>F</v>
      </c>
      <c r="S143" s="135" t="str">
        <f>_xlfn.XLOOKUP(Tabla20[[#This Row],[nomdepto]],Tabla21[LUGAR],Tabla21[CODLUGAR])</f>
        <v>01.83.00.00.00.21</v>
      </c>
      <c r="T143" s="135" t="s">
        <v>3724</v>
      </c>
      <c r="U143" s="135" t="s">
        <v>3723</v>
      </c>
      <c r="V143" s="137">
        <v>0</v>
      </c>
      <c r="W143" s="139">
        <v>300</v>
      </c>
      <c r="X143" s="139">
        <v>2110.3000000000002</v>
      </c>
      <c r="Y143" s="137">
        <v>0</v>
      </c>
      <c r="Z143" s="139">
        <v>50</v>
      </c>
      <c r="AA143" s="138">
        <v>25</v>
      </c>
      <c r="AB143" s="137">
        <v>0</v>
      </c>
      <c r="AC143" s="137">
        <v>0</v>
      </c>
      <c r="AD143" s="141">
        <v>0</v>
      </c>
    </row>
    <row r="144" spans="1:30" hidden="1">
      <c r="A144" t="str">
        <f>Tabla20[[#This Row],[cedula]]&amp;Tabla20[[#This Row],[prog]]&amp;LEFT(Tabla20[[#This Row],[tipo]],3)</f>
        <v>0011213443211FIJ</v>
      </c>
      <c r="B144" s="135" t="s">
        <v>2463</v>
      </c>
      <c r="C144" s="135" t="s">
        <v>11</v>
      </c>
      <c r="D144" s="135" t="s">
        <v>2496</v>
      </c>
      <c r="E144" s="135" t="s">
        <v>3181</v>
      </c>
      <c r="F144" s="135" t="s">
        <v>3222</v>
      </c>
      <c r="G144" s="135" t="s">
        <v>3190</v>
      </c>
      <c r="H144" s="135" t="s">
        <v>1998</v>
      </c>
      <c r="I144" s="135" t="s">
        <v>676</v>
      </c>
      <c r="J144" s="135" t="s">
        <v>153</v>
      </c>
      <c r="K144" s="142" t="s">
        <v>665</v>
      </c>
      <c r="L144" s="138">
        <v>13110.38</v>
      </c>
      <c r="M144" s="140">
        <v>0</v>
      </c>
      <c r="N144" s="138">
        <v>398.56</v>
      </c>
      <c r="O144" s="138">
        <v>376.27</v>
      </c>
      <c r="P144" s="138">
        <f>SUM(Tabla20[[#This Row],[ADP]:[SFS - Salud Padres]])</f>
        <v>975</v>
      </c>
      <c r="Q144" s="138">
        <v>11360.55</v>
      </c>
      <c r="R144" s="135" t="str">
        <f>_xlfn.XLOOKUP(Tabla20[[#This Row],[cedula]],EMPXSEXO[NODOC],EMPXSEXO[GENERO])</f>
        <v>M</v>
      </c>
      <c r="S144" s="135" t="str">
        <f>_xlfn.XLOOKUP(Tabla20[[#This Row],[nomdepto]],Tabla21[LUGAR],Tabla21[CODLUGAR])</f>
        <v>01.83.00.00.00.21</v>
      </c>
      <c r="T144" s="135" t="s">
        <v>3724</v>
      </c>
      <c r="U144" s="135" t="s">
        <v>3723</v>
      </c>
      <c r="V144" s="137">
        <v>0</v>
      </c>
      <c r="W144" s="139">
        <v>900</v>
      </c>
      <c r="X144" s="137">
        <v>0</v>
      </c>
      <c r="Y144" s="137">
        <v>0</v>
      </c>
      <c r="Z144" s="139">
        <v>50</v>
      </c>
      <c r="AA144" s="138">
        <v>25</v>
      </c>
      <c r="AB144" s="137">
        <v>0</v>
      </c>
      <c r="AC144" s="137">
        <v>0</v>
      </c>
      <c r="AD144" s="137">
        <v>0</v>
      </c>
    </row>
    <row r="145" spans="1:30" hidden="1">
      <c r="A145" t="str">
        <f>Tabla20[[#This Row],[cedula]]&amp;Tabla20[[#This Row],[prog]]&amp;LEFT(Tabla20[[#This Row],[tipo]],3)</f>
        <v>0011493883011FIJ</v>
      </c>
      <c r="B145" s="135" t="s">
        <v>2463</v>
      </c>
      <c r="C145" s="135" t="s">
        <v>11</v>
      </c>
      <c r="D145" s="135" t="s">
        <v>2496</v>
      </c>
      <c r="E145" s="135" t="s">
        <v>3181</v>
      </c>
      <c r="F145" s="135" t="s">
        <v>3222</v>
      </c>
      <c r="G145" s="135" t="s">
        <v>3184</v>
      </c>
      <c r="H145" s="135" t="s">
        <v>1257</v>
      </c>
      <c r="I145" s="135" t="s">
        <v>679</v>
      </c>
      <c r="J145" s="135" t="s">
        <v>10</v>
      </c>
      <c r="K145" s="142" t="s">
        <v>665</v>
      </c>
      <c r="L145" s="138">
        <v>12350.36</v>
      </c>
      <c r="M145" s="140">
        <v>0</v>
      </c>
      <c r="N145" s="138">
        <v>375.45</v>
      </c>
      <c r="O145" s="138">
        <v>354.46</v>
      </c>
      <c r="P145" s="138">
        <f>SUM(Tabla20[[#This Row],[ADP]:[SFS - Salud Padres]])</f>
        <v>1652.45</v>
      </c>
      <c r="Q145" s="138">
        <v>9968</v>
      </c>
      <c r="R145" s="135" t="str">
        <f>_xlfn.XLOOKUP(Tabla20[[#This Row],[cedula]],EMPXSEXO[NODOC],EMPXSEXO[GENERO])</f>
        <v>F</v>
      </c>
      <c r="S145" s="135" t="str">
        <f>_xlfn.XLOOKUP(Tabla20[[#This Row],[nomdepto]],Tabla21[LUGAR],Tabla21[CODLUGAR])</f>
        <v>01.83.00.00.00.21</v>
      </c>
      <c r="T145" s="135" t="s">
        <v>3724</v>
      </c>
      <c r="U145" s="135" t="s">
        <v>3723</v>
      </c>
      <c r="V145" s="137">
        <v>0</v>
      </c>
      <c r="W145" s="137">
        <v>0</v>
      </c>
      <c r="X145" s="140">
        <v>0</v>
      </c>
      <c r="Y145" s="137">
        <v>0</v>
      </c>
      <c r="Z145" s="139">
        <v>50</v>
      </c>
      <c r="AA145" s="138">
        <v>25</v>
      </c>
      <c r="AB145" s="137">
        <v>0</v>
      </c>
      <c r="AC145" s="137">
        <v>0</v>
      </c>
      <c r="AD145" s="139">
        <v>1577.45</v>
      </c>
    </row>
    <row r="146" spans="1:30" hidden="1">
      <c r="A146" t="str">
        <f>Tabla20[[#This Row],[cedula]]&amp;Tabla20[[#This Row],[prog]]&amp;LEFT(Tabla20[[#This Row],[tipo]],3)</f>
        <v>0011580537611FIJ</v>
      </c>
      <c r="B146" s="135" t="s">
        <v>2463</v>
      </c>
      <c r="C146" s="135" t="s">
        <v>11</v>
      </c>
      <c r="D146" s="135" t="s">
        <v>2496</v>
      </c>
      <c r="E146" s="135" t="s">
        <v>3181</v>
      </c>
      <c r="F146" s="135" t="s">
        <v>3222</v>
      </c>
      <c r="G146" s="135" t="s">
        <v>3184</v>
      </c>
      <c r="H146" s="135" t="s">
        <v>1169</v>
      </c>
      <c r="I146" s="135" t="s">
        <v>664</v>
      </c>
      <c r="J146" s="135" t="s">
        <v>8</v>
      </c>
      <c r="K146" s="142" t="s">
        <v>665</v>
      </c>
      <c r="L146" s="138">
        <v>10000</v>
      </c>
      <c r="M146" s="141">
        <v>0</v>
      </c>
      <c r="N146" s="138">
        <v>304</v>
      </c>
      <c r="O146" s="138">
        <v>287</v>
      </c>
      <c r="P146" s="138">
        <f>SUM(Tabla20[[#This Row],[ADP]:[SFS - Salud Padres]])</f>
        <v>1652.45</v>
      </c>
      <c r="Q146" s="138">
        <v>7756.55</v>
      </c>
      <c r="R146" s="135" t="str">
        <f>_xlfn.XLOOKUP(Tabla20[[#This Row],[cedula]],EMPXSEXO[NODOC],EMPXSEXO[GENERO])</f>
        <v>M</v>
      </c>
      <c r="S146" s="135" t="str">
        <f>_xlfn.XLOOKUP(Tabla20[[#This Row],[nomdepto]],Tabla21[LUGAR],Tabla21[CODLUGAR])</f>
        <v>01.83.00.00.00.21</v>
      </c>
      <c r="T146" s="135" t="s">
        <v>3724</v>
      </c>
      <c r="U146" s="135" t="s">
        <v>3723</v>
      </c>
      <c r="V146" s="137">
        <v>0</v>
      </c>
      <c r="W146" s="137">
        <v>0</v>
      </c>
      <c r="X146" s="140">
        <v>0</v>
      </c>
      <c r="Y146" s="137">
        <v>0</v>
      </c>
      <c r="Z146" s="139">
        <v>50</v>
      </c>
      <c r="AA146" s="138">
        <v>25</v>
      </c>
      <c r="AB146" s="137">
        <v>0</v>
      </c>
      <c r="AC146" s="137">
        <v>0</v>
      </c>
      <c r="AD146" s="139">
        <v>1577.45</v>
      </c>
    </row>
    <row r="147" spans="1:30" hidden="1">
      <c r="A147" t="str">
        <f>Tabla20[[#This Row],[cedula]]&amp;Tabla20[[#This Row],[prog]]&amp;LEFT(Tabla20[[#This Row],[tipo]],3)</f>
        <v>0010203015201FIJ</v>
      </c>
      <c r="B147" s="135" t="s">
        <v>2463</v>
      </c>
      <c r="C147" s="135" t="s">
        <v>11</v>
      </c>
      <c r="D147" s="135" t="s">
        <v>2493</v>
      </c>
      <c r="E147" s="135" t="s">
        <v>3181</v>
      </c>
      <c r="F147" s="135" t="s">
        <v>3182</v>
      </c>
      <c r="G147" s="135" t="s">
        <v>3187</v>
      </c>
      <c r="H147" s="135" t="s">
        <v>1771</v>
      </c>
      <c r="I147" s="135" t="s">
        <v>1562</v>
      </c>
      <c r="J147" s="135" t="s">
        <v>1392</v>
      </c>
      <c r="K147" s="142" t="s">
        <v>249</v>
      </c>
      <c r="L147" s="138">
        <v>145000</v>
      </c>
      <c r="M147" s="138">
        <v>22690.49</v>
      </c>
      <c r="N147" s="138">
        <v>4408</v>
      </c>
      <c r="O147" s="138">
        <v>4161.5</v>
      </c>
      <c r="P147" s="138">
        <f>SUM(Tabla20[[#This Row],[ADP]:[SFS - Salud Padres]])</f>
        <v>425</v>
      </c>
      <c r="Q147" s="138">
        <v>113315.01</v>
      </c>
      <c r="R147" s="135" t="str">
        <f>_xlfn.XLOOKUP(Tabla20[[#This Row],[cedula]],EMPXSEXO[NODOC],EMPXSEXO[GENERO])</f>
        <v>F</v>
      </c>
      <c r="S147" s="135" t="str">
        <f>_xlfn.XLOOKUP(Tabla20[[#This Row],[nomdepto]],Tabla21[LUGAR],Tabla21[CODLUGAR])</f>
        <v>01.83.00.00.00.22</v>
      </c>
      <c r="T147" s="135" t="s">
        <v>3724</v>
      </c>
      <c r="U147" s="135" t="s">
        <v>3723</v>
      </c>
      <c r="V147" s="137">
        <v>0</v>
      </c>
      <c r="W147" s="139">
        <v>400</v>
      </c>
      <c r="X147" s="141">
        <v>0</v>
      </c>
      <c r="Y147" s="137">
        <v>0</v>
      </c>
      <c r="Z147" s="137">
        <v>0</v>
      </c>
      <c r="AA147" s="138">
        <v>25</v>
      </c>
      <c r="AB147" s="137">
        <v>0</v>
      </c>
      <c r="AC147" s="137">
        <v>0</v>
      </c>
      <c r="AD147" s="141">
        <v>0</v>
      </c>
    </row>
    <row r="148" spans="1:30" hidden="1">
      <c r="A148" t="str">
        <f>Tabla20[[#This Row],[cedula]]&amp;Tabla20[[#This Row],[prog]]&amp;LEFT(Tabla20[[#This Row],[tipo]],3)</f>
        <v>0011282421401FIJ</v>
      </c>
      <c r="B148" s="135" t="s">
        <v>2463</v>
      </c>
      <c r="C148" s="135" t="s">
        <v>11</v>
      </c>
      <c r="D148" s="135" t="s">
        <v>2493</v>
      </c>
      <c r="E148" s="135" t="s">
        <v>3181</v>
      </c>
      <c r="F148" s="135" t="s">
        <v>3182</v>
      </c>
      <c r="G148" s="135" t="s">
        <v>3186</v>
      </c>
      <c r="H148" s="135" t="s">
        <v>1754</v>
      </c>
      <c r="I148" s="135" t="s">
        <v>882</v>
      </c>
      <c r="J148" s="135" t="s">
        <v>883</v>
      </c>
      <c r="K148" s="142" t="s">
        <v>249</v>
      </c>
      <c r="L148" s="138">
        <v>60000</v>
      </c>
      <c r="M148" s="139">
        <v>3486.68</v>
      </c>
      <c r="N148" s="138">
        <v>1824</v>
      </c>
      <c r="O148" s="138">
        <v>1722</v>
      </c>
      <c r="P148" s="138">
        <f>SUM(Tabla20[[#This Row],[ADP]:[SFS - Salud Padres]])</f>
        <v>6990.33</v>
      </c>
      <c r="Q148" s="138">
        <v>45976.99</v>
      </c>
      <c r="R148" s="135" t="str">
        <f>_xlfn.XLOOKUP(Tabla20[[#This Row],[cedula]],EMPXSEXO[NODOC],EMPXSEXO[GENERO])</f>
        <v>M</v>
      </c>
      <c r="S148" s="135" t="str">
        <f>_xlfn.XLOOKUP(Tabla20[[#This Row],[nomdepto]],Tabla21[LUGAR],Tabla21[CODLUGAR])</f>
        <v>01.83.00.00.00.22</v>
      </c>
      <c r="T148" s="135" t="s">
        <v>3724</v>
      </c>
      <c r="U148" s="135" t="s">
        <v>3723</v>
      </c>
      <c r="V148" s="137">
        <v>0</v>
      </c>
      <c r="W148" s="141">
        <v>0</v>
      </c>
      <c r="X148" s="139">
        <v>6965.33</v>
      </c>
      <c r="Y148" s="137">
        <v>0</v>
      </c>
      <c r="Z148" s="141">
        <v>0</v>
      </c>
      <c r="AA148" s="138">
        <v>25</v>
      </c>
      <c r="AB148" s="137">
        <v>0</v>
      </c>
      <c r="AC148" s="137">
        <v>0</v>
      </c>
      <c r="AD148" s="137">
        <v>0</v>
      </c>
    </row>
    <row r="149" spans="1:30" hidden="1">
      <c r="A149" t="str">
        <f>Tabla20[[#This Row],[cedula]]&amp;Tabla20[[#This Row],[prog]]&amp;LEFT(Tabla20[[#This Row],[tipo]],3)</f>
        <v>0011900122001FIJ</v>
      </c>
      <c r="B149" s="135" t="s">
        <v>2463</v>
      </c>
      <c r="C149" s="135" t="s">
        <v>11</v>
      </c>
      <c r="D149" s="135" t="s">
        <v>2493</v>
      </c>
      <c r="E149" s="135" t="s">
        <v>3181</v>
      </c>
      <c r="F149" s="135" t="s">
        <v>3182</v>
      </c>
      <c r="G149" s="135" t="s">
        <v>3189</v>
      </c>
      <c r="H149" s="135" t="s">
        <v>3728</v>
      </c>
      <c r="I149" s="135" t="s">
        <v>3727</v>
      </c>
      <c r="J149" s="135" t="s">
        <v>883</v>
      </c>
      <c r="K149" s="142" t="s">
        <v>249</v>
      </c>
      <c r="L149" s="138">
        <v>48000</v>
      </c>
      <c r="M149" s="139">
        <v>1571.73</v>
      </c>
      <c r="N149" s="138">
        <v>1459.2</v>
      </c>
      <c r="O149" s="138">
        <v>1377.6</v>
      </c>
      <c r="P149" s="138">
        <f>SUM(Tabla20[[#This Row],[ADP]:[SFS - Salud Padres]])</f>
        <v>25</v>
      </c>
      <c r="Q149" s="138">
        <v>43566.47</v>
      </c>
      <c r="R149" s="135" t="str">
        <f>_xlfn.XLOOKUP(Tabla20[[#This Row],[cedula]],EMPXSEXO[NODOC],EMPXSEXO[GENERO])</f>
        <v>M</v>
      </c>
      <c r="S149" s="135" t="str">
        <f>_xlfn.XLOOKUP(Tabla20[[#This Row],[nomdepto]],Tabla21[LUGAR],Tabla21[CODLUGAR])</f>
        <v>01.83.00.00.00.22</v>
      </c>
      <c r="T149" s="135" t="s">
        <v>3724</v>
      </c>
      <c r="U149" s="135" t="s">
        <v>3723</v>
      </c>
      <c r="V149" s="137">
        <v>0</v>
      </c>
      <c r="W149" s="141">
        <v>0</v>
      </c>
      <c r="X149" s="137">
        <v>0</v>
      </c>
      <c r="Y149" s="137">
        <v>0</v>
      </c>
      <c r="Z149" s="141">
        <v>0</v>
      </c>
      <c r="AA149" s="138">
        <v>25</v>
      </c>
      <c r="AB149" s="137">
        <v>0</v>
      </c>
      <c r="AC149" s="137">
        <v>0</v>
      </c>
      <c r="AD149" s="141">
        <v>0</v>
      </c>
    </row>
    <row r="150" spans="1:30" hidden="1">
      <c r="A150" t="str">
        <f>Tabla20[[#This Row],[cedula]]&amp;Tabla20[[#This Row],[prog]]&amp;LEFT(Tabla20[[#This Row],[tipo]],3)</f>
        <v>4022100901801FIJ</v>
      </c>
      <c r="B150" s="135" t="s">
        <v>2463</v>
      </c>
      <c r="C150" s="135" t="s">
        <v>11</v>
      </c>
      <c r="D150" s="135" t="s">
        <v>2493</v>
      </c>
      <c r="E150" s="135" t="s">
        <v>3181</v>
      </c>
      <c r="F150" s="135" t="s">
        <v>3182</v>
      </c>
      <c r="G150" s="135" t="s">
        <v>3186</v>
      </c>
      <c r="H150" s="135" t="s">
        <v>3523</v>
      </c>
      <c r="I150" s="135" t="s">
        <v>3524</v>
      </c>
      <c r="J150" s="135" t="s">
        <v>883</v>
      </c>
      <c r="K150" s="142" t="s">
        <v>249</v>
      </c>
      <c r="L150" s="138">
        <v>45000</v>
      </c>
      <c r="M150" s="139">
        <v>1148.33</v>
      </c>
      <c r="N150" s="138">
        <v>1368</v>
      </c>
      <c r="O150" s="138">
        <v>1291.5</v>
      </c>
      <c r="P150" s="138">
        <f>SUM(Tabla20[[#This Row],[ADP]:[SFS - Salud Padres]])</f>
        <v>25</v>
      </c>
      <c r="Q150" s="138">
        <v>41167.17</v>
      </c>
      <c r="R150" s="135" t="str">
        <f>_xlfn.XLOOKUP(Tabla20[[#This Row],[cedula]],EMPXSEXO[NODOC],EMPXSEXO[GENERO])</f>
        <v>F</v>
      </c>
      <c r="S150" s="135" t="str">
        <f>_xlfn.XLOOKUP(Tabla20[[#This Row],[nomdepto]],Tabla21[LUGAR],Tabla21[CODLUGAR])</f>
        <v>01.83.00.00.00.22</v>
      </c>
      <c r="T150" s="135" t="s">
        <v>3724</v>
      </c>
      <c r="U150" s="135" t="s">
        <v>3723</v>
      </c>
      <c r="V150" s="137">
        <v>0</v>
      </c>
      <c r="W150" s="140">
        <v>0</v>
      </c>
      <c r="X150" s="141">
        <v>0</v>
      </c>
      <c r="Y150" s="137">
        <v>0</v>
      </c>
      <c r="Z150" s="140">
        <v>0</v>
      </c>
      <c r="AA150" s="138">
        <v>25</v>
      </c>
      <c r="AB150" s="137">
        <v>0</v>
      </c>
      <c r="AC150" s="137">
        <v>0</v>
      </c>
      <c r="AD150" s="137">
        <v>0</v>
      </c>
    </row>
    <row r="151" spans="1:30" hidden="1">
      <c r="A151" t="str">
        <f>Tabla20[[#This Row],[cedula]]&amp;Tabla20[[#This Row],[prog]]&amp;LEFT(Tabla20[[#This Row],[tipo]],3)</f>
        <v>2240054634101FIJ</v>
      </c>
      <c r="B151" s="135" t="s">
        <v>2463</v>
      </c>
      <c r="C151" s="135" t="s">
        <v>11</v>
      </c>
      <c r="D151" s="135" t="s">
        <v>2493</v>
      </c>
      <c r="E151" s="135" t="s">
        <v>3181</v>
      </c>
      <c r="F151" s="135" t="s">
        <v>3182</v>
      </c>
      <c r="G151" s="135" t="s">
        <v>3186</v>
      </c>
      <c r="H151" s="135" t="s">
        <v>3117</v>
      </c>
      <c r="I151" s="135" t="s">
        <v>3116</v>
      </c>
      <c r="J151" s="135" t="s">
        <v>673</v>
      </c>
      <c r="K151" s="142" t="s">
        <v>249</v>
      </c>
      <c r="L151" s="138">
        <v>35000</v>
      </c>
      <c r="M151" s="140">
        <v>0</v>
      </c>
      <c r="N151" s="138">
        <v>1064</v>
      </c>
      <c r="O151" s="138">
        <v>1004.5</v>
      </c>
      <c r="P151" s="138">
        <f>SUM(Tabla20[[#This Row],[ADP]:[SFS - Salud Padres]])</f>
        <v>7171</v>
      </c>
      <c r="Q151" s="138">
        <v>25760.5</v>
      </c>
      <c r="R151" s="135" t="str">
        <f>_xlfn.XLOOKUP(Tabla20[[#This Row],[cedula]],EMPXSEXO[NODOC],EMPXSEXO[GENERO])</f>
        <v>M</v>
      </c>
      <c r="S151" s="135" t="str">
        <f>_xlfn.XLOOKUP(Tabla20[[#This Row],[nomdepto]],Tabla21[LUGAR],Tabla21[CODLUGAR])</f>
        <v>01.83.00.00.00.22</v>
      </c>
      <c r="T151" s="135" t="s">
        <v>3724</v>
      </c>
      <c r="U151" s="135" t="s">
        <v>3723</v>
      </c>
      <c r="V151" s="137">
        <v>0</v>
      </c>
      <c r="W151" s="137">
        <v>0</v>
      </c>
      <c r="X151" s="138">
        <v>7146</v>
      </c>
      <c r="Y151" s="137">
        <v>0</v>
      </c>
      <c r="Z151" s="140">
        <v>0</v>
      </c>
      <c r="AA151" s="138">
        <v>25</v>
      </c>
      <c r="AB151" s="137">
        <v>0</v>
      </c>
      <c r="AC151" s="137">
        <v>0</v>
      </c>
      <c r="AD151" s="137">
        <v>0</v>
      </c>
    </row>
    <row r="152" spans="1:30" hidden="1">
      <c r="A152" t="str">
        <f>Tabla20[[#This Row],[cedula]]&amp;Tabla20[[#This Row],[prog]]&amp;LEFT(Tabla20[[#This Row],[tipo]],3)</f>
        <v>0011648108601FIJ</v>
      </c>
      <c r="B152" s="135" t="s">
        <v>2463</v>
      </c>
      <c r="C152" s="135" t="s">
        <v>11</v>
      </c>
      <c r="D152" s="135" t="s">
        <v>2493</v>
      </c>
      <c r="E152" s="135" t="s">
        <v>3181</v>
      </c>
      <c r="F152" s="135" t="s">
        <v>3182</v>
      </c>
      <c r="G152" s="135" t="s">
        <v>3186</v>
      </c>
      <c r="H152" s="135" t="s">
        <v>3123</v>
      </c>
      <c r="I152" s="135" t="s">
        <v>3122</v>
      </c>
      <c r="J152" s="135" t="s">
        <v>883</v>
      </c>
      <c r="K152" s="142" t="s">
        <v>249</v>
      </c>
      <c r="L152" s="138">
        <v>35000</v>
      </c>
      <c r="M152" s="141">
        <v>0</v>
      </c>
      <c r="N152" s="138">
        <v>1064</v>
      </c>
      <c r="O152" s="138">
        <v>1004.5</v>
      </c>
      <c r="P152" s="138">
        <f>SUM(Tabla20[[#This Row],[ADP]:[SFS - Salud Padres]])</f>
        <v>3071</v>
      </c>
      <c r="Q152" s="138">
        <v>29860.5</v>
      </c>
      <c r="R152" s="135" t="str">
        <f>_xlfn.XLOOKUP(Tabla20[[#This Row],[cedula]],EMPXSEXO[NODOC],EMPXSEXO[GENERO])</f>
        <v>F</v>
      </c>
      <c r="S152" s="135" t="str">
        <f>_xlfn.XLOOKUP(Tabla20[[#This Row],[nomdepto]],Tabla21[LUGAR],Tabla21[CODLUGAR])</f>
        <v>01.83.00.00.00.22</v>
      </c>
      <c r="T152" s="135" t="s">
        <v>3724</v>
      </c>
      <c r="U152" s="135" t="s">
        <v>3723</v>
      </c>
      <c r="V152" s="137">
        <v>0</v>
      </c>
      <c r="W152" s="137">
        <v>0</v>
      </c>
      <c r="X152" s="139">
        <v>3046</v>
      </c>
      <c r="Y152" s="137">
        <v>0</v>
      </c>
      <c r="Z152" s="141">
        <v>0</v>
      </c>
      <c r="AA152" s="138">
        <v>25</v>
      </c>
      <c r="AB152" s="137">
        <v>0</v>
      </c>
      <c r="AC152" s="137">
        <v>0</v>
      </c>
      <c r="AD152" s="137">
        <v>0</v>
      </c>
    </row>
    <row r="153" spans="1:30" hidden="1">
      <c r="A153" t="str">
        <f>Tabla20[[#This Row],[cedula]]&amp;Tabla20[[#This Row],[prog]]&amp;LEFT(Tabla20[[#This Row],[tipo]],3)</f>
        <v>4021813358101FIJ</v>
      </c>
      <c r="B153" s="135" t="s">
        <v>2463</v>
      </c>
      <c r="C153" s="135" t="s">
        <v>11</v>
      </c>
      <c r="D153" s="135" t="s">
        <v>2493</v>
      </c>
      <c r="E153" s="135" t="s">
        <v>3181</v>
      </c>
      <c r="F153" s="135" t="s">
        <v>3182</v>
      </c>
      <c r="G153" s="135" t="s">
        <v>3186</v>
      </c>
      <c r="H153" s="135" t="s">
        <v>3583</v>
      </c>
      <c r="I153" s="135" t="s">
        <v>3582</v>
      </c>
      <c r="J153" s="135" t="s">
        <v>354</v>
      </c>
      <c r="K153" s="142" t="s">
        <v>249</v>
      </c>
      <c r="L153" s="138">
        <v>25000</v>
      </c>
      <c r="M153" s="137">
        <v>0</v>
      </c>
      <c r="N153" s="138">
        <v>760</v>
      </c>
      <c r="O153" s="138">
        <v>717.5</v>
      </c>
      <c r="P153" s="138">
        <f>SUM(Tabla20[[#This Row],[ADP]:[SFS - Salud Padres]])</f>
        <v>3071</v>
      </c>
      <c r="Q153" s="138">
        <v>20451.5</v>
      </c>
      <c r="R153" s="135" t="str">
        <f>_xlfn.XLOOKUP(Tabla20[[#This Row],[cedula]],EMPXSEXO[NODOC],EMPXSEXO[GENERO])</f>
        <v>F</v>
      </c>
      <c r="S153" s="135" t="str">
        <f>_xlfn.XLOOKUP(Tabla20[[#This Row],[nomdepto]],Tabla21[LUGAR],Tabla21[CODLUGAR])</f>
        <v>01.83.00.00.00.22</v>
      </c>
      <c r="T153" s="135" t="s">
        <v>3724</v>
      </c>
      <c r="U153" s="135" t="s">
        <v>3723</v>
      </c>
      <c r="V153" s="137">
        <v>0</v>
      </c>
      <c r="W153" s="137">
        <v>0</v>
      </c>
      <c r="X153" s="139">
        <v>3046</v>
      </c>
      <c r="Y153" s="137">
        <v>0</v>
      </c>
      <c r="Z153" s="137">
        <v>0</v>
      </c>
      <c r="AA153" s="138">
        <v>25</v>
      </c>
      <c r="AB153" s="137">
        <v>0</v>
      </c>
      <c r="AC153" s="137">
        <v>0</v>
      </c>
      <c r="AD153" s="137">
        <v>0</v>
      </c>
    </row>
    <row r="154" spans="1:30" hidden="1">
      <c r="A154" t="str">
        <f>Tabla20[[#This Row],[cedula]]&amp;Tabla20[[#This Row],[prog]]&amp;LEFT(Tabla20[[#This Row],[tipo]],3)</f>
        <v>0011415814001FIJ</v>
      </c>
      <c r="B154" s="135" t="s">
        <v>2463</v>
      </c>
      <c r="C154" s="135" t="s">
        <v>11</v>
      </c>
      <c r="D154" s="135" t="s">
        <v>2493</v>
      </c>
      <c r="E154" s="135" t="s">
        <v>3181</v>
      </c>
      <c r="F154" s="135" t="s">
        <v>3182</v>
      </c>
      <c r="G154" s="135" t="s">
        <v>3187</v>
      </c>
      <c r="H154" s="135" t="s">
        <v>1810</v>
      </c>
      <c r="I154" s="135" t="s">
        <v>250</v>
      </c>
      <c r="J154" s="135" t="s">
        <v>82</v>
      </c>
      <c r="K154" s="142" t="s">
        <v>249</v>
      </c>
      <c r="L154" s="138">
        <v>25000</v>
      </c>
      <c r="M154" s="137">
        <v>0</v>
      </c>
      <c r="N154" s="138">
        <v>760</v>
      </c>
      <c r="O154" s="138">
        <v>717.5</v>
      </c>
      <c r="P154" s="138">
        <f>SUM(Tabla20[[#This Row],[ADP]:[SFS - Salud Padres]])</f>
        <v>12313.1</v>
      </c>
      <c r="Q154" s="138">
        <v>11209.4</v>
      </c>
      <c r="R154" s="135" t="str">
        <f>_xlfn.XLOOKUP(Tabla20[[#This Row],[cedula]],EMPXSEXO[NODOC],EMPXSEXO[GENERO])</f>
        <v>M</v>
      </c>
      <c r="S154" s="135" t="str">
        <f>_xlfn.XLOOKUP(Tabla20[[#This Row],[nomdepto]],Tabla21[LUGAR],Tabla21[CODLUGAR])</f>
        <v>01.83.00.00.00.22</v>
      </c>
      <c r="T154" s="135" t="s">
        <v>3724</v>
      </c>
      <c r="U154" s="135" t="s">
        <v>3723</v>
      </c>
      <c r="V154" s="137">
        <v>0</v>
      </c>
      <c r="W154" s="141">
        <v>0</v>
      </c>
      <c r="X154" s="138">
        <v>12188.1</v>
      </c>
      <c r="Y154" s="137">
        <v>0</v>
      </c>
      <c r="Z154" s="138">
        <v>100</v>
      </c>
      <c r="AA154" s="138">
        <v>25</v>
      </c>
      <c r="AB154" s="137">
        <v>0</v>
      </c>
      <c r="AC154" s="137">
        <v>0</v>
      </c>
      <c r="AD154" s="141">
        <v>0</v>
      </c>
    </row>
    <row r="155" spans="1:30" hidden="1">
      <c r="A155" t="str">
        <f>Tabla20[[#This Row],[cedula]]&amp;Tabla20[[#This Row],[prog]]&amp;LEFT(Tabla20[[#This Row],[tipo]],3)</f>
        <v>4020997184101FIJ</v>
      </c>
      <c r="B155" s="135" t="s">
        <v>2463</v>
      </c>
      <c r="C155" s="135" t="s">
        <v>11</v>
      </c>
      <c r="D155" s="135" t="s">
        <v>2493</v>
      </c>
      <c r="E155" s="135" t="s">
        <v>3181</v>
      </c>
      <c r="F155" s="135" t="s">
        <v>3182</v>
      </c>
      <c r="G155" s="135" t="s">
        <v>3186</v>
      </c>
      <c r="H155" s="135" t="s">
        <v>3545</v>
      </c>
      <c r="I155" s="135" t="s">
        <v>3546</v>
      </c>
      <c r="J155" s="135" t="s">
        <v>10</v>
      </c>
      <c r="K155" s="142" t="s">
        <v>249</v>
      </c>
      <c r="L155" s="138">
        <v>25000</v>
      </c>
      <c r="M155" s="137">
        <v>0</v>
      </c>
      <c r="N155" s="138">
        <v>760</v>
      </c>
      <c r="O155" s="138">
        <v>717.5</v>
      </c>
      <c r="P155" s="138">
        <f>SUM(Tabla20[[#This Row],[ADP]:[SFS - Salud Padres]])</f>
        <v>25</v>
      </c>
      <c r="Q155" s="138">
        <v>23497.5</v>
      </c>
      <c r="R155" s="135" t="str">
        <f>_xlfn.XLOOKUP(Tabla20[[#This Row],[cedula]],EMPXSEXO[NODOC],EMPXSEXO[GENERO])</f>
        <v>F</v>
      </c>
      <c r="S155" s="135" t="str">
        <f>_xlfn.XLOOKUP(Tabla20[[#This Row],[nomdepto]],Tabla21[LUGAR],Tabla21[CODLUGAR])</f>
        <v>01.83.00.00.00.22</v>
      </c>
      <c r="T155" s="135" t="s">
        <v>3724</v>
      </c>
      <c r="U155" s="135" t="s">
        <v>3723</v>
      </c>
      <c r="V155" s="137">
        <v>0</v>
      </c>
      <c r="W155" s="137">
        <v>0</v>
      </c>
      <c r="X155" s="141">
        <v>0</v>
      </c>
      <c r="Y155" s="137">
        <v>0</v>
      </c>
      <c r="Z155" s="141">
        <v>0</v>
      </c>
      <c r="AA155" s="138">
        <v>25</v>
      </c>
      <c r="AB155" s="137">
        <v>0</v>
      </c>
      <c r="AC155" s="137">
        <v>0</v>
      </c>
      <c r="AD155" s="137">
        <v>0</v>
      </c>
    </row>
    <row r="156" spans="1:30" hidden="1">
      <c r="A156" t="str">
        <f>Tabla20[[#This Row],[cedula]]&amp;Tabla20[[#This Row],[prog]]&amp;LEFT(Tabla20[[#This Row],[tipo]],3)</f>
        <v>4020056183101FIJ</v>
      </c>
      <c r="B156" s="135" t="s">
        <v>2463</v>
      </c>
      <c r="C156" s="135" t="s">
        <v>11</v>
      </c>
      <c r="D156" s="135" t="s">
        <v>2493</v>
      </c>
      <c r="E156" s="135" t="s">
        <v>3181</v>
      </c>
      <c r="F156" s="135" t="s">
        <v>3182</v>
      </c>
      <c r="G156" s="135" t="s">
        <v>3186</v>
      </c>
      <c r="H156" s="135" t="s">
        <v>1921</v>
      </c>
      <c r="I156" s="135" t="s">
        <v>1537</v>
      </c>
      <c r="J156" s="135" t="s">
        <v>354</v>
      </c>
      <c r="K156" s="142" t="s">
        <v>249</v>
      </c>
      <c r="L156" s="138">
        <v>25000</v>
      </c>
      <c r="M156" s="140">
        <v>0</v>
      </c>
      <c r="N156" s="138">
        <v>760</v>
      </c>
      <c r="O156" s="138">
        <v>717.5</v>
      </c>
      <c r="P156" s="138">
        <f>SUM(Tabla20[[#This Row],[ADP]:[SFS - Salud Padres]])</f>
        <v>2648.45</v>
      </c>
      <c r="Q156" s="138">
        <v>20874.05</v>
      </c>
      <c r="R156" s="135" t="str">
        <f>_xlfn.XLOOKUP(Tabla20[[#This Row],[cedula]],EMPXSEXO[NODOC],EMPXSEXO[GENERO])</f>
        <v>M</v>
      </c>
      <c r="S156" s="135" t="str">
        <f>_xlfn.XLOOKUP(Tabla20[[#This Row],[nomdepto]],Tabla21[LUGAR],Tabla21[CODLUGAR])</f>
        <v>01.83.00.00.00.22</v>
      </c>
      <c r="T156" s="135" t="s">
        <v>3724</v>
      </c>
      <c r="U156" s="135" t="s">
        <v>3723</v>
      </c>
      <c r="V156" s="137">
        <v>0</v>
      </c>
      <c r="W156" s="141">
        <v>0</v>
      </c>
      <c r="X156" s="139">
        <v>1046</v>
      </c>
      <c r="Y156" s="137">
        <v>0</v>
      </c>
      <c r="Z156" s="141">
        <v>0</v>
      </c>
      <c r="AA156" s="138">
        <v>25</v>
      </c>
      <c r="AB156" s="137">
        <v>0</v>
      </c>
      <c r="AC156" s="137">
        <v>0</v>
      </c>
      <c r="AD156" s="139">
        <v>1577.45</v>
      </c>
    </row>
    <row r="157" spans="1:30" hidden="1">
      <c r="A157" t="str">
        <f>Tabla20[[#This Row],[cedula]]&amp;Tabla20[[#This Row],[prog]]&amp;LEFT(Tabla20[[#This Row],[tipo]],3)</f>
        <v>0180068878801FIJ</v>
      </c>
      <c r="B157" s="135" t="s">
        <v>2463</v>
      </c>
      <c r="C157" s="135" t="s">
        <v>11</v>
      </c>
      <c r="D157" s="135" t="s">
        <v>2493</v>
      </c>
      <c r="E157" s="135" t="s">
        <v>3181</v>
      </c>
      <c r="F157" s="135" t="s">
        <v>3182</v>
      </c>
      <c r="G157" s="135" t="s">
        <v>3186</v>
      </c>
      <c r="H157" s="135" t="s">
        <v>3125</v>
      </c>
      <c r="I157" s="135" t="s">
        <v>3124</v>
      </c>
      <c r="J157" s="135" t="s">
        <v>354</v>
      </c>
      <c r="K157" s="142" t="s">
        <v>249</v>
      </c>
      <c r="L157" s="138">
        <v>25000</v>
      </c>
      <c r="M157" s="140">
        <v>0</v>
      </c>
      <c r="N157" s="138">
        <v>760</v>
      </c>
      <c r="O157" s="138">
        <v>717.5</v>
      </c>
      <c r="P157" s="138">
        <f>SUM(Tabla20[[#This Row],[ADP]:[SFS - Salud Padres]])</f>
        <v>25</v>
      </c>
      <c r="Q157" s="138">
        <v>23497.5</v>
      </c>
      <c r="R157" s="135" t="str">
        <f>_xlfn.XLOOKUP(Tabla20[[#This Row],[cedula]],EMPXSEXO[NODOC],EMPXSEXO[GENERO])</f>
        <v>M</v>
      </c>
      <c r="S157" s="135" t="str">
        <f>_xlfn.XLOOKUP(Tabla20[[#This Row],[nomdepto]],Tabla21[LUGAR],Tabla21[CODLUGAR])</f>
        <v>01.83.00.00.00.22</v>
      </c>
      <c r="T157" s="135" t="s">
        <v>3724</v>
      </c>
      <c r="U157" s="135" t="s">
        <v>3723</v>
      </c>
      <c r="V157" s="137">
        <v>0</v>
      </c>
      <c r="W157" s="141">
        <v>0</v>
      </c>
      <c r="X157" s="137">
        <v>0</v>
      </c>
      <c r="Y157" s="137">
        <v>0</v>
      </c>
      <c r="Z157" s="137">
        <v>0</v>
      </c>
      <c r="AA157" s="138">
        <v>25</v>
      </c>
      <c r="AB157" s="137">
        <v>0</v>
      </c>
      <c r="AC157" s="137">
        <v>0</v>
      </c>
      <c r="AD157" s="137">
        <v>0</v>
      </c>
    </row>
    <row r="158" spans="1:30" hidden="1">
      <c r="A158" t="str">
        <f>Tabla20[[#This Row],[cedula]]&amp;Tabla20[[#This Row],[prog]]&amp;LEFT(Tabla20[[#This Row],[tipo]],3)</f>
        <v>0010014719801FIJ</v>
      </c>
      <c r="B158" s="135" t="s">
        <v>2463</v>
      </c>
      <c r="C158" s="135" t="s">
        <v>11</v>
      </c>
      <c r="D158" s="135" t="s">
        <v>2493</v>
      </c>
      <c r="E158" s="135" t="s">
        <v>3181</v>
      </c>
      <c r="F158" s="135" t="s">
        <v>3182</v>
      </c>
      <c r="G158" s="135" t="s">
        <v>3187</v>
      </c>
      <c r="H158" s="135" t="s">
        <v>1900</v>
      </c>
      <c r="I158" s="135" t="s">
        <v>274</v>
      </c>
      <c r="J158" s="135" t="s">
        <v>128</v>
      </c>
      <c r="K158" s="142" t="s">
        <v>276</v>
      </c>
      <c r="L158" s="138">
        <v>130000</v>
      </c>
      <c r="M158" s="139">
        <v>19162.12</v>
      </c>
      <c r="N158" s="138">
        <v>3952</v>
      </c>
      <c r="O158" s="138">
        <v>3731</v>
      </c>
      <c r="P158" s="138">
        <f>SUM(Tabla20[[#This Row],[ADP]:[SFS - Salud Padres]])</f>
        <v>5171</v>
      </c>
      <c r="Q158" s="138">
        <v>97983.88</v>
      </c>
      <c r="R158" s="135" t="str">
        <f>_xlfn.XLOOKUP(Tabla20[[#This Row],[cedula]],EMPXSEXO[NODOC],EMPXSEXO[GENERO])</f>
        <v>M</v>
      </c>
      <c r="S158" s="135" t="str">
        <f>_xlfn.XLOOKUP(Tabla20[[#This Row],[nomdepto]],Tabla21[LUGAR],Tabla21[CODLUGAR])</f>
        <v>01.83.00.00.11</v>
      </c>
      <c r="T158" s="135" t="s">
        <v>3724</v>
      </c>
      <c r="U158" s="135" t="s">
        <v>3723</v>
      </c>
      <c r="V158" s="137">
        <v>0</v>
      </c>
      <c r="W158" s="138">
        <v>1200</v>
      </c>
      <c r="X158" s="138">
        <v>3946</v>
      </c>
      <c r="Y158" s="137">
        <v>0</v>
      </c>
      <c r="Z158" s="140">
        <v>0</v>
      </c>
      <c r="AA158" s="138">
        <v>25</v>
      </c>
      <c r="AB158" s="137">
        <v>0</v>
      </c>
      <c r="AC158" s="137">
        <v>0</v>
      </c>
      <c r="AD158" s="137">
        <v>0</v>
      </c>
    </row>
    <row r="159" spans="1:30" hidden="1">
      <c r="A159" t="str">
        <f>Tabla20[[#This Row],[cedula]]&amp;Tabla20[[#This Row],[prog]]&amp;LEFT(Tabla20[[#This Row],[tipo]],3)</f>
        <v>0690001172401FIJ</v>
      </c>
      <c r="B159" s="135" t="s">
        <v>2463</v>
      </c>
      <c r="C159" s="135" t="s">
        <v>11</v>
      </c>
      <c r="D159" s="135" t="s">
        <v>2493</v>
      </c>
      <c r="E159" s="135" t="s">
        <v>3181</v>
      </c>
      <c r="F159" s="135" t="s">
        <v>3182</v>
      </c>
      <c r="G159" s="135" t="s">
        <v>3190</v>
      </c>
      <c r="H159" s="135" t="s">
        <v>3020</v>
      </c>
      <c r="I159" s="135" t="s">
        <v>3040</v>
      </c>
      <c r="J159" s="135" t="s">
        <v>10</v>
      </c>
      <c r="K159" s="142" t="s">
        <v>276</v>
      </c>
      <c r="L159" s="138">
        <v>80000</v>
      </c>
      <c r="M159" s="138">
        <v>7400.87</v>
      </c>
      <c r="N159" s="138">
        <v>2432</v>
      </c>
      <c r="O159" s="138">
        <v>2296</v>
      </c>
      <c r="P159" s="138">
        <f>SUM(Tabla20[[#This Row],[ADP]:[SFS - Salud Padres]])</f>
        <v>9534.31</v>
      </c>
      <c r="Q159" s="138">
        <v>58336.82</v>
      </c>
      <c r="R159" s="135" t="str">
        <f>_xlfn.XLOOKUP(Tabla20[[#This Row],[cedula]],EMPXSEXO[NODOC],EMPXSEXO[GENERO])</f>
        <v>F</v>
      </c>
      <c r="S159" s="135" t="str">
        <f>_xlfn.XLOOKUP(Tabla20[[#This Row],[nomdepto]],Tabla21[LUGAR],Tabla21[CODLUGAR])</f>
        <v>01.83.00.00.11</v>
      </c>
      <c r="T159" s="135" t="s">
        <v>3724</v>
      </c>
      <c r="U159" s="135" t="s">
        <v>3723</v>
      </c>
      <c r="V159" s="137">
        <v>0</v>
      </c>
      <c r="W159" s="140">
        <v>0</v>
      </c>
      <c r="X159" s="139">
        <v>9509.31</v>
      </c>
      <c r="Y159" s="137">
        <v>0</v>
      </c>
      <c r="Z159" s="137">
        <v>0</v>
      </c>
      <c r="AA159" s="138">
        <v>25</v>
      </c>
      <c r="AB159" s="137">
        <v>0</v>
      </c>
      <c r="AC159" s="137">
        <v>0</v>
      </c>
      <c r="AD159" s="137">
        <v>0</v>
      </c>
    </row>
    <row r="160" spans="1:30" hidden="1">
      <c r="A160" t="str">
        <f>Tabla20[[#This Row],[cedula]]&amp;Tabla20[[#This Row],[prog]]&amp;LEFT(Tabla20[[#This Row],[tipo]],3)</f>
        <v>0120043541801FIJ</v>
      </c>
      <c r="B160" s="135" t="s">
        <v>2463</v>
      </c>
      <c r="C160" s="135" t="s">
        <v>11</v>
      </c>
      <c r="D160" s="135" t="s">
        <v>2493</v>
      </c>
      <c r="E160" s="135" t="s">
        <v>3181</v>
      </c>
      <c r="F160" s="135" t="s">
        <v>3182</v>
      </c>
      <c r="G160" s="135" t="s">
        <v>3188</v>
      </c>
      <c r="H160" s="135" t="s">
        <v>1107</v>
      </c>
      <c r="I160" s="135" t="s">
        <v>279</v>
      </c>
      <c r="J160" s="135" t="s">
        <v>278</v>
      </c>
      <c r="K160" s="142" t="s">
        <v>276</v>
      </c>
      <c r="L160" s="138">
        <v>65000</v>
      </c>
      <c r="M160" s="139">
        <v>4427.58</v>
      </c>
      <c r="N160" s="138">
        <v>1976</v>
      </c>
      <c r="O160" s="138">
        <v>1865.5</v>
      </c>
      <c r="P160" s="138">
        <f>SUM(Tabla20[[#This Row],[ADP]:[SFS - Salud Padres]])</f>
        <v>31877.57</v>
      </c>
      <c r="Q160" s="138">
        <v>24853.35</v>
      </c>
      <c r="R160" s="135" t="str">
        <f>_xlfn.XLOOKUP(Tabla20[[#This Row],[cedula]],EMPXSEXO[NODOC],EMPXSEXO[GENERO])</f>
        <v>F</v>
      </c>
      <c r="S160" s="135" t="str">
        <f>_xlfn.XLOOKUP(Tabla20[[#This Row],[nomdepto]],Tabla21[LUGAR],Tabla21[CODLUGAR])</f>
        <v>01.83.00.00.11</v>
      </c>
      <c r="T160" s="135" t="s">
        <v>3724</v>
      </c>
      <c r="U160" s="135" t="s">
        <v>3723</v>
      </c>
      <c r="V160" s="137">
        <v>0</v>
      </c>
      <c r="W160" s="137">
        <v>0</v>
      </c>
      <c r="X160" s="138">
        <v>31802.57</v>
      </c>
      <c r="Y160" s="137">
        <v>0</v>
      </c>
      <c r="Z160" s="138">
        <v>50</v>
      </c>
      <c r="AA160" s="138">
        <v>25</v>
      </c>
      <c r="AB160" s="137">
        <v>0</v>
      </c>
      <c r="AC160" s="137">
        <v>0</v>
      </c>
      <c r="AD160" s="140">
        <v>0</v>
      </c>
    </row>
    <row r="161" spans="1:30" hidden="1">
      <c r="A161" t="str">
        <f>Tabla20[[#This Row],[cedula]]&amp;Tabla20[[#This Row],[prog]]&amp;LEFT(Tabla20[[#This Row],[tipo]],3)</f>
        <v>0010895698801FIJ</v>
      </c>
      <c r="B161" s="135" t="s">
        <v>2463</v>
      </c>
      <c r="C161" s="135" t="s">
        <v>11</v>
      </c>
      <c r="D161" s="135" t="s">
        <v>2493</v>
      </c>
      <c r="E161" s="135" t="s">
        <v>3181</v>
      </c>
      <c r="F161" s="135" t="s">
        <v>3182</v>
      </c>
      <c r="G161" s="135" t="s">
        <v>3188</v>
      </c>
      <c r="H161" s="135" t="s">
        <v>1099</v>
      </c>
      <c r="I161" s="135" t="s">
        <v>277</v>
      </c>
      <c r="J161" s="135" t="s">
        <v>278</v>
      </c>
      <c r="K161" s="142" t="s">
        <v>276</v>
      </c>
      <c r="L161" s="138">
        <v>55000</v>
      </c>
      <c r="M161" s="139">
        <v>2559.6799999999998</v>
      </c>
      <c r="N161" s="138">
        <v>1672</v>
      </c>
      <c r="O161" s="138">
        <v>1578.5</v>
      </c>
      <c r="P161" s="138">
        <f>SUM(Tabla20[[#This Row],[ADP]:[SFS - Salud Padres]])</f>
        <v>6126.88</v>
      </c>
      <c r="Q161" s="138">
        <v>43062.94</v>
      </c>
      <c r="R161" s="135" t="str">
        <f>_xlfn.XLOOKUP(Tabla20[[#This Row],[cedula]],EMPXSEXO[NODOC],EMPXSEXO[GENERO])</f>
        <v>F</v>
      </c>
      <c r="S161" s="135" t="str">
        <f>_xlfn.XLOOKUP(Tabla20[[#This Row],[nomdepto]],Tabla21[LUGAR],Tabla21[CODLUGAR])</f>
        <v>01.83.00.00.11</v>
      </c>
      <c r="T161" s="135" t="s">
        <v>3724</v>
      </c>
      <c r="U161" s="135" t="s">
        <v>3723</v>
      </c>
      <c r="V161" s="137">
        <v>0</v>
      </c>
      <c r="W161" s="141">
        <v>0</v>
      </c>
      <c r="X161" s="139">
        <v>5961.88</v>
      </c>
      <c r="Y161" s="137">
        <v>0</v>
      </c>
      <c r="Z161" s="139">
        <v>140</v>
      </c>
      <c r="AA161" s="138">
        <v>25</v>
      </c>
      <c r="AB161" s="137">
        <v>0</v>
      </c>
      <c r="AC161" s="137">
        <v>0</v>
      </c>
      <c r="AD161" s="137">
        <v>0</v>
      </c>
    </row>
    <row r="162" spans="1:30" hidden="1">
      <c r="A162" t="str">
        <f>Tabla20[[#This Row],[cedula]]&amp;Tabla20[[#This Row],[prog]]&amp;LEFT(Tabla20[[#This Row],[tipo]],3)</f>
        <v>4020917698701FIJ</v>
      </c>
      <c r="B162" s="135" t="s">
        <v>2463</v>
      </c>
      <c r="C162" s="135" t="s">
        <v>11</v>
      </c>
      <c r="D162" s="135" t="s">
        <v>2493</v>
      </c>
      <c r="E162" s="135" t="s">
        <v>3181</v>
      </c>
      <c r="F162" s="135" t="s">
        <v>3182</v>
      </c>
      <c r="G162" s="135" t="s">
        <v>3184</v>
      </c>
      <c r="H162" s="135" t="s">
        <v>2625</v>
      </c>
      <c r="I162" s="135" t="s">
        <v>2597</v>
      </c>
      <c r="J162" s="135" t="s">
        <v>354</v>
      </c>
      <c r="K162" s="142" t="s">
        <v>276</v>
      </c>
      <c r="L162" s="138">
        <v>35000</v>
      </c>
      <c r="M162" s="137">
        <v>0</v>
      </c>
      <c r="N162" s="138">
        <v>1064</v>
      </c>
      <c r="O162" s="138">
        <v>1004.5</v>
      </c>
      <c r="P162" s="138">
        <f>SUM(Tabla20[[#This Row],[ADP]:[SFS - Salud Padres]])</f>
        <v>25</v>
      </c>
      <c r="Q162" s="138">
        <v>32906.5</v>
      </c>
      <c r="R162" s="135" t="str">
        <f>_xlfn.XLOOKUP(Tabla20[[#This Row],[cedula]],EMPXSEXO[NODOC],EMPXSEXO[GENERO])</f>
        <v>M</v>
      </c>
      <c r="S162" s="135" t="str">
        <f>_xlfn.XLOOKUP(Tabla20[[#This Row],[nomdepto]],Tabla21[LUGAR],Tabla21[CODLUGAR])</f>
        <v>01.83.00.00.11</v>
      </c>
      <c r="T162" s="135" t="s">
        <v>3724</v>
      </c>
      <c r="U162" s="135" t="s">
        <v>3723</v>
      </c>
      <c r="V162" s="137">
        <v>0</v>
      </c>
      <c r="W162" s="137">
        <v>0</v>
      </c>
      <c r="X162" s="140">
        <v>0</v>
      </c>
      <c r="Y162" s="137">
        <v>0</v>
      </c>
      <c r="Z162" s="141">
        <v>0</v>
      </c>
      <c r="AA162" s="138">
        <v>25</v>
      </c>
      <c r="AB162" s="137">
        <v>0</v>
      </c>
      <c r="AC162" s="137">
        <v>0</v>
      </c>
      <c r="AD162" s="137">
        <v>0</v>
      </c>
    </row>
    <row r="163" spans="1:30" hidden="1">
      <c r="A163" t="str">
        <f>Tabla20[[#This Row],[cedula]]&amp;Tabla20[[#This Row],[prog]]&amp;LEFT(Tabla20[[#This Row],[tipo]],3)</f>
        <v>0011904950001FIJ</v>
      </c>
      <c r="B163" s="135" t="s">
        <v>2463</v>
      </c>
      <c r="C163" s="135" t="s">
        <v>11</v>
      </c>
      <c r="D163" s="135" t="s">
        <v>2493</v>
      </c>
      <c r="E163" s="135" t="s">
        <v>3181</v>
      </c>
      <c r="F163" s="135" t="s">
        <v>3182</v>
      </c>
      <c r="G163" s="135" t="s">
        <v>3186</v>
      </c>
      <c r="H163" s="135" t="s">
        <v>2471</v>
      </c>
      <c r="I163" s="135" t="s">
        <v>2483</v>
      </c>
      <c r="J163" s="135" t="s">
        <v>42</v>
      </c>
      <c r="K163" s="142" t="s">
        <v>276</v>
      </c>
      <c r="L163" s="138">
        <v>20000</v>
      </c>
      <c r="M163" s="137">
        <v>0</v>
      </c>
      <c r="N163" s="138">
        <v>608</v>
      </c>
      <c r="O163" s="138">
        <v>574</v>
      </c>
      <c r="P163" s="138">
        <f>SUM(Tabla20[[#This Row],[ADP]:[SFS - Salud Padres]])</f>
        <v>3171</v>
      </c>
      <c r="Q163" s="138">
        <v>15647</v>
      </c>
      <c r="R163" s="135" t="str">
        <f>_xlfn.XLOOKUP(Tabla20[[#This Row],[cedula]],EMPXSEXO[NODOC],EMPXSEXO[GENERO])</f>
        <v>M</v>
      </c>
      <c r="S163" s="135" t="str">
        <f>_xlfn.XLOOKUP(Tabla20[[#This Row],[nomdepto]],Tabla21[LUGAR],Tabla21[CODLUGAR])</f>
        <v>01.83.00.00.11</v>
      </c>
      <c r="T163" s="135" t="s">
        <v>3724</v>
      </c>
      <c r="U163" s="135" t="s">
        <v>3723</v>
      </c>
      <c r="V163" s="137">
        <v>0</v>
      </c>
      <c r="W163" s="137">
        <v>0</v>
      </c>
      <c r="X163" s="139">
        <v>3146</v>
      </c>
      <c r="Y163" s="137">
        <v>0</v>
      </c>
      <c r="Z163" s="137">
        <v>0</v>
      </c>
      <c r="AA163" s="138">
        <v>25</v>
      </c>
      <c r="AB163" s="137">
        <v>0</v>
      </c>
      <c r="AC163" s="137">
        <v>0</v>
      </c>
      <c r="AD163" s="137">
        <v>0</v>
      </c>
    </row>
    <row r="164" spans="1:30" hidden="1">
      <c r="A164" t="str">
        <f>Tabla20[[#This Row],[cedula]]&amp;Tabla20[[#This Row],[prog]]&amp;LEFT(Tabla20[[#This Row],[tipo]],3)</f>
        <v>0100038614201FIJ</v>
      </c>
      <c r="B164" s="135" t="s">
        <v>2463</v>
      </c>
      <c r="C164" s="135" t="s">
        <v>11</v>
      </c>
      <c r="D164" s="135" t="s">
        <v>2493</v>
      </c>
      <c r="E164" s="135" t="s">
        <v>3181</v>
      </c>
      <c r="F164" s="135" t="s">
        <v>3182</v>
      </c>
      <c r="G164" s="135" t="s">
        <v>3187</v>
      </c>
      <c r="H164" s="135" t="s">
        <v>1089</v>
      </c>
      <c r="I164" s="135" t="s">
        <v>212</v>
      </c>
      <c r="J164" s="135" t="s">
        <v>10</v>
      </c>
      <c r="K164" s="142" t="s">
        <v>1656</v>
      </c>
      <c r="L164" s="138">
        <v>35000</v>
      </c>
      <c r="M164" s="141">
        <v>0</v>
      </c>
      <c r="N164" s="138">
        <v>1064</v>
      </c>
      <c r="O164" s="138">
        <v>1004.5</v>
      </c>
      <c r="P164" s="138">
        <f>SUM(Tabla20[[#This Row],[ADP]:[SFS - Salud Padres]])</f>
        <v>9024.9</v>
      </c>
      <c r="Q164" s="138">
        <v>23906.6</v>
      </c>
      <c r="R164" s="135" t="str">
        <f>_xlfn.XLOOKUP(Tabla20[[#This Row],[cedula]],EMPXSEXO[NODOC],EMPXSEXO[GENERO])</f>
        <v>F</v>
      </c>
      <c r="S164" s="135" t="str">
        <f>_xlfn.XLOOKUP(Tabla20[[#This Row],[nomdepto]],Tabla21[LUGAR],Tabla21[CODLUGAR])</f>
        <v>01.83.00.00.11.01</v>
      </c>
      <c r="T164" s="135" t="s">
        <v>3724</v>
      </c>
      <c r="U164" s="135" t="s">
        <v>3723</v>
      </c>
      <c r="V164" s="137">
        <v>0</v>
      </c>
      <c r="W164" s="139">
        <v>600</v>
      </c>
      <c r="X164" s="138">
        <v>6772.45</v>
      </c>
      <c r="Y164" s="137">
        <v>0</v>
      </c>
      <c r="Z164" s="139">
        <v>50</v>
      </c>
      <c r="AA164" s="138">
        <v>25</v>
      </c>
      <c r="AB164" s="137">
        <v>0</v>
      </c>
      <c r="AC164" s="137">
        <v>0</v>
      </c>
      <c r="AD164" s="139">
        <v>1577.45</v>
      </c>
    </row>
    <row r="165" spans="1:30" hidden="1">
      <c r="A165" t="str">
        <f>Tabla20[[#This Row],[cedula]]&amp;Tabla20[[#This Row],[prog]]&amp;LEFT(Tabla20[[#This Row],[tipo]],3)</f>
        <v>0010072471501FIJ</v>
      </c>
      <c r="B165" s="135" t="s">
        <v>2463</v>
      </c>
      <c r="C165" s="135" t="s">
        <v>11</v>
      </c>
      <c r="D165" s="135" t="s">
        <v>2493</v>
      </c>
      <c r="E165" s="135" t="s">
        <v>3181</v>
      </c>
      <c r="F165" s="135" t="s">
        <v>3182</v>
      </c>
      <c r="G165" s="135" t="s">
        <v>3189</v>
      </c>
      <c r="H165" s="135" t="s">
        <v>1727</v>
      </c>
      <c r="I165" s="135" t="s">
        <v>211</v>
      </c>
      <c r="J165" s="135" t="s">
        <v>15</v>
      </c>
      <c r="K165" s="142" t="s">
        <v>1656</v>
      </c>
      <c r="L165" s="138">
        <v>31500</v>
      </c>
      <c r="M165" s="140">
        <v>0</v>
      </c>
      <c r="N165" s="138">
        <v>957.6</v>
      </c>
      <c r="O165" s="138">
        <v>904.05</v>
      </c>
      <c r="P165" s="138">
        <f>SUM(Tabla20[[#This Row],[ADP]:[SFS - Salud Padres]])</f>
        <v>3481</v>
      </c>
      <c r="Q165" s="138">
        <v>26157.35</v>
      </c>
      <c r="R165" s="135" t="str">
        <f>_xlfn.XLOOKUP(Tabla20[[#This Row],[cedula]],EMPXSEXO[NODOC],EMPXSEXO[GENERO])</f>
        <v>M</v>
      </c>
      <c r="S165" s="135" t="str">
        <f>_xlfn.XLOOKUP(Tabla20[[#This Row],[nomdepto]],Tabla21[LUGAR],Tabla21[CODLUGAR])</f>
        <v>01.83.00.00.11.01</v>
      </c>
      <c r="T165" s="135" t="s">
        <v>3724</v>
      </c>
      <c r="U165" s="135" t="s">
        <v>3723</v>
      </c>
      <c r="V165" s="137">
        <v>0</v>
      </c>
      <c r="W165" s="138">
        <v>300</v>
      </c>
      <c r="X165" s="138">
        <v>3106</v>
      </c>
      <c r="Y165" s="137">
        <v>0</v>
      </c>
      <c r="Z165" s="138">
        <v>50</v>
      </c>
      <c r="AA165" s="138">
        <v>25</v>
      </c>
      <c r="AB165" s="137">
        <v>0</v>
      </c>
      <c r="AC165" s="137">
        <v>0</v>
      </c>
      <c r="AD165" s="137">
        <v>0</v>
      </c>
    </row>
    <row r="166" spans="1:30" hidden="1">
      <c r="A166" t="str">
        <f>Tabla20[[#This Row],[cedula]]&amp;Tabla20[[#This Row],[prog]]&amp;LEFT(Tabla20[[#This Row],[tipo]],3)</f>
        <v>4023932384901FIJ</v>
      </c>
      <c r="B166" s="135" t="s">
        <v>2463</v>
      </c>
      <c r="C166" s="135" t="s">
        <v>11</v>
      </c>
      <c r="D166" s="135" t="s">
        <v>2493</v>
      </c>
      <c r="E166" s="135" t="s">
        <v>3181</v>
      </c>
      <c r="F166" s="135" t="s">
        <v>3182</v>
      </c>
      <c r="G166" s="135" t="s">
        <v>3184</v>
      </c>
      <c r="H166" s="135" t="s">
        <v>3525</v>
      </c>
      <c r="I166" s="135" t="s">
        <v>3526</v>
      </c>
      <c r="J166" s="135" t="s">
        <v>354</v>
      </c>
      <c r="K166" s="142" t="s">
        <v>1656</v>
      </c>
      <c r="L166" s="138">
        <v>30000</v>
      </c>
      <c r="M166" s="137">
        <v>0</v>
      </c>
      <c r="N166" s="138">
        <v>912</v>
      </c>
      <c r="O166" s="138">
        <v>861</v>
      </c>
      <c r="P166" s="138">
        <f>SUM(Tabla20[[#This Row],[ADP]:[SFS - Salud Padres]])</f>
        <v>5071</v>
      </c>
      <c r="Q166" s="138">
        <v>23156</v>
      </c>
      <c r="R166" s="135" t="str">
        <f>_xlfn.XLOOKUP(Tabla20[[#This Row],[cedula]],EMPXSEXO[NODOC],EMPXSEXO[GENERO])</f>
        <v>F</v>
      </c>
      <c r="S166" s="135" t="str">
        <f>_xlfn.XLOOKUP(Tabla20[[#This Row],[nomdepto]],Tabla21[LUGAR],Tabla21[CODLUGAR])</f>
        <v>01.83.00.00.11.01</v>
      </c>
      <c r="T166" s="135" t="s">
        <v>3724</v>
      </c>
      <c r="U166" s="135" t="s">
        <v>3723</v>
      </c>
      <c r="V166" s="137">
        <v>0</v>
      </c>
      <c r="W166" s="137">
        <v>0</v>
      </c>
      <c r="X166" s="139">
        <v>5046</v>
      </c>
      <c r="Y166" s="137">
        <v>0</v>
      </c>
      <c r="Z166" s="137">
        <v>0</v>
      </c>
      <c r="AA166" s="138">
        <v>25</v>
      </c>
      <c r="AB166" s="137">
        <v>0</v>
      </c>
      <c r="AC166" s="137">
        <v>0</v>
      </c>
      <c r="AD166" s="137">
        <v>0</v>
      </c>
    </row>
    <row r="167" spans="1:30" hidden="1">
      <c r="A167" t="str">
        <f>Tabla20[[#This Row],[cedula]]&amp;Tabla20[[#This Row],[prog]]&amp;LEFT(Tabla20[[#This Row],[tipo]],3)</f>
        <v>0011282603701FIJ</v>
      </c>
      <c r="B167" s="135" t="s">
        <v>2463</v>
      </c>
      <c r="C167" s="135" t="s">
        <v>11</v>
      </c>
      <c r="D167" s="135" t="s">
        <v>2493</v>
      </c>
      <c r="E167" s="135" t="s">
        <v>3181</v>
      </c>
      <c r="F167" s="135" t="s">
        <v>3182</v>
      </c>
      <c r="G167" s="135" t="s">
        <v>3188</v>
      </c>
      <c r="H167" s="135" t="s">
        <v>1813</v>
      </c>
      <c r="I167" s="135" t="s">
        <v>216</v>
      </c>
      <c r="J167" s="135" t="s">
        <v>15</v>
      </c>
      <c r="K167" s="142" t="s">
        <v>1656</v>
      </c>
      <c r="L167" s="138">
        <v>26250</v>
      </c>
      <c r="M167" s="140">
        <v>0</v>
      </c>
      <c r="N167" s="138">
        <v>798</v>
      </c>
      <c r="O167" s="138">
        <v>753.38</v>
      </c>
      <c r="P167" s="138">
        <f>SUM(Tabla20[[#This Row],[ADP]:[SFS - Salud Padres]])</f>
        <v>19731.03</v>
      </c>
      <c r="Q167" s="138">
        <v>4967.59</v>
      </c>
      <c r="R167" s="135" t="str">
        <f>_xlfn.XLOOKUP(Tabla20[[#This Row],[cedula]],EMPXSEXO[NODOC],EMPXSEXO[GENERO])</f>
        <v>M</v>
      </c>
      <c r="S167" s="135" t="str">
        <f>_xlfn.XLOOKUP(Tabla20[[#This Row],[nomdepto]],Tabla21[LUGAR],Tabla21[CODLUGAR])</f>
        <v>01.83.00.00.11.01</v>
      </c>
      <c r="T167" s="135" t="s">
        <v>3724</v>
      </c>
      <c r="U167" s="135" t="s">
        <v>3723</v>
      </c>
      <c r="V167" s="137">
        <v>0</v>
      </c>
      <c r="W167" s="138">
        <v>600</v>
      </c>
      <c r="X167" s="139">
        <v>19106.03</v>
      </c>
      <c r="Y167" s="137">
        <v>0</v>
      </c>
      <c r="Z167" s="137">
        <v>0</v>
      </c>
      <c r="AA167" s="138">
        <v>25</v>
      </c>
      <c r="AB167" s="137">
        <v>0</v>
      </c>
      <c r="AC167" s="137">
        <v>0</v>
      </c>
      <c r="AD167" s="137">
        <v>0</v>
      </c>
    </row>
    <row r="168" spans="1:30" hidden="1">
      <c r="A168" t="str">
        <f>Tabla20[[#This Row],[cedula]]&amp;Tabla20[[#This Row],[prog]]&amp;LEFT(Tabla20[[#This Row],[tipo]],3)</f>
        <v>0011320018201FIJ</v>
      </c>
      <c r="B168" s="135" t="s">
        <v>2463</v>
      </c>
      <c r="C168" s="135" t="s">
        <v>11</v>
      </c>
      <c r="D168" s="135" t="s">
        <v>2493</v>
      </c>
      <c r="E168" s="135" t="s">
        <v>3181</v>
      </c>
      <c r="F168" s="135" t="s">
        <v>3182</v>
      </c>
      <c r="G168" s="135" t="s">
        <v>3185</v>
      </c>
      <c r="H168" s="135" t="s">
        <v>1145</v>
      </c>
      <c r="I168" s="135" t="s">
        <v>217</v>
      </c>
      <c r="J168" s="135" t="s">
        <v>42</v>
      </c>
      <c r="K168" s="142" t="s">
        <v>1656</v>
      </c>
      <c r="L168" s="138">
        <v>25000</v>
      </c>
      <c r="M168" s="140">
        <v>0</v>
      </c>
      <c r="N168" s="138">
        <v>760</v>
      </c>
      <c r="O168" s="138">
        <v>717.5</v>
      </c>
      <c r="P168" s="138">
        <f>SUM(Tabla20[[#This Row],[ADP]:[SFS - Salud Padres]])</f>
        <v>16308.3</v>
      </c>
      <c r="Q168" s="138">
        <v>7214.2</v>
      </c>
      <c r="R168" s="135" t="str">
        <f>_xlfn.XLOOKUP(Tabla20[[#This Row],[cedula]],EMPXSEXO[NODOC],EMPXSEXO[GENERO])</f>
        <v>M</v>
      </c>
      <c r="S168" s="135" t="str">
        <f>_xlfn.XLOOKUP(Tabla20[[#This Row],[nomdepto]],Tabla21[LUGAR],Tabla21[CODLUGAR])</f>
        <v>01.83.00.00.11.01</v>
      </c>
      <c r="T168" s="135" t="s">
        <v>3724</v>
      </c>
      <c r="U168" s="135" t="s">
        <v>3723</v>
      </c>
      <c r="V168" s="137">
        <v>0</v>
      </c>
      <c r="W168" s="139">
        <v>300</v>
      </c>
      <c r="X168" s="139">
        <v>15933.3</v>
      </c>
      <c r="Y168" s="137">
        <v>0</v>
      </c>
      <c r="Z168" s="139">
        <v>50</v>
      </c>
      <c r="AA168" s="138">
        <v>25</v>
      </c>
      <c r="AB168" s="137">
        <v>0</v>
      </c>
      <c r="AC168" s="137">
        <v>0</v>
      </c>
      <c r="AD168" s="137">
        <v>0</v>
      </c>
    </row>
    <row r="169" spans="1:30" hidden="1">
      <c r="A169" t="str">
        <f>Tabla20[[#This Row],[cedula]]&amp;Tabla20[[#This Row],[prog]]&amp;LEFT(Tabla20[[#This Row],[tipo]],3)</f>
        <v>0011188872301FIJ</v>
      </c>
      <c r="B169" s="135" t="s">
        <v>2463</v>
      </c>
      <c r="C169" s="135" t="s">
        <v>11</v>
      </c>
      <c r="D169" s="135" t="s">
        <v>2493</v>
      </c>
      <c r="E169" s="135" t="s">
        <v>3181</v>
      </c>
      <c r="F169" s="135" t="s">
        <v>3182</v>
      </c>
      <c r="G169" s="135" t="s">
        <v>3193</v>
      </c>
      <c r="H169" s="135" t="s">
        <v>1097</v>
      </c>
      <c r="I169" s="135" t="s">
        <v>215</v>
      </c>
      <c r="J169" s="135" t="s">
        <v>15</v>
      </c>
      <c r="K169" s="142" t="s">
        <v>1656</v>
      </c>
      <c r="L169" s="138">
        <v>24000</v>
      </c>
      <c r="M169" s="137">
        <v>0</v>
      </c>
      <c r="N169" s="138">
        <v>729.6</v>
      </c>
      <c r="O169" s="138">
        <v>688.8</v>
      </c>
      <c r="P169" s="138">
        <f>SUM(Tabla20[[#This Row],[ADP]:[SFS - Salud Padres]])</f>
        <v>17921.18</v>
      </c>
      <c r="Q169" s="138">
        <v>4660.42</v>
      </c>
      <c r="R169" s="135" t="str">
        <f>_xlfn.XLOOKUP(Tabla20[[#This Row],[cedula]],EMPXSEXO[NODOC],EMPXSEXO[GENERO])</f>
        <v>M</v>
      </c>
      <c r="S169" s="135" t="str">
        <f>_xlfn.XLOOKUP(Tabla20[[#This Row],[nomdepto]],Tabla21[LUGAR],Tabla21[CODLUGAR])</f>
        <v>01.83.00.00.11.01</v>
      </c>
      <c r="T169" s="135" t="s">
        <v>3724</v>
      </c>
      <c r="U169" s="135" t="s">
        <v>3723</v>
      </c>
      <c r="V169" s="137">
        <v>0</v>
      </c>
      <c r="W169" s="137">
        <v>0</v>
      </c>
      <c r="X169" s="138">
        <v>16268.73</v>
      </c>
      <c r="Y169" s="137">
        <v>0</v>
      </c>
      <c r="Z169" s="138">
        <v>50</v>
      </c>
      <c r="AA169" s="138">
        <v>25</v>
      </c>
      <c r="AB169" s="137">
        <v>0</v>
      </c>
      <c r="AC169" s="137">
        <v>0</v>
      </c>
      <c r="AD169" s="138">
        <v>1577.45</v>
      </c>
    </row>
    <row r="170" spans="1:30" hidden="1">
      <c r="A170" t="str">
        <f>Tabla20[[#This Row],[cedula]]&amp;Tabla20[[#This Row],[prog]]&amp;LEFT(Tabla20[[#This Row],[tipo]],3)</f>
        <v>4022496764201FIJ</v>
      </c>
      <c r="B170" s="135" t="s">
        <v>2463</v>
      </c>
      <c r="C170" s="135" t="s">
        <v>11</v>
      </c>
      <c r="D170" s="135" t="s">
        <v>2493</v>
      </c>
      <c r="E170" s="135" t="s">
        <v>3181</v>
      </c>
      <c r="F170" s="135" t="s">
        <v>3182</v>
      </c>
      <c r="G170" s="135" t="s">
        <v>3184</v>
      </c>
      <c r="H170" s="135" t="s">
        <v>3115</v>
      </c>
      <c r="I170" s="135" t="s">
        <v>3114</v>
      </c>
      <c r="J170" s="135" t="s">
        <v>42</v>
      </c>
      <c r="K170" s="142" t="s">
        <v>1656</v>
      </c>
      <c r="L170" s="138">
        <v>24000</v>
      </c>
      <c r="M170" s="137">
        <v>0</v>
      </c>
      <c r="N170" s="138">
        <v>729.6</v>
      </c>
      <c r="O170" s="138">
        <v>688.8</v>
      </c>
      <c r="P170" s="138">
        <f>SUM(Tabla20[[#This Row],[ADP]:[SFS - Salud Padres]])</f>
        <v>2071</v>
      </c>
      <c r="Q170" s="138">
        <v>20510.599999999999</v>
      </c>
      <c r="R170" s="135" t="str">
        <f>_xlfn.XLOOKUP(Tabla20[[#This Row],[cedula]],EMPXSEXO[NODOC],EMPXSEXO[GENERO])</f>
        <v>M</v>
      </c>
      <c r="S170" s="135" t="str">
        <f>_xlfn.XLOOKUP(Tabla20[[#This Row],[nomdepto]],Tabla21[LUGAR],Tabla21[CODLUGAR])</f>
        <v>01.83.00.00.11.01</v>
      </c>
      <c r="T170" s="135" t="s">
        <v>3724</v>
      </c>
      <c r="U170" s="135" t="s">
        <v>3723</v>
      </c>
      <c r="V170" s="137">
        <v>0</v>
      </c>
      <c r="W170" s="137">
        <v>0</v>
      </c>
      <c r="X170" s="139">
        <v>2046</v>
      </c>
      <c r="Y170" s="137">
        <v>0</v>
      </c>
      <c r="Z170" s="137">
        <v>0</v>
      </c>
      <c r="AA170" s="138">
        <v>25</v>
      </c>
      <c r="AB170" s="137">
        <v>0</v>
      </c>
      <c r="AC170" s="137">
        <v>0</v>
      </c>
      <c r="AD170" s="137">
        <v>0</v>
      </c>
    </row>
    <row r="171" spans="1:30" hidden="1">
      <c r="A171" t="str">
        <f>Tabla20[[#This Row],[cedula]]&amp;Tabla20[[#This Row],[prog]]&amp;LEFT(Tabla20[[#This Row],[tipo]],3)</f>
        <v>0011677615401FIJ</v>
      </c>
      <c r="B171" s="135" t="s">
        <v>2463</v>
      </c>
      <c r="C171" s="135" t="s">
        <v>11</v>
      </c>
      <c r="D171" s="135" t="s">
        <v>2493</v>
      </c>
      <c r="E171" s="135" t="s">
        <v>3181</v>
      </c>
      <c r="F171" s="135" t="s">
        <v>3182</v>
      </c>
      <c r="G171" s="135" t="s">
        <v>3190</v>
      </c>
      <c r="H171" s="135" t="s">
        <v>1767</v>
      </c>
      <c r="I171" s="135" t="s">
        <v>214</v>
      </c>
      <c r="J171" s="135" t="s">
        <v>42</v>
      </c>
      <c r="K171" s="142" t="s">
        <v>1656</v>
      </c>
      <c r="L171" s="138">
        <v>22050</v>
      </c>
      <c r="M171" s="141">
        <v>0</v>
      </c>
      <c r="N171" s="138">
        <v>670.32</v>
      </c>
      <c r="O171" s="138">
        <v>632.84</v>
      </c>
      <c r="P171" s="138">
        <f>SUM(Tabla20[[#This Row],[ADP]:[SFS - Salud Padres]])</f>
        <v>15187.3</v>
      </c>
      <c r="Q171" s="138">
        <v>5559.54</v>
      </c>
      <c r="R171" s="135" t="str">
        <f>_xlfn.XLOOKUP(Tabla20[[#This Row],[cedula]],EMPXSEXO[NODOC],EMPXSEXO[GENERO])</f>
        <v>M</v>
      </c>
      <c r="S171" s="135" t="str">
        <f>_xlfn.XLOOKUP(Tabla20[[#This Row],[nomdepto]],Tabla21[LUGAR],Tabla21[CODLUGAR])</f>
        <v>01.83.00.00.11.01</v>
      </c>
      <c r="T171" s="135" t="s">
        <v>3724</v>
      </c>
      <c r="U171" s="135" t="s">
        <v>3723</v>
      </c>
      <c r="V171" s="137">
        <v>0</v>
      </c>
      <c r="W171" s="139">
        <v>300</v>
      </c>
      <c r="X171" s="138">
        <v>14862.3</v>
      </c>
      <c r="Y171" s="137">
        <v>0</v>
      </c>
      <c r="Z171" s="140">
        <v>0</v>
      </c>
      <c r="AA171" s="138">
        <v>25</v>
      </c>
      <c r="AB171" s="137">
        <v>0</v>
      </c>
      <c r="AC171" s="137">
        <v>0</v>
      </c>
      <c r="AD171" s="137">
        <v>0</v>
      </c>
    </row>
    <row r="172" spans="1:30" hidden="1">
      <c r="A172" t="str">
        <f>Tabla20[[#This Row],[cedula]]&amp;Tabla20[[#This Row],[prog]]&amp;LEFT(Tabla20[[#This Row],[tipo]],3)</f>
        <v>0011637932201FIJ</v>
      </c>
      <c r="B172" s="135" t="s">
        <v>2463</v>
      </c>
      <c r="C172" s="135" t="s">
        <v>11</v>
      </c>
      <c r="D172" s="135" t="s">
        <v>2493</v>
      </c>
      <c r="E172" s="135" t="s">
        <v>3181</v>
      </c>
      <c r="F172" s="135" t="s">
        <v>3182</v>
      </c>
      <c r="G172" s="135" t="s">
        <v>3190</v>
      </c>
      <c r="H172" s="135" t="s">
        <v>1940</v>
      </c>
      <c r="I172" s="135" t="s">
        <v>218</v>
      </c>
      <c r="J172" s="135" t="s">
        <v>42</v>
      </c>
      <c r="K172" s="142" t="s">
        <v>1656</v>
      </c>
      <c r="L172" s="138">
        <v>22050</v>
      </c>
      <c r="M172" s="141">
        <v>0</v>
      </c>
      <c r="N172" s="138">
        <v>670.32</v>
      </c>
      <c r="O172" s="138">
        <v>632.84</v>
      </c>
      <c r="P172" s="138">
        <f>SUM(Tabla20[[#This Row],[ADP]:[SFS - Salud Padres]])</f>
        <v>15162.55</v>
      </c>
      <c r="Q172" s="138">
        <v>5584.29</v>
      </c>
      <c r="R172" s="135" t="str">
        <f>_xlfn.XLOOKUP(Tabla20[[#This Row],[cedula]],EMPXSEXO[NODOC],EMPXSEXO[GENERO])</f>
        <v>M</v>
      </c>
      <c r="S172" s="135" t="str">
        <f>_xlfn.XLOOKUP(Tabla20[[#This Row],[nomdepto]],Tabla21[LUGAR],Tabla21[CODLUGAR])</f>
        <v>01.83.00.00.11.01</v>
      </c>
      <c r="T172" s="135" t="s">
        <v>3724</v>
      </c>
      <c r="U172" s="135" t="s">
        <v>3723</v>
      </c>
      <c r="V172" s="137">
        <v>0</v>
      </c>
      <c r="W172" s="139">
        <v>300</v>
      </c>
      <c r="X172" s="138">
        <v>14837.55</v>
      </c>
      <c r="Y172" s="137">
        <v>0</v>
      </c>
      <c r="Z172" s="137">
        <v>0</v>
      </c>
      <c r="AA172" s="138">
        <v>25</v>
      </c>
      <c r="AB172" s="137">
        <v>0</v>
      </c>
      <c r="AC172" s="137">
        <v>0</v>
      </c>
      <c r="AD172" s="137">
        <v>0</v>
      </c>
    </row>
    <row r="173" spans="1:30" hidden="1">
      <c r="A173" t="str">
        <f>Tabla20[[#This Row],[cedula]]&amp;Tabla20[[#This Row],[prog]]&amp;LEFT(Tabla20[[#This Row],[tipo]],3)</f>
        <v>2230084087701FIJ</v>
      </c>
      <c r="B173" s="135" t="s">
        <v>2463</v>
      </c>
      <c r="C173" s="135" t="s">
        <v>11</v>
      </c>
      <c r="D173" s="135" t="s">
        <v>2493</v>
      </c>
      <c r="E173" s="135" t="s">
        <v>3181</v>
      </c>
      <c r="F173" s="135" t="s">
        <v>3182</v>
      </c>
      <c r="G173" s="135" t="s">
        <v>3186</v>
      </c>
      <c r="H173" s="135" t="s">
        <v>3529</v>
      </c>
      <c r="I173" s="135" t="s">
        <v>3530</v>
      </c>
      <c r="J173" s="135" t="s">
        <v>42</v>
      </c>
      <c r="K173" s="142" t="s">
        <v>1656</v>
      </c>
      <c r="L173" s="138">
        <v>22000</v>
      </c>
      <c r="M173" s="140">
        <v>0</v>
      </c>
      <c r="N173" s="138">
        <v>668.8</v>
      </c>
      <c r="O173" s="138">
        <v>631.4</v>
      </c>
      <c r="P173" s="138">
        <f>SUM(Tabla20[[#This Row],[ADP]:[SFS - Salud Padres]])</f>
        <v>25</v>
      </c>
      <c r="Q173" s="138">
        <v>20674.8</v>
      </c>
      <c r="R173" s="135" t="str">
        <f>_xlfn.XLOOKUP(Tabla20[[#This Row],[cedula]],EMPXSEXO[NODOC],EMPXSEXO[GENERO])</f>
        <v>M</v>
      </c>
      <c r="S173" s="135" t="str">
        <f>_xlfn.XLOOKUP(Tabla20[[#This Row],[nomdepto]],Tabla21[LUGAR],Tabla21[CODLUGAR])</f>
        <v>01.83.00.00.11.01</v>
      </c>
      <c r="T173" s="135" t="s">
        <v>3724</v>
      </c>
      <c r="U173" s="135" t="s">
        <v>3723</v>
      </c>
      <c r="V173" s="137">
        <v>0</v>
      </c>
      <c r="W173" s="137">
        <v>0</v>
      </c>
      <c r="X173" s="137">
        <v>0</v>
      </c>
      <c r="Y173" s="137">
        <v>0</v>
      </c>
      <c r="Z173" s="137">
        <v>0</v>
      </c>
      <c r="AA173" s="138">
        <v>25</v>
      </c>
      <c r="AB173" s="137">
        <v>0</v>
      </c>
      <c r="AC173" s="137">
        <v>0</v>
      </c>
      <c r="AD173" s="137">
        <v>0</v>
      </c>
    </row>
    <row r="174" spans="1:30" hidden="1">
      <c r="A174" t="str">
        <f>Tabla20[[#This Row],[cedula]]&amp;Tabla20[[#This Row],[prog]]&amp;LEFT(Tabla20[[#This Row],[tipo]],3)</f>
        <v>4022219945301FIJ</v>
      </c>
      <c r="B174" s="135" t="s">
        <v>2463</v>
      </c>
      <c r="C174" s="135" t="s">
        <v>11</v>
      </c>
      <c r="D174" s="135" t="s">
        <v>2493</v>
      </c>
      <c r="E174" s="135" t="s">
        <v>3181</v>
      </c>
      <c r="F174" s="135" t="s">
        <v>3182</v>
      </c>
      <c r="G174" s="135" t="s">
        <v>3184</v>
      </c>
      <c r="H174" s="135" t="s">
        <v>3111</v>
      </c>
      <c r="I174" s="135" t="s">
        <v>3110</v>
      </c>
      <c r="J174" s="135" t="s">
        <v>213</v>
      </c>
      <c r="K174" s="142" t="s">
        <v>1656</v>
      </c>
      <c r="L174" s="138">
        <v>22000</v>
      </c>
      <c r="M174" s="137">
        <v>0</v>
      </c>
      <c r="N174" s="138">
        <v>668.8</v>
      </c>
      <c r="O174" s="138">
        <v>631.4</v>
      </c>
      <c r="P174" s="138">
        <f>SUM(Tabla20[[#This Row],[ADP]:[SFS - Salud Padres]])</f>
        <v>25</v>
      </c>
      <c r="Q174" s="138">
        <v>20674.8</v>
      </c>
      <c r="R174" s="135" t="str">
        <f>_xlfn.XLOOKUP(Tabla20[[#This Row],[cedula]],EMPXSEXO[NODOC],EMPXSEXO[GENERO])</f>
        <v>M</v>
      </c>
      <c r="S174" s="135" t="str">
        <f>_xlfn.XLOOKUP(Tabla20[[#This Row],[nomdepto]],Tabla21[LUGAR],Tabla21[CODLUGAR])</f>
        <v>01.83.00.00.11.01</v>
      </c>
      <c r="T174" s="135" t="s">
        <v>3724</v>
      </c>
      <c r="U174" s="135" t="s">
        <v>3723</v>
      </c>
      <c r="V174" s="137">
        <v>0</v>
      </c>
      <c r="W174" s="137">
        <v>0</v>
      </c>
      <c r="X174" s="137">
        <v>0</v>
      </c>
      <c r="Y174" s="137">
        <v>0</v>
      </c>
      <c r="Z174" s="137">
        <v>0</v>
      </c>
      <c r="AA174" s="138">
        <v>25</v>
      </c>
      <c r="AB174" s="137">
        <v>0</v>
      </c>
      <c r="AC174" s="137">
        <v>0</v>
      </c>
      <c r="AD174" s="137">
        <v>0</v>
      </c>
    </row>
    <row r="175" spans="1:30" hidden="1">
      <c r="A175" t="str">
        <f>Tabla20[[#This Row],[cedula]]&amp;Tabla20[[#This Row],[prog]]&amp;LEFT(Tabla20[[#This Row],[tipo]],3)</f>
        <v>0970028027501FIJ</v>
      </c>
      <c r="B175" s="135" t="s">
        <v>2463</v>
      </c>
      <c r="C175" s="135" t="s">
        <v>11</v>
      </c>
      <c r="D175" s="135" t="s">
        <v>2493</v>
      </c>
      <c r="E175" s="135" t="s">
        <v>3181</v>
      </c>
      <c r="F175" s="135" t="s">
        <v>3182</v>
      </c>
      <c r="G175" s="135" t="s">
        <v>3186</v>
      </c>
      <c r="H175" s="135" t="s">
        <v>3022</v>
      </c>
      <c r="I175" s="135" t="s">
        <v>3042</v>
      </c>
      <c r="J175" s="135" t="s">
        <v>213</v>
      </c>
      <c r="K175" s="142" t="s">
        <v>1656</v>
      </c>
      <c r="L175" s="138">
        <v>22000</v>
      </c>
      <c r="M175" s="141">
        <v>0</v>
      </c>
      <c r="N175" s="138">
        <v>668.8</v>
      </c>
      <c r="O175" s="138">
        <v>631.4</v>
      </c>
      <c r="P175" s="138">
        <f>SUM(Tabla20[[#This Row],[ADP]:[SFS - Salud Padres]])</f>
        <v>3818.17</v>
      </c>
      <c r="Q175" s="138">
        <v>16881.63</v>
      </c>
      <c r="R175" s="135" t="str">
        <f>_xlfn.XLOOKUP(Tabla20[[#This Row],[cedula]],EMPXSEXO[NODOC],EMPXSEXO[GENERO])</f>
        <v>M</v>
      </c>
      <c r="S175" s="135" t="str">
        <f>_xlfn.XLOOKUP(Tabla20[[#This Row],[nomdepto]],Tabla21[LUGAR],Tabla21[CODLUGAR])</f>
        <v>01.83.00.00.11.01</v>
      </c>
      <c r="T175" s="135" t="s">
        <v>3724</v>
      </c>
      <c r="U175" s="135" t="s">
        <v>3723</v>
      </c>
      <c r="V175" s="137">
        <v>0</v>
      </c>
      <c r="W175" s="137">
        <v>0</v>
      </c>
      <c r="X175" s="138">
        <v>3793.17</v>
      </c>
      <c r="Y175" s="137">
        <v>0</v>
      </c>
      <c r="Z175" s="137">
        <v>0</v>
      </c>
      <c r="AA175" s="138">
        <v>25</v>
      </c>
      <c r="AB175" s="137">
        <v>0</v>
      </c>
      <c r="AC175" s="137">
        <v>0</v>
      </c>
      <c r="AD175" s="137">
        <v>0</v>
      </c>
    </row>
    <row r="176" spans="1:30" hidden="1">
      <c r="A176" t="str">
        <f>Tabla20[[#This Row],[cedula]]&amp;Tabla20[[#This Row],[prog]]&amp;LEFT(Tabla20[[#This Row],[tipo]],3)</f>
        <v>4022346798201FIJ</v>
      </c>
      <c r="B176" s="135" t="s">
        <v>2463</v>
      </c>
      <c r="C176" s="135" t="s">
        <v>11</v>
      </c>
      <c r="D176" s="135" t="s">
        <v>2493</v>
      </c>
      <c r="E176" s="135" t="s">
        <v>3181</v>
      </c>
      <c r="F176" s="135" t="s">
        <v>3182</v>
      </c>
      <c r="G176" s="135" t="s">
        <v>3186</v>
      </c>
      <c r="H176" s="135" t="s">
        <v>3615</v>
      </c>
      <c r="I176" s="135" t="s">
        <v>3614</v>
      </c>
      <c r="J176" s="135" t="s">
        <v>213</v>
      </c>
      <c r="K176" s="142" t="s">
        <v>1656</v>
      </c>
      <c r="L176" s="138">
        <v>22000</v>
      </c>
      <c r="M176" s="140">
        <v>0</v>
      </c>
      <c r="N176" s="138">
        <v>668.8</v>
      </c>
      <c r="O176" s="138">
        <v>631.4</v>
      </c>
      <c r="P176" s="138">
        <f>SUM(Tabla20[[#This Row],[ADP]:[SFS - Salud Padres]])</f>
        <v>1571</v>
      </c>
      <c r="Q176" s="138">
        <v>19128.8</v>
      </c>
      <c r="R176" s="135" t="str">
        <f>_xlfn.XLOOKUP(Tabla20[[#This Row],[cedula]],EMPXSEXO[NODOC],EMPXSEXO[GENERO])</f>
        <v>F</v>
      </c>
      <c r="S176" s="135" t="str">
        <f>_xlfn.XLOOKUP(Tabla20[[#This Row],[nomdepto]],Tabla21[LUGAR],Tabla21[CODLUGAR])</f>
        <v>01.83.00.00.11.01</v>
      </c>
      <c r="T176" s="135" t="s">
        <v>3724</v>
      </c>
      <c r="U176" s="135" t="s">
        <v>3723</v>
      </c>
      <c r="V176" s="137">
        <v>0</v>
      </c>
      <c r="W176" s="141">
        <v>0</v>
      </c>
      <c r="X176" s="139">
        <v>1546</v>
      </c>
      <c r="Y176" s="137">
        <v>0</v>
      </c>
      <c r="Z176" s="137">
        <v>0</v>
      </c>
      <c r="AA176" s="138">
        <v>25</v>
      </c>
      <c r="AB176" s="137">
        <v>0</v>
      </c>
      <c r="AC176" s="137">
        <v>0</v>
      </c>
      <c r="AD176" s="141">
        <v>0</v>
      </c>
    </row>
    <row r="177" spans="1:30" hidden="1">
      <c r="A177" t="str">
        <f>Tabla20[[#This Row],[cedula]]&amp;Tabla20[[#This Row],[prog]]&amp;LEFT(Tabla20[[#This Row],[tipo]],3)</f>
        <v>0500032982001FIJ</v>
      </c>
      <c r="B177" s="135" t="s">
        <v>2463</v>
      </c>
      <c r="C177" s="135" t="s">
        <v>11</v>
      </c>
      <c r="D177" s="135" t="s">
        <v>2493</v>
      </c>
      <c r="E177" s="135" t="s">
        <v>3181</v>
      </c>
      <c r="F177" s="135" t="s">
        <v>3182</v>
      </c>
      <c r="G177" s="135" t="s">
        <v>3186</v>
      </c>
      <c r="H177" s="135" t="s">
        <v>3345</v>
      </c>
      <c r="I177" s="135" t="s">
        <v>3344</v>
      </c>
      <c r="J177" s="135" t="s">
        <v>30</v>
      </c>
      <c r="K177" s="142" t="s">
        <v>260</v>
      </c>
      <c r="L177" s="138">
        <v>36000</v>
      </c>
      <c r="M177" s="140">
        <v>0</v>
      </c>
      <c r="N177" s="138">
        <v>1094.4000000000001</v>
      </c>
      <c r="O177" s="138">
        <v>1033.2</v>
      </c>
      <c r="P177" s="138">
        <f>SUM(Tabla20[[#This Row],[ADP]:[SFS - Salud Padres]])</f>
        <v>25</v>
      </c>
      <c r="Q177" s="138">
        <v>33847.4</v>
      </c>
      <c r="R177" s="135" t="str">
        <f>_xlfn.XLOOKUP(Tabla20[[#This Row],[cedula]],EMPXSEXO[NODOC],EMPXSEXO[GENERO])</f>
        <v>M</v>
      </c>
      <c r="S177" s="135" t="str">
        <f>_xlfn.XLOOKUP(Tabla20[[#This Row],[nomdepto]],Tabla21[LUGAR],Tabla21[CODLUGAR])</f>
        <v>01.83.00.00.11.02</v>
      </c>
      <c r="T177" s="135" t="s">
        <v>3724</v>
      </c>
      <c r="U177" s="135" t="s">
        <v>3723</v>
      </c>
      <c r="V177" s="137">
        <v>0</v>
      </c>
      <c r="W177" s="137">
        <v>0</v>
      </c>
      <c r="X177" s="140">
        <v>0</v>
      </c>
      <c r="Y177" s="137">
        <v>0</v>
      </c>
      <c r="Z177" s="141">
        <v>0</v>
      </c>
      <c r="AA177" s="138">
        <v>25</v>
      </c>
      <c r="AB177" s="137">
        <v>0</v>
      </c>
      <c r="AC177" s="137">
        <v>0</v>
      </c>
      <c r="AD177" s="137">
        <v>0</v>
      </c>
    </row>
    <row r="178" spans="1:30" hidden="1">
      <c r="A178" t="str">
        <f>Tabla20[[#This Row],[cedula]]&amp;Tabla20[[#This Row],[prog]]&amp;LEFT(Tabla20[[#This Row],[tipo]],3)</f>
        <v>0410019541301FIJ</v>
      </c>
      <c r="B178" s="135" t="s">
        <v>2463</v>
      </c>
      <c r="C178" s="135" t="s">
        <v>11</v>
      </c>
      <c r="D178" s="135" t="s">
        <v>2493</v>
      </c>
      <c r="E178" s="135" t="s">
        <v>3181</v>
      </c>
      <c r="F178" s="135" t="s">
        <v>3182</v>
      </c>
      <c r="G178" s="135" t="s">
        <v>3186</v>
      </c>
      <c r="H178" s="135" t="s">
        <v>2570</v>
      </c>
      <c r="I178" s="135" t="s">
        <v>2554</v>
      </c>
      <c r="J178" s="135" t="s">
        <v>30</v>
      </c>
      <c r="K178" s="142" t="s">
        <v>260</v>
      </c>
      <c r="L178" s="138">
        <v>36000</v>
      </c>
      <c r="M178" s="141">
        <v>0</v>
      </c>
      <c r="N178" s="138">
        <v>1094.4000000000001</v>
      </c>
      <c r="O178" s="138">
        <v>1033.2</v>
      </c>
      <c r="P178" s="138">
        <f>SUM(Tabla20[[#This Row],[ADP]:[SFS - Salud Padres]])</f>
        <v>21556.58</v>
      </c>
      <c r="Q178" s="138">
        <v>12315.82</v>
      </c>
      <c r="R178" s="135" t="str">
        <f>_xlfn.XLOOKUP(Tabla20[[#This Row],[cedula]],EMPXSEXO[NODOC],EMPXSEXO[GENERO])</f>
        <v>M</v>
      </c>
      <c r="S178" s="135" t="str">
        <f>_xlfn.XLOOKUP(Tabla20[[#This Row],[nomdepto]],Tabla21[LUGAR],Tabla21[CODLUGAR])</f>
        <v>01.83.00.00.11.02</v>
      </c>
      <c r="T178" s="135" t="s">
        <v>3724</v>
      </c>
      <c r="U178" s="135" t="s">
        <v>3723</v>
      </c>
      <c r="V178" s="137">
        <v>0</v>
      </c>
      <c r="W178" s="141">
        <v>0</v>
      </c>
      <c r="X178" s="138">
        <v>21531.58</v>
      </c>
      <c r="Y178" s="137">
        <v>0</v>
      </c>
      <c r="Z178" s="137">
        <v>0</v>
      </c>
      <c r="AA178" s="138">
        <v>25</v>
      </c>
      <c r="AB178" s="137">
        <v>0</v>
      </c>
      <c r="AC178" s="137">
        <v>0</v>
      </c>
      <c r="AD178" s="141">
        <v>0</v>
      </c>
    </row>
    <row r="179" spans="1:30" hidden="1">
      <c r="A179" t="str">
        <f>Tabla20[[#This Row],[cedula]]&amp;Tabla20[[#This Row],[prog]]&amp;LEFT(Tabla20[[#This Row],[tipo]],3)</f>
        <v>0010025001801FIJ</v>
      </c>
      <c r="B179" s="135" t="s">
        <v>2463</v>
      </c>
      <c r="C179" s="135" t="s">
        <v>11</v>
      </c>
      <c r="D179" s="135" t="s">
        <v>2493</v>
      </c>
      <c r="E179" s="135" t="s">
        <v>3181</v>
      </c>
      <c r="F179" s="135" t="s">
        <v>3182</v>
      </c>
      <c r="G179" s="135" t="s">
        <v>3200</v>
      </c>
      <c r="H179" s="135" t="s">
        <v>1808</v>
      </c>
      <c r="I179" s="135" t="s">
        <v>1470</v>
      </c>
      <c r="J179" s="135" t="s">
        <v>30</v>
      </c>
      <c r="K179" s="142" t="s">
        <v>260</v>
      </c>
      <c r="L179" s="138">
        <v>36000</v>
      </c>
      <c r="M179" s="141">
        <v>0</v>
      </c>
      <c r="N179" s="138">
        <v>1094.4000000000001</v>
      </c>
      <c r="O179" s="138">
        <v>1033.2</v>
      </c>
      <c r="P179" s="138">
        <f>SUM(Tabla20[[#This Row],[ADP]:[SFS - Salud Padres]])</f>
        <v>25</v>
      </c>
      <c r="Q179" s="138">
        <v>33847.4</v>
      </c>
      <c r="R179" s="135" t="str">
        <f>_xlfn.XLOOKUP(Tabla20[[#This Row],[cedula]],EMPXSEXO[NODOC],EMPXSEXO[GENERO])</f>
        <v>M</v>
      </c>
      <c r="S179" s="135" t="str">
        <f>_xlfn.XLOOKUP(Tabla20[[#This Row],[nomdepto]],Tabla21[LUGAR],Tabla21[CODLUGAR])</f>
        <v>01.83.00.00.11.02</v>
      </c>
      <c r="T179" s="135" t="s">
        <v>3724</v>
      </c>
      <c r="U179" s="135" t="s">
        <v>3723</v>
      </c>
      <c r="V179" s="137">
        <v>0</v>
      </c>
      <c r="W179" s="137">
        <v>0</v>
      </c>
      <c r="X179" s="140">
        <v>0</v>
      </c>
      <c r="Y179" s="137">
        <v>0</v>
      </c>
      <c r="Z179" s="141">
        <v>0</v>
      </c>
      <c r="AA179" s="138">
        <v>25</v>
      </c>
      <c r="AB179" s="137">
        <v>0</v>
      </c>
      <c r="AC179" s="137">
        <v>0</v>
      </c>
      <c r="AD179" s="137">
        <v>0</v>
      </c>
    </row>
    <row r="180" spans="1:30" hidden="1">
      <c r="A180" t="str">
        <f>Tabla20[[#This Row],[cedula]]&amp;Tabla20[[#This Row],[prog]]&amp;LEFT(Tabla20[[#This Row],[tipo]],3)</f>
        <v>4021236568401FIJ</v>
      </c>
      <c r="B180" s="135" t="s">
        <v>2463</v>
      </c>
      <c r="C180" s="135" t="s">
        <v>11</v>
      </c>
      <c r="D180" s="135" t="s">
        <v>2493</v>
      </c>
      <c r="E180" s="135" t="s">
        <v>3181</v>
      </c>
      <c r="F180" s="135" t="s">
        <v>3182</v>
      </c>
      <c r="G180" s="135" t="s">
        <v>3186</v>
      </c>
      <c r="H180" s="135" t="s">
        <v>3537</v>
      </c>
      <c r="I180" s="135" t="s">
        <v>3538</v>
      </c>
      <c r="J180" s="135" t="s">
        <v>10</v>
      </c>
      <c r="K180" s="142" t="s">
        <v>260</v>
      </c>
      <c r="L180" s="138">
        <v>35000</v>
      </c>
      <c r="M180" s="137">
        <v>0</v>
      </c>
      <c r="N180" s="138">
        <v>1064</v>
      </c>
      <c r="O180" s="138">
        <v>1004.5</v>
      </c>
      <c r="P180" s="138">
        <f>SUM(Tabla20[[#This Row],[ADP]:[SFS - Salud Padres]])</f>
        <v>4671</v>
      </c>
      <c r="Q180" s="138">
        <v>28260.5</v>
      </c>
      <c r="R180" s="135" t="str">
        <f>_xlfn.XLOOKUP(Tabla20[[#This Row],[cedula]],EMPXSEXO[NODOC],EMPXSEXO[GENERO])</f>
        <v>F</v>
      </c>
      <c r="S180" s="135" t="str">
        <f>_xlfn.XLOOKUP(Tabla20[[#This Row],[nomdepto]],Tabla21[LUGAR],Tabla21[CODLUGAR])</f>
        <v>01.83.00.00.11.02</v>
      </c>
      <c r="T180" s="135" t="s">
        <v>3724</v>
      </c>
      <c r="U180" s="135" t="s">
        <v>3723</v>
      </c>
      <c r="V180" s="137">
        <v>0</v>
      </c>
      <c r="W180" s="137">
        <v>0</v>
      </c>
      <c r="X180" s="138">
        <v>4646</v>
      </c>
      <c r="Y180" s="137">
        <v>0</v>
      </c>
      <c r="Z180" s="141">
        <v>0</v>
      </c>
      <c r="AA180" s="138">
        <v>25</v>
      </c>
      <c r="AB180" s="137">
        <v>0</v>
      </c>
      <c r="AC180" s="137">
        <v>0</v>
      </c>
      <c r="AD180" s="137">
        <v>0</v>
      </c>
    </row>
    <row r="181" spans="1:30" hidden="1">
      <c r="A181" t="str">
        <f>Tabla20[[#This Row],[cedula]]&amp;Tabla20[[#This Row],[prog]]&amp;LEFT(Tabla20[[#This Row],[tipo]],3)</f>
        <v>0011817617101FIJ</v>
      </c>
      <c r="B181" s="135" t="s">
        <v>2463</v>
      </c>
      <c r="C181" s="135" t="s">
        <v>11</v>
      </c>
      <c r="D181" s="135" t="s">
        <v>2493</v>
      </c>
      <c r="E181" s="135" t="s">
        <v>3181</v>
      </c>
      <c r="F181" s="135" t="s">
        <v>3182</v>
      </c>
      <c r="G181" s="135" t="s">
        <v>3184</v>
      </c>
      <c r="H181" s="135" t="s">
        <v>1855</v>
      </c>
      <c r="I181" s="135" t="s">
        <v>995</v>
      </c>
      <c r="J181" s="135" t="s">
        <v>168</v>
      </c>
      <c r="K181" s="142" t="s">
        <v>260</v>
      </c>
      <c r="L181" s="138">
        <v>35000</v>
      </c>
      <c r="M181" s="141">
        <v>0</v>
      </c>
      <c r="N181" s="138">
        <v>1064</v>
      </c>
      <c r="O181" s="138">
        <v>1004.5</v>
      </c>
      <c r="P181" s="138">
        <f>SUM(Tabla20[[#This Row],[ADP]:[SFS - Salud Padres]])</f>
        <v>25</v>
      </c>
      <c r="Q181" s="138">
        <v>32906.5</v>
      </c>
      <c r="R181" s="135" t="str">
        <f>_xlfn.XLOOKUP(Tabla20[[#This Row],[cedula]],EMPXSEXO[NODOC],EMPXSEXO[GENERO])</f>
        <v>F</v>
      </c>
      <c r="S181" s="135" t="str">
        <f>_xlfn.XLOOKUP(Tabla20[[#This Row],[nomdepto]],Tabla21[LUGAR],Tabla21[CODLUGAR])</f>
        <v>01.83.00.00.11.02</v>
      </c>
      <c r="T181" s="135" t="s">
        <v>3724</v>
      </c>
      <c r="U181" s="135" t="s">
        <v>3723</v>
      </c>
      <c r="V181" s="137">
        <v>0</v>
      </c>
      <c r="W181" s="141">
        <v>0</v>
      </c>
      <c r="X181" s="140">
        <v>0</v>
      </c>
      <c r="Y181" s="137">
        <v>0</v>
      </c>
      <c r="Z181" s="137">
        <v>0</v>
      </c>
      <c r="AA181" s="138">
        <v>25</v>
      </c>
      <c r="AB181" s="137">
        <v>0</v>
      </c>
      <c r="AC181" s="137">
        <v>0</v>
      </c>
      <c r="AD181" s="141">
        <v>0</v>
      </c>
    </row>
    <row r="182" spans="1:30" hidden="1">
      <c r="A182" t="str">
        <f>Tabla20[[#This Row],[cedula]]&amp;Tabla20[[#This Row],[prog]]&amp;LEFT(Tabla20[[#This Row],[tipo]],3)</f>
        <v>0011359801501FIJ</v>
      </c>
      <c r="B182" s="135" t="s">
        <v>2463</v>
      </c>
      <c r="C182" s="135" t="s">
        <v>11</v>
      </c>
      <c r="D182" s="135" t="s">
        <v>2493</v>
      </c>
      <c r="E182" s="135" t="s">
        <v>3181</v>
      </c>
      <c r="F182" s="135" t="s">
        <v>3182</v>
      </c>
      <c r="G182" s="135" t="s">
        <v>3186</v>
      </c>
      <c r="H182" s="135" t="s">
        <v>1919</v>
      </c>
      <c r="I182" s="135" t="s">
        <v>993</v>
      </c>
      <c r="J182" s="135" t="s">
        <v>119</v>
      </c>
      <c r="K182" s="142" t="s">
        <v>260</v>
      </c>
      <c r="L182" s="138">
        <v>35000</v>
      </c>
      <c r="M182" s="140">
        <v>0</v>
      </c>
      <c r="N182" s="138">
        <v>1064</v>
      </c>
      <c r="O182" s="138">
        <v>1004.5</v>
      </c>
      <c r="P182" s="138">
        <f>SUM(Tabla20[[#This Row],[ADP]:[SFS - Salud Padres]])</f>
        <v>12764.57</v>
      </c>
      <c r="Q182" s="138">
        <v>20166.93</v>
      </c>
      <c r="R182" s="135" t="str">
        <f>_xlfn.XLOOKUP(Tabla20[[#This Row],[cedula]],EMPXSEXO[NODOC],EMPXSEXO[GENERO])</f>
        <v>M</v>
      </c>
      <c r="S182" s="135" t="str">
        <f>_xlfn.XLOOKUP(Tabla20[[#This Row],[nomdepto]],Tabla21[LUGAR],Tabla21[CODLUGAR])</f>
        <v>01.83.00.00.11.02</v>
      </c>
      <c r="T182" s="135" t="s">
        <v>3724</v>
      </c>
      <c r="U182" s="135" t="s">
        <v>3723</v>
      </c>
      <c r="V182" s="137">
        <v>0</v>
      </c>
      <c r="W182" s="140">
        <v>0</v>
      </c>
      <c r="X182" s="138">
        <v>12739.57</v>
      </c>
      <c r="Y182" s="137">
        <v>0</v>
      </c>
      <c r="Z182" s="141">
        <v>0</v>
      </c>
      <c r="AA182" s="138">
        <v>25</v>
      </c>
      <c r="AB182" s="137">
        <v>0</v>
      </c>
      <c r="AC182" s="137">
        <v>0</v>
      </c>
      <c r="AD182" s="141">
        <v>0</v>
      </c>
    </row>
    <row r="183" spans="1:30" hidden="1">
      <c r="A183" t="str">
        <f>Tabla20[[#This Row],[cedula]]&amp;Tabla20[[#This Row],[prog]]&amp;LEFT(Tabla20[[#This Row],[tipo]],3)</f>
        <v>0010670232701FIJ</v>
      </c>
      <c r="B183" s="135" t="s">
        <v>2463</v>
      </c>
      <c r="C183" s="135" t="s">
        <v>11</v>
      </c>
      <c r="D183" s="135" t="s">
        <v>2493</v>
      </c>
      <c r="E183" s="135" t="s">
        <v>3181</v>
      </c>
      <c r="F183" s="135" t="s">
        <v>3182</v>
      </c>
      <c r="G183" s="135" t="s">
        <v>3186</v>
      </c>
      <c r="H183" s="135" t="s">
        <v>3355</v>
      </c>
      <c r="I183" s="135" t="s">
        <v>3354</v>
      </c>
      <c r="J183" s="135" t="s">
        <v>2592</v>
      </c>
      <c r="K183" s="142" t="s">
        <v>260</v>
      </c>
      <c r="L183" s="138">
        <v>30000</v>
      </c>
      <c r="M183" s="140">
        <v>0</v>
      </c>
      <c r="N183" s="138">
        <v>912</v>
      </c>
      <c r="O183" s="138">
        <v>861</v>
      </c>
      <c r="P183" s="138">
        <f>SUM(Tabla20[[#This Row],[ADP]:[SFS - Salud Padres]])</f>
        <v>25</v>
      </c>
      <c r="Q183" s="138">
        <v>28202</v>
      </c>
      <c r="R183" s="135" t="str">
        <f>_xlfn.XLOOKUP(Tabla20[[#This Row],[cedula]],EMPXSEXO[NODOC],EMPXSEXO[GENERO])</f>
        <v>M</v>
      </c>
      <c r="S183" s="135" t="str">
        <f>_xlfn.XLOOKUP(Tabla20[[#This Row],[nomdepto]],Tabla21[LUGAR],Tabla21[CODLUGAR])</f>
        <v>01.83.00.00.11.02</v>
      </c>
      <c r="T183" s="135" t="s">
        <v>3724</v>
      </c>
      <c r="U183" s="135" t="s">
        <v>3723</v>
      </c>
      <c r="V183" s="137">
        <v>0</v>
      </c>
      <c r="W183" s="140">
        <v>0</v>
      </c>
      <c r="X183" s="141">
        <v>0</v>
      </c>
      <c r="Y183" s="137">
        <v>0</v>
      </c>
      <c r="Z183" s="140">
        <v>0</v>
      </c>
      <c r="AA183" s="138">
        <v>25</v>
      </c>
      <c r="AB183" s="137">
        <v>0</v>
      </c>
      <c r="AC183" s="137">
        <v>0</v>
      </c>
      <c r="AD183" s="137">
        <v>0</v>
      </c>
    </row>
    <row r="184" spans="1:30" hidden="1">
      <c r="A184" t="str">
        <f>Tabla20[[#This Row],[cedula]]&amp;Tabla20[[#This Row],[prog]]&amp;LEFT(Tabla20[[#This Row],[tipo]],3)</f>
        <v>0010495672701FIJ</v>
      </c>
      <c r="B184" s="135" t="s">
        <v>2463</v>
      </c>
      <c r="C184" s="135" t="s">
        <v>11</v>
      </c>
      <c r="D184" s="135" t="s">
        <v>2493</v>
      </c>
      <c r="E184" s="135" t="s">
        <v>3181</v>
      </c>
      <c r="F184" s="135" t="s">
        <v>3182</v>
      </c>
      <c r="G184" s="135" t="s">
        <v>3186</v>
      </c>
      <c r="H184" s="135" t="s">
        <v>3361</v>
      </c>
      <c r="I184" s="135" t="s">
        <v>3360</v>
      </c>
      <c r="J184" s="135" t="s">
        <v>30</v>
      </c>
      <c r="K184" s="135" t="s">
        <v>260</v>
      </c>
      <c r="L184" s="138">
        <v>30000</v>
      </c>
      <c r="M184" s="140">
        <v>0</v>
      </c>
      <c r="N184" s="138">
        <v>912</v>
      </c>
      <c r="O184" s="138">
        <v>861</v>
      </c>
      <c r="P184" s="138">
        <f>SUM(Tabla20[[#This Row],[ADP]:[SFS - Salud Padres]])</f>
        <v>1571</v>
      </c>
      <c r="Q184" s="138">
        <v>26656</v>
      </c>
      <c r="R184" s="135" t="str">
        <f>_xlfn.XLOOKUP(Tabla20[[#This Row],[cedula]],EMPXSEXO[NODOC],EMPXSEXO[GENERO])</f>
        <v>M</v>
      </c>
      <c r="S184" s="135" t="str">
        <f>_xlfn.XLOOKUP(Tabla20[[#This Row],[nomdepto]],Tabla21[LUGAR],Tabla21[CODLUGAR])</f>
        <v>01.83.00.00.11.02</v>
      </c>
      <c r="T184" s="135" t="s">
        <v>3724</v>
      </c>
      <c r="U184" s="135" t="s">
        <v>3723</v>
      </c>
      <c r="V184" s="137">
        <v>0</v>
      </c>
      <c r="W184" s="141">
        <v>0</v>
      </c>
      <c r="X184" s="139">
        <v>1546</v>
      </c>
      <c r="Y184" s="137">
        <v>0</v>
      </c>
      <c r="Z184" s="141">
        <v>0</v>
      </c>
      <c r="AA184" s="138">
        <v>25</v>
      </c>
      <c r="AB184" s="137">
        <v>0</v>
      </c>
      <c r="AC184" s="137">
        <v>0</v>
      </c>
      <c r="AD184" s="137">
        <v>0</v>
      </c>
    </row>
    <row r="185" spans="1:30" hidden="1">
      <c r="A185" t="str">
        <f>Tabla20[[#This Row],[cedula]]&amp;Tabla20[[#This Row],[prog]]&amp;LEFT(Tabla20[[#This Row],[tipo]],3)</f>
        <v>0011436002701FIJ</v>
      </c>
      <c r="B185" s="135" t="s">
        <v>2463</v>
      </c>
      <c r="C185" s="135" t="s">
        <v>11</v>
      </c>
      <c r="D185" s="135" t="s">
        <v>2493</v>
      </c>
      <c r="E185" s="135" t="s">
        <v>3181</v>
      </c>
      <c r="F185" s="135" t="s">
        <v>3182</v>
      </c>
      <c r="G185" s="135" t="s">
        <v>3184</v>
      </c>
      <c r="H185" s="135" t="s">
        <v>1733</v>
      </c>
      <c r="I185" s="135" t="s">
        <v>1351</v>
      </c>
      <c r="J185" s="135" t="s">
        <v>27</v>
      </c>
      <c r="K185" s="135" t="s">
        <v>260</v>
      </c>
      <c r="L185" s="138">
        <v>24000</v>
      </c>
      <c r="M185" s="140">
        <v>0</v>
      </c>
      <c r="N185" s="138">
        <v>729.6</v>
      </c>
      <c r="O185" s="138">
        <v>688.8</v>
      </c>
      <c r="P185" s="138">
        <f>SUM(Tabla20[[#This Row],[ADP]:[SFS - Salud Padres]])</f>
        <v>25</v>
      </c>
      <c r="Q185" s="138">
        <v>22556.6</v>
      </c>
      <c r="R185" s="135" t="str">
        <f>_xlfn.XLOOKUP(Tabla20[[#This Row],[cedula]],EMPXSEXO[NODOC],EMPXSEXO[GENERO])</f>
        <v>M</v>
      </c>
      <c r="S185" s="135" t="str">
        <f>_xlfn.XLOOKUP(Tabla20[[#This Row],[nomdepto]],Tabla21[LUGAR],Tabla21[CODLUGAR])</f>
        <v>01.83.00.00.11.02</v>
      </c>
      <c r="T185" s="135" t="s">
        <v>3724</v>
      </c>
      <c r="U185" s="135" t="s">
        <v>3723</v>
      </c>
      <c r="V185" s="137">
        <v>0</v>
      </c>
      <c r="W185" s="141">
        <v>0</v>
      </c>
      <c r="X185" s="141">
        <v>0</v>
      </c>
      <c r="Y185" s="137">
        <v>0</v>
      </c>
      <c r="Z185" s="141">
        <v>0</v>
      </c>
      <c r="AA185" s="138">
        <v>25</v>
      </c>
      <c r="AB185" s="137">
        <v>0</v>
      </c>
      <c r="AC185" s="137">
        <v>0</v>
      </c>
      <c r="AD185" s="141">
        <v>0</v>
      </c>
    </row>
    <row r="186" spans="1:30" hidden="1">
      <c r="A186" t="str">
        <f>Tabla20[[#This Row],[cedula]]&amp;Tabla20[[#This Row],[prog]]&amp;LEFT(Tabla20[[#This Row],[tipo]],3)</f>
        <v>2240006610001FIJ</v>
      </c>
      <c r="B186" s="135" t="s">
        <v>2463</v>
      </c>
      <c r="C186" s="135" t="s">
        <v>11</v>
      </c>
      <c r="D186" s="135" t="s">
        <v>2493</v>
      </c>
      <c r="E186" s="135" t="s">
        <v>3181</v>
      </c>
      <c r="F186" s="135" t="s">
        <v>3182</v>
      </c>
      <c r="G186" s="135" t="s">
        <v>3186</v>
      </c>
      <c r="H186" s="135" t="s">
        <v>3443</v>
      </c>
      <c r="I186" s="135" t="s">
        <v>3442</v>
      </c>
      <c r="J186" s="135" t="s">
        <v>371</v>
      </c>
      <c r="K186" s="135" t="s">
        <v>260</v>
      </c>
      <c r="L186" s="138">
        <v>24000</v>
      </c>
      <c r="M186" s="140">
        <v>0</v>
      </c>
      <c r="N186" s="138">
        <v>729.6</v>
      </c>
      <c r="O186" s="138">
        <v>688.8</v>
      </c>
      <c r="P186" s="138">
        <f>SUM(Tabla20[[#This Row],[ADP]:[SFS - Salud Padres]])</f>
        <v>4011</v>
      </c>
      <c r="Q186" s="138">
        <v>18570.599999999999</v>
      </c>
      <c r="R186" s="135" t="str">
        <f>_xlfn.XLOOKUP(Tabla20[[#This Row],[cedula]],EMPXSEXO[NODOC],EMPXSEXO[GENERO])</f>
        <v>M</v>
      </c>
      <c r="S186" s="135" t="str">
        <f>_xlfn.XLOOKUP(Tabla20[[#This Row],[nomdepto]],Tabla21[LUGAR],Tabla21[CODLUGAR])</f>
        <v>01.83.00.00.11.02</v>
      </c>
      <c r="T186" s="135" t="s">
        <v>3724</v>
      </c>
      <c r="U186" s="135" t="s">
        <v>3723</v>
      </c>
      <c r="V186" s="137">
        <v>0</v>
      </c>
      <c r="W186" s="137">
        <v>0</v>
      </c>
      <c r="X186" s="138">
        <v>3986</v>
      </c>
      <c r="Y186" s="137">
        <v>0</v>
      </c>
      <c r="Z186" s="140">
        <v>0</v>
      </c>
      <c r="AA186" s="138">
        <v>25</v>
      </c>
      <c r="AB186" s="137">
        <v>0</v>
      </c>
      <c r="AC186" s="137">
        <v>0</v>
      </c>
      <c r="AD186" s="137">
        <v>0</v>
      </c>
    </row>
    <row r="187" spans="1:30" hidden="1">
      <c r="A187" t="str">
        <f>Tabla20[[#This Row],[cedula]]&amp;Tabla20[[#This Row],[prog]]&amp;LEFT(Tabla20[[#This Row],[tipo]],3)</f>
        <v>4020073398401FIJ</v>
      </c>
      <c r="B187" s="135" t="s">
        <v>2463</v>
      </c>
      <c r="C187" s="135" t="s">
        <v>11</v>
      </c>
      <c r="D187" s="135" t="s">
        <v>2493</v>
      </c>
      <c r="E187" s="135" t="s">
        <v>3181</v>
      </c>
      <c r="F187" s="135" t="s">
        <v>3182</v>
      </c>
      <c r="G187" s="135" t="s">
        <v>3186</v>
      </c>
      <c r="H187" s="135" t="s">
        <v>3599</v>
      </c>
      <c r="I187" s="135" t="s">
        <v>3598</v>
      </c>
      <c r="J187" s="135" t="s">
        <v>394</v>
      </c>
      <c r="K187" s="135" t="s">
        <v>260</v>
      </c>
      <c r="L187" s="138">
        <v>22000</v>
      </c>
      <c r="M187" s="141">
        <v>0</v>
      </c>
      <c r="N187" s="138">
        <v>668.8</v>
      </c>
      <c r="O187" s="138">
        <v>631.4</v>
      </c>
      <c r="P187" s="138">
        <f>SUM(Tabla20[[#This Row],[ADP]:[SFS - Salud Padres]])</f>
        <v>25</v>
      </c>
      <c r="Q187" s="138">
        <v>20674.8</v>
      </c>
      <c r="R187" s="135" t="str">
        <f>_xlfn.XLOOKUP(Tabla20[[#This Row],[cedula]],EMPXSEXO[NODOC],EMPXSEXO[GENERO])</f>
        <v>M</v>
      </c>
      <c r="S187" s="135" t="str">
        <f>_xlfn.XLOOKUP(Tabla20[[#This Row],[nomdepto]],Tabla21[LUGAR],Tabla21[CODLUGAR])</f>
        <v>01.83.00.00.11.02</v>
      </c>
      <c r="T187" s="135" t="s">
        <v>3724</v>
      </c>
      <c r="U187" s="135" t="s">
        <v>3723</v>
      </c>
      <c r="V187" s="137">
        <v>0</v>
      </c>
      <c r="W187" s="137">
        <v>0</v>
      </c>
      <c r="X187" s="140">
        <v>0</v>
      </c>
      <c r="Y187" s="137">
        <v>0</v>
      </c>
      <c r="Z187" s="141">
        <v>0</v>
      </c>
      <c r="AA187" s="138">
        <v>25</v>
      </c>
      <c r="AB187" s="137">
        <v>0</v>
      </c>
      <c r="AC187" s="137">
        <v>0</v>
      </c>
      <c r="AD187" s="137">
        <v>0</v>
      </c>
    </row>
    <row r="188" spans="1:30" hidden="1">
      <c r="A188" t="str">
        <f>Tabla20[[#This Row],[cedula]]&amp;Tabla20[[#This Row],[prog]]&amp;LEFT(Tabla20[[#This Row],[tipo]],3)</f>
        <v>4021359975201FIJ</v>
      </c>
      <c r="B188" s="135" t="s">
        <v>2463</v>
      </c>
      <c r="C188" s="135" t="s">
        <v>11</v>
      </c>
      <c r="D188" s="135" t="s">
        <v>2493</v>
      </c>
      <c r="E188" s="135" t="s">
        <v>3181</v>
      </c>
      <c r="F188" s="135" t="s">
        <v>3182</v>
      </c>
      <c r="G188" s="135" t="s">
        <v>3186</v>
      </c>
      <c r="H188" s="135" t="s">
        <v>3353</v>
      </c>
      <c r="I188" s="135" t="s">
        <v>3352</v>
      </c>
      <c r="J188" s="135" t="s">
        <v>394</v>
      </c>
      <c r="K188" s="135" t="s">
        <v>260</v>
      </c>
      <c r="L188" s="138">
        <v>22000</v>
      </c>
      <c r="M188" s="141">
        <v>0</v>
      </c>
      <c r="N188" s="138">
        <v>668.8</v>
      </c>
      <c r="O188" s="138">
        <v>631.4</v>
      </c>
      <c r="P188" s="138">
        <f>SUM(Tabla20[[#This Row],[ADP]:[SFS - Salud Padres]])</f>
        <v>2891</v>
      </c>
      <c r="Q188" s="138">
        <v>17808.8</v>
      </c>
      <c r="R188" s="135" t="str">
        <f>_xlfn.XLOOKUP(Tabla20[[#This Row],[cedula]],EMPXSEXO[NODOC],EMPXSEXO[GENERO])</f>
        <v>M</v>
      </c>
      <c r="S188" s="135" t="str">
        <f>_xlfn.XLOOKUP(Tabla20[[#This Row],[nomdepto]],Tabla21[LUGAR],Tabla21[CODLUGAR])</f>
        <v>01.83.00.00.11.02</v>
      </c>
      <c r="T188" s="135" t="s">
        <v>3724</v>
      </c>
      <c r="U188" s="135" t="s">
        <v>3723</v>
      </c>
      <c r="V188" s="137">
        <v>0</v>
      </c>
      <c r="W188" s="137">
        <v>0</v>
      </c>
      <c r="X188" s="139">
        <v>2866</v>
      </c>
      <c r="Y188" s="137">
        <v>0</v>
      </c>
      <c r="Z188" s="137">
        <v>0</v>
      </c>
      <c r="AA188" s="138">
        <v>25</v>
      </c>
      <c r="AB188" s="137">
        <v>0</v>
      </c>
      <c r="AC188" s="137">
        <v>0</v>
      </c>
      <c r="AD188" s="137">
        <v>0</v>
      </c>
    </row>
    <row r="189" spans="1:30" hidden="1">
      <c r="A189" t="str">
        <f>Tabla20[[#This Row],[cedula]]&amp;Tabla20[[#This Row],[prog]]&amp;LEFT(Tabla20[[#This Row],[tipo]],3)</f>
        <v>4020057153301FIJ</v>
      </c>
      <c r="B189" s="135" t="s">
        <v>2463</v>
      </c>
      <c r="C189" s="135" t="s">
        <v>11</v>
      </c>
      <c r="D189" s="135" t="s">
        <v>2493</v>
      </c>
      <c r="E189" s="135" t="s">
        <v>3181</v>
      </c>
      <c r="F189" s="135" t="s">
        <v>3182</v>
      </c>
      <c r="G189" s="135" t="s">
        <v>3186</v>
      </c>
      <c r="H189" s="135" t="s">
        <v>3617</v>
      </c>
      <c r="I189" s="135" t="s">
        <v>3616</v>
      </c>
      <c r="J189" s="135" t="s">
        <v>394</v>
      </c>
      <c r="K189" s="135" t="s">
        <v>260</v>
      </c>
      <c r="L189" s="138">
        <v>22000</v>
      </c>
      <c r="M189" s="137">
        <v>0</v>
      </c>
      <c r="N189" s="138">
        <v>668.8</v>
      </c>
      <c r="O189" s="138">
        <v>631.4</v>
      </c>
      <c r="P189" s="138">
        <f>SUM(Tabla20[[#This Row],[ADP]:[SFS - Salud Padres]])</f>
        <v>25</v>
      </c>
      <c r="Q189" s="138">
        <v>20674.8</v>
      </c>
      <c r="R189" s="135" t="str">
        <f>_xlfn.XLOOKUP(Tabla20[[#This Row],[cedula]],EMPXSEXO[NODOC],EMPXSEXO[GENERO])</f>
        <v>M</v>
      </c>
      <c r="S189" s="135" t="str">
        <f>_xlfn.XLOOKUP(Tabla20[[#This Row],[nomdepto]],Tabla21[LUGAR],Tabla21[CODLUGAR])</f>
        <v>01.83.00.00.11.02</v>
      </c>
      <c r="T189" s="135" t="s">
        <v>3724</v>
      </c>
      <c r="U189" s="135" t="s">
        <v>3723</v>
      </c>
      <c r="V189" s="137">
        <v>0</v>
      </c>
      <c r="W189" s="141">
        <v>0</v>
      </c>
      <c r="X189" s="141">
        <v>0</v>
      </c>
      <c r="Y189" s="137">
        <v>0</v>
      </c>
      <c r="Z189" s="141">
        <v>0</v>
      </c>
      <c r="AA189" s="138">
        <v>25</v>
      </c>
      <c r="AB189" s="137">
        <v>0</v>
      </c>
      <c r="AC189" s="137">
        <v>0</v>
      </c>
      <c r="AD189" s="137">
        <v>0</v>
      </c>
    </row>
    <row r="190" spans="1:30" hidden="1">
      <c r="A190" t="str">
        <f>Tabla20[[#This Row],[cedula]]&amp;Tabla20[[#This Row],[prog]]&amp;LEFT(Tabla20[[#This Row],[tipo]],3)</f>
        <v>4023130635401FIJ</v>
      </c>
      <c r="B190" s="135" t="s">
        <v>2463</v>
      </c>
      <c r="C190" s="135" t="s">
        <v>11</v>
      </c>
      <c r="D190" s="135" t="s">
        <v>2493</v>
      </c>
      <c r="E190" s="135" t="s">
        <v>3181</v>
      </c>
      <c r="F190" s="135" t="s">
        <v>3182</v>
      </c>
      <c r="G190" s="135" t="s">
        <v>3186</v>
      </c>
      <c r="H190" s="135" t="s">
        <v>3607</v>
      </c>
      <c r="I190" s="135" t="s">
        <v>3606</v>
      </c>
      <c r="J190" s="135" t="s">
        <v>394</v>
      </c>
      <c r="K190" s="135" t="s">
        <v>260</v>
      </c>
      <c r="L190" s="138">
        <v>20000</v>
      </c>
      <c r="M190" s="141">
        <v>0</v>
      </c>
      <c r="N190" s="138">
        <v>608</v>
      </c>
      <c r="O190" s="138">
        <v>574</v>
      </c>
      <c r="P190" s="138">
        <f>SUM(Tabla20[[#This Row],[ADP]:[SFS - Salud Padres]])</f>
        <v>25</v>
      </c>
      <c r="Q190" s="138">
        <v>18793</v>
      </c>
      <c r="R190" s="135" t="str">
        <f>_xlfn.XLOOKUP(Tabla20[[#This Row],[cedula]],EMPXSEXO[NODOC],EMPXSEXO[GENERO])</f>
        <v>M</v>
      </c>
      <c r="S190" s="135" t="str">
        <f>_xlfn.XLOOKUP(Tabla20[[#This Row],[nomdepto]],Tabla21[LUGAR],Tabla21[CODLUGAR])</f>
        <v>01.83.00.00.11.02</v>
      </c>
      <c r="T190" s="135" t="s">
        <v>3724</v>
      </c>
      <c r="U190" s="135" t="s">
        <v>3723</v>
      </c>
      <c r="V190" s="137">
        <v>0</v>
      </c>
      <c r="W190" s="141">
        <v>0</v>
      </c>
      <c r="X190" s="140">
        <v>0</v>
      </c>
      <c r="Y190" s="137">
        <v>0</v>
      </c>
      <c r="Z190" s="141">
        <v>0</v>
      </c>
      <c r="AA190" s="138">
        <v>25</v>
      </c>
      <c r="AB190" s="137">
        <v>0</v>
      </c>
      <c r="AC190" s="137">
        <v>0</v>
      </c>
      <c r="AD190" s="141">
        <v>0</v>
      </c>
    </row>
    <row r="191" spans="1:30" hidden="1">
      <c r="A191" t="str">
        <f>Tabla20[[#This Row],[cedula]]&amp;Tabla20[[#This Row],[prog]]&amp;LEFT(Tabla20[[#This Row],[tipo]],3)</f>
        <v>0260133832601FIJ</v>
      </c>
      <c r="B191" s="135" t="s">
        <v>2463</v>
      </c>
      <c r="C191" s="135" t="s">
        <v>11</v>
      </c>
      <c r="D191" s="135" t="s">
        <v>2493</v>
      </c>
      <c r="E191" s="135" t="s">
        <v>3181</v>
      </c>
      <c r="F191" s="135" t="s">
        <v>3182</v>
      </c>
      <c r="G191" s="135" t="s">
        <v>3186</v>
      </c>
      <c r="H191" s="135" t="s">
        <v>3587</v>
      </c>
      <c r="I191" s="135" t="s">
        <v>3586</v>
      </c>
      <c r="J191" s="135" t="s">
        <v>8</v>
      </c>
      <c r="K191" s="135" t="s">
        <v>260</v>
      </c>
      <c r="L191" s="138">
        <v>18000</v>
      </c>
      <c r="M191" s="140">
        <v>0</v>
      </c>
      <c r="N191" s="138">
        <v>547.20000000000005</v>
      </c>
      <c r="O191" s="138">
        <v>516.6</v>
      </c>
      <c r="P191" s="138">
        <f>SUM(Tabla20[[#This Row],[ADP]:[SFS - Salud Padres]])</f>
        <v>2071</v>
      </c>
      <c r="Q191" s="138">
        <v>14865.2</v>
      </c>
      <c r="R191" s="135" t="str">
        <f>_xlfn.XLOOKUP(Tabla20[[#This Row],[cedula]],EMPXSEXO[NODOC],EMPXSEXO[GENERO])</f>
        <v>F</v>
      </c>
      <c r="S191" s="135" t="str">
        <f>_xlfn.XLOOKUP(Tabla20[[#This Row],[nomdepto]],Tabla21[LUGAR],Tabla21[CODLUGAR])</f>
        <v>01.83.00.00.11.02</v>
      </c>
      <c r="T191" s="135" t="s">
        <v>3724</v>
      </c>
      <c r="U191" s="135" t="s">
        <v>3723</v>
      </c>
      <c r="V191" s="137">
        <v>0</v>
      </c>
      <c r="W191" s="137">
        <v>0</v>
      </c>
      <c r="X191" s="139">
        <v>2046</v>
      </c>
      <c r="Y191" s="137">
        <v>0</v>
      </c>
      <c r="Z191" s="141">
        <v>0</v>
      </c>
      <c r="AA191" s="138">
        <v>25</v>
      </c>
      <c r="AB191" s="137">
        <v>0</v>
      </c>
      <c r="AC191" s="137">
        <v>0</v>
      </c>
      <c r="AD191" s="137">
        <v>0</v>
      </c>
    </row>
    <row r="192" spans="1:30" hidden="1">
      <c r="A192" t="str">
        <f>Tabla20[[#This Row],[cedula]]&amp;Tabla20[[#This Row],[prog]]&amp;LEFT(Tabla20[[#This Row],[tipo]],3)</f>
        <v>1360016913301FIJ</v>
      </c>
      <c r="B192" s="135" t="s">
        <v>2463</v>
      </c>
      <c r="C192" s="135" t="s">
        <v>11</v>
      </c>
      <c r="D192" s="135" t="s">
        <v>2493</v>
      </c>
      <c r="E192" s="135" t="s">
        <v>3181</v>
      </c>
      <c r="F192" s="135" t="s">
        <v>3182</v>
      </c>
      <c r="G192" s="135" t="s">
        <v>3186</v>
      </c>
      <c r="H192" s="135" t="s">
        <v>1728</v>
      </c>
      <c r="I192" s="135" t="s">
        <v>1350</v>
      </c>
      <c r="J192" s="135" t="s">
        <v>8</v>
      </c>
      <c r="K192" s="135" t="s">
        <v>260</v>
      </c>
      <c r="L192" s="138">
        <v>16000</v>
      </c>
      <c r="M192" s="141">
        <v>0</v>
      </c>
      <c r="N192" s="138">
        <v>486.4</v>
      </c>
      <c r="O192" s="138">
        <v>459.2</v>
      </c>
      <c r="P192" s="138">
        <f>SUM(Tabla20[[#This Row],[ADP]:[SFS - Salud Padres]])</f>
        <v>3071</v>
      </c>
      <c r="Q192" s="138">
        <v>11983.4</v>
      </c>
      <c r="R192" s="135" t="str">
        <f>_xlfn.XLOOKUP(Tabla20[[#This Row],[cedula]],EMPXSEXO[NODOC],EMPXSEXO[GENERO])</f>
        <v>M</v>
      </c>
      <c r="S192" s="135" t="str">
        <f>_xlfn.XLOOKUP(Tabla20[[#This Row],[nomdepto]],Tabla21[LUGAR],Tabla21[CODLUGAR])</f>
        <v>01.83.00.00.11.02</v>
      </c>
      <c r="T192" s="135" t="s">
        <v>3724</v>
      </c>
      <c r="U192" s="135" t="s">
        <v>3723</v>
      </c>
      <c r="V192" s="137">
        <v>0</v>
      </c>
      <c r="W192" s="141">
        <v>0</v>
      </c>
      <c r="X192" s="139">
        <v>3046</v>
      </c>
      <c r="Y192" s="137">
        <v>0</v>
      </c>
      <c r="Z192" s="137">
        <v>0</v>
      </c>
      <c r="AA192" s="138">
        <v>25</v>
      </c>
      <c r="AB192" s="137">
        <v>0</v>
      </c>
      <c r="AC192" s="137">
        <v>0</v>
      </c>
      <c r="AD192" s="137">
        <v>0</v>
      </c>
    </row>
    <row r="193" spans="1:30" hidden="1">
      <c r="A193" t="str">
        <f>Tabla20[[#This Row],[cedula]]&amp;Tabla20[[#This Row],[prog]]&amp;LEFT(Tabla20[[#This Row],[tipo]],3)</f>
        <v>0011944415601FIJ</v>
      </c>
      <c r="B193" s="135" t="s">
        <v>2463</v>
      </c>
      <c r="C193" s="135" t="s">
        <v>11</v>
      </c>
      <c r="D193" s="135" t="s">
        <v>2493</v>
      </c>
      <c r="E193" s="135" t="s">
        <v>3181</v>
      </c>
      <c r="F193" s="135" t="s">
        <v>3182</v>
      </c>
      <c r="G193" s="135" t="s">
        <v>3186</v>
      </c>
      <c r="H193" s="135" t="s">
        <v>1938</v>
      </c>
      <c r="I193" s="135" t="s">
        <v>1357</v>
      </c>
      <c r="J193" s="135" t="s">
        <v>394</v>
      </c>
      <c r="K193" s="135" t="s">
        <v>260</v>
      </c>
      <c r="L193" s="138">
        <v>15000</v>
      </c>
      <c r="M193" s="137">
        <v>0</v>
      </c>
      <c r="N193" s="138">
        <v>456</v>
      </c>
      <c r="O193" s="138">
        <v>430.5</v>
      </c>
      <c r="P193" s="138">
        <f>SUM(Tabla20[[#This Row],[ADP]:[SFS - Salud Padres]])</f>
        <v>25</v>
      </c>
      <c r="Q193" s="138">
        <v>14088.5</v>
      </c>
      <c r="R193" s="135" t="str">
        <f>_xlfn.XLOOKUP(Tabla20[[#This Row],[cedula]],EMPXSEXO[NODOC],EMPXSEXO[GENERO])</f>
        <v>M</v>
      </c>
      <c r="S193" s="135" t="str">
        <f>_xlfn.XLOOKUP(Tabla20[[#This Row],[nomdepto]],Tabla21[LUGAR],Tabla21[CODLUGAR])</f>
        <v>01.83.00.00.11.02</v>
      </c>
      <c r="T193" s="135" t="s">
        <v>3724</v>
      </c>
      <c r="U193" s="135" t="s">
        <v>3723</v>
      </c>
      <c r="V193" s="137">
        <v>0</v>
      </c>
      <c r="W193" s="137">
        <v>0</v>
      </c>
      <c r="X193" s="141">
        <v>0</v>
      </c>
      <c r="Y193" s="137">
        <v>0</v>
      </c>
      <c r="Z193" s="137">
        <v>0</v>
      </c>
      <c r="AA193" s="138">
        <v>25</v>
      </c>
      <c r="AB193" s="137">
        <v>0</v>
      </c>
      <c r="AC193" s="137">
        <v>0</v>
      </c>
      <c r="AD193" s="137">
        <v>0</v>
      </c>
    </row>
    <row r="194" spans="1:30" hidden="1">
      <c r="A194" t="str">
        <f>Tabla20[[#This Row],[cedula]]&amp;Tabla20[[#This Row],[prog]]&amp;LEFT(Tabla20[[#This Row],[tipo]],3)</f>
        <v>0220007338101FIJ</v>
      </c>
      <c r="B194" s="135" t="s">
        <v>2463</v>
      </c>
      <c r="C194" s="135" t="s">
        <v>11</v>
      </c>
      <c r="D194" s="135" t="s">
        <v>2493</v>
      </c>
      <c r="E194" s="135" t="s">
        <v>3181</v>
      </c>
      <c r="F194" s="135" t="s">
        <v>3182</v>
      </c>
      <c r="G194" s="135" t="s">
        <v>3185</v>
      </c>
      <c r="H194" s="135" t="s">
        <v>1868</v>
      </c>
      <c r="I194" s="135" t="s">
        <v>903</v>
      </c>
      <c r="J194" s="135" t="s">
        <v>255</v>
      </c>
      <c r="K194" s="142" t="s">
        <v>579</v>
      </c>
      <c r="L194" s="138">
        <v>70000</v>
      </c>
      <c r="M194" s="138">
        <v>5052.99</v>
      </c>
      <c r="N194" s="138">
        <v>2128</v>
      </c>
      <c r="O194" s="138">
        <v>2009</v>
      </c>
      <c r="P194" s="138">
        <f>SUM(Tabla20[[#This Row],[ADP]:[SFS - Salud Padres]])</f>
        <v>10595.95</v>
      </c>
      <c r="Q194" s="138">
        <v>50214.06</v>
      </c>
      <c r="R194" s="135" t="str">
        <f>_xlfn.XLOOKUP(Tabla20[[#This Row],[cedula]],EMPXSEXO[NODOC],EMPXSEXO[GENERO])</f>
        <v>M</v>
      </c>
      <c r="S194" s="135" t="str">
        <f>_xlfn.XLOOKUP(Tabla20[[#This Row],[nomdepto]],Tabla21[LUGAR],Tabla21[CODLUGAR])</f>
        <v>01.83.00.00.11.02.01</v>
      </c>
      <c r="T194" s="135" t="s">
        <v>3724</v>
      </c>
      <c r="U194" s="135" t="s">
        <v>3723</v>
      </c>
      <c r="V194" s="137">
        <v>0</v>
      </c>
      <c r="W194" s="138">
        <v>1600</v>
      </c>
      <c r="X194" s="139">
        <v>7393.5</v>
      </c>
      <c r="Y194" s="137">
        <v>0</v>
      </c>
      <c r="Z194" s="141">
        <v>0</v>
      </c>
      <c r="AA194" s="138">
        <v>25</v>
      </c>
      <c r="AB194" s="137">
        <v>0</v>
      </c>
      <c r="AC194" s="137">
        <v>0</v>
      </c>
      <c r="AD194" s="139">
        <v>1577.45</v>
      </c>
    </row>
    <row r="195" spans="1:30" hidden="1">
      <c r="A195" t="str">
        <f>Tabla20[[#This Row],[cedula]]&amp;Tabla20[[#This Row],[prog]]&amp;LEFT(Tabla20[[#This Row],[tipo]],3)</f>
        <v>0010172018301FIJ</v>
      </c>
      <c r="B195" s="135" t="s">
        <v>2463</v>
      </c>
      <c r="C195" s="135" t="s">
        <v>11</v>
      </c>
      <c r="D195" s="135" t="s">
        <v>2493</v>
      </c>
      <c r="E195" s="135" t="s">
        <v>3181</v>
      </c>
      <c r="F195" s="135" t="s">
        <v>3182</v>
      </c>
      <c r="G195" s="135" t="s">
        <v>3193</v>
      </c>
      <c r="H195" s="135" t="s">
        <v>1111</v>
      </c>
      <c r="I195" s="135" t="s">
        <v>583</v>
      </c>
      <c r="J195" s="135" t="s">
        <v>584</v>
      </c>
      <c r="K195" s="135" t="s">
        <v>579</v>
      </c>
      <c r="L195" s="138">
        <v>50000</v>
      </c>
      <c r="M195" s="139">
        <v>1854</v>
      </c>
      <c r="N195" s="138">
        <v>1520</v>
      </c>
      <c r="O195" s="138">
        <v>1435</v>
      </c>
      <c r="P195" s="138">
        <f>SUM(Tabla20[[#This Row],[ADP]:[SFS - Salud Padres]])</f>
        <v>5105</v>
      </c>
      <c r="Q195" s="138">
        <v>40086</v>
      </c>
      <c r="R195" s="135" t="str">
        <f>_xlfn.XLOOKUP(Tabla20[[#This Row],[cedula]],EMPXSEXO[NODOC],EMPXSEXO[GENERO])</f>
        <v>M</v>
      </c>
      <c r="S195" s="135" t="str">
        <f>_xlfn.XLOOKUP(Tabla20[[#This Row],[nomdepto]],Tabla21[LUGAR],Tabla21[CODLUGAR])</f>
        <v>01.83.00.00.11.02.01</v>
      </c>
      <c r="T195" s="135" t="s">
        <v>3724</v>
      </c>
      <c r="U195" s="135" t="s">
        <v>3723</v>
      </c>
      <c r="V195" s="137">
        <v>0</v>
      </c>
      <c r="W195" s="139">
        <v>300</v>
      </c>
      <c r="X195" s="139">
        <v>4730</v>
      </c>
      <c r="Y195" s="137">
        <v>0</v>
      </c>
      <c r="Z195" s="139">
        <v>50</v>
      </c>
      <c r="AA195" s="138">
        <v>25</v>
      </c>
      <c r="AB195" s="137">
        <v>0</v>
      </c>
      <c r="AC195" s="137">
        <v>0</v>
      </c>
      <c r="AD195" s="141">
        <v>0</v>
      </c>
    </row>
    <row r="196" spans="1:30" hidden="1">
      <c r="A196" t="str">
        <f>Tabla20[[#This Row],[cedula]]&amp;Tabla20[[#This Row],[prog]]&amp;LEFT(Tabla20[[#This Row],[tipo]],3)</f>
        <v>0680055333801FIJ</v>
      </c>
      <c r="B196" s="135" t="s">
        <v>2463</v>
      </c>
      <c r="C196" s="135" t="s">
        <v>11</v>
      </c>
      <c r="D196" s="135" t="s">
        <v>2493</v>
      </c>
      <c r="E196" s="135" t="s">
        <v>3181</v>
      </c>
      <c r="F196" s="135" t="s">
        <v>3182</v>
      </c>
      <c r="G196" s="135" t="s">
        <v>3189</v>
      </c>
      <c r="H196" s="135" t="s">
        <v>2472</v>
      </c>
      <c r="I196" s="135" t="s">
        <v>2484</v>
      </c>
      <c r="J196" s="135" t="s">
        <v>954</v>
      </c>
      <c r="K196" s="135" t="s">
        <v>579</v>
      </c>
      <c r="L196" s="138">
        <v>35000</v>
      </c>
      <c r="M196" s="140">
        <v>0</v>
      </c>
      <c r="N196" s="138">
        <v>1064</v>
      </c>
      <c r="O196" s="138">
        <v>1004.5</v>
      </c>
      <c r="P196" s="138">
        <f>SUM(Tabla20[[#This Row],[ADP]:[SFS - Salud Padres]])</f>
        <v>25</v>
      </c>
      <c r="Q196" s="138">
        <v>32906.5</v>
      </c>
      <c r="R196" s="135" t="str">
        <f>_xlfn.XLOOKUP(Tabla20[[#This Row],[cedula]],EMPXSEXO[NODOC],EMPXSEXO[GENERO])</f>
        <v>M</v>
      </c>
      <c r="S196" s="135" t="str">
        <f>_xlfn.XLOOKUP(Tabla20[[#This Row],[nomdepto]],Tabla21[LUGAR],Tabla21[CODLUGAR])</f>
        <v>01.83.00.00.11.02.01</v>
      </c>
      <c r="T196" s="135" t="s">
        <v>3724</v>
      </c>
      <c r="U196" s="135" t="s">
        <v>3723</v>
      </c>
      <c r="V196" s="137">
        <v>0</v>
      </c>
      <c r="W196" s="137">
        <v>0</v>
      </c>
      <c r="X196" s="137">
        <v>0</v>
      </c>
      <c r="Y196" s="137">
        <v>0</v>
      </c>
      <c r="Z196" s="141">
        <v>0</v>
      </c>
      <c r="AA196" s="138">
        <v>25</v>
      </c>
      <c r="AB196" s="137">
        <v>0</v>
      </c>
      <c r="AC196" s="137">
        <v>0</v>
      </c>
      <c r="AD196" s="137">
        <v>0</v>
      </c>
    </row>
    <row r="197" spans="1:30" hidden="1">
      <c r="A197" t="str">
        <f>Tabla20[[#This Row],[cedula]]&amp;Tabla20[[#This Row],[prog]]&amp;LEFT(Tabla20[[#This Row],[tipo]],3)</f>
        <v>4022811886101FIJ</v>
      </c>
      <c r="B197" s="135" t="s">
        <v>2463</v>
      </c>
      <c r="C197" s="135" t="s">
        <v>11</v>
      </c>
      <c r="D197" s="135" t="s">
        <v>2493</v>
      </c>
      <c r="E197" s="135" t="s">
        <v>3181</v>
      </c>
      <c r="F197" s="135" t="s">
        <v>3182</v>
      </c>
      <c r="G197" s="135" t="s">
        <v>3186</v>
      </c>
      <c r="H197" s="135" t="s">
        <v>3113</v>
      </c>
      <c r="I197" s="135" t="s">
        <v>3112</v>
      </c>
      <c r="J197" s="135" t="s">
        <v>10</v>
      </c>
      <c r="K197" s="135" t="s">
        <v>579</v>
      </c>
      <c r="L197" s="138">
        <v>35000</v>
      </c>
      <c r="M197" s="140">
        <v>0</v>
      </c>
      <c r="N197" s="138">
        <v>1064</v>
      </c>
      <c r="O197" s="138">
        <v>1004.5</v>
      </c>
      <c r="P197" s="138">
        <f>SUM(Tabla20[[#This Row],[ADP]:[SFS - Salud Padres]])</f>
        <v>2071</v>
      </c>
      <c r="Q197" s="138">
        <v>30860.5</v>
      </c>
      <c r="R197" s="135" t="str">
        <f>_xlfn.XLOOKUP(Tabla20[[#This Row],[cedula]],EMPXSEXO[NODOC],EMPXSEXO[GENERO])</f>
        <v>F</v>
      </c>
      <c r="S197" s="135" t="str">
        <f>_xlfn.XLOOKUP(Tabla20[[#This Row],[nomdepto]],Tabla21[LUGAR],Tabla21[CODLUGAR])</f>
        <v>01.83.00.00.11.02.01</v>
      </c>
      <c r="T197" s="135" t="s">
        <v>3724</v>
      </c>
      <c r="U197" s="135" t="s">
        <v>3723</v>
      </c>
      <c r="V197" s="137">
        <v>0</v>
      </c>
      <c r="W197" s="140">
        <v>0</v>
      </c>
      <c r="X197" s="139">
        <v>2046</v>
      </c>
      <c r="Y197" s="137">
        <v>0</v>
      </c>
      <c r="Z197" s="141">
        <v>0</v>
      </c>
      <c r="AA197" s="138">
        <v>25</v>
      </c>
      <c r="AB197" s="137">
        <v>0</v>
      </c>
      <c r="AC197" s="137">
        <v>0</v>
      </c>
      <c r="AD197" s="137">
        <v>0</v>
      </c>
    </row>
    <row r="198" spans="1:30" hidden="1">
      <c r="A198" t="str">
        <f>Tabla20[[#This Row],[cedula]]&amp;Tabla20[[#This Row],[prog]]&amp;LEFT(Tabla20[[#This Row],[tipo]],3)</f>
        <v>0010310625801FIJ</v>
      </c>
      <c r="B198" s="135" t="s">
        <v>2463</v>
      </c>
      <c r="C198" s="135" t="s">
        <v>11</v>
      </c>
      <c r="D198" s="135" t="s">
        <v>2493</v>
      </c>
      <c r="E198" s="135" t="s">
        <v>3181</v>
      </c>
      <c r="F198" s="135" t="s">
        <v>3182</v>
      </c>
      <c r="G198" s="135" t="s">
        <v>3189</v>
      </c>
      <c r="H198" s="135" t="s">
        <v>1734</v>
      </c>
      <c r="I198" s="135" t="s">
        <v>582</v>
      </c>
      <c r="J198" s="135" t="s">
        <v>131</v>
      </c>
      <c r="K198" s="135" t="s">
        <v>579</v>
      </c>
      <c r="L198" s="138">
        <v>30000</v>
      </c>
      <c r="M198" s="137">
        <v>0</v>
      </c>
      <c r="N198" s="138">
        <v>912</v>
      </c>
      <c r="O198" s="138">
        <v>861</v>
      </c>
      <c r="P198" s="138">
        <f>SUM(Tabla20[[#This Row],[ADP]:[SFS - Salud Padres]])</f>
        <v>14351.84</v>
      </c>
      <c r="Q198" s="138">
        <v>13875.16</v>
      </c>
      <c r="R198" s="135" t="str">
        <f>_xlfn.XLOOKUP(Tabla20[[#This Row],[cedula]],EMPXSEXO[NODOC],EMPXSEXO[GENERO])</f>
        <v>M</v>
      </c>
      <c r="S198" s="135" t="str">
        <f>_xlfn.XLOOKUP(Tabla20[[#This Row],[nomdepto]],Tabla21[LUGAR],Tabla21[CODLUGAR])</f>
        <v>01.83.00.00.11.02.01</v>
      </c>
      <c r="T198" s="135" t="s">
        <v>3724</v>
      </c>
      <c r="U198" s="135" t="s">
        <v>3723</v>
      </c>
      <c r="V198" s="137">
        <v>0</v>
      </c>
      <c r="W198" s="137">
        <v>0</v>
      </c>
      <c r="X198" s="139">
        <v>14276.84</v>
      </c>
      <c r="Y198" s="137">
        <v>0</v>
      </c>
      <c r="Z198" s="139">
        <v>50</v>
      </c>
      <c r="AA198" s="138">
        <v>25</v>
      </c>
      <c r="AB198" s="137">
        <v>0</v>
      </c>
      <c r="AC198" s="137">
        <v>0</v>
      </c>
      <c r="AD198" s="137">
        <v>0</v>
      </c>
    </row>
    <row r="199" spans="1:30" hidden="1">
      <c r="A199" t="str">
        <f>Tabla20[[#This Row],[cedula]]&amp;Tabla20[[#This Row],[prog]]&amp;LEFT(Tabla20[[#This Row],[tipo]],3)</f>
        <v>0011317980801FIJ</v>
      </c>
      <c r="B199" s="135" t="s">
        <v>2463</v>
      </c>
      <c r="C199" s="135" t="s">
        <v>11</v>
      </c>
      <c r="D199" s="135" t="s">
        <v>2493</v>
      </c>
      <c r="E199" s="135" t="s">
        <v>3181</v>
      </c>
      <c r="F199" s="135" t="s">
        <v>3182</v>
      </c>
      <c r="G199" s="135" t="s">
        <v>3190</v>
      </c>
      <c r="H199" s="135" t="s">
        <v>1776</v>
      </c>
      <c r="I199" s="135" t="s">
        <v>870</v>
      </c>
      <c r="J199" s="135" t="s">
        <v>586</v>
      </c>
      <c r="K199" s="135" t="s">
        <v>579</v>
      </c>
      <c r="L199" s="138">
        <v>30000</v>
      </c>
      <c r="M199" s="137">
        <v>0</v>
      </c>
      <c r="N199" s="138">
        <v>912</v>
      </c>
      <c r="O199" s="138">
        <v>861</v>
      </c>
      <c r="P199" s="138">
        <f>SUM(Tabla20[[#This Row],[ADP]:[SFS - Salud Padres]])</f>
        <v>25</v>
      </c>
      <c r="Q199" s="138">
        <v>28202</v>
      </c>
      <c r="R199" s="135" t="str">
        <f>_xlfn.XLOOKUP(Tabla20[[#This Row],[cedula]],EMPXSEXO[NODOC],EMPXSEXO[GENERO])</f>
        <v>M</v>
      </c>
      <c r="S199" s="135" t="str">
        <f>_xlfn.XLOOKUP(Tabla20[[#This Row],[nomdepto]],Tabla21[LUGAR],Tabla21[CODLUGAR])</f>
        <v>01.83.00.00.11.02.01</v>
      </c>
      <c r="T199" s="135" t="s">
        <v>3724</v>
      </c>
      <c r="U199" s="135" t="s">
        <v>3723</v>
      </c>
      <c r="V199" s="137">
        <v>0</v>
      </c>
      <c r="W199" s="137">
        <v>0</v>
      </c>
      <c r="X199" s="141">
        <v>0</v>
      </c>
      <c r="Y199" s="137">
        <v>0</v>
      </c>
      <c r="Z199" s="137">
        <v>0</v>
      </c>
      <c r="AA199" s="138">
        <v>25</v>
      </c>
      <c r="AB199" s="137">
        <v>0</v>
      </c>
      <c r="AC199" s="137">
        <v>0</v>
      </c>
      <c r="AD199" s="137">
        <v>0</v>
      </c>
    </row>
    <row r="200" spans="1:30" hidden="1">
      <c r="A200" t="str">
        <f>Tabla20[[#This Row],[cedula]]&amp;Tabla20[[#This Row],[prog]]&amp;LEFT(Tabla20[[#This Row],[tipo]],3)</f>
        <v>0010021571401FIJ</v>
      </c>
      <c r="B200" s="135" t="s">
        <v>2463</v>
      </c>
      <c r="C200" s="135" t="s">
        <v>11</v>
      </c>
      <c r="D200" s="135" t="s">
        <v>2493</v>
      </c>
      <c r="E200" s="135" t="s">
        <v>3181</v>
      </c>
      <c r="F200" s="135" t="s">
        <v>3182</v>
      </c>
      <c r="G200" s="135" t="s">
        <v>3184</v>
      </c>
      <c r="H200" s="135" t="s">
        <v>1784</v>
      </c>
      <c r="I200" s="135" t="s">
        <v>885</v>
      </c>
      <c r="J200" s="135" t="s">
        <v>131</v>
      </c>
      <c r="K200" s="135" t="s">
        <v>579</v>
      </c>
      <c r="L200" s="138">
        <v>30000</v>
      </c>
      <c r="M200" s="141">
        <v>0</v>
      </c>
      <c r="N200" s="138">
        <v>912</v>
      </c>
      <c r="O200" s="138">
        <v>861</v>
      </c>
      <c r="P200" s="138">
        <f>SUM(Tabla20[[#This Row],[ADP]:[SFS - Salud Padres]])</f>
        <v>5571</v>
      </c>
      <c r="Q200" s="138">
        <v>22656</v>
      </c>
      <c r="R200" s="135" t="str">
        <f>_xlfn.XLOOKUP(Tabla20[[#This Row],[cedula]],EMPXSEXO[NODOC],EMPXSEXO[GENERO])</f>
        <v>M</v>
      </c>
      <c r="S200" s="135" t="str">
        <f>_xlfn.XLOOKUP(Tabla20[[#This Row],[nomdepto]],Tabla21[LUGAR],Tabla21[CODLUGAR])</f>
        <v>01.83.00.00.11.02.01</v>
      </c>
      <c r="T200" s="135" t="s">
        <v>3724</v>
      </c>
      <c r="U200" s="135" t="s">
        <v>3723</v>
      </c>
      <c r="V200" s="137">
        <v>0</v>
      </c>
      <c r="W200" s="137">
        <v>0</v>
      </c>
      <c r="X200" s="138">
        <v>5546</v>
      </c>
      <c r="Y200" s="137">
        <v>0</v>
      </c>
      <c r="Z200" s="140">
        <v>0</v>
      </c>
      <c r="AA200" s="138">
        <v>25</v>
      </c>
      <c r="AB200" s="137">
        <v>0</v>
      </c>
      <c r="AC200" s="137">
        <v>0</v>
      </c>
      <c r="AD200" s="137">
        <v>0</v>
      </c>
    </row>
    <row r="201" spans="1:30" hidden="1">
      <c r="A201" t="str">
        <f>Tabla20[[#This Row],[cedula]]&amp;Tabla20[[#This Row],[prog]]&amp;LEFT(Tabla20[[#This Row],[tipo]],3)</f>
        <v>0010771374501FIJ</v>
      </c>
      <c r="B201" s="135" t="s">
        <v>2463</v>
      </c>
      <c r="C201" s="135" t="s">
        <v>11</v>
      </c>
      <c r="D201" s="135" t="s">
        <v>2493</v>
      </c>
      <c r="E201" s="135" t="s">
        <v>3181</v>
      </c>
      <c r="F201" s="135" t="s">
        <v>3182</v>
      </c>
      <c r="G201" s="135" t="s">
        <v>3184</v>
      </c>
      <c r="H201" s="135" t="s">
        <v>1820</v>
      </c>
      <c r="I201" s="135" t="s">
        <v>1475</v>
      </c>
      <c r="J201" s="135" t="s">
        <v>1476</v>
      </c>
      <c r="K201" s="135" t="s">
        <v>579</v>
      </c>
      <c r="L201" s="138">
        <v>30000</v>
      </c>
      <c r="M201" s="140">
        <v>0</v>
      </c>
      <c r="N201" s="138">
        <v>912</v>
      </c>
      <c r="O201" s="138">
        <v>861</v>
      </c>
      <c r="P201" s="138">
        <f>SUM(Tabla20[[#This Row],[ADP]:[SFS - Salud Padres]])</f>
        <v>12117.53</v>
      </c>
      <c r="Q201" s="138">
        <v>16109.47</v>
      </c>
      <c r="R201" s="135" t="str">
        <f>_xlfn.XLOOKUP(Tabla20[[#This Row],[cedula]],EMPXSEXO[NODOC],EMPXSEXO[GENERO])</f>
        <v>M</v>
      </c>
      <c r="S201" s="135" t="str">
        <f>_xlfn.XLOOKUP(Tabla20[[#This Row],[nomdepto]],Tabla21[LUGAR],Tabla21[CODLUGAR])</f>
        <v>01.83.00.00.11.02.01</v>
      </c>
      <c r="T201" s="135" t="s">
        <v>3724</v>
      </c>
      <c r="U201" s="135" t="s">
        <v>3723</v>
      </c>
      <c r="V201" s="137">
        <v>0</v>
      </c>
      <c r="W201" s="141">
        <v>0</v>
      </c>
      <c r="X201" s="138">
        <v>10515.08</v>
      </c>
      <c r="Y201" s="137">
        <v>0</v>
      </c>
      <c r="Z201" s="137">
        <v>0</v>
      </c>
      <c r="AA201" s="138">
        <v>25</v>
      </c>
      <c r="AB201" s="137">
        <v>0</v>
      </c>
      <c r="AC201" s="137">
        <v>0</v>
      </c>
      <c r="AD201" s="139">
        <v>1577.45</v>
      </c>
    </row>
    <row r="202" spans="1:30" hidden="1">
      <c r="A202" t="str">
        <f>Tabla20[[#This Row],[cedula]]&amp;Tabla20[[#This Row],[prog]]&amp;LEFT(Tabla20[[#This Row],[tipo]],3)</f>
        <v>0010568932701FIJ</v>
      </c>
      <c r="B202" s="135" t="s">
        <v>2463</v>
      </c>
      <c r="C202" s="135" t="s">
        <v>11</v>
      </c>
      <c r="D202" s="135" t="s">
        <v>2493</v>
      </c>
      <c r="E202" s="135" t="s">
        <v>3181</v>
      </c>
      <c r="F202" s="135" t="s">
        <v>3182</v>
      </c>
      <c r="G202" s="135" t="s">
        <v>3186</v>
      </c>
      <c r="H202" s="135" t="s">
        <v>3543</v>
      </c>
      <c r="I202" s="135" t="s">
        <v>3544</v>
      </c>
      <c r="J202" s="135" t="s">
        <v>954</v>
      </c>
      <c r="K202" s="135" t="s">
        <v>579</v>
      </c>
      <c r="L202" s="138">
        <v>30000</v>
      </c>
      <c r="M202" s="141">
        <v>0</v>
      </c>
      <c r="N202" s="138">
        <v>912</v>
      </c>
      <c r="O202" s="138">
        <v>861</v>
      </c>
      <c r="P202" s="138">
        <f>SUM(Tabla20[[#This Row],[ADP]:[SFS - Salud Padres]])</f>
        <v>4371</v>
      </c>
      <c r="Q202" s="138">
        <v>23856</v>
      </c>
      <c r="R202" s="135" t="str">
        <f>_xlfn.XLOOKUP(Tabla20[[#This Row],[cedula]],EMPXSEXO[NODOC],EMPXSEXO[GENERO])</f>
        <v>M</v>
      </c>
      <c r="S202" s="135" t="str">
        <f>_xlfn.XLOOKUP(Tabla20[[#This Row],[nomdepto]],Tabla21[LUGAR],Tabla21[CODLUGAR])</f>
        <v>01.83.00.00.11.02.01</v>
      </c>
      <c r="T202" s="135" t="s">
        <v>3724</v>
      </c>
      <c r="U202" s="135" t="s">
        <v>3723</v>
      </c>
      <c r="V202" s="137">
        <v>0</v>
      </c>
      <c r="W202" s="141">
        <v>0</v>
      </c>
      <c r="X202" s="139">
        <v>4346</v>
      </c>
      <c r="Y202" s="137">
        <v>0</v>
      </c>
      <c r="Z202" s="141">
        <v>0</v>
      </c>
      <c r="AA202" s="138">
        <v>25</v>
      </c>
      <c r="AB202" s="137">
        <v>0</v>
      </c>
      <c r="AC202" s="137">
        <v>0</v>
      </c>
      <c r="AD202" s="137">
        <v>0</v>
      </c>
    </row>
    <row r="203" spans="1:30" hidden="1">
      <c r="A203" t="str">
        <f>Tabla20[[#This Row],[cedula]]&amp;Tabla20[[#This Row],[prog]]&amp;LEFT(Tabla20[[#This Row],[tipo]],3)</f>
        <v>4022250233401FIJ</v>
      </c>
      <c r="B203" s="135" t="s">
        <v>2463</v>
      </c>
      <c r="C203" s="135" t="s">
        <v>11</v>
      </c>
      <c r="D203" s="135" t="s">
        <v>2493</v>
      </c>
      <c r="E203" s="135" t="s">
        <v>3181</v>
      </c>
      <c r="F203" s="135" t="s">
        <v>3182</v>
      </c>
      <c r="G203" s="135" t="s">
        <v>3185</v>
      </c>
      <c r="H203" s="135" t="s">
        <v>1824</v>
      </c>
      <c r="I203" s="135" t="s">
        <v>871</v>
      </c>
      <c r="J203" s="135" t="s">
        <v>586</v>
      </c>
      <c r="K203" s="135" t="s">
        <v>579</v>
      </c>
      <c r="L203" s="138">
        <v>30000</v>
      </c>
      <c r="M203" s="141">
        <v>0</v>
      </c>
      <c r="N203" s="138">
        <v>912</v>
      </c>
      <c r="O203" s="138">
        <v>861</v>
      </c>
      <c r="P203" s="138">
        <f>SUM(Tabla20[[#This Row],[ADP]:[SFS - Salud Padres]])</f>
        <v>25</v>
      </c>
      <c r="Q203" s="138">
        <v>28202</v>
      </c>
      <c r="R203" s="135" t="str">
        <f>_xlfn.XLOOKUP(Tabla20[[#This Row],[cedula]],EMPXSEXO[NODOC],EMPXSEXO[GENERO])</f>
        <v>M</v>
      </c>
      <c r="S203" s="135" t="str">
        <f>_xlfn.XLOOKUP(Tabla20[[#This Row],[nomdepto]],Tabla21[LUGAR],Tabla21[CODLUGAR])</f>
        <v>01.83.00.00.11.02.01</v>
      </c>
      <c r="T203" s="135" t="s">
        <v>3724</v>
      </c>
      <c r="U203" s="135" t="s">
        <v>3723</v>
      </c>
      <c r="V203" s="137">
        <v>0</v>
      </c>
      <c r="W203" s="140">
        <v>0</v>
      </c>
      <c r="X203" s="140">
        <v>0</v>
      </c>
      <c r="Y203" s="137">
        <v>0</v>
      </c>
      <c r="Z203" s="141">
        <v>0</v>
      </c>
      <c r="AA203" s="138">
        <v>25</v>
      </c>
      <c r="AB203" s="137">
        <v>0</v>
      </c>
      <c r="AC203" s="137">
        <v>0</v>
      </c>
      <c r="AD203" s="137">
        <v>0</v>
      </c>
    </row>
    <row r="204" spans="1:30" hidden="1">
      <c r="A204" t="str">
        <f>Tabla20[[#This Row],[cedula]]&amp;Tabla20[[#This Row],[prog]]&amp;LEFT(Tabla20[[#This Row],[tipo]],3)</f>
        <v>0680041261801FIJ</v>
      </c>
      <c r="B204" s="135" t="s">
        <v>2463</v>
      </c>
      <c r="C204" s="135" t="s">
        <v>11</v>
      </c>
      <c r="D204" s="135" t="s">
        <v>2493</v>
      </c>
      <c r="E204" s="135" t="s">
        <v>3181</v>
      </c>
      <c r="F204" s="135" t="s">
        <v>3182</v>
      </c>
      <c r="G204" s="135" t="s">
        <v>3185</v>
      </c>
      <c r="H204" s="135" t="s">
        <v>1846</v>
      </c>
      <c r="I204" s="135" t="s">
        <v>650</v>
      </c>
      <c r="J204" s="135" t="s">
        <v>131</v>
      </c>
      <c r="K204" s="135" t="s">
        <v>579</v>
      </c>
      <c r="L204" s="138">
        <v>30000</v>
      </c>
      <c r="M204" s="140">
        <v>0</v>
      </c>
      <c r="N204" s="138">
        <v>912</v>
      </c>
      <c r="O204" s="138">
        <v>861</v>
      </c>
      <c r="P204" s="138">
        <f>SUM(Tabla20[[#This Row],[ADP]:[SFS - Salud Padres]])</f>
        <v>16978.48</v>
      </c>
      <c r="Q204" s="138">
        <v>11248.52</v>
      </c>
      <c r="R204" s="135" t="str">
        <f>_xlfn.XLOOKUP(Tabla20[[#This Row],[cedula]],EMPXSEXO[NODOC],EMPXSEXO[GENERO])</f>
        <v>M</v>
      </c>
      <c r="S204" s="135" t="str">
        <f>_xlfn.XLOOKUP(Tabla20[[#This Row],[nomdepto]],Tabla21[LUGAR],Tabla21[CODLUGAR])</f>
        <v>01.83.00.00.11.02.01</v>
      </c>
      <c r="T204" s="135" t="s">
        <v>3724</v>
      </c>
      <c r="U204" s="135" t="s">
        <v>3723</v>
      </c>
      <c r="V204" s="137">
        <v>0</v>
      </c>
      <c r="W204" s="137">
        <v>0</v>
      </c>
      <c r="X204" s="138">
        <v>16953.48</v>
      </c>
      <c r="Y204" s="137">
        <v>0</v>
      </c>
      <c r="Z204" s="140">
        <v>0</v>
      </c>
      <c r="AA204" s="138">
        <v>25</v>
      </c>
      <c r="AB204" s="137">
        <v>0</v>
      </c>
      <c r="AC204" s="137">
        <v>0</v>
      </c>
      <c r="AD204" s="137">
        <v>0</v>
      </c>
    </row>
    <row r="205" spans="1:30" hidden="1">
      <c r="A205" t="str">
        <f>Tabla20[[#This Row],[cedula]]&amp;Tabla20[[#This Row],[prog]]&amp;LEFT(Tabla20[[#This Row],[tipo]],3)</f>
        <v>0011417484001FIJ</v>
      </c>
      <c r="B205" s="135" t="s">
        <v>2463</v>
      </c>
      <c r="C205" s="135" t="s">
        <v>11</v>
      </c>
      <c r="D205" s="135" t="s">
        <v>2493</v>
      </c>
      <c r="E205" s="135" t="s">
        <v>3181</v>
      </c>
      <c r="F205" s="135" t="s">
        <v>3182</v>
      </c>
      <c r="G205" s="135" t="s">
        <v>3186</v>
      </c>
      <c r="H205" s="135" t="s">
        <v>3547</v>
      </c>
      <c r="I205" s="135" t="s">
        <v>3548</v>
      </c>
      <c r="J205" s="135" t="s">
        <v>954</v>
      </c>
      <c r="K205" s="135" t="s">
        <v>579</v>
      </c>
      <c r="L205" s="138">
        <v>30000</v>
      </c>
      <c r="M205" s="140">
        <v>0</v>
      </c>
      <c r="N205" s="138">
        <v>912</v>
      </c>
      <c r="O205" s="138">
        <v>861</v>
      </c>
      <c r="P205" s="138">
        <f>SUM(Tabla20[[#This Row],[ADP]:[SFS - Salud Padres]])</f>
        <v>9071</v>
      </c>
      <c r="Q205" s="138">
        <v>19156</v>
      </c>
      <c r="R205" s="135" t="str">
        <f>_xlfn.XLOOKUP(Tabla20[[#This Row],[cedula]],EMPXSEXO[NODOC],EMPXSEXO[GENERO])</f>
        <v>M</v>
      </c>
      <c r="S205" s="135" t="str">
        <f>_xlfn.XLOOKUP(Tabla20[[#This Row],[nomdepto]],Tabla21[LUGAR],Tabla21[CODLUGAR])</f>
        <v>01.83.00.00.11.02.01</v>
      </c>
      <c r="T205" s="135" t="s">
        <v>3724</v>
      </c>
      <c r="U205" s="135" t="s">
        <v>3723</v>
      </c>
      <c r="V205" s="137">
        <v>0</v>
      </c>
      <c r="W205" s="140">
        <v>0</v>
      </c>
      <c r="X205" s="139">
        <v>9046</v>
      </c>
      <c r="Y205" s="137">
        <v>0</v>
      </c>
      <c r="Z205" s="137">
        <v>0</v>
      </c>
      <c r="AA205" s="138">
        <v>25</v>
      </c>
      <c r="AB205" s="137">
        <v>0</v>
      </c>
      <c r="AC205" s="137">
        <v>0</v>
      </c>
      <c r="AD205" s="137">
        <v>0</v>
      </c>
    </row>
    <row r="206" spans="1:30" hidden="1">
      <c r="A206" t="str">
        <f>Tabla20[[#This Row],[cedula]]&amp;Tabla20[[#This Row],[prog]]&amp;LEFT(Tabla20[[#This Row],[tipo]],3)</f>
        <v>0010624987301FIJ</v>
      </c>
      <c r="B206" s="135" t="s">
        <v>2463</v>
      </c>
      <c r="C206" s="135" t="s">
        <v>11</v>
      </c>
      <c r="D206" s="135" t="s">
        <v>2493</v>
      </c>
      <c r="E206" s="135" t="s">
        <v>3181</v>
      </c>
      <c r="F206" s="135" t="s">
        <v>3182</v>
      </c>
      <c r="G206" s="135" t="s">
        <v>3189</v>
      </c>
      <c r="H206" s="135" t="s">
        <v>1123</v>
      </c>
      <c r="I206" s="135" t="s">
        <v>585</v>
      </c>
      <c r="J206" s="135" t="s">
        <v>586</v>
      </c>
      <c r="K206" s="135" t="s">
        <v>579</v>
      </c>
      <c r="L206" s="138">
        <v>30000</v>
      </c>
      <c r="M206" s="140">
        <v>0</v>
      </c>
      <c r="N206" s="138">
        <v>912</v>
      </c>
      <c r="O206" s="138">
        <v>861</v>
      </c>
      <c r="P206" s="138">
        <f>SUM(Tabla20[[#This Row],[ADP]:[SFS - Salud Padres]])</f>
        <v>21497.86</v>
      </c>
      <c r="Q206" s="138">
        <v>6729.14</v>
      </c>
      <c r="R206" s="135" t="str">
        <f>_xlfn.XLOOKUP(Tabla20[[#This Row],[cedula]],EMPXSEXO[NODOC],EMPXSEXO[GENERO])</f>
        <v>M</v>
      </c>
      <c r="S206" s="135" t="str">
        <f>_xlfn.XLOOKUP(Tabla20[[#This Row],[nomdepto]],Tabla21[LUGAR],Tabla21[CODLUGAR])</f>
        <v>01.83.00.00.11.02.01</v>
      </c>
      <c r="T206" s="135" t="s">
        <v>3724</v>
      </c>
      <c r="U206" s="135" t="s">
        <v>3723</v>
      </c>
      <c r="V206" s="137">
        <v>0</v>
      </c>
      <c r="W206" s="139">
        <v>300</v>
      </c>
      <c r="X206" s="139">
        <v>21172.86</v>
      </c>
      <c r="Y206" s="137">
        <v>0</v>
      </c>
      <c r="Z206" s="141">
        <v>0</v>
      </c>
      <c r="AA206" s="138">
        <v>25</v>
      </c>
      <c r="AB206" s="137">
        <v>0</v>
      </c>
      <c r="AC206" s="137">
        <v>0</v>
      </c>
      <c r="AD206" s="137">
        <v>0</v>
      </c>
    </row>
    <row r="207" spans="1:30" hidden="1">
      <c r="A207" t="str">
        <f>Tabla20[[#This Row],[cedula]]&amp;Tabla20[[#This Row],[prog]]&amp;LEFT(Tabla20[[#This Row],[tipo]],3)</f>
        <v>0011410820201FIJ</v>
      </c>
      <c r="B207" s="135" t="s">
        <v>2463</v>
      </c>
      <c r="C207" s="135" t="s">
        <v>11</v>
      </c>
      <c r="D207" s="135" t="s">
        <v>2493</v>
      </c>
      <c r="E207" s="135" t="s">
        <v>3181</v>
      </c>
      <c r="F207" s="135" t="s">
        <v>3182</v>
      </c>
      <c r="G207" s="135" t="s">
        <v>3190</v>
      </c>
      <c r="H207" s="135" t="s">
        <v>1874</v>
      </c>
      <c r="I207" s="135" t="s">
        <v>587</v>
      </c>
      <c r="J207" s="135" t="s">
        <v>131</v>
      </c>
      <c r="K207" s="135" t="s">
        <v>579</v>
      </c>
      <c r="L207" s="138">
        <v>30000</v>
      </c>
      <c r="M207" s="137">
        <v>0</v>
      </c>
      <c r="N207" s="138">
        <v>912</v>
      </c>
      <c r="O207" s="138">
        <v>861</v>
      </c>
      <c r="P207" s="138">
        <f>SUM(Tabla20[[#This Row],[ADP]:[SFS - Salud Padres]])</f>
        <v>19860.060000000001</v>
      </c>
      <c r="Q207" s="138">
        <v>8366.94</v>
      </c>
      <c r="R207" s="135" t="str">
        <f>_xlfn.XLOOKUP(Tabla20[[#This Row],[cedula]],EMPXSEXO[NODOC],EMPXSEXO[GENERO])</f>
        <v>M</v>
      </c>
      <c r="S207" s="135" t="str">
        <f>_xlfn.XLOOKUP(Tabla20[[#This Row],[nomdepto]],Tabla21[LUGAR],Tabla21[CODLUGAR])</f>
        <v>01.83.00.00.11.02.01</v>
      </c>
      <c r="T207" s="135" t="s">
        <v>3724</v>
      </c>
      <c r="U207" s="135" t="s">
        <v>3723</v>
      </c>
      <c r="V207" s="137">
        <v>0</v>
      </c>
      <c r="W207" s="140">
        <v>0</v>
      </c>
      <c r="X207" s="138">
        <v>19835.060000000001</v>
      </c>
      <c r="Y207" s="137">
        <v>0</v>
      </c>
      <c r="Z207" s="140">
        <v>0</v>
      </c>
      <c r="AA207" s="138">
        <v>25</v>
      </c>
      <c r="AB207" s="137">
        <v>0</v>
      </c>
      <c r="AC207" s="137">
        <v>0</v>
      </c>
      <c r="AD207" s="137">
        <v>0</v>
      </c>
    </row>
    <row r="208" spans="1:30" hidden="1">
      <c r="A208" t="str">
        <f>Tabla20[[#This Row],[cedula]]&amp;Tabla20[[#This Row],[prog]]&amp;LEFT(Tabla20[[#This Row],[tipo]],3)</f>
        <v>0760015384001FIJ</v>
      </c>
      <c r="B208" s="135" t="s">
        <v>2463</v>
      </c>
      <c r="C208" s="135" t="s">
        <v>11</v>
      </c>
      <c r="D208" s="135" t="s">
        <v>2493</v>
      </c>
      <c r="E208" s="135" t="s">
        <v>3181</v>
      </c>
      <c r="F208" s="135" t="s">
        <v>3182</v>
      </c>
      <c r="G208" s="135" t="s">
        <v>3186</v>
      </c>
      <c r="H208" s="135" t="s">
        <v>1798</v>
      </c>
      <c r="I208" s="135" t="s">
        <v>1629</v>
      </c>
      <c r="J208" s="135" t="s">
        <v>586</v>
      </c>
      <c r="K208" s="135" t="s">
        <v>579</v>
      </c>
      <c r="L208" s="138">
        <v>25000</v>
      </c>
      <c r="M208" s="141">
        <v>0</v>
      </c>
      <c r="N208" s="138">
        <v>760</v>
      </c>
      <c r="O208" s="138">
        <v>717.5</v>
      </c>
      <c r="P208" s="138">
        <f>SUM(Tabla20[[#This Row],[ADP]:[SFS - Salud Padres]])</f>
        <v>2071</v>
      </c>
      <c r="Q208" s="138">
        <v>21451.5</v>
      </c>
      <c r="R208" s="135" t="str">
        <f>_xlfn.XLOOKUP(Tabla20[[#This Row],[cedula]],EMPXSEXO[NODOC],EMPXSEXO[GENERO])</f>
        <v>M</v>
      </c>
      <c r="S208" s="135" t="str">
        <f>_xlfn.XLOOKUP(Tabla20[[#This Row],[nomdepto]],Tabla21[LUGAR],Tabla21[CODLUGAR])</f>
        <v>01.83.00.00.11.02.01</v>
      </c>
      <c r="T208" s="135" t="s">
        <v>3724</v>
      </c>
      <c r="U208" s="135" t="s">
        <v>3723</v>
      </c>
      <c r="V208" s="137">
        <v>0</v>
      </c>
      <c r="W208" s="141">
        <v>0</v>
      </c>
      <c r="X208" s="139">
        <v>2046</v>
      </c>
      <c r="Y208" s="137">
        <v>0</v>
      </c>
      <c r="Z208" s="137">
        <v>0</v>
      </c>
      <c r="AA208" s="138">
        <v>25</v>
      </c>
      <c r="AB208" s="137">
        <v>0</v>
      </c>
      <c r="AC208" s="137">
        <v>0</v>
      </c>
      <c r="AD208" s="137">
        <v>0</v>
      </c>
    </row>
    <row r="209" spans="1:30" hidden="1">
      <c r="A209" t="str">
        <f>Tabla20[[#This Row],[cedula]]&amp;Tabla20[[#This Row],[prog]]&amp;LEFT(Tabla20[[#This Row],[tipo]],3)</f>
        <v>0010997392501FIJ</v>
      </c>
      <c r="B209" s="135" t="s">
        <v>2463</v>
      </c>
      <c r="C209" s="135" t="s">
        <v>11</v>
      </c>
      <c r="D209" s="135" t="s">
        <v>2493</v>
      </c>
      <c r="E209" s="135" t="s">
        <v>3181</v>
      </c>
      <c r="F209" s="135" t="s">
        <v>3182</v>
      </c>
      <c r="G209" s="135" t="s">
        <v>3186</v>
      </c>
      <c r="H209" s="135" t="s">
        <v>1817</v>
      </c>
      <c r="I209" s="135" t="s">
        <v>1621</v>
      </c>
      <c r="J209" s="135" t="s">
        <v>131</v>
      </c>
      <c r="K209" s="135" t="s">
        <v>579</v>
      </c>
      <c r="L209" s="138">
        <v>24000</v>
      </c>
      <c r="M209" s="140">
        <v>0</v>
      </c>
      <c r="N209" s="138">
        <v>729.6</v>
      </c>
      <c r="O209" s="138">
        <v>688.8</v>
      </c>
      <c r="P209" s="138">
        <f>SUM(Tabla20[[#This Row],[ADP]:[SFS - Salud Padres]])</f>
        <v>25</v>
      </c>
      <c r="Q209" s="138">
        <v>22556.6</v>
      </c>
      <c r="R209" s="135" t="str">
        <f>_xlfn.XLOOKUP(Tabla20[[#This Row],[cedula]],EMPXSEXO[NODOC],EMPXSEXO[GENERO])</f>
        <v>M</v>
      </c>
      <c r="S209" s="135" t="str">
        <f>_xlfn.XLOOKUP(Tabla20[[#This Row],[nomdepto]],Tabla21[LUGAR],Tabla21[CODLUGAR])</f>
        <v>01.83.00.00.11.02.01</v>
      </c>
      <c r="T209" s="135" t="s">
        <v>3724</v>
      </c>
      <c r="U209" s="135" t="s">
        <v>3723</v>
      </c>
      <c r="V209" s="137">
        <v>0</v>
      </c>
      <c r="W209" s="140">
        <v>0</v>
      </c>
      <c r="X209" s="141">
        <v>0</v>
      </c>
      <c r="Y209" s="137">
        <v>0</v>
      </c>
      <c r="Z209" s="141">
        <v>0</v>
      </c>
      <c r="AA209" s="138">
        <v>25</v>
      </c>
      <c r="AB209" s="137">
        <v>0</v>
      </c>
      <c r="AC209" s="137">
        <v>0</v>
      </c>
      <c r="AD209" s="137">
        <v>0</v>
      </c>
    </row>
    <row r="210" spans="1:30" hidden="1">
      <c r="A210" t="str">
        <f>Tabla20[[#This Row],[cedula]]&amp;Tabla20[[#This Row],[prog]]&amp;LEFT(Tabla20[[#This Row],[tipo]],3)</f>
        <v>0310477687101FIJ</v>
      </c>
      <c r="B210" s="135" t="s">
        <v>2463</v>
      </c>
      <c r="C210" s="135" t="s">
        <v>11</v>
      </c>
      <c r="D210" s="135" t="s">
        <v>2493</v>
      </c>
      <c r="E210" s="135" t="s">
        <v>3181</v>
      </c>
      <c r="F210" s="135" t="s">
        <v>3182</v>
      </c>
      <c r="G210" s="135" t="s">
        <v>3184</v>
      </c>
      <c r="H210" s="135" t="s">
        <v>2130</v>
      </c>
      <c r="I210" s="135" t="s">
        <v>1516</v>
      </c>
      <c r="J210" s="135" t="s">
        <v>131</v>
      </c>
      <c r="K210" s="135" t="s">
        <v>579</v>
      </c>
      <c r="L210" s="138">
        <v>24000</v>
      </c>
      <c r="M210" s="141">
        <v>0</v>
      </c>
      <c r="N210" s="138">
        <v>729.6</v>
      </c>
      <c r="O210" s="138">
        <v>688.8</v>
      </c>
      <c r="P210" s="138">
        <f>SUM(Tabla20[[#This Row],[ADP]:[SFS - Salud Padres]])</f>
        <v>25</v>
      </c>
      <c r="Q210" s="138">
        <v>22556.6</v>
      </c>
      <c r="R210" s="135" t="str">
        <f>_xlfn.XLOOKUP(Tabla20[[#This Row],[cedula]],EMPXSEXO[NODOC],EMPXSEXO[GENERO])</f>
        <v>M</v>
      </c>
      <c r="S210" s="135" t="str">
        <f>_xlfn.XLOOKUP(Tabla20[[#This Row],[nomdepto]],Tabla21[LUGAR],Tabla21[CODLUGAR])</f>
        <v>01.83.00.00.11.02.01</v>
      </c>
      <c r="T210" s="135" t="s">
        <v>3724</v>
      </c>
      <c r="U210" s="135" t="s">
        <v>3723</v>
      </c>
      <c r="V210" s="137">
        <v>0</v>
      </c>
      <c r="W210" s="140">
        <v>0</v>
      </c>
      <c r="X210" s="140">
        <v>0</v>
      </c>
      <c r="Y210" s="137">
        <v>0</v>
      </c>
      <c r="Z210" s="141">
        <v>0</v>
      </c>
      <c r="AA210" s="138">
        <v>25</v>
      </c>
      <c r="AB210" s="137">
        <v>0</v>
      </c>
      <c r="AC210" s="137">
        <v>0</v>
      </c>
      <c r="AD210" s="140">
        <v>0</v>
      </c>
    </row>
    <row r="211" spans="1:30" hidden="1">
      <c r="A211" t="str">
        <f>Tabla20[[#This Row],[cedula]]&amp;Tabla20[[#This Row],[prog]]&amp;LEFT(Tabla20[[#This Row],[tipo]],3)</f>
        <v>2240008149701FIJ</v>
      </c>
      <c r="B211" s="135" t="s">
        <v>2463</v>
      </c>
      <c r="C211" s="135" t="s">
        <v>11</v>
      </c>
      <c r="D211" s="135" t="s">
        <v>2493</v>
      </c>
      <c r="E211" s="135" t="s">
        <v>3181</v>
      </c>
      <c r="F211" s="135" t="s">
        <v>3182</v>
      </c>
      <c r="G211" s="135" t="s">
        <v>3184</v>
      </c>
      <c r="H211" s="135" t="s">
        <v>3217</v>
      </c>
      <c r="I211" s="135" t="s">
        <v>3216</v>
      </c>
      <c r="J211" s="135" t="s">
        <v>586</v>
      </c>
      <c r="K211" s="135" t="s">
        <v>579</v>
      </c>
      <c r="L211" s="138">
        <v>24000</v>
      </c>
      <c r="M211" s="141">
        <v>0</v>
      </c>
      <c r="N211" s="138">
        <v>729.6</v>
      </c>
      <c r="O211" s="138">
        <v>688.8</v>
      </c>
      <c r="P211" s="138">
        <f>SUM(Tabla20[[#This Row],[ADP]:[SFS - Salud Padres]])</f>
        <v>25</v>
      </c>
      <c r="Q211" s="138">
        <v>22556.6</v>
      </c>
      <c r="R211" s="135" t="str">
        <f>_xlfn.XLOOKUP(Tabla20[[#This Row],[cedula]],EMPXSEXO[NODOC],EMPXSEXO[GENERO])</f>
        <v>M</v>
      </c>
      <c r="S211" s="135" t="str">
        <f>_xlfn.XLOOKUP(Tabla20[[#This Row],[nomdepto]],Tabla21[LUGAR],Tabla21[CODLUGAR])</f>
        <v>01.83.00.00.11.02.01</v>
      </c>
      <c r="T211" s="135" t="s">
        <v>3724</v>
      </c>
      <c r="U211" s="135" t="s">
        <v>3723</v>
      </c>
      <c r="V211" s="137">
        <v>0</v>
      </c>
      <c r="W211" s="140">
        <v>0</v>
      </c>
      <c r="X211" s="140">
        <v>0</v>
      </c>
      <c r="Y211" s="137">
        <v>0</v>
      </c>
      <c r="Z211" s="140">
        <v>0</v>
      </c>
      <c r="AA211" s="138">
        <v>25</v>
      </c>
      <c r="AB211" s="137">
        <v>0</v>
      </c>
      <c r="AC211" s="137">
        <v>0</v>
      </c>
      <c r="AD211" s="140">
        <v>0</v>
      </c>
    </row>
    <row r="212" spans="1:30" hidden="1">
      <c r="A212" t="str">
        <f>Tabla20[[#This Row],[cedula]]&amp;Tabla20[[#This Row],[prog]]&amp;LEFT(Tabla20[[#This Row],[tipo]],3)</f>
        <v>0010908428501FIJ</v>
      </c>
      <c r="B212" s="135" t="s">
        <v>2463</v>
      </c>
      <c r="C212" s="135" t="s">
        <v>11</v>
      </c>
      <c r="D212" s="135" t="s">
        <v>2493</v>
      </c>
      <c r="E212" s="135" t="s">
        <v>3181</v>
      </c>
      <c r="F212" s="135" t="s">
        <v>3182</v>
      </c>
      <c r="G212" s="135" t="s">
        <v>3186</v>
      </c>
      <c r="H212" s="135" t="s">
        <v>3551</v>
      </c>
      <c r="I212" s="135" t="s">
        <v>3552</v>
      </c>
      <c r="J212" s="135" t="s">
        <v>131</v>
      </c>
      <c r="K212" s="135" t="s">
        <v>579</v>
      </c>
      <c r="L212" s="138">
        <v>24000</v>
      </c>
      <c r="M212" s="137">
        <v>0</v>
      </c>
      <c r="N212" s="138">
        <v>729.6</v>
      </c>
      <c r="O212" s="138">
        <v>688.8</v>
      </c>
      <c r="P212" s="138">
        <f>SUM(Tabla20[[#This Row],[ADP]:[SFS - Salud Padres]])</f>
        <v>25</v>
      </c>
      <c r="Q212" s="138">
        <v>22556.6</v>
      </c>
      <c r="R212" s="135" t="str">
        <f>_xlfn.XLOOKUP(Tabla20[[#This Row],[cedula]],EMPXSEXO[NODOC],EMPXSEXO[GENERO])</f>
        <v>M</v>
      </c>
      <c r="S212" s="135" t="str">
        <f>_xlfn.XLOOKUP(Tabla20[[#This Row],[nomdepto]],Tabla21[LUGAR],Tabla21[CODLUGAR])</f>
        <v>01.83.00.00.11.02.01</v>
      </c>
      <c r="T212" s="135" t="s">
        <v>3724</v>
      </c>
      <c r="U212" s="135" t="s">
        <v>3723</v>
      </c>
      <c r="V212" s="137">
        <v>0</v>
      </c>
      <c r="W212" s="137">
        <v>0</v>
      </c>
      <c r="X212" s="137">
        <v>0</v>
      </c>
      <c r="Y212" s="137">
        <v>0</v>
      </c>
      <c r="Z212" s="137">
        <v>0</v>
      </c>
      <c r="AA212" s="138">
        <v>25</v>
      </c>
      <c r="AB212" s="137">
        <v>0</v>
      </c>
      <c r="AC212" s="137">
        <v>0</v>
      </c>
      <c r="AD212" s="137">
        <v>0</v>
      </c>
    </row>
    <row r="213" spans="1:30" hidden="1">
      <c r="A213" t="str">
        <f>Tabla20[[#This Row],[cedula]]&amp;Tabla20[[#This Row],[prog]]&amp;LEFT(Tabla20[[#This Row],[tipo]],3)</f>
        <v>0220023188001FIJ</v>
      </c>
      <c r="B213" s="135" t="s">
        <v>2463</v>
      </c>
      <c r="C213" s="135" t="s">
        <v>11</v>
      </c>
      <c r="D213" s="135" t="s">
        <v>2493</v>
      </c>
      <c r="E213" s="135" t="s">
        <v>3181</v>
      </c>
      <c r="F213" s="135" t="s">
        <v>3182</v>
      </c>
      <c r="G213" s="135" t="s">
        <v>3186</v>
      </c>
      <c r="H213" s="135" t="s">
        <v>3127</v>
      </c>
      <c r="I213" s="135" t="s">
        <v>3126</v>
      </c>
      <c r="J213" s="135" t="s">
        <v>586</v>
      </c>
      <c r="K213" s="135" t="s">
        <v>579</v>
      </c>
      <c r="L213" s="138">
        <v>24000</v>
      </c>
      <c r="M213" s="141">
        <v>0</v>
      </c>
      <c r="N213" s="138">
        <v>729.6</v>
      </c>
      <c r="O213" s="138">
        <v>688.8</v>
      </c>
      <c r="P213" s="138">
        <f>SUM(Tabla20[[#This Row],[ADP]:[SFS - Salud Padres]])</f>
        <v>2071</v>
      </c>
      <c r="Q213" s="138">
        <v>20510.599999999999</v>
      </c>
      <c r="R213" s="135" t="str">
        <f>_xlfn.XLOOKUP(Tabla20[[#This Row],[cedula]],EMPXSEXO[NODOC],EMPXSEXO[GENERO])</f>
        <v>M</v>
      </c>
      <c r="S213" s="135" t="str">
        <f>_xlfn.XLOOKUP(Tabla20[[#This Row],[nomdepto]],Tabla21[LUGAR],Tabla21[CODLUGAR])</f>
        <v>01.83.00.00.11.02.01</v>
      </c>
      <c r="T213" s="135" t="s">
        <v>3724</v>
      </c>
      <c r="U213" s="135" t="s">
        <v>3723</v>
      </c>
      <c r="V213" s="137">
        <v>0</v>
      </c>
      <c r="W213" s="141">
        <v>0</v>
      </c>
      <c r="X213" s="138">
        <v>2046</v>
      </c>
      <c r="Y213" s="137">
        <v>0</v>
      </c>
      <c r="Z213" s="141">
        <v>0</v>
      </c>
      <c r="AA213" s="138">
        <v>25</v>
      </c>
      <c r="AB213" s="137">
        <v>0</v>
      </c>
      <c r="AC213" s="137">
        <v>0</v>
      </c>
      <c r="AD213" s="140">
        <v>0</v>
      </c>
    </row>
    <row r="214" spans="1:30" hidden="1">
      <c r="A214" t="str">
        <f>Tabla20[[#This Row],[cedula]]&amp;Tabla20[[#This Row],[prog]]&amp;LEFT(Tabla20[[#This Row],[tipo]],3)</f>
        <v>0010494009301FIJ</v>
      </c>
      <c r="B214" s="135" t="s">
        <v>2463</v>
      </c>
      <c r="C214" s="135" t="s">
        <v>11</v>
      </c>
      <c r="D214" s="135" t="s">
        <v>2493</v>
      </c>
      <c r="E214" s="135" t="s">
        <v>3181</v>
      </c>
      <c r="F214" s="135" t="s">
        <v>3182</v>
      </c>
      <c r="G214" s="135" t="s">
        <v>3189</v>
      </c>
      <c r="H214" s="135" t="s">
        <v>1706</v>
      </c>
      <c r="I214" s="135" t="s">
        <v>559</v>
      </c>
      <c r="J214" s="135" t="s">
        <v>30</v>
      </c>
      <c r="K214" s="135" t="s">
        <v>560</v>
      </c>
      <c r="L214" s="138">
        <v>45000</v>
      </c>
      <c r="M214" s="139">
        <v>1148.33</v>
      </c>
      <c r="N214" s="138">
        <v>1368</v>
      </c>
      <c r="O214" s="138">
        <v>1291.5</v>
      </c>
      <c r="P214" s="138">
        <f>SUM(Tabla20[[#This Row],[ADP]:[SFS - Salud Padres]])</f>
        <v>29614.73</v>
      </c>
      <c r="Q214" s="138">
        <v>11577.44</v>
      </c>
      <c r="R214" s="135" t="str">
        <f>_xlfn.XLOOKUP(Tabla20[[#This Row],[cedula]],EMPXSEXO[NODOC],EMPXSEXO[GENERO])</f>
        <v>M</v>
      </c>
      <c r="S214" s="135" t="str">
        <f>_xlfn.XLOOKUP(Tabla20[[#This Row],[nomdepto]],Tabla21[LUGAR],Tabla21[CODLUGAR])</f>
        <v>01.83.00.00.11.02.02</v>
      </c>
      <c r="T214" s="135" t="s">
        <v>3724</v>
      </c>
      <c r="U214" s="135" t="s">
        <v>3723</v>
      </c>
      <c r="V214" s="137">
        <v>0</v>
      </c>
      <c r="W214" s="141">
        <v>0</v>
      </c>
      <c r="X214" s="139">
        <v>29589.73</v>
      </c>
      <c r="Y214" s="137">
        <v>0</v>
      </c>
      <c r="Z214" s="141">
        <v>0</v>
      </c>
      <c r="AA214" s="138">
        <v>25</v>
      </c>
      <c r="AB214" s="137">
        <v>0</v>
      </c>
      <c r="AC214" s="137">
        <v>0</v>
      </c>
      <c r="AD214" s="137">
        <v>0</v>
      </c>
    </row>
    <row r="215" spans="1:30" hidden="1">
      <c r="A215" t="str">
        <f>Tabla20[[#This Row],[cedula]]&amp;Tabla20[[#This Row],[prog]]&amp;LEFT(Tabla20[[#This Row],[tipo]],3)</f>
        <v>0120098938001FIJ</v>
      </c>
      <c r="B215" s="135" t="s">
        <v>2463</v>
      </c>
      <c r="C215" s="135" t="s">
        <v>11</v>
      </c>
      <c r="D215" s="135" t="s">
        <v>2493</v>
      </c>
      <c r="E215" s="135" t="s">
        <v>3181</v>
      </c>
      <c r="F215" s="135" t="s">
        <v>3182</v>
      </c>
      <c r="G215" s="135" t="s">
        <v>3186</v>
      </c>
      <c r="H215" s="135" t="s">
        <v>1761</v>
      </c>
      <c r="I215" s="135" t="s">
        <v>1760</v>
      </c>
      <c r="J215" s="135" t="s">
        <v>119</v>
      </c>
      <c r="K215" s="135" t="s">
        <v>560</v>
      </c>
      <c r="L215" s="138">
        <v>36000</v>
      </c>
      <c r="M215" s="137">
        <v>0</v>
      </c>
      <c r="N215" s="138">
        <v>1094.4000000000001</v>
      </c>
      <c r="O215" s="138">
        <v>1033.2</v>
      </c>
      <c r="P215" s="138">
        <f>SUM(Tabla20[[#This Row],[ADP]:[SFS - Salud Padres]])</f>
        <v>8861</v>
      </c>
      <c r="Q215" s="138">
        <v>25011.4</v>
      </c>
      <c r="R215" s="135" t="str">
        <f>_xlfn.XLOOKUP(Tabla20[[#This Row],[cedula]],EMPXSEXO[NODOC],EMPXSEXO[GENERO])</f>
        <v>M</v>
      </c>
      <c r="S215" s="135" t="str">
        <f>_xlfn.XLOOKUP(Tabla20[[#This Row],[nomdepto]],Tabla21[LUGAR],Tabla21[CODLUGAR])</f>
        <v>01.83.00.00.11.02.02</v>
      </c>
      <c r="T215" s="135" t="s">
        <v>3724</v>
      </c>
      <c r="U215" s="135" t="s">
        <v>3723</v>
      </c>
      <c r="V215" s="137">
        <v>0</v>
      </c>
      <c r="W215" s="137">
        <v>0</v>
      </c>
      <c r="X215" s="139">
        <v>8836</v>
      </c>
      <c r="Y215" s="137">
        <v>0</v>
      </c>
      <c r="Z215" s="141">
        <v>0</v>
      </c>
      <c r="AA215" s="138">
        <v>25</v>
      </c>
      <c r="AB215" s="137">
        <v>0</v>
      </c>
      <c r="AC215" s="137">
        <v>0</v>
      </c>
      <c r="AD215" s="137">
        <v>0</v>
      </c>
    </row>
    <row r="216" spans="1:30" hidden="1">
      <c r="A216" t="str">
        <f>Tabla20[[#This Row],[cedula]]&amp;Tabla20[[#This Row],[prog]]&amp;LEFT(Tabla20[[#This Row],[tipo]],3)</f>
        <v>2230149975601FIJ</v>
      </c>
      <c r="B216" s="135" t="s">
        <v>2463</v>
      </c>
      <c r="C216" s="135" t="s">
        <v>11</v>
      </c>
      <c r="D216" s="135" t="s">
        <v>2493</v>
      </c>
      <c r="E216" s="135" t="s">
        <v>3181</v>
      </c>
      <c r="F216" s="135" t="s">
        <v>3182</v>
      </c>
      <c r="G216" s="135" t="s">
        <v>3186</v>
      </c>
      <c r="H216" s="135" t="s">
        <v>3535</v>
      </c>
      <c r="I216" s="135" t="s">
        <v>3536</v>
      </c>
      <c r="J216" s="135" t="s">
        <v>30</v>
      </c>
      <c r="K216" s="135" t="s">
        <v>560</v>
      </c>
      <c r="L216" s="138">
        <v>36000</v>
      </c>
      <c r="M216" s="137">
        <v>0</v>
      </c>
      <c r="N216" s="138">
        <v>1094.4000000000001</v>
      </c>
      <c r="O216" s="138">
        <v>1033.2</v>
      </c>
      <c r="P216" s="138">
        <f>SUM(Tabla20[[#This Row],[ADP]:[SFS - Salud Padres]])</f>
        <v>25</v>
      </c>
      <c r="Q216" s="138">
        <v>33847.4</v>
      </c>
      <c r="R216" s="135" t="str">
        <f>_xlfn.XLOOKUP(Tabla20[[#This Row],[cedula]],EMPXSEXO[NODOC],EMPXSEXO[GENERO])</f>
        <v>M</v>
      </c>
      <c r="S216" s="135" t="str">
        <f>_xlfn.XLOOKUP(Tabla20[[#This Row],[nomdepto]],Tabla21[LUGAR],Tabla21[CODLUGAR])</f>
        <v>01.83.00.00.11.02.02</v>
      </c>
      <c r="T216" s="135" t="s">
        <v>3724</v>
      </c>
      <c r="U216" s="135" t="s">
        <v>3723</v>
      </c>
      <c r="V216" s="137">
        <v>0</v>
      </c>
      <c r="W216" s="137">
        <v>0</v>
      </c>
      <c r="X216" s="140">
        <v>0</v>
      </c>
      <c r="Y216" s="137">
        <v>0</v>
      </c>
      <c r="Z216" s="137">
        <v>0</v>
      </c>
      <c r="AA216" s="138">
        <v>25</v>
      </c>
      <c r="AB216" s="137">
        <v>0</v>
      </c>
      <c r="AC216" s="137">
        <v>0</v>
      </c>
      <c r="AD216" s="137">
        <v>0</v>
      </c>
    </row>
    <row r="217" spans="1:30" hidden="1">
      <c r="A217" t="str">
        <f>Tabla20[[#This Row],[cedula]]&amp;Tabla20[[#This Row],[prog]]&amp;LEFT(Tabla20[[#This Row],[tipo]],3)</f>
        <v>0110032084301FIJ</v>
      </c>
      <c r="B217" s="135" t="s">
        <v>2463</v>
      </c>
      <c r="C217" s="135" t="s">
        <v>11</v>
      </c>
      <c r="D217" s="135" t="s">
        <v>2493</v>
      </c>
      <c r="E217" s="135" t="s">
        <v>3181</v>
      </c>
      <c r="F217" s="135" t="s">
        <v>3182</v>
      </c>
      <c r="G217" s="135" t="s">
        <v>3189</v>
      </c>
      <c r="H217" s="135" t="s">
        <v>1780</v>
      </c>
      <c r="I217" s="135" t="s">
        <v>561</v>
      </c>
      <c r="J217" s="135" t="s">
        <v>562</v>
      </c>
      <c r="K217" s="135" t="s">
        <v>560</v>
      </c>
      <c r="L217" s="138">
        <v>35000</v>
      </c>
      <c r="M217" s="137">
        <v>0</v>
      </c>
      <c r="N217" s="138">
        <v>1064</v>
      </c>
      <c r="O217" s="138">
        <v>1004.5</v>
      </c>
      <c r="P217" s="138">
        <f>SUM(Tabla20[[#This Row],[ADP]:[SFS - Salud Padres]])</f>
        <v>26164.62</v>
      </c>
      <c r="Q217" s="138">
        <v>6766.88</v>
      </c>
      <c r="R217" s="135" t="str">
        <f>_xlfn.XLOOKUP(Tabla20[[#This Row],[cedula]],EMPXSEXO[NODOC],EMPXSEXO[GENERO])</f>
        <v>M</v>
      </c>
      <c r="S217" s="135" t="str">
        <f>_xlfn.XLOOKUP(Tabla20[[#This Row],[nomdepto]],Tabla21[LUGAR],Tabla21[CODLUGAR])</f>
        <v>01.83.00.00.11.02.02</v>
      </c>
      <c r="T217" s="135" t="s">
        <v>3724</v>
      </c>
      <c r="U217" s="135" t="s">
        <v>3723</v>
      </c>
      <c r="V217" s="137">
        <v>0</v>
      </c>
      <c r="W217" s="141">
        <v>0</v>
      </c>
      <c r="X217" s="138">
        <v>26089.62</v>
      </c>
      <c r="Y217" s="137">
        <v>0</v>
      </c>
      <c r="Z217" s="138">
        <v>50</v>
      </c>
      <c r="AA217" s="138">
        <v>25</v>
      </c>
      <c r="AB217" s="137">
        <v>0</v>
      </c>
      <c r="AC217" s="137">
        <v>0</v>
      </c>
      <c r="AD217" s="137">
        <v>0</v>
      </c>
    </row>
    <row r="218" spans="1:30" hidden="1">
      <c r="A218" t="str">
        <f>Tabla20[[#This Row],[cedula]]&amp;Tabla20[[#This Row],[prog]]&amp;LEFT(Tabla20[[#This Row],[tipo]],3)</f>
        <v>0011479032201FIJ</v>
      </c>
      <c r="B218" s="135" t="s">
        <v>2463</v>
      </c>
      <c r="C218" s="135" t="s">
        <v>11</v>
      </c>
      <c r="D218" s="135" t="s">
        <v>2493</v>
      </c>
      <c r="E218" s="135" t="s">
        <v>3181</v>
      </c>
      <c r="F218" s="135" t="s">
        <v>3182</v>
      </c>
      <c r="G218" s="135" t="s">
        <v>3185</v>
      </c>
      <c r="H218" s="135" t="s">
        <v>1102</v>
      </c>
      <c r="I218" s="135" t="s">
        <v>563</v>
      </c>
      <c r="J218" s="135" t="s">
        <v>371</v>
      </c>
      <c r="K218" s="135" t="s">
        <v>560</v>
      </c>
      <c r="L218" s="138">
        <v>25000</v>
      </c>
      <c r="M218" s="137">
        <v>0</v>
      </c>
      <c r="N218" s="138">
        <v>760</v>
      </c>
      <c r="O218" s="138">
        <v>717.5</v>
      </c>
      <c r="P218" s="138">
        <f>SUM(Tabla20[[#This Row],[ADP]:[SFS - Salud Padres]])</f>
        <v>16720.64</v>
      </c>
      <c r="Q218" s="138">
        <v>6801.86</v>
      </c>
      <c r="R218" s="135" t="str">
        <f>_xlfn.XLOOKUP(Tabla20[[#This Row],[cedula]],EMPXSEXO[NODOC],EMPXSEXO[GENERO])</f>
        <v>M</v>
      </c>
      <c r="S218" s="135" t="str">
        <f>_xlfn.XLOOKUP(Tabla20[[#This Row],[nomdepto]],Tabla21[LUGAR],Tabla21[CODLUGAR])</f>
        <v>01.83.00.00.11.02.02</v>
      </c>
      <c r="T218" s="135" t="s">
        <v>3724</v>
      </c>
      <c r="U218" s="135" t="s">
        <v>3723</v>
      </c>
      <c r="V218" s="137">
        <v>0</v>
      </c>
      <c r="W218" s="139">
        <v>300</v>
      </c>
      <c r="X218" s="138">
        <v>14768.19</v>
      </c>
      <c r="Y218" s="137">
        <v>0</v>
      </c>
      <c r="Z218" s="138">
        <v>50</v>
      </c>
      <c r="AA218" s="138">
        <v>25</v>
      </c>
      <c r="AB218" s="137">
        <v>0</v>
      </c>
      <c r="AC218" s="137">
        <v>0</v>
      </c>
      <c r="AD218" s="139">
        <v>1577.45</v>
      </c>
    </row>
    <row r="219" spans="1:30" hidden="1">
      <c r="A219" t="str">
        <f>Tabla20[[#This Row],[cedula]]&amp;Tabla20[[#This Row],[prog]]&amp;LEFT(Tabla20[[#This Row],[tipo]],3)</f>
        <v>2250026051201FIJ</v>
      </c>
      <c r="B219" s="135" t="s">
        <v>2463</v>
      </c>
      <c r="C219" s="135" t="s">
        <v>11</v>
      </c>
      <c r="D219" s="135" t="s">
        <v>2493</v>
      </c>
      <c r="E219" s="135" t="s">
        <v>3181</v>
      </c>
      <c r="F219" s="135" t="s">
        <v>3182</v>
      </c>
      <c r="G219" s="135" t="s">
        <v>3186</v>
      </c>
      <c r="H219" s="135" t="s">
        <v>1716</v>
      </c>
      <c r="I219" s="135" t="s">
        <v>1044</v>
      </c>
      <c r="J219" s="135" t="s">
        <v>394</v>
      </c>
      <c r="K219" s="135" t="s">
        <v>560</v>
      </c>
      <c r="L219" s="138">
        <v>20000</v>
      </c>
      <c r="M219" s="137">
        <v>0</v>
      </c>
      <c r="N219" s="138">
        <v>608</v>
      </c>
      <c r="O219" s="138">
        <v>574</v>
      </c>
      <c r="P219" s="138">
        <f>SUM(Tabla20[[#This Row],[ADP]:[SFS - Salud Padres]])</f>
        <v>1602.45</v>
      </c>
      <c r="Q219" s="138">
        <v>17215.55</v>
      </c>
      <c r="R219" s="135" t="str">
        <f>_xlfn.XLOOKUP(Tabla20[[#This Row],[cedula]],EMPXSEXO[NODOC],EMPXSEXO[GENERO])</f>
        <v>M</v>
      </c>
      <c r="S219" s="135" t="str">
        <f>_xlfn.XLOOKUP(Tabla20[[#This Row],[nomdepto]],Tabla21[LUGAR],Tabla21[CODLUGAR])</f>
        <v>01.83.00.00.11.02.02</v>
      </c>
      <c r="T219" s="135" t="s">
        <v>3724</v>
      </c>
      <c r="U219" s="135" t="s">
        <v>3723</v>
      </c>
      <c r="V219" s="137">
        <v>0</v>
      </c>
      <c r="W219" s="140">
        <v>0</v>
      </c>
      <c r="X219" s="141">
        <v>0</v>
      </c>
      <c r="Y219" s="137">
        <v>0</v>
      </c>
      <c r="Z219" s="141">
        <v>0</v>
      </c>
      <c r="AA219" s="138">
        <v>25</v>
      </c>
      <c r="AB219" s="137">
        <v>0</v>
      </c>
      <c r="AC219" s="137">
        <v>0</v>
      </c>
      <c r="AD219" s="139">
        <v>1577.45</v>
      </c>
    </row>
    <row r="220" spans="1:30" hidden="1">
      <c r="A220" t="str">
        <f>Tabla20[[#This Row],[cedula]]&amp;Tabla20[[#This Row],[prog]]&amp;LEFT(Tabla20[[#This Row],[tipo]],3)</f>
        <v>0011644095901FIJ</v>
      </c>
      <c r="B220" s="135" t="s">
        <v>2463</v>
      </c>
      <c r="C220" s="135" t="s">
        <v>11</v>
      </c>
      <c r="D220" s="135" t="s">
        <v>2493</v>
      </c>
      <c r="E220" s="135" t="s">
        <v>3181</v>
      </c>
      <c r="F220" s="135" t="s">
        <v>3182</v>
      </c>
      <c r="G220" s="135" t="s">
        <v>3186</v>
      </c>
      <c r="H220" s="135" t="s">
        <v>1832</v>
      </c>
      <c r="I220" s="135" t="s">
        <v>1052</v>
      </c>
      <c r="J220" s="135" t="s">
        <v>394</v>
      </c>
      <c r="K220" s="135" t="s">
        <v>560</v>
      </c>
      <c r="L220" s="138">
        <v>20000</v>
      </c>
      <c r="M220" s="137">
        <v>0</v>
      </c>
      <c r="N220" s="138">
        <v>608</v>
      </c>
      <c r="O220" s="138">
        <v>574</v>
      </c>
      <c r="P220" s="138">
        <f>SUM(Tabla20[[#This Row],[ADP]:[SFS - Salud Padres]])</f>
        <v>25</v>
      </c>
      <c r="Q220" s="138">
        <v>18793</v>
      </c>
      <c r="R220" s="135" t="str">
        <f>_xlfn.XLOOKUP(Tabla20[[#This Row],[cedula]],EMPXSEXO[NODOC],EMPXSEXO[GENERO])</f>
        <v>M</v>
      </c>
      <c r="S220" s="135" t="str">
        <f>_xlfn.XLOOKUP(Tabla20[[#This Row],[nomdepto]],Tabla21[LUGAR],Tabla21[CODLUGAR])</f>
        <v>01.83.00.00.11.02.02</v>
      </c>
      <c r="T220" s="135" t="s">
        <v>3724</v>
      </c>
      <c r="U220" s="135" t="s">
        <v>3723</v>
      </c>
      <c r="V220" s="137">
        <v>0</v>
      </c>
      <c r="W220" s="137">
        <v>0</v>
      </c>
      <c r="X220" s="141">
        <v>0</v>
      </c>
      <c r="Y220" s="137">
        <v>0</v>
      </c>
      <c r="Z220" s="137">
        <v>0</v>
      </c>
      <c r="AA220" s="138">
        <v>25</v>
      </c>
      <c r="AB220" s="137">
        <v>0</v>
      </c>
      <c r="AC220" s="137">
        <v>0</v>
      </c>
      <c r="AD220" s="137">
        <v>0</v>
      </c>
    </row>
    <row r="221" spans="1:30" hidden="1">
      <c r="A221" t="str">
        <f>Tabla20[[#This Row],[cedula]]&amp;Tabla20[[#This Row],[prog]]&amp;LEFT(Tabla20[[#This Row],[tipo]],3)</f>
        <v>0010107597601FIJ</v>
      </c>
      <c r="B221" s="135" t="s">
        <v>2463</v>
      </c>
      <c r="C221" s="135" t="s">
        <v>11</v>
      </c>
      <c r="D221" s="135" t="s">
        <v>2493</v>
      </c>
      <c r="E221" s="135" t="s">
        <v>3181</v>
      </c>
      <c r="F221" s="135" t="s">
        <v>3182</v>
      </c>
      <c r="G221" s="135" t="s">
        <v>3187</v>
      </c>
      <c r="H221" s="135" t="s">
        <v>1732</v>
      </c>
      <c r="I221" s="135" t="s">
        <v>581</v>
      </c>
      <c r="J221" s="135" t="s">
        <v>2592</v>
      </c>
      <c r="K221" s="135" t="s">
        <v>564</v>
      </c>
      <c r="L221" s="138">
        <v>35000</v>
      </c>
      <c r="M221" s="137">
        <v>0</v>
      </c>
      <c r="N221" s="138">
        <v>1064</v>
      </c>
      <c r="O221" s="138">
        <v>1004.5</v>
      </c>
      <c r="P221" s="138">
        <f>SUM(Tabla20[[#This Row],[ADP]:[SFS - Salud Padres]])</f>
        <v>15947.26</v>
      </c>
      <c r="Q221" s="138">
        <v>16984.240000000002</v>
      </c>
      <c r="R221" s="135" t="str">
        <f>_xlfn.XLOOKUP(Tabla20[[#This Row],[cedula]],EMPXSEXO[NODOC],EMPXSEXO[GENERO])</f>
        <v>M</v>
      </c>
      <c r="S221" s="135" t="str">
        <f>_xlfn.XLOOKUP(Tabla20[[#This Row],[nomdepto]],Tabla21[LUGAR],Tabla21[CODLUGAR])</f>
        <v>01.83.00.00.11.02.03</v>
      </c>
      <c r="T221" s="135" t="s">
        <v>3724</v>
      </c>
      <c r="U221" s="135" t="s">
        <v>3723</v>
      </c>
      <c r="V221" s="137">
        <v>0</v>
      </c>
      <c r="W221" s="137">
        <v>0</v>
      </c>
      <c r="X221" s="138">
        <v>15922.26</v>
      </c>
      <c r="Y221" s="137">
        <v>0</v>
      </c>
      <c r="Z221" s="137">
        <v>0</v>
      </c>
      <c r="AA221" s="138">
        <v>25</v>
      </c>
      <c r="AB221" s="137">
        <v>0</v>
      </c>
      <c r="AC221" s="137">
        <v>0</v>
      </c>
      <c r="AD221" s="137">
        <v>0</v>
      </c>
    </row>
    <row r="222" spans="1:30" hidden="1">
      <c r="A222" t="str">
        <f>Tabla20[[#This Row],[cedula]]&amp;Tabla20[[#This Row],[prog]]&amp;LEFT(Tabla20[[#This Row],[tipo]],3)</f>
        <v>0010802971101FIJ</v>
      </c>
      <c r="B222" s="135" t="s">
        <v>2463</v>
      </c>
      <c r="C222" s="135" t="s">
        <v>11</v>
      </c>
      <c r="D222" s="135" t="s">
        <v>2493</v>
      </c>
      <c r="E222" s="135" t="s">
        <v>3181</v>
      </c>
      <c r="F222" s="135" t="s">
        <v>3182</v>
      </c>
      <c r="G222" s="135" t="s">
        <v>3189</v>
      </c>
      <c r="H222" s="135" t="s">
        <v>1122</v>
      </c>
      <c r="I222" s="135" t="s">
        <v>574</v>
      </c>
      <c r="J222" s="135" t="s">
        <v>394</v>
      </c>
      <c r="K222" s="135" t="s">
        <v>564</v>
      </c>
      <c r="L222" s="138">
        <v>25000</v>
      </c>
      <c r="M222" s="141">
        <v>0</v>
      </c>
      <c r="N222" s="138">
        <v>760</v>
      </c>
      <c r="O222" s="138">
        <v>717.5</v>
      </c>
      <c r="P222" s="138">
        <f>SUM(Tabla20[[#This Row],[ADP]:[SFS - Salud Padres]])</f>
        <v>11878.61</v>
      </c>
      <c r="Q222" s="138">
        <v>11643.89</v>
      </c>
      <c r="R222" s="135" t="str">
        <f>_xlfn.XLOOKUP(Tabla20[[#This Row],[cedula]],EMPXSEXO[NODOC],EMPXSEXO[GENERO])</f>
        <v>M</v>
      </c>
      <c r="S222" s="135" t="str">
        <f>_xlfn.XLOOKUP(Tabla20[[#This Row],[nomdepto]],Tabla21[LUGAR],Tabla21[CODLUGAR])</f>
        <v>01.83.00.00.11.02.03</v>
      </c>
      <c r="T222" s="135" t="s">
        <v>3724</v>
      </c>
      <c r="U222" s="135" t="s">
        <v>3723</v>
      </c>
      <c r="V222" s="137">
        <v>0</v>
      </c>
      <c r="W222" s="137">
        <v>0</v>
      </c>
      <c r="X222" s="139">
        <v>11803.61</v>
      </c>
      <c r="Y222" s="137">
        <v>0</v>
      </c>
      <c r="Z222" s="139">
        <v>50</v>
      </c>
      <c r="AA222" s="138">
        <v>25</v>
      </c>
      <c r="AB222" s="137">
        <v>0</v>
      </c>
      <c r="AC222" s="137">
        <v>0</v>
      </c>
      <c r="AD222" s="137">
        <v>0</v>
      </c>
    </row>
    <row r="223" spans="1:30" hidden="1">
      <c r="A223" t="str">
        <f>Tabla20[[#This Row],[cedula]]&amp;Tabla20[[#This Row],[prog]]&amp;LEFT(Tabla20[[#This Row],[tipo]],3)</f>
        <v>0010155185101FIJ</v>
      </c>
      <c r="B223" s="135" t="s">
        <v>2463</v>
      </c>
      <c r="C223" s="135" t="s">
        <v>11</v>
      </c>
      <c r="D223" s="135" t="s">
        <v>2493</v>
      </c>
      <c r="E223" s="135" t="s">
        <v>3181</v>
      </c>
      <c r="F223" s="135" t="s">
        <v>3182</v>
      </c>
      <c r="G223" s="135" t="s">
        <v>3189</v>
      </c>
      <c r="H223" s="135" t="s">
        <v>1129</v>
      </c>
      <c r="I223" s="135" t="s">
        <v>575</v>
      </c>
      <c r="J223" s="135" t="s">
        <v>126</v>
      </c>
      <c r="K223" s="135" t="s">
        <v>564</v>
      </c>
      <c r="L223" s="138">
        <v>22000</v>
      </c>
      <c r="M223" s="140">
        <v>0</v>
      </c>
      <c r="N223" s="138">
        <v>668.8</v>
      </c>
      <c r="O223" s="138">
        <v>631.4</v>
      </c>
      <c r="P223" s="138">
        <f>SUM(Tabla20[[#This Row],[ADP]:[SFS - Salud Padres]])</f>
        <v>7808.58</v>
      </c>
      <c r="Q223" s="138">
        <v>12891.22</v>
      </c>
      <c r="R223" s="135" t="str">
        <f>_xlfn.XLOOKUP(Tabla20[[#This Row],[cedula]],EMPXSEXO[NODOC],EMPXSEXO[GENERO])</f>
        <v>M</v>
      </c>
      <c r="S223" s="135" t="str">
        <f>_xlfn.XLOOKUP(Tabla20[[#This Row],[nomdepto]],Tabla21[LUGAR],Tabla21[CODLUGAR])</f>
        <v>01.83.00.00.11.02.03</v>
      </c>
      <c r="T223" s="135" t="s">
        <v>3724</v>
      </c>
      <c r="U223" s="135" t="s">
        <v>3723</v>
      </c>
      <c r="V223" s="137">
        <v>0</v>
      </c>
      <c r="W223" s="137">
        <v>0</v>
      </c>
      <c r="X223" s="139">
        <v>7733.58</v>
      </c>
      <c r="Y223" s="137">
        <v>0</v>
      </c>
      <c r="Z223" s="139">
        <v>50</v>
      </c>
      <c r="AA223" s="138">
        <v>25</v>
      </c>
      <c r="AB223" s="137">
        <v>0</v>
      </c>
      <c r="AC223" s="137">
        <v>0</v>
      </c>
      <c r="AD223" s="137">
        <v>0</v>
      </c>
    </row>
    <row r="224" spans="1:30" hidden="1">
      <c r="A224" t="str">
        <f>Tabla20[[#This Row],[cedula]]&amp;Tabla20[[#This Row],[prog]]&amp;LEFT(Tabla20[[#This Row],[tipo]],3)</f>
        <v>0130038382301FIJ</v>
      </c>
      <c r="B224" s="135" t="s">
        <v>2463</v>
      </c>
      <c r="C224" s="135" t="s">
        <v>11</v>
      </c>
      <c r="D224" s="135" t="s">
        <v>2493</v>
      </c>
      <c r="E224" s="135" t="s">
        <v>3181</v>
      </c>
      <c r="F224" s="135" t="s">
        <v>3182</v>
      </c>
      <c r="G224" s="135" t="s">
        <v>3193</v>
      </c>
      <c r="H224" s="135" t="s">
        <v>1886</v>
      </c>
      <c r="I224" s="135" t="s">
        <v>577</v>
      </c>
      <c r="J224" s="135" t="s">
        <v>126</v>
      </c>
      <c r="K224" s="135" t="s">
        <v>564</v>
      </c>
      <c r="L224" s="138">
        <v>22000</v>
      </c>
      <c r="M224" s="137">
        <v>0</v>
      </c>
      <c r="N224" s="138">
        <v>668.8</v>
      </c>
      <c r="O224" s="138">
        <v>631.4</v>
      </c>
      <c r="P224" s="138">
        <f>SUM(Tabla20[[#This Row],[ADP]:[SFS - Salud Padres]])</f>
        <v>4355.67</v>
      </c>
      <c r="Q224" s="138">
        <v>16344.13</v>
      </c>
      <c r="R224" s="135" t="str">
        <f>_xlfn.XLOOKUP(Tabla20[[#This Row],[cedula]],EMPXSEXO[NODOC],EMPXSEXO[GENERO])</f>
        <v>M</v>
      </c>
      <c r="S224" s="135" t="str">
        <f>_xlfn.XLOOKUP(Tabla20[[#This Row],[nomdepto]],Tabla21[LUGAR],Tabla21[CODLUGAR])</f>
        <v>01.83.00.00.11.02.03</v>
      </c>
      <c r="T224" s="135" t="s">
        <v>3724</v>
      </c>
      <c r="U224" s="135" t="s">
        <v>3723</v>
      </c>
      <c r="V224" s="137">
        <v>0</v>
      </c>
      <c r="W224" s="140">
        <v>0</v>
      </c>
      <c r="X224" s="138">
        <v>4330.67</v>
      </c>
      <c r="Y224" s="137">
        <v>0</v>
      </c>
      <c r="Z224" s="140">
        <v>0</v>
      </c>
      <c r="AA224" s="138">
        <v>25</v>
      </c>
      <c r="AB224" s="137">
        <v>0</v>
      </c>
      <c r="AC224" s="137">
        <v>0</v>
      </c>
      <c r="AD224" s="137">
        <v>0</v>
      </c>
    </row>
    <row r="225" spans="1:30" hidden="1">
      <c r="A225" t="str">
        <f>Tabla20[[#This Row],[cedula]]&amp;Tabla20[[#This Row],[prog]]&amp;LEFT(Tabla20[[#This Row],[tipo]],3)</f>
        <v>0010037033701FIJ</v>
      </c>
      <c r="B225" s="135" t="s">
        <v>2463</v>
      </c>
      <c r="C225" s="135" t="s">
        <v>11</v>
      </c>
      <c r="D225" s="135" t="s">
        <v>2493</v>
      </c>
      <c r="E225" s="135" t="s">
        <v>3181</v>
      </c>
      <c r="F225" s="135" t="s">
        <v>3182</v>
      </c>
      <c r="G225" s="135" t="s">
        <v>3185</v>
      </c>
      <c r="H225" s="135" t="s">
        <v>1146</v>
      </c>
      <c r="I225" s="135" t="s">
        <v>578</v>
      </c>
      <c r="J225" s="135" t="s">
        <v>8</v>
      </c>
      <c r="K225" s="135" t="s">
        <v>564</v>
      </c>
      <c r="L225" s="138">
        <v>22000</v>
      </c>
      <c r="M225" s="141">
        <v>0</v>
      </c>
      <c r="N225" s="138">
        <v>668.8</v>
      </c>
      <c r="O225" s="138">
        <v>631.4</v>
      </c>
      <c r="P225" s="138">
        <f>SUM(Tabla20[[#This Row],[ADP]:[SFS - Salud Padres]])</f>
        <v>16339.72</v>
      </c>
      <c r="Q225" s="138">
        <v>4360.08</v>
      </c>
      <c r="R225" s="135" t="str">
        <f>_xlfn.XLOOKUP(Tabla20[[#This Row],[cedula]],EMPXSEXO[NODOC],EMPXSEXO[GENERO])</f>
        <v>M</v>
      </c>
      <c r="S225" s="135" t="str">
        <f>_xlfn.XLOOKUP(Tabla20[[#This Row],[nomdepto]],Tabla21[LUGAR],Tabla21[CODLUGAR])</f>
        <v>01.83.00.00.11.02.03</v>
      </c>
      <c r="T225" s="135" t="s">
        <v>3724</v>
      </c>
      <c r="U225" s="135" t="s">
        <v>3723</v>
      </c>
      <c r="V225" s="137">
        <v>0</v>
      </c>
      <c r="W225" s="141">
        <v>0</v>
      </c>
      <c r="X225" s="138">
        <v>16264.72</v>
      </c>
      <c r="Y225" s="137">
        <v>0</v>
      </c>
      <c r="Z225" s="139">
        <v>50</v>
      </c>
      <c r="AA225" s="138">
        <v>25</v>
      </c>
      <c r="AB225" s="137">
        <v>0</v>
      </c>
      <c r="AC225" s="137">
        <v>0</v>
      </c>
      <c r="AD225" s="137">
        <v>0</v>
      </c>
    </row>
    <row r="226" spans="1:30" hidden="1">
      <c r="A226" t="str">
        <f>Tabla20[[#This Row],[cedula]]&amp;Tabla20[[#This Row],[prog]]&amp;LEFT(Tabla20[[#This Row],[tipo]],3)</f>
        <v>0011541568901FIJ</v>
      </c>
      <c r="B226" s="135" t="s">
        <v>2463</v>
      </c>
      <c r="C226" s="135" t="s">
        <v>11</v>
      </c>
      <c r="D226" s="135" t="s">
        <v>2493</v>
      </c>
      <c r="E226" s="135" t="s">
        <v>3181</v>
      </c>
      <c r="F226" s="135" t="s">
        <v>3182</v>
      </c>
      <c r="G226" s="135" t="s">
        <v>3190</v>
      </c>
      <c r="H226" s="135" t="s">
        <v>1740</v>
      </c>
      <c r="I226" s="135" t="s">
        <v>1050</v>
      </c>
      <c r="J226" s="135" t="s">
        <v>8</v>
      </c>
      <c r="K226" s="135" t="s">
        <v>564</v>
      </c>
      <c r="L226" s="138">
        <v>20000</v>
      </c>
      <c r="M226" s="140">
        <v>0</v>
      </c>
      <c r="N226" s="138">
        <v>608</v>
      </c>
      <c r="O226" s="138">
        <v>574</v>
      </c>
      <c r="P226" s="138">
        <f>SUM(Tabla20[[#This Row],[ADP]:[SFS - Salud Padres]])</f>
        <v>12863.87</v>
      </c>
      <c r="Q226" s="138">
        <v>5954.13</v>
      </c>
      <c r="R226" s="135" t="str">
        <f>_xlfn.XLOOKUP(Tabla20[[#This Row],[cedula]],EMPXSEXO[NODOC],EMPXSEXO[GENERO])</f>
        <v>F</v>
      </c>
      <c r="S226" s="135" t="str">
        <f>_xlfn.XLOOKUP(Tabla20[[#This Row],[nomdepto]],Tabla21[LUGAR],Tabla21[CODLUGAR])</f>
        <v>01.83.00.00.11.02.03</v>
      </c>
      <c r="T226" s="135" t="s">
        <v>3724</v>
      </c>
      <c r="U226" s="135" t="s">
        <v>3723</v>
      </c>
      <c r="V226" s="137">
        <v>0</v>
      </c>
      <c r="W226" s="137">
        <v>0</v>
      </c>
      <c r="X226" s="139">
        <v>12838.87</v>
      </c>
      <c r="Y226" s="137">
        <v>0</v>
      </c>
      <c r="Z226" s="141">
        <v>0</v>
      </c>
      <c r="AA226" s="138">
        <v>25</v>
      </c>
      <c r="AB226" s="137">
        <v>0</v>
      </c>
      <c r="AC226" s="137">
        <v>0</v>
      </c>
      <c r="AD226" s="137">
        <v>0</v>
      </c>
    </row>
    <row r="227" spans="1:30" hidden="1">
      <c r="A227" t="str">
        <f>Tabla20[[#This Row],[cedula]]&amp;Tabla20[[#This Row],[prog]]&amp;LEFT(Tabla20[[#This Row],[tipo]],3)</f>
        <v>0010352890701FIJ</v>
      </c>
      <c r="B227" s="135" t="s">
        <v>2463</v>
      </c>
      <c r="C227" s="135" t="s">
        <v>11</v>
      </c>
      <c r="D227" s="135" t="s">
        <v>2493</v>
      </c>
      <c r="E227" s="135" t="s">
        <v>3181</v>
      </c>
      <c r="F227" s="135" t="s">
        <v>3182</v>
      </c>
      <c r="G227" s="135" t="s">
        <v>3187</v>
      </c>
      <c r="H227" s="135" t="s">
        <v>1091</v>
      </c>
      <c r="I227" s="135" t="s">
        <v>567</v>
      </c>
      <c r="J227" s="135" t="s">
        <v>8</v>
      </c>
      <c r="K227" s="135" t="s">
        <v>564</v>
      </c>
      <c r="L227" s="138">
        <v>20000</v>
      </c>
      <c r="M227" s="140">
        <v>0</v>
      </c>
      <c r="N227" s="138">
        <v>608</v>
      </c>
      <c r="O227" s="138">
        <v>574</v>
      </c>
      <c r="P227" s="138">
        <f>SUM(Tabla20[[#This Row],[ADP]:[SFS - Salud Padres]])</f>
        <v>10177.219999999999</v>
      </c>
      <c r="Q227" s="138">
        <v>8640.7800000000007</v>
      </c>
      <c r="R227" s="135" t="str">
        <f>_xlfn.XLOOKUP(Tabla20[[#This Row],[cedula]],EMPXSEXO[NODOC],EMPXSEXO[GENERO])</f>
        <v>F</v>
      </c>
      <c r="S227" s="135" t="str">
        <f>_xlfn.XLOOKUP(Tabla20[[#This Row],[nomdepto]],Tabla21[LUGAR],Tabla21[CODLUGAR])</f>
        <v>01.83.00.00.11.02.03</v>
      </c>
      <c r="T227" s="135" t="s">
        <v>3724</v>
      </c>
      <c r="U227" s="135" t="s">
        <v>3723</v>
      </c>
      <c r="V227" s="137">
        <v>0</v>
      </c>
      <c r="W227" s="139">
        <v>300</v>
      </c>
      <c r="X227" s="138">
        <v>9852.2199999999993</v>
      </c>
      <c r="Y227" s="137">
        <v>0</v>
      </c>
      <c r="Z227" s="140">
        <v>0</v>
      </c>
      <c r="AA227" s="138">
        <v>25</v>
      </c>
      <c r="AB227" s="137">
        <v>0</v>
      </c>
      <c r="AC227" s="137">
        <v>0</v>
      </c>
      <c r="AD227" s="137">
        <v>0</v>
      </c>
    </row>
    <row r="228" spans="1:30" hidden="1">
      <c r="A228" t="str">
        <f>Tabla20[[#This Row],[cedula]]&amp;Tabla20[[#This Row],[prog]]&amp;LEFT(Tabla20[[#This Row],[tipo]],3)</f>
        <v>0200009165801FIJ</v>
      </c>
      <c r="B228" s="135" t="s">
        <v>2463</v>
      </c>
      <c r="C228" s="135" t="s">
        <v>11</v>
      </c>
      <c r="D228" s="135" t="s">
        <v>2493</v>
      </c>
      <c r="E228" s="135" t="s">
        <v>3181</v>
      </c>
      <c r="F228" s="135" t="s">
        <v>3182</v>
      </c>
      <c r="G228" s="135" t="s">
        <v>3185</v>
      </c>
      <c r="H228" s="135" t="s">
        <v>1793</v>
      </c>
      <c r="I228" s="135" t="s">
        <v>3204</v>
      </c>
      <c r="J228" s="135" t="s">
        <v>8</v>
      </c>
      <c r="K228" s="135" t="s">
        <v>564</v>
      </c>
      <c r="L228" s="138">
        <v>20000</v>
      </c>
      <c r="M228" s="140">
        <v>0</v>
      </c>
      <c r="N228" s="138">
        <v>608</v>
      </c>
      <c r="O228" s="138">
        <v>574</v>
      </c>
      <c r="P228" s="138">
        <f>SUM(Tabla20[[#This Row],[ADP]:[SFS - Salud Padres]])</f>
        <v>9405.67</v>
      </c>
      <c r="Q228" s="138">
        <v>9412.33</v>
      </c>
      <c r="R228" s="135" t="str">
        <f>_xlfn.XLOOKUP(Tabla20[[#This Row],[cedula]],EMPXSEXO[NODOC],EMPXSEXO[GENERO])</f>
        <v>M</v>
      </c>
      <c r="S228" s="135" t="str">
        <f>_xlfn.XLOOKUP(Tabla20[[#This Row],[nomdepto]],Tabla21[LUGAR],Tabla21[CODLUGAR])</f>
        <v>01.83.00.00.11.02.03</v>
      </c>
      <c r="T228" s="135" t="s">
        <v>3724</v>
      </c>
      <c r="U228" s="135" t="s">
        <v>3723</v>
      </c>
      <c r="V228" s="137">
        <v>0</v>
      </c>
      <c r="W228" s="137">
        <v>0</v>
      </c>
      <c r="X228" s="139">
        <v>9330.67</v>
      </c>
      <c r="Y228" s="137">
        <v>0</v>
      </c>
      <c r="Z228" s="139">
        <v>50</v>
      </c>
      <c r="AA228" s="138">
        <v>25</v>
      </c>
      <c r="AB228" s="137">
        <v>0</v>
      </c>
      <c r="AC228" s="137">
        <v>0</v>
      </c>
      <c r="AD228" s="137">
        <v>0</v>
      </c>
    </row>
    <row r="229" spans="1:30" hidden="1">
      <c r="A229" t="str">
        <f>Tabla20[[#This Row],[cedula]]&amp;Tabla20[[#This Row],[prog]]&amp;LEFT(Tabla20[[#This Row],[tipo]],3)</f>
        <v>0011887168001FIJ</v>
      </c>
      <c r="B229" s="135" t="s">
        <v>2463</v>
      </c>
      <c r="C229" s="135" t="s">
        <v>11</v>
      </c>
      <c r="D229" s="135" t="s">
        <v>2493</v>
      </c>
      <c r="E229" s="135" t="s">
        <v>3181</v>
      </c>
      <c r="F229" s="135" t="s">
        <v>3182</v>
      </c>
      <c r="G229" s="135" t="s">
        <v>3187</v>
      </c>
      <c r="H229" s="135" t="s">
        <v>1802</v>
      </c>
      <c r="I229" s="135" t="s">
        <v>569</v>
      </c>
      <c r="J229" s="135" t="s">
        <v>126</v>
      </c>
      <c r="K229" s="135" t="s">
        <v>564</v>
      </c>
      <c r="L229" s="138">
        <v>20000</v>
      </c>
      <c r="M229" s="137">
        <v>0</v>
      </c>
      <c r="N229" s="138">
        <v>608</v>
      </c>
      <c r="O229" s="138">
        <v>574</v>
      </c>
      <c r="P229" s="138">
        <f>SUM(Tabla20[[#This Row],[ADP]:[SFS - Salud Padres]])</f>
        <v>14883.83</v>
      </c>
      <c r="Q229" s="138">
        <v>3934.17</v>
      </c>
      <c r="R229" s="135" t="str">
        <f>_xlfn.XLOOKUP(Tabla20[[#This Row],[cedula]],EMPXSEXO[NODOC],EMPXSEXO[GENERO])</f>
        <v>M</v>
      </c>
      <c r="S229" s="135" t="str">
        <f>_xlfn.XLOOKUP(Tabla20[[#This Row],[nomdepto]],Tabla21[LUGAR],Tabla21[CODLUGAR])</f>
        <v>01.83.00.00.11.02.03</v>
      </c>
      <c r="T229" s="135" t="s">
        <v>3724</v>
      </c>
      <c r="U229" s="135" t="s">
        <v>3723</v>
      </c>
      <c r="V229" s="137">
        <v>0</v>
      </c>
      <c r="W229" s="141">
        <v>0</v>
      </c>
      <c r="X229" s="138">
        <v>14858.83</v>
      </c>
      <c r="Y229" s="137">
        <v>0</v>
      </c>
      <c r="Z229" s="141">
        <v>0</v>
      </c>
      <c r="AA229" s="138">
        <v>25</v>
      </c>
      <c r="AB229" s="137">
        <v>0</v>
      </c>
      <c r="AC229" s="137">
        <v>0</v>
      </c>
      <c r="AD229" s="137">
        <v>0</v>
      </c>
    </row>
    <row r="230" spans="1:30" hidden="1">
      <c r="A230" t="str">
        <f>Tabla20[[#This Row],[cedula]]&amp;Tabla20[[#This Row],[prog]]&amp;LEFT(Tabla20[[#This Row],[tipo]],3)</f>
        <v>0010264807801FIJ</v>
      </c>
      <c r="B230" s="135" t="s">
        <v>2463</v>
      </c>
      <c r="C230" s="135" t="s">
        <v>11</v>
      </c>
      <c r="D230" s="135" t="s">
        <v>2493</v>
      </c>
      <c r="E230" s="135" t="s">
        <v>3181</v>
      </c>
      <c r="F230" s="135" t="s">
        <v>3182</v>
      </c>
      <c r="G230" s="135" t="s">
        <v>3187</v>
      </c>
      <c r="H230" s="135" t="s">
        <v>1850</v>
      </c>
      <c r="I230" s="135" t="s">
        <v>571</v>
      </c>
      <c r="J230" s="135" t="s">
        <v>8</v>
      </c>
      <c r="K230" s="135" t="s">
        <v>564</v>
      </c>
      <c r="L230" s="138">
        <v>20000</v>
      </c>
      <c r="M230" s="137">
        <v>0</v>
      </c>
      <c r="N230" s="138">
        <v>608</v>
      </c>
      <c r="O230" s="138">
        <v>574</v>
      </c>
      <c r="P230" s="138">
        <f>SUM(Tabla20[[#This Row],[ADP]:[SFS - Salud Padres]])</f>
        <v>8609.7900000000009</v>
      </c>
      <c r="Q230" s="138">
        <v>10208.209999999999</v>
      </c>
      <c r="R230" s="135" t="str">
        <f>_xlfn.XLOOKUP(Tabla20[[#This Row],[cedula]],EMPXSEXO[NODOC],EMPXSEXO[GENERO])</f>
        <v>F</v>
      </c>
      <c r="S230" s="135" t="str">
        <f>_xlfn.XLOOKUP(Tabla20[[#This Row],[nomdepto]],Tabla21[LUGAR],Tabla21[CODLUGAR])</f>
        <v>01.83.00.00.11.02.03</v>
      </c>
      <c r="T230" s="135" t="s">
        <v>3724</v>
      </c>
      <c r="U230" s="135" t="s">
        <v>3723</v>
      </c>
      <c r="V230" s="137">
        <v>0</v>
      </c>
      <c r="W230" s="137">
        <v>0</v>
      </c>
      <c r="X230" s="139">
        <v>8484.7900000000009</v>
      </c>
      <c r="Y230" s="137">
        <v>0</v>
      </c>
      <c r="Z230" s="139">
        <v>100</v>
      </c>
      <c r="AA230" s="138">
        <v>25</v>
      </c>
      <c r="AB230" s="137">
        <v>0</v>
      </c>
      <c r="AC230" s="137">
        <v>0</v>
      </c>
      <c r="AD230" s="137">
        <v>0</v>
      </c>
    </row>
    <row r="231" spans="1:30" hidden="1">
      <c r="A231" t="str">
        <f>Tabla20[[#This Row],[cedula]]&amp;Tabla20[[#This Row],[prog]]&amp;LEFT(Tabla20[[#This Row],[tipo]],3)</f>
        <v>0011767798901FIJ</v>
      </c>
      <c r="B231" s="135" t="s">
        <v>2463</v>
      </c>
      <c r="C231" s="135" t="s">
        <v>11</v>
      </c>
      <c r="D231" s="135" t="s">
        <v>2493</v>
      </c>
      <c r="E231" s="135" t="s">
        <v>3181</v>
      </c>
      <c r="F231" s="135" t="s">
        <v>3182</v>
      </c>
      <c r="G231" s="135" t="s">
        <v>3187</v>
      </c>
      <c r="H231" s="135" t="s">
        <v>1119</v>
      </c>
      <c r="I231" s="135" t="s">
        <v>573</v>
      </c>
      <c r="J231" s="135" t="s">
        <v>8</v>
      </c>
      <c r="K231" s="135" t="s">
        <v>564</v>
      </c>
      <c r="L231" s="138">
        <v>20000</v>
      </c>
      <c r="M231" s="137">
        <v>0</v>
      </c>
      <c r="N231" s="138">
        <v>608</v>
      </c>
      <c r="O231" s="138">
        <v>574</v>
      </c>
      <c r="P231" s="138">
        <f>SUM(Tabla20[[#This Row],[ADP]:[SFS - Salud Padres]])</f>
        <v>14846.89</v>
      </c>
      <c r="Q231" s="138">
        <v>3971.11</v>
      </c>
      <c r="R231" s="135" t="str">
        <f>_xlfn.XLOOKUP(Tabla20[[#This Row],[cedula]],EMPXSEXO[NODOC],EMPXSEXO[GENERO])</f>
        <v>F</v>
      </c>
      <c r="S231" s="135" t="str">
        <f>_xlfn.XLOOKUP(Tabla20[[#This Row],[nomdepto]],Tabla21[LUGAR],Tabla21[CODLUGAR])</f>
        <v>01.83.00.00.11.02.03</v>
      </c>
      <c r="T231" s="135" t="s">
        <v>3724</v>
      </c>
      <c r="U231" s="135" t="s">
        <v>3723</v>
      </c>
      <c r="V231" s="137">
        <v>0</v>
      </c>
      <c r="W231" s="137">
        <v>0</v>
      </c>
      <c r="X231" s="139">
        <v>14821.89</v>
      </c>
      <c r="Y231" s="137">
        <v>0</v>
      </c>
      <c r="Z231" s="137">
        <v>0</v>
      </c>
      <c r="AA231" s="138">
        <v>25</v>
      </c>
      <c r="AB231" s="137">
        <v>0</v>
      </c>
      <c r="AC231" s="137">
        <v>0</v>
      </c>
      <c r="AD231" s="137">
        <v>0</v>
      </c>
    </row>
    <row r="232" spans="1:30" hidden="1">
      <c r="A232" t="str">
        <f>Tabla20[[#This Row],[cedula]]&amp;Tabla20[[#This Row],[prog]]&amp;LEFT(Tabla20[[#This Row],[tipo]],3)</f>
        <v>0010010460301FIJ</v>
      </c>
      <c r="B232" s="135" t="s">
        <v>2463</v>
      </c>
      <c r="C232" s="135" t="s">
        <v>11</v>
      </c>
      <c r="D232" s="135" t="s">
        <v>2493</v>
      </c>
      <c r="E232" s="135" t="s">
        <v>3181</v>
      </c>
      <c r="F232" s="135" t="s">
        <v>3182</v>
      </c>
      <c r="G232" s="135" t="s">
        <v>3187</v>
      </c>
      <c r="H232" s="135" t="s">
        <v>1871</v>
      </c>
      <c r="I232" s="135" t="s">
        <v>576</v>
      </c>
      <c r="J232" s="135" t="s">
        <v>8</v>
      </c>
      <c r="K232" s="135" t="s">
        <v>564</v>
      </c>
      <c r="L232" s="138">
        <v>20000</v>
      </c>
      <c r="M232" s="137">
        <v>0</v>
      </c>
      <c r="N232" s="138">
        <v>608</v>
      </c>
      <c r="O232" s="138">
        <v>574</v>
      </c>
      <c r="P232" s="138">
        <f>SUM(Tabla20[[#This Row],[ADP]:[SFS - Salud Padres]])</f>
        <v>2993</v>
      </c>
      <c r="Q232" s="138">
        <v>15825</v>
      </c>
      <c r="R232" s="135" t="str">
        <f>_xlfn.XLOOKUP(Tabla20[[#This Row],[cedula]],EMPXSEXO[NODOC],EMPXSEXO[GENERO])</f>
        <v>F</v>
      </c>
      <c r="S232" s="135" t="str">
        <f>_xlfn.XLOOKUP(Tabla20[[#This Row],[nomdepto]],Tabla21[LUGAR],Tabla21[CODLUGAR])</f>
        <v>01.83.00.00.11.02.03</v>
      </c>
      <c r="T232" s="135" t="s">
        <v>3724</v>
      </c>
      <c r="U232" s="135" t="s">
        <v>3723</v>
      </c>
      <c r="V232" s="137">
        <v>0</v>
      </c>
      <c r="W232" s="139">
        <v>300</v>
      </c>
      <c r="X232" s="139">
        <v>2618</v>
      </c>
      <c r="Y232" s="137">
        <v>0</v>
      </c>
      <c r="Z232" s="139">
        <v>50</v>
      </c>
      <c r="AA232" s="138">
        <v>25</v>
      </c>
      <c r="AB232" s="137">
        <v>0</v>
      </c>
      <c r="AC232" s="137">
        <v>0</v>
      </c>
      <c r="AD232" s="137">
        <v>0</v>
      </c>
    </row>
    <row r="233" spans="1:30" hidden="1">
      <c r="A233" t="str">
        <f>Tabla20[[#This Row],[cedula]]&amp;Tabla20[[#This Row],[prog]]&amp;LEFT(Tabla20[[#This Row],[tipo]],3)</f>
        <v>2240031518401FIJ</v>
      </c>
      <c r="B233" s="135" t="s">
        <v>2463</v>
      </c>
      <c r="C233" s="135" t="s">
        <v>11</v>
      </c>
      <c r="D233" s="135" t="s">
        <v>2493</v>
      </c>
      <c r="E233" s="135" t="s">
        <v>3181</v>
      </c>
      <c r="F233" s="135" t="s">
        <v>3182</v>
      </c>
      <c r="G233" s="135" t="s">
        <v>3189</v>
      </c>
      <c r="H233" s="135" t="s">
        <v>3441</v>
      </c>
      <c r="I233" s="135" t="s">
        <v>3440</v>
      </c>
      <c r="J233" s="135" t="s">
        <v>8</v>
      </c>
      <c r="K233" s="135" t="s">
        <v>564</v>
      </c>
      <c r="L233" s="138">
        <v>18000</v>
      </c>
      <c r="M233" s="137">
        <v>0</v>
      </c>
      <c r="N233" s="138">
        <v>547.20000000000005</v>
      </c>
      <c r="O233" s="138">
        <v>516.6</v>
      </c>
      <c r="P233" s="138">
        <f>SUM(Tabla20[[#This Row],[ADP]:[SFS - Salud Padres]])</f>
        <v>25</v>
      </c>
      <c r="Q233" s="138">
        <v>16911.2</v>
      </c>
      <c r="R233" s="135" t="str">
        <f>_xlfn.XLOOKUP(Tabla20[[#This Row],[cedula]],EMPXSEXO[NODOC],EMPXSEXO[GENERO])</f>
        <v>F</v>
      </c>
      <c r="S233" s="135" t="str">
        <f>_xlfn.XLOOKUP(Tabla20[[#This Row],[nomdepto]],Tabla21[LUGAR],Tabla21[CODLUGAR])</f>
        <v>01.83.00.00.11.02.03</v>
      </c>
      <c r="T233" s="135" t="s">
        <v>3724</v>
      </c>
      <c r="U233" s="135" t="s">
        <v>3723</v>
      </c>
      <c r="V233" s="137">
        <v>0</v>
      </c>
      <c r="W233" s="137">
        <v>0</v>
      </c>
      <c r="X233" s="137">
        <v>0</v>
      </c>
      <c r="Y233" s="137">
        <v>0</v>
      </c>
      <c r="Z233" s="137">
        <v>0</v>
      </c>
      <c r="AA233" s="138">
        <v>25</v>
      </c>
      <c r="AB233" s="137">
        <v>0</v>
      </c>
      <c r="AC233" s="137">
        <v>0</v>
      </c>
      <c r="AD233" s="137">
        <v>0</v>
      </c>
    </row>
    <row r="234" spans="1:30" hidden="1">
      <c r="A234" t="str">
        <f>Tabla20[[#This Row],[cedula]]&amp;Tabla20[[#This Row],[prog]]&amp;LEFT(Tabla20[[#This Row],[tipo]],3)</f>
        <v>0011363972801FIJ</v>
      </c>
      <c r="B234" s="135" t="s">
        <v>2463</v>
      </c>
      <c r="C234" s="135" t="s">
        <v>11</v>
      </c>
      <c r="D234" s="135" t="s">
        <v>2493</v>
      </c>
      <c r="E234" s="135" t="s">
        <v>3181</v>
      </c>
      <c r="F234" s="135" t="s">
        <v>3182</v>
      </c>
      <c r="G234" s="135" t="s">
        <v>3184</v>
      </c>
      <c r="H234" s="135" t="s">
        <v>2568</v>
      </c>
      <c r="I234" s="135" t="s">
        <v>2552</v>
      </c>
      <c r="J234" s="135" t="s">
        <v>8</v>
      </c>
      <c r="K234" s="135" t="s">
        <v>564</v>
      </c>
      <c r="L234" s="138">
        <v>17000</v>
      </c>
      <c r="M234" s="137">
        <v>0</v>
      </c>
      <c r="N234" s="138">
        <v>516.79999999999995</v>
      </c>
      <c r="O234" s="138">
        <v>487.9</v>
      </c>
      <c r="P234" s="138">
        <f>SUM(Tabla20[[#This Row],[ADP]:[SFS - Salud Padres]])</f>
        <v>4747.25</v>
      </c>
      <c r="Q234" s="138">
        <v>11248.05</v>
      </c>
      <c r="R234" s="135" t="str">
        <f>_xlfn.XLOOKUP(Tabla20[[#This Row],[cedula]],EMPXSEXO[NODOC],EMPXSEXO[GENERO])</f>
        <v>F</v>
      </c>
      <c r="S234" s="135" t="str">
        <f>_xlfn.XLOOKUP(Tabla20[[#This Row],[nomdepto]],Tabla21[LUGAR],Tabla21[CODLUGAR])</f>
        <v>01.83.00.00.11.02.03</v>
      </c>
      <c r="T234" s="135" t="s">
        <v>3724</v>
      </c>
      <c r="U234" s="135" t="s">
        <v>3723</v>
      </c>
      <c r="V234" s="137">
        <v>0</v>
      </c>
      <c r="W234" s="141">
        <v>0</v>
      </c>
      <c r="X234" s="139">
        <v>4722.25</v>
      </c>
      <c r="Y234" s="137">
        <v>0</v>
      </c>
      <c r="Z234" s="137">
        <v>0</v>
      </c>
      <c r="AA234" s="138">
        <v>25</v>
      </c>
      <c r="AB234" s="137">
        <v>0</v>
      </c>
      <c r="AC234" s="137">
        <v>0</v>
      </c>
      <c r="AD234" s="137">
        <v>0</v>
      </c>
    </row>
    <row r="235" spans="1:30" hidden="1">
      <c r="A235" t="str">
        <f>Tabla20[[#This Row],[cedula]]&amp;Tabla20[[#This Row],[prog]]&amp;LEFT(Tabla20[[#This Row],[tipo]],3)</f>
        <v>0011096857501FIJ</v>
      </c>
      <c r="B235" s="135" t="s">
        <v>2463</v>
      </c>
      <c r="C235" s="135" t="s">
        <v>11</v>
      </c>
      <c r="D235" s="135" t="s">
        <v>2493</v>
      </c>
      <c r="E235" s="135" t="s">
        <v>3181</v>
      </c>
      <c r="F235" s="135" t="s">
        <v>3182</v>
      </c>
      <c r="G235" s="135" t="s">
        <v>3184</v>
      </c>
      <c r="H235" s="135" t="s">
        <v>2707</v>
      </c>
      <c r="I235" s="135" t="s">
        <v>2706</v>
      </c>
      <c r="J235" s="135" t="s">
        <v>8</v>
      </c>
      <c r="K235" s="135" t="s">
        <v>564</v>
      </c>
      <c r="L235" s="138">
        <v>17000</v>
      </c>
      <c r="M235" s="140">
        <v>0</v>
      </c>
      <c r="N235" s="138">
        <v>516.79999999999995</v>
      </c>
      <c r="O235" s="138">
        <v>487.9</v>
      </c>
      <c r="P235" s="138">
        <f>SUM(Tabla20[[#This Row],[ADP]:[SFS - Salud Padres]])</f>
        <v>1571</v>
      </c>
      <c r="Q235" s="138">
        <v>14424.3</v>
      </c>
      <c r="R235" s="135" t="str">
        <f>_xlfn.XLOOKUP(Tabla20[[#This Row],[cedula]],EMPXSEXO[NODOC],EMPXSEXO[GENERO])</f>
        <v>F</v>
      </c>
      <c r="S235" s="135" t="str">
        <f>_xlfn.XLOOKUP(Tabla20[[#This Row],[nomdepto]],Tabla21[LUGAR],Tabla21[CODLUGAR])</f>
        <v>01.83.00.00.11.02.03</v>
      </c>
      <c r="T235" s="135" t="s">
        <v>3724</v>
      </c>
      <c r="U235" s="135" t="s">
        <v>3723</v>
      </c>
      <c r="V235" s="137">
        <v>0</v>
      </c>
      <c r="W235" s="137">
        <v>0</v>
      </c>
      <c r="X235" s="139">
        <v>1546</v>
      </c>
      <c r="Y235" s="137">
        <v>0</v>
      </c>
      <c r="Z235" s="141">
        <v>0</v>
      </c>
      <c r="AA235" s="138">
        <v>25</v>
      </c>
      <c r="AB235" s="137">
        <v>0</v>
      </c>
      <c r="AC235" s="137">
        <v>0</v>
      </c>
      <c r="AD235" s="137">
        <v>0</v>
      </c>
    </row>
    <row r="236" spans="1:30" hidden="1">
      <c r="A236" t="str">
        <f>Tabla20[[#This Row],[cedula]]&amp;Tabla20[[#This Row],[prog]]&amp;LEFT(Tabla20[[#This Row],[tipo]],3)</f>
        <v>0010722691201FIJ</v>
      </c>
      <c r="B236" s="135" t="s">
        <v>2463</v>
      </c>
      <c r="C236" s="135" t="s">
        <v>11</v>
      </c>
      <c r="D236" s="135" t="s">
        <v>2493</v>
      </c>
      <c r="E236" s="135" t="s">
        <v>3181</v>
      </c>
      <c r="F236" s="135" t="s">
        <v>3182</v>
      </c>
      <c r="G236" s="135" t="s">
        <v>3184</v>
      </c>
      <c r="H236" s="135" t="s">
        <v>2567</v>
      </c>
      <c r="I236" s="135" t="s">
        <v>2551</v>
      </c>
      <c r="J236" s="135" t="s">
        <v>8</v>
      </c>
      <c r="K236" s="135" t="s">
        <v>564</v>
      </c>
      <c r="L236" s="138">
        <v>17000</v>
      </c>
      <c r="M236" s="140">
        <v>0</v>
      </c>
      <c r="N236" s="138">
        <v>516.79999999999995</v>
      </c>
      <c r="O236" s="138">
        <v>487.9</v>
      </c>
      <c r="P236" s="138">
        <f>SUM(Tabla20[[#This Row],[ADP]:[SFS - Salud Padres]])</f>
        <v>6071</v>
      </c>
      <c r="Q236" s="138">
        <v>9924.2999999999993</v>
      </c>
      <c r="R236" s="135" t="str">
        <f>_xlfn.XLOOKUP(Tabla20[[#This Row],[cedula]],EMPXSEXO[NODOC],EMPXSEXO[GENERO])</f>
        <v>F</v>
      </c>
      <c r="S236" s="135" t="str">
        <f>_xlfn.XLOOKUP(Tabla20[[#This Row],[nomdepto]],Tabla21[LUGAR],Tabla21[CODLUGAR])</f>
        <v>01.83.00.00.11.02.03</v>
      </c>
      <c r="T236" s="135" t="s">
        <v>3724</v>
      </c>
      <c r="U236" s="135" t="s">
        <v>3723</v>
      </c>
      <c r="V236" s="137">
        <v>0</v>
      </c>
      <c r="W236" s="141">
        <v>0</v>
      </c>
      <c r="X236" s="139">
        <v>6046</v>
      </c>
      <c r="Y236" s="137">
        <v>0</v>
      </c>
      <c r="Z236" s="140">
        <v>0</v>
      </c>
      <c r="AA236" s="138">
        <v>25</v>
      </c>
      <c r="AB236" s="137">
        <v>0</v>
      </c>
      <c r="AC236" s="137">
        <v>0</v>
      </c>
      <c r="AD236" s="137">
        <v>0</v>
      </c>
    </row>
    <row r="237" spans="1:30" hidden="1">
      <c r="A237" t="str">
        <f>Tabla20[[#This Row],[cedula]]&amp;Tabla20[[#This Row],[prog]]&amp;LEFT(Tabla20[[#This Row],[tipo]],3)</f>
        <v>0011700068701FIJ</v>
      </c>
      <c r="B237" s="135" t="s">
        <v>2463</v>
      </c>
      <c r="C237" s="135" t="s">
        <v>11</v>
      </c>
      <c r="D237" s="135" t="s">
        <v>2493</v>
      </c>
      <c r="E237" s="135" t="s">
        <v>3181</v>
      </c>
      <c r="F237" s="135" t="s">
        <v>3182</v>
      </c>
      <c r="G237" s="135" t="s">
        <v>3186</v>
      </c>
      <c r="H237" s="135" t="s">
        <v>1937</v>
      </c>
      <c r="I237" s="135" t="s">
        <v>1053</v>
      </c>
      <c r="J237" s="135" t="s">
        <v>8</v>
      </c>
      <c r="K237" s="135" t="s">
        <v>564</v>
      </c>
      <c r="L237" s="138">
        <v>16500</v>
      </c>
      <c r="M237" s="141">
        <v>0</v>
      </c>
      <c r="N237" s="138">
        <v>501.6</v>
      </c>
      <c r="O237" s="138">
        <v>473.55</v>
      </c>
      <c r="P237" s="138">
        <f>SUM(Tabla20[[#This Row],[ADP]:[SFS - Salud Padres]])</f>
        <v>3694.75</v>
      </c>
      <c r="Q237" s="138">
        <v>11830.1</v>
      </c>
      <c r="R237" s="135" t="str">
        <f>_xlfn.XLOOKUP(Tabla20[[#This Row],[cedula]],EMPXSEXO[NODOC],EMPXSEXO[GENERO])</f>
        <v>F</v>
      </c>
      <c r="S237" s="135" t="str">
        <f>_xlfn.XLOOKUP(Tabla20[[#This Row],[nomdepto]],Tabla21[LUGAR],Tabla21[CODLUGAR])</f>
        <v>01.83.00.00.11.02.03</v>
      </c>
      <c r="T237" s="135" t="s">
        <v>3724</v>
      </c>
      <c r="U237" s="135" t="s">
        <v>3723</v>
      </c>
      <c r="V237" s="137">
        <v>0</v>
      </c>
      <c r="W237" s="141">
        <v>0</v>
      </c>
      <c r="X237" s="139">
        <v>3669.75</v>
      </c>
      <c r="Y237" s="137">
        <v>0</v>
      </c>
      <c r="Z237" s="141">
        <v>0</v>
      </c>
      <c r="AA237" s="138">
        <v>25</v>
      </c>
      <c r="AB237" s="137">
        <v>0</v>
      </c>
      <c r="AC237" s="137">
        <v>0</v>
      </c>
      <c r="AD237" s="137">
        <v>0</v>
      </c>
    </row>
    <row r="238" spans="1:30" hidden="1">
      <c r="A238" t="str">
        <f>Tabla20[[#This Row],[cedula]]&amp;Tabla20[[#This Row],[prog]]&amp;LEFT(Tabla20[[#This Row],[tipo]],3)</f>
        <v>4022945310101FIJ</v>
      </c>
      <c r="B238" s="135" t="s">
        <v>2463</v>
      </c>
      <c r="C238" s="135" t="s">
        <v>11</v>
      </c>
      <c r="D238" s="135" t="s">
        <v>2493</v>
      </c>
      <c r="E238" s="135" t="s">
        <v>3181</v>
      </c>
      <c r="F238" s="135" t="s">
        <v>3182</v>
      </c>
      <c r="G238" s="135" t="s">
        <v>3186</v>
      </c>
      <c r="H238" s="135" t="s">
        <v>1737</v>
      </c>
      <c r="I238" s="135" t="s">
        <v>1031</v>
      </c>
      <c r="J238" s="135" t="s">
        <v>8</v>
      </c>
      <c r="K238" s="135" t="s">
        <v>564</v>
      </c>
      <c r="L238" s="138">
        <v>16000</v>
      </c>
      <c r="M238" s="141">
        <v>0</v>
      </c>
      <c r="N238" s="138">
        <v>486.4</v>
      </c>
      <c r="O238" s="138">
        <v>459.2</v>
      </c>
      <c r="P238" s="138">
        <f>SUM(Tabla20[[#This Row],[ADP]:[SFS - Salud Padres]])</f>
        <v>2831.01</v>
      </c>
      <c r="Q238" s="138">
        <v>12223.39</v>
      </c>
      <c r="R238" s="135" t="str">
        <f>_xlfn.XLOOKUP(Tabla20[[#This Row],[cedula]],EMPXSEXO[NODOC],EMPXSEXO[GENERO])</f>
        <v>F</v>
      </c>
      <c r="S238" s="135" t="str">
        <f>_xlfn.XLOOKUP(Tabla20[[#This Row],[nomdepto]],Tabla21[LUGAR],Tabla21[CODLUGAR])</f>
        <v>01.83.00.00.11.02.03</v>
      </c>
      <c r="T238" s="135" t="s">
        <v>3724</v>
      </c>
      <c r="U238" s="135" t="s">
        <v>3723</v>
      </c>
      <c r="V238" s="137">
        <v>0</v>
      </c>
      <c r="W238" s="141">
        <v>0</v>
      </c>
      <c r="X238" s="139">
        <v>2806.01</v>
      </c>
      <c r="Y238" s="137">
        <v>0</v>
      </c>
      <c r="Z238" s="141">
        <v>0</v>
      </c>
      <c r="AA238" s="138">
        <v>25</v>
      </c>
      <c r="AB238" s="137">
        <v>0</v>
      </c>
      <c r="AC238" s="137">
        <v>0</v>
      </c>
      <c r="AD238" s="137">
        <v>0</v>
      </c>
    </row>
    <row r="239" spans="1:30" hidden="1">
      <c r="A239" t="str">
        <f>Tabla20[[#This Row],[cedula]]&amp;Tabla20[[#This Row],[prog]]&amp;LEFT(Tabla20[[#This Row],[tipo]],3)</f>
        <v>0011493885501FIJ</v>
      </c>
      <c r="B239" s="135" t="s">
        <v>2463</v>
      </c>
      <c r="C239" s="135" t="s">
        <v>11</v>
      </c>
      <c r="D239" s="135" t="s">
        <v>2493</v>
      </c>
      <c r="E239" s="135" t="s">
        <v>3181</v>
      </c>
      <c r="F239" s="135" t="s">
        <v>3182</v>
      </c>
      <c r="G239" s="135" t="s">
        <v>3186</v>
      </c>
      <c r="H239" s="135" t="s">
        <v>1912</v>
      </c>
      <c r="I239" s="135" t="s">
        <v>1009</v>
      </c>
      <c r="J239" s="135" t="s">
        <v>8</v>
      </c>
      <c r="K239" s="135" t="s">
        <v>564</v>
      </c>
      <c r="L239" s="138">
        <v>15000</v>
      </c>
      <c r="M239" s="141">
        <v>0</v>
      </c>
      <c r="N239" s="138">
        <v>456</v>
      </c>
      <c r="O239" s="138">
        <v>430.5</v>
      </c>
      <c r="P239" s="138">
        <f>SUM(Tabla20[[#This Row],[ADP]:[SFS - Salud Padres]])</f>
        <v>8405.1299999999992</v>
      </c>
      <c r="Q239" s="138">
        <v>5708.37</v>
      </c>
      <c r="R239" s="135" t="str">
        <f>_xlfn.XLOOKUP(Tabla20[[#This Row],[cedula]],EMPXSEXO[NODOC],EMPXSEXO[GENERO])</f>
        <v>F</v>
      </c>
      <c r="S239" s="135" t="str">
        <f>_xlfn.XLOOKUP(Tabla20[[#This Row],[nomdepto]],Tabla21[LUGAR],Tabla21[CODLUGAR])</f>
        <v>01.83.00.00.11.02.03</v>
      </c>
      <c r="T239" s="135" t="s">
        <v>3724</v>
      </c>
      <c r="U239" s="135" t="s">
        <v>3723</v>
      </c>
      <c r="V239" s="137">
        <v>0</v>
      </c>
      <c r="W239" s="137">
        <v>0</v>
      </c>
      <c r="X239" s="139">
        <v>8380.1299999999992</v>
      </c>
      <c r="Y239" s="137">
        <v>0</v>
      </c>
      <c r="Z239" s="141">
        <v>0</v>
      </c>
      <c r="AA239" s="138">
        <v>25</v>
      </c>
      <c r="AB239" s="137">
        <v>0</v>
      </c>
      <c r="AC239" s="137">
        <v>0</v>
      </c>
      <c r="AD239" s="137">
        <v>0</v>
      </c>
    </row>
    <row r="240" spans="1:30" hidden="1">
      <c r="A240" t="str">
        <f>Tabla20[[#This Row],[cedula]]&amp;Tabla20[[#This Row],[prog]]&amp;LEFT(Tabla20[[#This Row],[tipo]],3)</f>
        <v>0590009094401FIJ</v>
      </c>
      <c r="B240" s="135" t="s">
        <v>2463</v>
      </c>
      <c r="C240" s="135" t="s">
        <v>11</v>
      </c>
      <c r="D240" s="135" t="s">
        <v>2493</v>
      </c>
      <c r="E240" s="135" t="s">
        <v>3181</v>
      </c>
      <c r="F240" s="135" t="s">
        <v>3182</v>
      </c>
      <c r="G240" s="135" t="s">
        <v>3185</v>
      </c>
      <c r="H240" s="135" t="s">
        <v>1842</v>
      </c>
      <c r="I240" s="135" t="s">
        <v>235</v>
      </c>
      <c r="J240" s="135" t="s">
        <v>15</v>
      </c>
      <c r="K240" s="135" t="s">
        <v>564</v>
      </c>
      <c r="L240" s="138">
        <v>13200</v>
      </c>
      <c r="M240" s="140">
        <v>0</v>
      </c>
      <c r="N240" s="138">
        <v>401.28</v>
      </c>
      <c r="O240" s="138">
        <v>378.84</v>
      </c>
      <c r="P240" s="138">
        <f>SUM(Tabla20[[#This Row],[ADP]:[SFS - Salud Padres]])</f>
        <v>1163</v>
      </c>
      <c r="Q240" s="138">
        <v>11256.88</v>
      </c>
      <c r="R240" s="135" t="str">
        <f>_xlfn.XLOOKUP(Tabla20[[#This Row],[cedula]],EMPXSEXO[NODOC],EMPXSEXO[GENERO])</f>
        <v>M</v>
      </c>
      <c r="S240" s="135" t="str">
        <f>_xlfn.XLOOKUP(Tabla20[[#This Row],[nomdepto]],Tabla21[LUGAR],Tabla21[CODLUGAR])</f>
        <v>01.83.00.00.11.02.03</v>
      </c>
      <c r="T240" s="135" t="s">
        <v>3724</v>
      </c>
      <c r="U240" s="135" t="s">
        <v>3723</v>
      </c>
      <c r="V240" s="137">
        <v>0</v>
      </c>
      <c r="W240" s="137">
        <v>0</v>
      </c>
      <c r="X240" s="139">
        <v>1088</v>
      </c>
      <c r="Y240" s="137">
        <v>0</v>
      </c>
      <c r="Z240" s="139">
        <v>50</v>
      </c>
      <c r="AA240" s="138">
        <v>25</v>
      </c>
      <c r="AB240" s="137">
        <v>0</v>
      </c>
      <c r="AC240" s="137">
        <v>0</v>
      </c>
      <c r="AD240" s="140">
        <v>0</v>
      </c>
    </row>
    <row r="241" spans="1:30" hidden="1">
      <c r="A241" t="str">
        <f>Tabla20[[#This Row],[cedula]]&amp;Tabla20[[#This Row],[prog]]&amp;LEFT(Tabla20[[#This Row],[tipo]],3)</f>
        <v>0010685654501FIJ</v>
      </c>
      <c r="B241" s="135" t="s">
        <v>2463</v>
      </c>
      <c r="C241" s="135" t="s">
        <v>11</v>
      </c>
      <c r="D241" s="135" t="s">
        <v>2493</v>
      </c>
      <c r="E241" s="135" t="s">
        <v>3181</v>
      </c>
      <c r="F241" s="135" t="s">
        <v>3182</v>
      </c>
      <c r="G241" s="135" t="s">
        <v>3190</v>
      </c>
      <c r="H241" s="135" t="s">
        <v>1735</v>
      </c>
      <c r="I241" s="135" t="s">
        <v>566</v>
      </c>
      <c r="J241" s="135" t="s">
        <v>8</v>
      </c>
      <c r="K241" s="135" t="s">
        <v>564</v>
      </c>
      <c r="L241" s="138">
        <v>11000</v>
      </c>
      <c r="M241" s="140">
        <v>0</v>
      </c>
      <c r="N241" s="138">
        <v>334.4</v>
      </c>
      <c r="O241" s="138">
        <v>315.7</v>
      </c>
      <c r="P241" s="138">
        <f>SUM(Tabla20[[#This Row],[ADP]:[SFS - Salud Padres]])</f>
        <v>451</v>
      </c>
      <c r="Q241" s="138">
        <v>9898.9</v>
      </c>
      <c r="R241" s="135" t="str">
        <f>_xlfn.XLOOKUP(Tabla20[[#This Row],[cedula]],EMPXSEXO[NODOC],EMPXSEXO[GENERO])</f>
        <v>F</v>
      </c>
      <c r="S241" s="135" t="str">
        <f>_xlfn.XLOOKUP(Tabla20[[#This Row],[nomdepto]],Tabla21[LUGAR],Tabla21[CODLUGAR])</f>
        <v>01.83.00.00.11.02.03</v>
      </c>
      <c r="T241" s="135" t="s">
        <v>3724</v>
      </c>
      <c r="U241" s="135" t="s">
        <v>3723</v>
      </c>
      <c r="V241" s="137">
        <v>0</v>
      </c>
      <c r="W241" s="137">
        <v>0</v>
      </c>
      <c r="X241" s="139">
        <v>376</v>
      </c>
      <c r="Y241" s="137">
        <v>0</v>
      </c>
      <c r="Z241" s="139">
        <v>50</v>
      </c>
      <c r="AA241" s="138">
        <v>25</v>
      </c>
      <c r="AB241" s="137">
        <v>0</v>
      </c>
      <c r="AC241" s="137">
        <v>0</v>
      </c>
      <c r="AD241" s="137">
        <v>0</v>
      </c>
    </row>
    <row r="242" spans="1:30" hidden="1">
      <c r="A242" t="str">
        <f>Tabla20[[#This Row],[cedula]]&amp;Tabla20[[#This Row],[prog]]&amp;LEFT(Tabla20[[#This Row],[tipo]],3)</f>
        <v>0010430705301FIJ</v>
      </c>
      <c r="B242" s="135" t="s">
        <v>2463</v>
      </c>
      <c r="C242" s="135" t="s">
        <v>11</v>
      </c>
      <c r="D242" s="135" t="s">
        <v>2493</v>
      </c>
      <c r="E242" s="135" t="s">
        <v>3181</v>
      </c>
      <c r="F242" s="135" t="s">
        <v>3182</v>
      </c>
      <c r="G242" s="135" t="s">
        <v>3184</v>
      </c>
      <c r="H242" s="135" t="s">
        <v>1838</v>
      </c>
      <c r="I242" s="135" t="s">
        <v>570</v>
      </c>
      <c r="J242" s="135" t="s">
        <v>8</v>
      </c>
      <c r="K242" s="135" t="s">
        <v>564</v>
      </c>
      <c r="L242" s="138">
        <v>10000</v>
      </c>
      <c r="M242" s="140">
        <v>0</v>
      </c>
      <c r="N242" s="138">
        <v>304</v>
      </c>
      <c r="O242" s="138">
        <v>287</v>
      </c>
      <c r="P242" s="138">
        <f>SUM(Tabla20[[#This Row],[ADP]:[SFS - Salud Padres]])</f>
        <v>75</v>
      </c>
      <c r="Q242" s="138">
        <v>9334</v>
      </c>
      <c r="R242" s="135" t="str">
        <f>_xlfn.XLOOKUP(Tabla20[[#This Row],[cedula]],EMPXSEXO[NODOC],EMPXSEXO[GENERO])</f>
        <v>F</v>
      </c>
      <c r="S242" s="135" t="str">
        <f>_xlfn.XLOOKUP(Tabla20[[#This Row],[nomdepto]],Tabla21[LUGAR],Tabla21[CODLUGAR])</f>
        <v>01.83.00.00.11.02.03</v>
      </c>
      <c r="T242" s="135" t="s">
        <v>3724</v>
      </c>
      <c r="U242" s="135" t="s">
        <v>3723</v>
      </c>
      <c r="V242" s="137">
        <v>0</v>
      </c>
      <c r="W242" s="140">
        <v>0</v>
      </c>
      <c r="X242" s="141">
        <v>0</v>
      </c>
      <c r="Y242" s="137">
        <v>0</v>
      </c>
      <c r="Z242" s="139">
        <v>50</v>
      </c>
      <c r="AA242" s="138">
        <v>25</v>
      </c>
      <c r="AB242" s="137">
        <v>0</v>
      </c>
      <c r="AC242" s="137">
        <v>0</v>
      </c>
      <c r="AD242" s="137">
        <v>0</v>
      </c>
    </row>
    <row r="243" spans="1:30" hidden="1">
      <c r="A243" t="str">
        <f>Tabla20[[#This Row],[cedula]]&amp;Tabla20[[#This Row],[prog]]&amp;LEFT(Tabla20[[#This Row],[tipo]],3)</f>
        <v>0010802706101FIJ</v>
      </c>
      <c r="B243" s="135" t="s">
        <v>2463</v>
      </c>
      <c r="C243" s="135" t="s">
        <v>11</v>
      </c>
      <c r="D243" s="135" t="s">
        <v>2493</v>
      </c>
      <c r="E243" s="135" t="s">
        <v>3181</v>
      </c>
      <c r="F243" s="135" t="s">
        <v>3182</v>
      </c>
      <c r="G243" s="135" t="s">
        <v>3183</v>
      </c>
      <c r="H243" s="135" t="s">
        <v>1147</v>
      </c>
      <c r="I243" s="135" t="s">
        <v>558</v>
      </c>
      <c r="J243" s="135" t="s">
        <v>128</v>
      </c>
      <c r="K243" s="135" t="s">
        <v>557</v>
      </c>
      <c r="L243" s="138">
        <v>100000</v>
      </c>
      <c r="M243" s="138">
        <v>12105.37</v>
      </c>
      <c r="N243" s="138">
        <v>3040</v>
      </c>
      <c r="O243" s="138">
        <v>2870</v>
      </c>
      <c r="P243" s="138">
        <f>SUM(Tabla20[[#This Row],[ADP]:[SFS - Salud Padres]])</f>
        <v>15925.46</v>
      </c>
      <c r="Q243" s="138">
        <v>66059.17</v>
      </c>
      <c r="R243" s="135" t="str">
        <f>_xlfn.XLOOKUP(Tabla20[[#This Row],[cedula]],EMPXSEXO[NODOC],EMPXSEXO[GENERO])</f>
        <v>F</v>
      </c>
      <c r="S243" s="135" t="str">
        <f>_xlfn.XLOOKUP(Tabla20[[#This Row],[nomdepto]],Tabla21[LUGAR],Tabla21[CODLUGAR])</f>
        <v>01.83.00.00.11.02.04</v>
      </c>
      <c r="T243" s="135" t="s">
        <v>3724</v>
      </c>
      <c r="U243" s="135" t="s">
        <v>3723</v>
      </c>
      <c r="V243" s="137">
        <v>0</v>
      </c>
      <c r="W243" s="137">
        <v>0</v>
      </c>
      <c r="X243" s="139">
        <v>15850.46</v>
      </c>
      <c r="Y243" s="137">
        <v>0</v>
      </c>
      <c r="Z243" s="139">
        <v>50</v>
      </c>
      <c r="AA243" s="138">
        <v>25</v>
      </c>
      <c r="AB243" s="137">
        <v>0</v>
      </c>
      <c r="AC243" s="137">
        <v>0</v>
      </c>
      <c r="AD243" s="137">
        <v>0</v>
      </c>
    </row>
    <row r="244" spans="1:30" hidden="1">
      <c r="A244" t="str">
        <f>Tabla20[[#This Row],[cedula]]&amp;Tabla20[[#This Row],[prog]]&amp;LEFT(Tabla20[[#This Row],[tipo]],3)</f>
        <v>4021116593701FIJ</v>
      </c>
      <c r="B244" s="135" t="s">
        <v>2463</v>
      </c>
      <c r="C244" s="135" t="s">
        <v>11</v>
      </c>
      <c r="D244" s="135" t="s">
        <v>2493</v>
      </c>
      <c r="E244" s="135" t="s">
        <v>3181</v>
      </c>
      <c r="F244" s="135" t="s">
        <v>3182</v>
      </c>
      <c r="G244" s="135" t="s">
        <v>3185</v>
      </c>
      <c r="H244" s="135" t="s">
        <v>1749</v>
      </c>
      <c r="I244" s="135" t="s">
        <v>998</v>
      </c>
      <c r="J244" s="135" t="s">
        <v>10</v>
      </c>
      <c r="K244" s="135" t="s">
        <v>557</v>
      </c>
      <c r="L244" s="138">
        <v>35000</v>
      </c>
      <c r="M244" s="137">
        <v>0</v>
      </c>
      <c r="N244" s="138">
        <v>1064</v>
      </c>
      <c r="O244" s="138">
        <v>1004.5</v>
      </c>
      <c r="P244" s="138">
        <f>SUM(Tabla20[[#This Row],[ADP]:[SFS - Salud Padres]])</f>
        <v>13334.83</v>
      </c>
      <c r="Q244" s="138">
        <v>19596.669999999998</v>
      </c>
      <c r="R244" s="135" t="str">
        <f>_xlfn.XLOOKUP(Tabla20[[#This Row],[cedula]],EMPXSEXO[NODOC],EMPXSEXO[GENERO])</f>
        <v>F</v>
      </c>
      <c r="S244" s="135" t="str">
        <f>_xlfn.XLOOKUP(Tabla20[[#This Row],[nomdepto]],Tabla21[LUGAR],Tabla21[CODLUGAR])</f>
        <v>01.83.00.00.11.02.04</v>
      </c>
      <c r="T244" s="135" t="s">
        <v>3724</v>
      </c>
      <c r="U244" s="135" t="s">
        <v>3723</v>
      </c>
      <c r="V244" s="137">
        <v>0</v>
      </c>
      <c r="W244" s="137">
        <v>0</v>
      </c>
      <c r="X244" s="138">
        <v>13309.83</v>
      </c>
      <c r="Y244" s="137">
        <v>0</v>
      </c>
      <c r="Z244" s="137">
        <v>0</v>
      </c>
      <c r="AA244" s="138">
        <v>25</v>
      </c>
      <c r="AB244" s="137">
        <v>0</v>
      </c>
      <c r="AC244" s="137">
        <v>0</v>
      </c>
      <c r="AD244" s="137">
        <v>0</v>
      </c>
    </row>
    <row r="245" spans="1:30" hidden="1">
      <c r="A245" t="str">
        <f>Tabla20[[#This Row],[cedula]]&amp;Tabla20[[#This Row],[prog]]&amp;LEFT(Tabla20[[#This Row],[tipo]],3)</f>
        <v>0011401071301FIJ</v>
      </c>
      <c r="B245" s="135" t="s">
        <v>2463</v>
      </c>
      <c r="C245" s="135" t="s">
        <v>11</v>
      </c>
      <c r="D245" s="135" t="s">
        <v>2493</v>
      </c>
      <c r="E245" s="135" t="s">
        <v>3181</v>
      </c>
      <c r="F245" s="135" t="s">
        <v>3182</v>
      </c>
      <c r="G245" s="135" t="s">
        <v>3189</v>
      </c>
      <c r="H245" s="135" t="s">
        <v>1103</v>
      </c>
      <c r="I245" s="135" t="s">
        <v>556</v>
      </c>
      <c r="J245" s="135" t="s">
        <v>82</v>
      </c>
      <c r="K245" s="135" t="s">
        <v>557</v>
      </c>
      <c r="L245" s="138">
        <v>30000</v>
      </c>
      <c r="M245" s="137">
        <v>0</v>
      </c>
      <c r="N245" s="138">
        <v>912</v>
      </c>
      <c r="O245" s="138">
        <v>861</v>
      </c>
      <c r="P245" s="138">
        <f>SUM(Tabla20[[#This Row],[ADP]:[SFS - Salud Padres]])</f>
        <v>12095.08</v>
      </c>
      <c r="Q245" s="138">
        <v>16131.92</v>
      </c>
      <c r="R245" s="135" t="str">
        <f>_xlfn.XLOOKUP(Tabla20[[#This Row],[cedula]],EMPXSEXO[NODOC],EMPXSEXO[GENERO])</f>
        <v>M</v>
      </c>
      <c r="S245" s="135" t="str">
        <f>_xlfn.XLOOKUP(Tabla20[[#This Row],[nomdepto]],Tabla21[LUGAR],Tabla21[CODLUGAR])</f>
        <v>01.83.00.00.11.02.04</v>
      </c>
      <c r="T245" s="135" t="s">
        <v>3724</v>
      </c>
      <c r="U245" s="135" t="s">
        <v>3723</v>
      </c>
      <c r="V245" s="137">
        <v>0</v>
      </c>
      <c r="W245" s="137">
        <v>0</v>
      </c>
      <c r="X245" s="139">
        <v>12020.08</v>
      </c>
      <c r="Y245" s="137">
        <v>0</v>
      </c>
      <c r="Z245" s="139">
        <v>50</v>
      </c>
      <c r="AA245" s="138">
        <v>25</v>
      </c>
      <c r="AB245" s="137">
        <v>0</v>
      </c>
      <c r="AC245" s="137">
        <v>0</v>
      </c>
      <c r="AD245" s="137">
        <v>0</v>
      </c>
    </row>
    <row r="246" spans="1:30" hidden="1">
      <c r="A246" t="str">
        <f>Tabla20[[#This Row],[cedula]]&amp;Tabla20[[#This Row],[prog]]&amp;LEFT(Tabla20[[#This Row],[tipo]],3)</f>
        <v>2230092928201FIJ</v>
      </c>
      <c r="B246" s="135" t="s">
        <v>2463</v>
      </c>
      <c r="C246" s="135" t="s">
        <v>11</v>
      </c>
      <c r="D246" s="135" t="s">
        <v>2493</v>
      </c>
      <c r="E246" s="135" t="s">
        <v>3181</v>
      </c>
      <c r="F246" s="135" t="s">
        <v>3182</v>
      </c>
      <c r="G246" s="135" t="s">
        <v>3186</v>
      </c>
      <c r="H246" s="135" t="s">
        <v>2696</v>
      </c>
      <c r="I246" s="135" t="s">
        <v>2695</v>
      </c>
      <c r="J246" s="135" t="s">
        <v>2697</v>
      </c>
      <c r="K246" s="135" t="s">
        <v>557</v>
      </c>
      <c r="L246" s="138">
        <v>25000</v>
      </c>
      <c r="M246" s="140">
        <v>0</v>
      </c>
      <c r="N246" s="138">
        <v>760</v>
      </c>
      <c r="O246" s="138">
        <v>717.5</v>
      </c>
      <c r="P246" s="138">
        <f>SUM(Tabla20[[#This Row],[ADP]:[SFS - Salud Padres]])</f>
        <v>25</v>
      </c>
      <c r="Q246" s="138">
        <v>23497.5</v>
      </c>
      <c r="R246" s="135" t="str">
        <f>_xlfn.XLOOKUP(Tabla20[[#This Row],[cedula]],EMPXSEXO[NODOC],EMPXSEXO[GENERO])</f>
        <v>M</v>
      </c>
      <c r="S246" s="135" t="str">
        <f>_xlfn.XLOOKUP(Tabla20[[#This Row],[nomdepto]],Tabla21[LUGAR],Tabla21[CODLUGAR])</f>
        <v>01.83.00.00.11.02.04</v>
      </c>
      <c r="T246" s="135" t="s">
        <v>3724</v>
      </c>
      <c r="U246" s="135" t="s">
        <v>3723</v>
      </c>
      <c r="V246" s="137">
        <v>0</v>
      </c>
      <c r="W246" s="141">
        <v>0</v>
      </c>
      <c r="X246" s="141">
        <v>0</v>
      </c>
      <c r="Y246" s="137">
        <v>0</v>
      </c>
      <c r="Z246" s="141">
        <v>0</v>
      </c>
      <c r="AA246" s="138">
        <v>25</v>
      </c>
      <c r="AB246" s="137">
        <v>0</v>
      </c>
      <c r="AC246" s="137">
        <v>0</v>
      </c>
      <c r="AD246" s="140">
        <v>0</v>
      </c>
    </row>
    <row r="247" spans="1:30" hidden="1">
      <c r="A247" t="str">
        <f>Tabla20[[#This Row],[cedula]]&amp;Tabla20[[#This Row],[prog]]&amp;LEFT(Tabla20[[#This Row],[tipo]],3)</f>
        <v>0010411248701FIJ</v>
      </c>
      <c r="B247" s="135" t="s">
        <v>2463</v>
      </c>
      <c r="C247" s="135" t="s">
        <v>11</v>
      </c>
      <c r="D247" s="135" t="s">
        <v>2493</v>
      </c>
      <c r="E247" s="135" t="s">
        <v>3181</v>
      </c>
      <c r="F247" s="135" t="s">
        <v>3182</v>
      </c>
      <c r="G247" s="135" t="s">
        <v>3187</v>
      </c>
      <c r="H247" s="135" t="s">
        <v>1561</v>
      </c>
      <c r="I247" s="135" t="s">
        <v>1560</v>
      </c>
      <c r="J247" s="135" t="s">
        <v>3194</v>
      </c>
      <c r="K247" s="135" t="s">
        <v>203</v>
      </c>
      <c r="L247" s="138">
        <v>100000</v>
      </c>
      <c r="M247" s="139">
        <v>11316.64</v>
      </c>
      <c r="N247" s="138">
        <v>3040</v>
      </c>
      <c r="O247" s="138">
        <v>2870</v>
      </c>
      <c r="P247" s="138">
        <f>SUM(Tabla20[[#This Row],[ADP]:[SFS - Salud Padres]])</f>
        <v>6225.9</v>
      </c>
      <c r="Q247" s="138">
        <v>76547.460000000006</v>
      </c>
      <c r="R247" s="135" t="str">
        <f>_xlfn.XLOOKUP(Tabla20[[#This Row],[cedula]],EMPXSEXO[NODOC],EMPXSEXO[GENERO])</f>
        <v>M</v>
      </c>
      <c r="S247" s="135" t="str">
        <f>_xlfn.XLOOKUP(Tabla20[[#This Row],[nomdepto]],Tabla21[LUGAR],Tabla21[CODLUGAR])</f>
        <v>01.83.00.00.11.03</v>
      </c>
      <c r="T247" s="135" t="s">
        <v>3724</v>
      </c>
      <c r="U247" s="135" t="s">
        <v>3723</v>
      </c>
      <c r="V247" s="137">
        <v>0</v>
      </c>
      <c r="W247" s="137">
        <v>0</v>
      </c>
      <c r="X247" s="139">
        <v>3046</v>
      </c>
      <c r="Y247" s="137">
        <v>0</v>
      </c>
      <c r="Z247" s="141">
        <v>0</v>
      </c>
      <c r="AA247" s="138">
        <v>25</v>
      </c>
      <c r="AB247" s="137">
        <v>0</v>
      </c>
      <c r="AC247" s="137">
        <v>0</v>
      </c>
      <c r="AD247" s="139">
        <v>3154.9</v>
      </c>
    </row>
    <row r="248" spans="1:30" hidden="1">
      <c r="A248" t="str">
        <f>Tabla20[[#This Row],[cedula]]&amp;Tabla20[[#This Row],[prog]]&amp;LEFT(Tabla20[[#This Row],[tipo]],3)</f>
        <v>0011636047001FIJ</v>
      </c>
      <c r="B248" s="135" t="s">
        <v>2463</v>
      </c>
      <c r="C248" s="135" t="s">
        <v>11</v>
      </c>
      <c r="D248" s="135" t="s">
        <v>2493</v>
      </c>
      <c r="E248" s="135" t="s">
        <v>3181</v>
      </c>
      <c r="F248" s="135" t="s">
        <v>3182</v>
      </c>
      <c r="G248" s="135" t="s">
        <v>3188</v>
      </c>
      <c r="H248" s="135" t="s">
        <v>1150</v>
      </c>
      <c r="I248" s="135" t="s">
        <v>238</v>
      </c>
      <c r="J248" s="135" t="s">
        <v>234</v>
      </c>
      <c r="K248" s="135" t="s">
        <v>233</v>
      </c>
      <c r="L248" s="138">
        <v>70000</v>
      </c>
      <c r="M248" s="138">
        <v>5052.99</v>
      </c>
      <c r="N248" s="138">
        <v>2128</v>
      </c>
      <c r="O248" s="138">
        <v>2009</v>
      </c>
      <c r="P248" s="138">
        <f>SUM(Tabla20[[#This Row],[ADP]:[SFS - Salud Padres]])</f>
        <v>2902.45</v>
      </c>
      <c r="Q248" s="138">
        <v>57907.56</v>
      </c>
      <c r="R248" s="135" t="str">
        <f>_xlfn.XLOOKUP(Tabla20[[#This Row],[cedula]],EMPXSEXO[NODOC],EMPXSEXO[GENERO])</f>
        <v>F</v>
      </c>
      <c r="S248" s="135" t="str">
        <f>_xlfn.XLOOKUP(Tabla20[[#This Row],[nomdepto]],Tabla21[LUGAR],Tabla21[CODLUGAR])</f>
        <v>01.83.00.00.11.04</v>
      </c>
      <c r="T248" s="135" t="s">
        <v>3724</v>
      </c>
      <c r="U248" s="135" t="s">
        <v>3723</v>
      </c>
      <c r="V248" s="137">
        <v>0</v>
      </c>
      <c r="W248" s="139">
        <v>1200</v>
      </c>
      <c r="X248" s="141">
        <v>0</v>
      </c>
      <c r="Y248" s="137">
        <v>0</v>
      </c>
      <c r="Z248" s="139">
        <v>100</v>
      </c>
      <c r="AA248" s="138">
        <v>25</v>
      </c>
      <c r="AB248" s="137">
        <v>0</v>
      </c>
      <c r="AC248" s="137">
        <v>0</v>
      </c>
      <c r="AD248" s="139">
        <v>1577.45</v>
      </c>
    </row>
    <row r="249" spans="1:30" hidden="1">
      <c r="A249" t="str">
        <f>Tabla20[[#This Row],[cedula]]&amp;Tabla20[[#This Row],[prog]]&amp;LEFT(Tabla20[[#This Row],[tipo]],3)</f>
        <v>0010003879301FIJ</v>
      </c>
      <c r="B249" s="135" t="s">
        <v>2463</v>
      </c>
      <c r="C249" s="135" t="s">
        <v>11</v>
      </c>
      <c r="D249" s="135" t="s">
        <v>2493</v>
      </c>
      <c r="E249" s="135" t="s">
        <v>3181</v>
      </c>
      <c r="F249" s="135" t="s">
        <v>3182</v>
      </c>
      <c r="G249" s="135" t="s">
        <v>3190</v>
      </c>
      <c r="H249" s="135" t="s">
        <v>1712</v>
      </c>
      <c r="I249" s="135" t="s">
        <v>232</v>
      </c>
      <c r="J249" s="135" t="s">
        <v>234</v>
      </c>
      <c r="K249" s="135" t="s">
        <v>233</v>
      </c>
      <c r="L249" s="138">
        <v>60000</v>
      </c>
      <c r="M249" s="138">
        <v>3486.68</v>
      </c>
      <c r="N249" s="138">
        <v>1824</v>
      </c>
      <c r="O249" s="138">
        <v>1722</v>
      </c>
      <c r="P249" s="138">
        <f>SUM(Tabla20[[#This Row],[ADP]:[SFS - Salud Padres]])</f>
        <v>125</v>
      </c>
      <c r="Q249" s="138">
        <v>52842.32</v>
      </c>
      <c r="R249" s="135" t="str">
        <f>_xlfn.XLOOKUP(Tabla20[[#This Row],[cedula]],EMPXSEXO[NODOC],EMPXSEXO[GENERO])</f>
        <v>F</v>
      </c>
      <c r="S249" s="135" t="str">
        <f>_xlfn.XLOOKUP(Tabla20[[#This Row],[nomdepto]],Tabla21[LUGAR],Tabla21[CODLUGAR])</f>
        <v>01.83.00.00.11.04</v>
      </c>
      <c r="T249" s="135" t="s">
        <v>3724</v>
      </c>
      <c r="U249" s="135" t="s">
        <v>3723</v>
      </c>
      <c r="V249" s="137">
        <v>0</v>
      </c>
      <c r="W249" s="140">
        <v>0</v>
      </c>
      <c r="X249" s="140">
        <v>0</v>
      </c>
      <c r="Y249" s="137">
        <v>0</v>
      </c>
      <c r="Z249" s="138">
        <v>100</v>
      </c>
      <c r="AA249" s="138">
        <v>25</v>
      </c>
      <c r="AB249" s="137">
        <v>0</v>
      </c>
      <c r="AC249" s="137">
        <v>0</v>
      </c>
      <c r="AD249" s="141">
        <v>0</v>
      </c>
    </row>
    <row r="250" spans="1:30" hidden="1">
      <c r="A250" t="str">
        <f>Tabla20[[#This Row],[cedula]]&amp;Tabla20[[#This Row],[prog]]&amp;LEFT(Tabla20[[#This Row],[tipo]],3)</f>
        <v>0011790615601FIJ</v>
      </c>
      <c r="B250" s="135" t="s">
        <v>2463</v>
      </c>
      <c r="C250" s="135" t="s">
        <v>11</v>
      </c>
      <c r="D250" s="135" t="s">
        <v>2493</v>
      </c>
      <c r="E250" s="135" t="s">
        <v>3181</v>
      </c>
      <c r="F250" s="135" t="s">
        <v>3182</v>
      </c>
      <c r="G250" s="135" t="s">
        <v>3193</v>
      </c>
      <c r="H250" s="135" t="s">
        <v>1879</v>
      </c>
      <c r="I250" s="135" t="s">
        <v>236</v>
      </c>
      <c r="J250" s="135" t="s">
        <v>237</v>
      </c>
      <c r="K250" s="135" t="s">
        <v>233</v>
      </c>
      <c r="L250" s="138">
        <v>60000</v>
      </c>
      <c r="M250" s="139">
        <v>3486.68</v>
      </c>
      <c r="N250" s="138">
        <v>1824</v>
      </c>
      <c r="O250" s="138">
        <v>1722</v>
      </c>
      <c r="P250" s="138">
        <f>SUM(Tabla20[[#This Row],[ADP]:[SFS - Salud Padres]])</f>
        <v>25</v>
      </c>
      <c r="Q250" s="138">
        <v>52942.32</v>
      </c>
      <c r="R250" s="135" t="str">
        <f>_xlfn.XLOOKUP(Tabla20[[#This Row],[cedula]],EMPXSEXO[NODOC],EMPXSEXO[GENERO])</f>
        <v>F</v>
      </c>
      <c r="S250" s="135" t="str">
        <f>_xlfn.XLOOKUP(Tabla20[[#This Row],[nomdepto]],Tabla21[LUGAR],Tabla21[CODLUGAR])</f>
        <v>01.83.00.00.11.04</v>
      </c>
      <c r="T250" s="135" t="s">
        <v>3724</v>
      </c>
      <c r="U250" s="135" t="s">
        <v>3723</v>
      </c>
      <c r="V250" s="137">
        <v>0</v>
      </c>
      <c r="W250" s="140">
        <v>0</v>
      </c>
      <c r="X250" s="141">
        <v>0</v>
      </c>
      <c r="Y250" s="137">
        <v>0</v>
      </c>
      <c r="Z250" s="140">
        <v>0</v>
      </c>
      <c r="AA250" s="138">
        <v>25</v>
      </c>
      <c r="AB250" s="137">
        <v>0</v>
      </c>
      <c r="AC250" s="137">
        <v>0</v>
      </c>
      <c r="AD250" s="137">
        <v>0</v>
      </c>
    </row>
    <row r="251" spans="1:30" hidden="1">
      <c r="A251" t="str">
        <f>Tabla20[[#This Row],[cedula]]&amp;Tabla20[[#This Row],[prog]]&amp;LEFT(Tabla20[[#This Row],[tipo]],3)</f>
        <v>4022732794301FIJ</v>
      </c>
      <c r="B251" s="135" t="s">
        <v>2463</v>
      </c>
      <c r="C251" s="135" t="s">
        <v>11</v>
      </c>
      <c r="D251" s="135" t="s">
        <v>2493</v>
      </c>
      <c r="E251" s="135" t="s">
        <v>3181</v>
      </c>
      <c r="F251" s="135" t="s">
        <v>3182</v>
      </c>
      <c r="G251" s="135" t="s">
        <v>3186</v>
      </c>
      <c r="H251" s="135" t="s">
        <v>3591</v>
      </c>
      <c r="I251" s="135" t="s">
        <v>3590</v>
      </c>
      <c r="J251" s="135" t="s">
        <v>354</v>
      </c>
      <c r="K251" s="135" t="s">
        <v>233</v>
      </c>
      <c r="L251" s="138">
        <v>30000</v>
      </c>
      <c r="M251" s="137">
        <v>0</v>
      </c>
      <c r="N251" s="138">
        <v>912</v>
      </c>
      <c r="O251" s="138">
        <v>861</v>
      </c>
      <c r="P251" s="138">
        <f>SUM(Tabla20[[#This Row],[ADP]:[SFS - Salud Padres]])</f>
        <v>25</v>
      </c>
      <c r="Q251" s="138">
        <v>28202</v>
      </c>
      <c r="R251" s="135" t="str">
        <f>_xlfn.XLOOKUP(Tabla20[[#This Row],[cedula]],EMPXSEXO[NODOC],EMPXSEXO[GENERO])</f>
        <v>F</v>
      </c>
      <c r="S251" s="135" t="str">
        <f>_xlfn.XLOOKUP(Tabla20[[#This Row],[nomdepto]],Tabla21[LUGAR],Tabla21[CODLUGAR])</f>
        <v>01.83.00.00.11.04</v>
      </c>
      <c r="T251" s="135" t="s">
        <v>3724</v>
      </c>
      <c r="U251" s="135" t="s">
        <v>3723</v>
      </c>
      <c r="V251" s="137">
        <v>0</v>
      </c>
      <c r="W251" s="137">
        <v>0</v>
      </c>
      <c r="X251" s="141">
        <v>0</v>
      </c>
      <c r="Y251" s="137">
        <v>0</v>
      </c>
      <c r="Z251" s="140">
        <v>0</v>
      </c>
      <c r="AA251" s="138">
        <v>25</v>
      </c>
      <c r="AB251" s="137">
        <v>0</v>
      </c>
      <c r="AC251" s="137">
        <v>0</v>
      </c>
      <c r="AD251" s="137">
        <v>0</v>
      </c>
    </row>
    <row r="252" spans="1:30" hidden="1">
      <c r="A252" t="str">
        <f>Tabla20[[#This Row],[cedula]]&amp;Tabla20[[#This Row],[prog]]&amp;LEFT(Tabla20[[#This Row],[tipo]],3)</f>
        <v>0011416372801FIJ</v>
      </c>
      <c r="B252" s="135" t="s">
        <v>2463</v>
      </c>
      <c r="C252" s="135" t="s">
        <v>11</v>
      </c>
      <c r="D252" s="135" t="s">
        <v>2493</v>
      </c>
      <c r="E252" s="135" t="s">
        <v>3181</v>
      </c>
      <c r="F252" s="135" t="s">
        <v>3182</v>
      </c>
      <c r="G252" s="135" t="s">
        <v>3183</v>
      </c>
      <c r="H252" s="135" t="s">
        <v>1931</v>
      </c>
      <c r="I252" s="135" t="s">
        <v>332</v>
      </c>
      <c r="J252" s="135" t="s">
        <v>2556</v>
      </c>
      <c r="K252" s="135" t="s">
        <v>330</v>
      </c>
      <c r="L252" s="138">
        <v>70000</v>
      </c>
      <c r="M252" s="139">
        <v>5368.48</v>
      </c>
      <c r="N252" s="138">
        <v>2128</v>
      </c>
      <c r="O252" s="138">
        <v>2009</v>
      </c>
      <c r="P252" s="138">
        <f>SUM(Tabla20[[#This Row],[ADP]:[SFS - Salud Padres]])</f>
        <v>21071</v>
      </c>
      <c r="Q252" s="138">
        <v>39423.519999999997</v>
      </c>
      <c r="R252" s="135" t="str">
        <f>_xlfn.XLOOKUP(Tabla20[[#This Row],[cedula]],EMPXSEXO[NODOC],EMPXSEXO[GENERO])</f>
        <v>F</v>
      </c>
      <c r="S252" s="135" t="str">
        <f>_xlfn.XLOOKUP(Tabla20[[#This Row],[nomdepto]],Tabla21[LUGAR],Tabla21[CODLUGAR])</f>
        <v>01.83.00.00.12</v>
      </c>
      <c r="T252" s="135" t="s">
        <v>3724</v>
      </c>
      <c r="U252" s="135" t="s">
        <v>3723</v>
      </c>
      <c r="V252" s="137">
        <v>0</v>
      </c>
      <c r="W252" s="139">
        <v>900</v>
      </c>
      <c r="X252" s="138">
        <v>20146</v>
      </c>
      <c r="Y252" s="137">
        <v>0</v>
      </c>
      <c r="Z252" s="137">
        <v>0</v>
      </c>
      <c r="AA252" s="138">
        <v>25</v>
      </c>
      <c r="AB252" s="137">
        <v>0</v>
      </c>
      <c r="AC252" s="137">
        <v>0</v>
      </c>
      <c r="AD252" s="140">
        <v>0</v>
      </c>
    </row>
    <row r="253" spans="1:30" hidden="1">
      <c r="A253" t="str">
        <f>Tabla20[[#This Row],[cedula]]&amp;Tabla20[[#This Row],[prog]]&amp;LEFT(Tabla20[[#This Row],[tipo]],3)</f>
        <v>0011238344301FIJ</v>
      </c>
      <c r="B253" s="135" t="s">
        <v>2463</v>
      </c>
      <c r="C253" s="135" t="s">
        <v>11</v>
      </c>
      <c r="D253" s="135" t="s">
        <v>2493</v>
      </c>
      <c r="E253" s="135" t="s">
        <v>3181</v>
      </c>
      <c r="F253" s="135" t="s">
        <v>3182</v>
      </c>
      <c r="G253" s="135" t="s">
        <v>3186</v>
      </c>
      <c r="H253" s="135" t="s">
        <v>3012</v>
      </c>
      <c r="I253" s="135" t="s">
        <v>3032</v>
      </c>
      <c r="J253" s="135" t="s">
        <v>458</v>
      </c>
      <c r="K253" s="135" t="s">
        <v>330</v>
      </c>
      <c r="L253" s="138">
        <v>45000</v>
      </c>
      <c r="M253" s="138">
        <v>1148.33</v>
      </c>
      <c r="N253" s="138">
        <v>1368</v>
      </c>
      <c r="O253" s="138">
        <v>1291.5</v>
      </c>
      <c r="P253" s="138">
        <f>SUM(Tabla20[[#This Row],[ADP]:[SFS - Salud Padres]])</f>
        <v>20380.689999999999</v>
      </c>
      <c r="Q253" s="138">
        <v>20811.48</v>
      </c>
      <c r="R253" s="135" t="str">
        <f>_xlfn.XLOOKUP(Tabla20[[#This Row],[cedula]],EMPXSEXO[NODOC],EMPXSEXO[GENERO])</f>
        <v>F</v>
      </c>
      <c r="S253" s="135" t="str">
        <f>_xlfn.XLOOKUP(Tabla20[[#This Row],[nomdepto]],Tabla21[LUGAR],Tabla21[CODLUGAR])</f>
        <v>01.83.00.00.12</v>
      </c>
      <c r="T253" s="135" t="s">
        <v>3724</v>
      </c>
      <c r="U253" s="135" t="s">
        <v>3723</v>
      </c>
      <c r="V253" s="137">
        <v>0</v>
      </c>
      <c r="W253" s="141">
        <v>0</v>
      </c>
      <c r="X253" s="139">
        <v>20355.689999999999</v>
      </c>
      <c r="Y253" s="137">
        <v>0</v>
      </c>
      <c r="Z253" s="141">
        <v>0</v>
      </c>
      <c r="AA253" s="138">
        <v>25</v>
      </c>
      <c r="AB253" s="137">
        <v>0</v>
      </c>
      <c r="AC253" s="137">
        <v>0</v>
      </c>
      <c r="AD253" s="141">
        <v>0</v>
      </c>
    </row>
    <row r="254" spans="1:30" hidden="1">
      <c r="A254" t="str">
        <f>Tabla20[[#This Row],[cedula]]&amp;Tabla20[[#This Row],[prog]]&amp;LEFT(Tabla20[[#This Row],[tipo]],3)</f>
        <v>2230180165401FIJ</v>
      </c>
      <c r="B254" s="135" t="s">
        <v>2463</v>
      </c>
      <c r="C254" s="135" t="s">
        <v>11</v>
      </c>
      <c r="D254" s="135" t="s">
        <v>2493</v>
      </c>
      <c r="E254" s="135" t="s">
        <v>3181</v>
      </c>
      <c r="F254" s="135" t="s">
        <v>3182</v>
      </c>
      <c r="G254" s="135" t="s">
        <v>3186</v>
      </c>
      <c r="H254" s="135" t="s">
        <v>2694</v>
      </c>
      <c r="I254" s="135" t="s">
        <v>2693</v>
      </c>
      <c r="J254" s="135" t="s">
        <v>10</v>
      </c>
      <c r="K254" s="135" t="s">
        <v>330</v>
      </c>
      <c r="L254" s="138">
        <v>35000</v>
      </c>
      <c r="M254" s="140">
        <v>0</v>
      </c>
      <c r="N254" s="138">
        <v>1064</v>
      </c>
      <c r="O254" s="138">
        <v>1004.5</v>
      </c>
      <c r="P254" s="138">
        <f>SUM(Tabla20[[#This Row],[ADP]:[SFS - Salud Padres]])</f>
        <v>25</v>
      </c>
      <c r="Q254" s="138">
        <v>32906.5</v>
      </c>
      <c r="R254" s="135" t="str">
        <f>_xlfn.XLOOKUP(Tabla20[[#This Row],[cedula]],EMPXSEXO[NODOC],EMPXSEXO[GENERO])</f>
        <v>F</v>
      </c>
      <c r="S254" s="135" t="str">
        <f>_xlfn.XLOOKUP(Tabla20[[#This Row],[nomdepto]],Tabla21[LUGAR],Tabla21[CODLUGAR])</f>
        <v>01.83.00.00.12</v>
      </c>
      <c r="T254" s="135" t="s">
        <v>3724</v>
      </c>
      <c r="U254" s="135" t="s">
        <v>3723</v>
      </c>
      <c r="V254" s="137">
        <v>0</v>
      </c>
      <c r="W254" s="140">
        <v>0</v>
      </c>
      <c r="X254" s="140">
        <v>0</v>
      </c>
      <c r="Y254" s="137">
        <v>0</v>
      </c>
      <c r="Z254" s="140">
        <v>0</v>
      </c>
      <c r="AA254" s="138">
        <v>25</v>
      </c>
      <c r="AB254" s="137">
        <v>0</v>
      </c>
      <c r="AC254" s="137">
        <v>0</v>
      </c>
      <c r="AD254" s="140">
        <v>0</v>
      </c>
    </row>
    <row r="255" spans="1:30" hidden="1">
      <c r="A255" t="str">
        <f>Tabla20[[#This Row],[cedula]]&amp;Tabla20[[#This Row],[prog]]&amp;LEFT(Tabla20[[#This Row],[tipo]],3)</f>
        <v>0010069499101FIJ</v>
      </c>
      <c r="B255" s="135" t="s">
        <v>2463</v>
      </c>
      <c r="C255" s="135" t="s">
        <v>11</v>
      </c>
      <c r="D255" s="135" t="s">
        <v>2493</v>
      </c>
      <c r="E255" s="135" t="s">
        <v>3181</v>
      </c>
      <c r="F255" s="135" t="s">
        <v>3182</v>
      </c>
      <c r="G255" s="135" t="s">
        <v>3187</v>
      </c>
      <c r="H255" s="135" t="s">
        <v>1883</v>
      </c>
      <c r="I255" s="135" t="s">
        <v>331</v>
      </c>
      <c r="J255" s="135" t="s">
        <v>82</v>
      </c>
      <c r="K255" s="135" t="s">
        <v>330</v>
      </c>
      <c r="L255" s="138">
        <v>35000</v>
      </c>
      <c r="M255" s="140">
        <v>0</v>
      </c>
      <c r="N255" s="138">
        <v>1064</v>
      </c>
      <c r="O255" s="138">
        <v>1004.5</v>
      </c>
      <c r="P255" s="138">
        <f>SUM(Tabla20[[#This Row],[ADP]:[SFS - Salud Padres]])</f>
        <v>24739.75</v>
      </c>
      <c r="Q255" s="138">
        <v>8191.75</v>
      </c>
      <c r="R255" s="135" t="str">
        <f>_xlfn.XLOOKUP(Tabla20[[#This Row],[cedula]],EMPXSEXO[NODOC],EMPXSEXO[GENERO])</f>
        <v>M</v>
      </c>
      <c r="S255" s="135" t="str">
        <f>_xlfn.XLOOKUP(Tabla20[[#This Row],[nomdepto]],Tabla21[LUGAR],Tabla21[CODLUGAR])</f>
        <v>01.83.00.00.12</v>
      </c>
      <c r="T255" s="135" t="s">
        <v>3724</v>
      </c>
      <c r="U255" s="135" t="s">
        <v>3723</v>
      </c>
      <c r="V255" s="137">
        <v>0</v>
      </c>
      <c r="W255" s="138">
        <v>300</v>
      </c>
      <c r="X255" s="139">
        <v>24314.75</v>
      </c>
      <c r="Y255" s="137">
        <v>0</v>
      </c>
      <c r="Z255" s="139">
        <v>100</v>
      </c>
      <c r="AA255" s="138">
        <v>25</v>
      </c>
      <c r="AB255" s="137">
        <v>0</v>
      </c>
      <c r="AC255" s="137">
        <v>0</v>
      </c>
      <c r="AD255" s="137">
        <v>0</v>
      </c>
    </row>
    <row r="256" spans="1:30" hidden="1">
      <c r="A256" t="str">
        <f>Tabla20[[#This Row],[cedula]]&amp;Tabla20[[#This Row],[prog]]&amp;LEFT(Tabla20[[#This Row],[tipo]],3)</f>
        <v>0570010536301FIJ</v>
      </c>
      <c r="B256" s="135" t="s">
        <v>2463</v>
      </c>
      <c r="C256" s="135" t="s">
        <v>11</v>
      </c>
      <c r="D256" s="135" t="s">
        <v>2493</v>
      </c>
      <c r="E256" s="135" t="s">
        <v>3181</v>
      </c>
      <c r="F256" s="135" t="s">
        <v>3182</v>
      </c>
      <c r="G256" s="135" t="s">
        <v>3186</v>
      </c>
      <c r="H256" s="135" t="s">
        <v>2701</v>
      </c>
      <c r="I256" s="135" t="s">
        <v>2700</v>
      </c>
      <c r="J256" s="135" t="s">
        <v>586</v>
      </c>
      <c r="K256" s="142" t="s">
        <v>330</v>
      </c>
      <c r="L256" s="138">
        <v>24000</v>
      </c>
      <c r="M256" s="140">
        <v>0</v>
      </c>
      <c r="N256" s="138">
        <v>729.6</v>
      </c>
      <c r="O256" s="138">
        <v>688.8</v>
      </c>
      <c r="P256" s="138">
        <f>SUM(Tabla20[[#This Row],[ADP]:[SFS - Salud Padres]])</f>
        <v>2231</v>
      </c>
      <c r="Q256" s="138">
        <v>20350.599999999999</v>
      </c>
      <c r="R256" s="135" t="str">
        <f>_xlfn.XLOOKUP(Tabla20[[#This Row],[cedula]],EMPXSEXO[NODOC],EMPXSEXO[GENERO])</f>
        <v>M</v>
      </c>
      <c r="S256" s="135" t="str">
        <f>_xlfn.XLOOKUP(Tabla20[[#This Row],[nomdepto]],Tabla21[LUGAR],Tabla21[CODLUGAR])</f>
        <v>01.83.00.00.12</v>
      </c>
      <c r="T256" s="135" t="s">
        <v>3724</v>
      </c>
      <c r="U256" s="135" t="s">
        <v>3723</v>
      </c>
      <c r="V256" s="137">
        <v>0</v>
      </c>
      <c r="W256" s="141">
        <v>0</v>
      </c>
      <c r="X256" s="138">
        <v>2206</v>
      </c>
      <c r="Y256" s="137">
        <v>0</v>
      </c>
      <c r="Z256" s="140">
        <v>0</v>
      </c>
      <c r="AA256" s="138">
        <v>25</v>
      </c>
      <c r="AB256" s="137">
        <v>0</v>
      </c>
      <c r="AC256" s="137">
        <v>0</v>
      </c>
      <c r="AD256" s="137">
        <v>0</v>
      </c>
    </row>
    <row r="257" spans="1:30" hidden="1">
      <c r="A257" t="str">
        <f>Tabla20[[#This Row],[cedula]]&amp;Tabla20[[#This Row],[prog]]&amp;LEFT(Tabla20[[#This Row],[tipo]],3)</f>
        <v>0011149723601FIJ</v>
      </c>
      <c r="B257" s="135" t="s">
        <v>2463</v>
      </c>
      <c r="C257" s="135" t="s">
        <v>11</v>
      </c>
      <c r="D257" s="135" t="s">
        <v>2493</v>
      </c>
      <c r="E257" s="135" t="s">
        <v>3181</v>
      </c>
      <c r="F257" s="135" t="s">
        <v>3182</v>
      </c>
      <c r="G257" s="135" t="s">
        <v>3184</v>
      </c>
      <c r="H257" s="135" t="s">
        <v>1833</v>
      </c>
      <c r="I257" s="135" t="s">
        <v>893</v>
      </c>
      <c r="J257" s="135" t="s">
        <v>1471</v>
      </c>
      <c r="K257" s="135" t="s">
        <v>209</v>
      </c>
      <c r="L257" s="138">
        <v>70000</v>
      </c>
      <c r="M257" s="139">
        <v>4737.5</v>
      </c>
      <c r="N257" s="138">
        <v>2128</v>
      </c>
      <c r="O257" s="138">
        <v>2009</v>
      </c>
      <c r="P257" s="138">
        <f>SUM(Tabla20[[#This Row],[ADP]:[SFS - Salud Padres]])</f>
        <v>3179.9</v>
      </c>
      <c r="Q257" s="138">
        <v>57945.599999999999</v>
      </c>
      <c r="R257" s="135" t="str">
        <f>_xlfn.XLOOKUP(Tabla20[[#This Row],[cedula]],EMPXSEXO[NODOC],EMPXSEXO[GENERO])</f>
        <v>F</v>
      </c>
      <c r="S257" s="135" t="str">
        <f>_xlfn.XLOOKUP(Tabla20[[#This Row],[nomdepto]],Tabla21[LUGAR],Tabla21[CODLUGAR])</f>
        <v>01.83.00.00.12.01</v>
      </c>
      <c r="T257" s="135" t="s">
        <v>3724</v>
      </c>
      <c r="U257" s="135" t="s">
        <v>3723</v>
      </c>
      <c r="V257" s="137">
        <v>0</v>
      </c>
      <c r="W257" s="137">
        <v>0</v>
      </c>
      <c r="X257" s="141">
        <v>0</v>
      </c>
      <c r="Y257" s="137">
        <v>0</v>
      </c>
      <c r="Z257" s="137">
        <v>0</v>
      </c>
      <c r="AA257" s="138">
        <v>25</v>
      </c>
      <c r="AB257" s="137">
        <v>0</v>
      </c>
      <c r="AC257" s="137">
        <v>0</v>
      </c>
      <c r="AD257" s="138">
        <v>3154.9</v>
      </c>
    </row>
    <row r="258" spans="1:30" hidden="1">
      <c r="A258" t="str">
        <f>Tabla20[[#This Row],[cedula]]&amp;Tabla20[[#This Row],[prog]]&amp;LEFT(Tabla20[[#This Row],[tipo]],3)</f>
        <v>0820022689501FIJ</v>
      </c>
      <c r="B258" s="135" t="s">
        <v>2463</v>
      </c>
      <c r="C258" s="135" t="s">
        <v>11</v>
      </c>
      <c r="D258" s="135" t="s">
        <v>2493</v>
      </c>
      <c r="E258" s="135" t="s">
        <v>3181</v>
      </c>
      <c r="F258" s="135" t="s">
        <v>3182</v>
      </c>
      <c r="G258" s="135" t="s">
        <v>3193</v>
      </c>
      <c r="H258" s="135" t="s">
        <v>1121</v>
      </c>
      <c r="I258" s="135" t="s">
        <v>208</v>
      </c>
      <c r="J258" s="135" t="s">
        <v>210</v>
      </c>
      <c r="K258" s="135" t="s">
        <v>209</v>
      </c>
      <c r="L258" s="138">
        <v>65000</v>
      </c>
      <c r="M258" s="139">
        <v>4112.09</v>
      </c>
      <c r="N258" s="138">
        <v>1976</v>
      </c>
      <c r="O258" s="138">
        <v>1865.5</v>
      </c>
      <c r="P258" s="138">
        <f>SUM(Tabla20[[#This Row],[ADP]:[SFS - Salud Padres]])</f>
        <v>1652.45</v>
      </c>
      <c r="Q258" s="138">
        <v>55393.96</v>
      </c>
      <c r="R258" s="135" t="str">
        <f>_xlfn.XLOOKUP(Tabla20[[#This Row],[cedula]],EMPXSEXO[NODOC],EMPXSEXO[GENERO])</f>
        <v>F</v>
      </c>
      <c r="S258" s="135" t="str">
        <f>_xlfn.XLOOKUP(Tabla20[[#This Row],[nomdepto]],Tabla21[LUGAR],Tabla21[CODLUGAR])</f>
        <v>01.83.00.00.12.01</v>
      </c>
      <c r="T258" s="135" t="s">
        <v>3724</v>
      </c>
      <c r="U258" s="135" t="s">
        <v>3723</v>
      </c>
      <c r="V258" s="137">
        <v>0</v>
      </c>
      <c r="W258" s="137">
        <v>0</v>
      </c>
      <c r="X258" s="140">
        <v>0</v>
      </c>
      <c r="Y258" s="137">
        <v>0</v>
      </c>
      <c r="Z258" s="138">
        <v>50</v>
      </c>
      <c r="AA258" s="138">
        <v>25</v>
      </c>
      <c r="AB258" s="137">
        <v>0</v>
      </c>
      <c r="AC258" s="137">
        <v>0</v>
      </c>
      <c r="AD258" s="139">
        <v>1577.45</v>
      </c>
    </row>
    <row r="259" spans="1:30" hidden="1">
      <c r="A259" t="str">
        <f>Tabla20[[#This Row],[cedula]]&amp;Tabla20[[#This Row],[prog]]&amp;LEFT(Tabla20[[#This Row],[tipo]],3)</f>
        <v>0930052440301FIJ</v>
      </c>
      <c r="B259" s="135" t="s">
        <v>2463</v>
      </c>
      <c r="C259" s="135" t="s">
        <v>11</v>
      </c>
      <c r="D259" s="135" t="s">
        <v>2493</v>
      </c>
      <c r="E259" s="135" t="s">
        <v>3181</v>
      </c>
      <c r="F259" s="135" t="s">
        <v>3182</v>
      </c>
      <c r="G259" s="135" t="s">
        <v>3186</v>
      </c>
      <c r="H259" s="135" t="s">
        <v>2571</v>
      </c>
      <c r="I259" s="135" t="s">
        <v>2555</v>
      </c>
      <c r="J259" s="135" t="s">
        <v>2556</v>
      </c>
      <c r="K259" s="135" t="s">
        <v>272</v>
      </c>
      <c r="L259" s="138">
        <v>70000</v>
      </c>
      <c r="M259" s="137">
        <v>0</v>
      </c>
      <c r="N259" s="138">
        <v>2128</v>
      </c>
      <c r="O259" s="138">
        <v>2009</v>
      </c>
      <c r="P259" s="138">
        <f>SUM(Tabla20[[#This Row],[ADP]:[SFS - Salud Padres]])</f>
        <v>7071</v>
      </c>
      <c r="Q259" s="138">
        <v>58792</v>
      </c>
      <c r="R259" s="135" t="str">
        <f>_xlfn.XLOOKUP(Tabla20[[#This Row],[cedula]],EMPXSEXO[NODOC],EMPXSEXO[GENERO])</f>
        <v>F</v>
      </c>
      <c r="S259" s="135" t="str">
        <f>_xlfn.XLOOKUP(Tabla20[[#This Row],[nomdepto]],Tabla21[LUGAR],Tabla21[CODLUGAR])</f>
        <v>01.83.00.00.12.02</v>
      </c>
      <c r="T259" s="135" t="s">
        <v>3724</v>
      </c>
      <c r="U259" s="135" t="s">
        <v>3723</v>
      </c>
      <c r="V259" s="137">
        <v>0</v>
      </c>
      <c r="W259" s="137">
        <v>0</v>
      </c>
      <c r="X259" s="138">
        <v>7046</v>
      </c>
      <c r="Y259" s="137">
        <v>0</v>
      </c>
      <c r="Z259" s="140">
        <v>0</v>
      </c>
      <c r="AA259" s="138">
        <v>25</v>
      </c>
      <c r="AB259" s="137">
        <v>0</v>
      </c>
      <c r="AC259" s="137">
        <v>0</v>
      </c>
      <c r="AD259" s="137">
        <v>0</v>
      </c>
    </row>
    <row r="260" spans="1:30" hidden="1">
      <c r="A260" t="str">
        <f>Tabla20[[#This Row],[cedula]]&amp;Tabla20[[#This Row],[prog]]&amp;LEFT(Tabla20[[#This Row],[tipo]],3)</f>
        <v>0010118428101FIJ</v>
      </c>
      <c r="B260" s="135" t="s">
        <v>2463</v>
      </c>
      <c r="C260" s="135" t="s">
        <v>11</v>
      </c>
      <c r="D260" s="135" t="s">
        <v>2493</v>
      </c>
      <c r="E260" s="135" t="s">
        <v>3181</v>
      </c>
      <c r="F260" s="135" t="s">
        <v>3182</v>
      </c>
      <c r="G260" s="135" t="s">
        <v>3193</v>
      </c>
      <c r="H260" s="135" t="s">
        <v>1115</v>
      </c>
      <c r="I260" s="135" t="s">
        <v>273</v>
      </c>
      <c r="J260" s="135" t="s">
        <v>253</v>
      </c>
      <c r="K260" s="135" t="s">
        <v>272</v>
      </c>
      <c r="L260" s="138">
        <v>65000</v>
      </c>
      <c r="M260" s="138">
        <v>4427.58</v>
      </c>
      <c r="N260" s="138">
        <v>1976</v>
      </c>
      <c r="O260" s="138">
        <v>1865.5</v>
      </c>
      <c r="P260" s="138">
        <f>SUM(Tabla20[[#This Row],[ADP]:[SFS - Salud Padres]])</f>
        <v>28596.42</v>
      </c>
      <c r="Q260" s="138">
        <v>28134.5</v>
      </c>
      <c r="R260" s="135" t="str">
        <f>_xlfn.XLOOKUP(Tabla20[[#This Row],[cedula]],EMPXSEXO[NODOC],EMPXSEXO[GENERO])</f>
        <v>F</v>
      </c>
      <c r="S260" s="135" t="str">
        <f>_xlfn.XLOOKUP(Tabla20[[#This Row],[nomdepto]],Tabla21[LUGAR],Tabla21[CODLUGAR])</f>
        <v>01.83.00.00.12.02</v>
      </c>
      <c r="T260" s="135" t="s">
        <v>3724</v>
      </c>
      <c r="U260" s="135" t="s">
        <v>3723</v>
      </c>
      <c r="V260" s="137">
        <v>0</v>
      </c>
      <c r="W260" s="139">
        <v>300</v>
      </c>
      <c r="X260" s="139">
        <v>28221.42</v>
      </c>
      <c r="Y260" s="137">
        <v>0</v>
      </c>
      <c r="Z260" s="139">
        <v>50</v>
      </c>
      <c r="AA260" s="138">
        <v>25</v>
      </c>
      <c r="AB260" s="137">
        <v>0</v>
      </c>
      <c r="AC260" s="137">
        <v>0</v>
      </c>
      <c r="AD260" s="137">
        <v>0</v>
      </c>
    </row>
    <row r="261" spans="1:30" hidden="1">
      <c r="A261" t="str">
        <f>Tabla20[[#This Row],[cedula]]&amp;Tabla20[[#This Row],[prog]]&amp;LEFT(Tabla20[[#This Row],[tipo]],3)</f>
        <v>0010464126101FIJ</v>
      </c>
      <c r="B261" s="135" t="s">
        <v>2463</v>
      </c>
      <c r="C261" s="135" t="s">
        <v>11</v>
      </c>
      <c r="D261" s="135" t="s">
        <v>2493</v>
      </c>
      <c r="E261" s="135" t="s">
        <v>3181</v>
      </c>
      <c r="F261" s="135" t="s">
        <v>3182</v>
      </c>
      <c r="G261" s="135" t="s">
        <v>3187</v>
      </c>
      <c r="H261" s="135" t="s">
        <v>1093</v>
      </c>
      <c r="I261" s="135" t="s">
        <v>184</v>
      </c>
      <c r="J261" s="135" t="s">
        <v>1642</v>
      </c>
      <c r="K261" s="135" t="s">
        <v>185</v>
      </c>
      <c r="L261" s="138">
        <v>60000</v>
      </c>
      <c r="M261" s="139">
        <v>2855.7</v>
      </c>
      <c r="N261" s="138">
        <v>1824</v>
      </c>
      <c r="O261" s="138">
        <v>1722</v>
      </c>
      <c r="P261" s="138">
        <f>SUM(Tabla20[[#This Row],[ADP]:[SFS - Salud Padres]])</f>
        <v>15974.89</v>
      </c>
      <c r="Q261" s="138">
        <v>37623.410000000003</v>
      </c>
      <c r="R261" s="135" t="str">
        <f>_xlfn.XLOOKUP(Tabla20[[#This Row],[cedula]],EMPXSEXO[NODOC],EMPXSEXO[GENERO])</f>
        <v>F</v>
      </c>
      <c r="S261" s="135" t="str">
        <f>_xlfn.XLOOKUP(Tabla20[[#This Row],[nomdepto]],Tabla21[LUGAR],Tabla21[CODLUGAR])</f>
        <v>01.83.00.00.12.03</v>
      </c>
      <c r="T261" s="135" t="s">
        <v>3724</v>
      </c>
      <c r="U261" s="135" t="s">
        <v>3723</v>
      </c>
      <c r="V261" s="137">
        <v>0</v>
      </c>
      <c r="W261" s="137">
        <v>0</v>
      </c>
      <c r="X261" s="139">
        <v>12794.99</v>
      </c>
      <c r="Y261" s="137">
        <v>0</v>
      </c>
      <c r="Z261" s="137">
        <v>0</v>
      </c>
      <c r="AA261" s="138">
        <v>25</v>
      </c>
      <c r="AB261" s="137">
        <v>0</v>
      </c>
      <c r="AC261" s="137">
        <v>0</v>
      </c>
      <c r="AD261" s="139">
        <v>3154.9</v>
      </c>
    </row>
    <row r="262" spans="1:30" hidden="1">
      <c r="A262" t="str">
        <f>Tabla20[[#This Row],[cedula]]&amp;Tabla20[[#This Row],[prog]]&amp;LEFT(Tabla20[[#This Row],[tipo]],3)</f>
        <v>0010549621001FIJ</v>
      </c>
      <c r="B262" s="135" t="s">
        <v>2463</v>
      </c>
      <c r="C262" s="135" t="s">
        <v>11</v>
      </c>
      <c r="D262" s="135" t="s">
        <v>2493</v>
      </c>
      <c r="E262" s="135" t="s">
        <v>3181</v>
      </c>
      <c r="F262" s="135" t="s">
        <v>3182</v>
      </c>
      <c r="G262" s="135" t="s">
        <v>3183</v>
      </c>
      <c r="H262" s="135" t="s">
        <v>1707</v>
      </c>
      <c r="I262" s="135" t="s">
        <v>267</v>
      </c>
      <c r="J262" s="135" t="s">
        <v>253</v>
      </c>
      <c r="K262" s="135" t="s">
        <v>268</v>
      </c>
      <c r="L262" s="138">
        <v>65000</v>
      </c>
      <c r="M262" s="139">
        <v>4427.58</v>
      </c>
      <c r="N262" s="138">
        <v>1976</v>
      </c>
      <c r="O262" s="138">
        <v>1865.5</v>
      </c>
      <c r="P262" s="138">
        <f>SUM(Tabla20[[#This Row],[ADP]:[SFS - Salud Padres]])</f>
        <v>9772.01</v>
      </c>
      <c r="Q262" s="138">
        <v>46958.91</v>
      </c>
      <c r="R262" s="135" t="str">
        <f>_xlfn.XLOOKUP(Tabla20[[#This Row],[cedula]],EMPXSEXO[NODOC],EMPXSEXO[GENERO])</f>
        <v>F</v>
      </c>
      <c r="S262" s="135" t="str">
        <f>_xlfn.XLOOKUP(Tabla20[[#This Row],[nomdepto]],Tabla21[LUGAR],Tabla21[CODLUGAR])</f>
        <v>01.83.00.00.12.04</v>
      </c>
      <c r="T262" s="135" t="s">
        <v>3724</v>
      </c>
      <c r="U262" s="135" t="s">
        <v>3723</v>
      </c>
      <c r="V262" s="137">
        <v>0</v>
      </c>
      <c r="W262" s="139">
        <v>300</v>
      </c>
      <c r="X262" s="139">
        <v>9397.01</v>
      </c>
      <c r="Y262" s="137">
        <v>0</v>
      </c>
      <c r="Z262" s="139">
        <v>50</v>
      </c>
      <c r="AA262" s="138">
        <v>25</v>
      </c>
      <c r="AB262" s="137">
        <v>0</v>
      </c>
      <c r="AC262" s="137">
        <v>0</v>
      </c>
      <c r="AD262" s="140">
        <v>0</v>
      </c>
    </row>
    <row r="263" spans="1:30" hidden="1">
      <c r="A263" t="str">
        <f>Tabla20[[#This Row],[cedula]]&amp;Tabla20[[#This Row],[prog]]&amp;LEFT(Tabla20[[#This Row],[tipo]],3)</f>
        <v>0010183064401FIJ</v>
      </c>
      <c r="B263" s="135" t="s">
        <v>2463</v>
      </c>
      <c r="C263" s="135" t="s">
        <v>11</v>
      </c>
      <c r="D263" s="135" t="s">
        <v>2493</v>
      </c>
      <c r="E263" s="135" t="s">
        <v>3181</v>
      </c>
      <c r="F263" s="135" t="s">
        <v>3182</v>
      </c>
      <c r="G263" s="135" t="s">
        <v>3188</v>
      </c>
      <c r="H263" s="135" t="s">
        <v>1887</v>
      </c>
      <c r="I263" s="135" t="s">
        <v>270</v>
      </c>
      <c r="J263" s="135" t="s">
        <v>253</v>
      </c>
      <c r="K263" s="135" t="s">
        <v>268</v>
      </c>
      <c r="L263" s="138">
        <v>55000</v>
      </c>
      <c r="M263" s="139">
        <v>2559.6799999999998</v>
      </c>
      <c r="N263" s="138">
        <v>1672</v>
      </c>
      <c r="O263" s="138">
        <v>1578.5</v>
      </c>
      <c r="P263" s="138">
        <f>SUM(Tabla20[[#This Row],[ADP]:[SFS - Salud Padres]])</f>
        <v>2221</v>
      </c>
      <c r="Q263" s="138">
        <v>46968.82</v>
      </c>
      <c r="R263" s="135" t="str">
        <f>_xlfn.XLOOKUP(Tabla20[[#This Row],[cedula]],EMPXSEXO[NODOC],EMPXSEXO[GENERO])</f>
        <v>M</v>
      </c>
      <c r="S263" s="135" t="str">
        <f>_xlfn.XLOOKUP(Tabla20[[#This Row],[nomdepto]],Tabla21[LUGAR],Tabla21[CODLUGAR])</f>
        <v>01.83.00.00.12.04</v>
      </c>
      <c r="T263" s="135" t="s">
        <v>3724</v>
      </c>
      <c r="U263" s="135" t="s">
        <v>3723</v>
      </c>
      <c r="V263" s="137">
        <v>0</v>
      </c>
      <c r="W263" s="141">
        <v>0</v>
      </c>
      <c r="X263" s="139">
        <v>2196</v>
      </c>
      <c r="Y263" s="137">
        <v>0</v>
      </c>
      <c r="Z263" s="141">
        <v>0</v>
      </c>
      <c r="AA263" s="138">
        <v>25</v>
      </c>
      <c r="AB263" s="137">
        <v>0</v>
      </c>
      <c r="AC263" s="137">
        <v>0</v>
      </c>
      <c r="AD263" s="141">
        <v>0</v>
      </c>
    </row>
    <row r="264" spans="1:30" hidden="1">
      <c r="A264" t="str">
        <f>Tabla20[[#This Row],[cedula]]&amp;Tabla20[[#This Row],[prog]]&amp;LEFT(Tabla20[[#This Row],[tipo]],3)</f>
        <v>0170020336501FIJ</v>
      </c>
      <c r="B264" s="135" t="s">
        <v>2463</v>
      </c>
      <c r="C264" s="135" t="s">
        <v>11</v>
      </c>
      <c r="D264" s="135" t="s">
        <v>2493</v>
      </c>
      <c r="E264" s="135" t="s">
        <v>3181</v>
      </c>
      <c r="F264" s="135" t="s">
        <v>3182</v>
      </c>
      <c r="G264" s="135" t="s">
        <v>3190</v>
      </c>
      <c r="H264" s="135" t="s">
        <v>2689</v>
      </c>
      <c r="I264" s="135" t="s">
        <v>2688</v>
      </c>
      <c r="J264" s="135" t="s">
        <v>354</v>
      </c>
      <c r="K264" s="135" t="s">
        <v>268</v>
      </c>
      <c r="L264" s="138">
        <v>35000</v>
      </c>
      <c r="M264" s="137">
        <v>0</v>
      </c>
      <c r="N264" s="138">
        <v>1064</v>
      </c>
      <c r="O264" s="138">
        <v>1004.5</v>
      </c>
      <c r="P264" s="138">
        <f>SUM(Tabla20[[#This Row],[ADP]:[SFS - Salud Padres]])</f>
        <v>25</v>
      </c>
      <c r="Q264" s="138">
        <v>32906.5</v>
      </c>
      <c r="R264" s="135" t="str">
        <f>_xlfn.XLOOKUP(Tabla20[[#This Row],[cedula]],EMPXSEXO[NODOC],EMPXSEXO[GENERO])</f>
        <v>F</v>
      </c>
      <c r="S264" s="135" t="str">
        <f>_xlfn.XLOOKUP(Tabla20[[#This Row],[nomdepto]],Tabla21[LUGAR],Tabla21[CODLUGAR])</f>
        <v>01.83.00.00.12.04</v>
      </c>
      <c r="T264" s="135" t="s">
        <v>3724</v>
      </c>
      <c r="U264" s="135" t="s">
        <v>3723</v>
      </c>
      <c r="V264" s="137">
        <v>0</v>
      </c>
      <c r="W264" s="137">
        <v>0</v>
      </c>
      <c r="X264" s="140">
        <v>0</v>
      </c>
      <c r="Y264" s="137">
        <v>0</v>
      </c>
      <c r="Z264" s="137">
        <v>0</v>
      </c>
      <c r="AA264" s="138">
        <v>25</v>
      </c>
      <c r="AB264" s="137">
        <v>0</v>
      </c>
      <c r="AC264" s="137">
        <v>0</v>
      </c>
      <c r="AD264" s="137">
        <v>0</v>
      </c>
    </row>
    <row r="265" spans="1:30" hidden="1">
      <c r="A265" t="str">
        <f>Tabla20[[#This Row],[cedula]]&amp;Tabla20[[#This Row],[prog]]&amp;LEFT(Tabla20[[#This Row],[tipo]],3)</f>
        <v>0011669373001FIJ</v>
      </c>
      <c r="B265" s="135" t="s">
        <v>2463</v>
      </c>
      <c r="C265" s="135" t="s">
        <v>11</v>
      </c>
      <c r="D265" s="135" t="s">
        <v>2493</v>
      </c>
      <c r="E265" s="135" t="s">
        <v>3181</v>
      </c>
      <c r="F265" s="135" t="s">
        <v>3182</v>
      </c>
      <c r="G265" s="135" t="s">
        <v>3189</v>
      </c>
      <c r="H265" s="135" t="s">
        <v>1082</v>
      </c>
      <c r="I265" s="135" t="s">
        <v>465</v>
      </c>
      <c r="J265" s="135" t="s">
        <v>107</v>
      </c>
      <c r="K265" s="135" t="s">
        <v>466</v>
      </c>
      <c r="L265" s="138">
        <v>65000</v>
      </c>
      <c r="M265" s="138">
        <v>3796.6</v>
      </c>
      <c r="N265" s="138">
        <v>1976</v>
      </c>
      <c r="O265" s="138">
        <v>1865.5</v>
      </c>
      <c r="P265" s="138">
        <f>SUM(Tabla20[[#This Row],[ADP]:[SFS - Salud Padres]])</f>
        <v>26403.31</v>
      </c>
      <c r="Q265" s="138">
        <v>30958.59</v>
      </c>
      <c r="R265" s="135" t="str">
        <f>_xlfn.XLOOKUP(Tabla20[[#This Row],[cedula]],EMPXSEXO[NODOC],EMPXSEXO[GENERO])</f>
        <v>M</v>
      </c>
      <c r="S265" s="135" t="str">
        <f>_xlfn.XLOOKUP(Tabla20[[#This Row],[nomdepto]],Tabla21[LUGAR],Tabla21[CODLUGAR])</f>
        <v>01.83.00.08</v>
      </c>
      <c r="T265" s="135" t="s">
        <v>3724</v>
      </c>
      <c r="U265" s="135" t="s">
        <v>3723</v>
      </c>
      <c r="V265" s="137">
        <v>0</v>
      </c>
      <c r="W265" s="139">
        <v>300</v>
      </c>
      <c r="X265" s="139">
        <v>22923.41</v>
      </c>
      <c r="Y265" s="137">
        <v>0</v>
      </c>
      <c r="Z265" s="137">
        <v>0</v>
      </c>
      <c r="AA265" s="138">
        <v>25</v>
      </c>
      <c r="AB265" s="137">
        <v>0</v>
      </c>
      <c r="AC265" s="137">
        <v>0</v>
      </c>
      <c r="AD265" s="139">
        <v>3154.9</v>
      </c>
    </row>
    <row r="266" spans="1:30" hidden="1">
      <c r="A266" t="str">
        <f>Tabla20[[#This Row],[cedula]]&amp;Tabla20[[#This Row],[prog]]&amp;LEFT(Tabla20[[#This Row],[tipo]],3)</f>
        <v>0010546770801FIJ</v>
      </c>
      <c r="B266" s="135" t="s">
        <v>2463</v>
      </c>
      <c r="C266" s="135" t="s">
        <v>11</v>
      </c>
      <c r="D266" s="135" t="s">
        <v>2493</v>
      </c>
      <c r="E266" s="135" t="s">
        <v>3181</v>
      </c>
      <c r="F266" s="135" t="s">
        <v>3182</v>
      </c>
      <c r="G266" s="135" t="s">
        <v>3188</v>
      </c>
      <c r="H266" s="135" t="s">
        <v>1138</v>
      </c>
      <c r="I266" s="135" t="s">
        <v>474</v>
      </c>
      <c r="J266" s="135" t="s">
        <v>107</v>
      </c>
      <c r="K266" s="135" t="s">
        <v>466</v>
      </c>
      <c r="L266" s="138">
        <v>50000</v>
      </c>
      <c r="M266" s="139">
        <v>1854</v>
      </c>
      <c r="N266" s="138">
        <v>1520</v>
      </c>
      <c r="O266" s="138">
        <v>1435</v>
      </c>
      <c r="P266" s="138">
        <f>SUM(Tabla20[[#This Row],[ADP]:[SFS - Salud Padres]])</f>
        <v>2691</v>
      </c>
      <c r="Q266" s="138">
        <v>42500</v>
      </c>
      <c r="R266" s="135" t="str">
        <f>_xlfn.XLOOKUP(Tabla20[[#This Row],[cedula]],EMPXSEXO[NODOC],EMPXSEXO[GENERO])</f>
        <v>M</v>
      </c>
      <c r="S266" s="135" t="str">
        <f>_xlfn.XLOOKUP(Tabla20[[#This Row],[nomdepto]],Tabla21[LUGAR],Tabla21[CODLUGAR])</f>
        <v>01.83.00.08</v>
      </c>
      <c r="T266" s="135" t="s">
        <v>3724</v>
      </c>
      <c r="U266" s="135" t="s">
        <v>3723</v>
      </c>
      <c r="V266" s="137">
        <v>0</v>
      </c>
      <c r="W266" s="139">
        <v>300</v>
      </c>
      <c r="X266" s="139">
        <v>2246</v>
      </c>
      <c r="Y266" s="137">
        <v>0</v>
      </c>
      <c r="Z266" s="139">
        <v>120</v>
      </c>
      <c r="AA266" s="138">
        <v>25</v>
      </c>
      <c r="AB266" s="137">
        <v>0</v>
      </c>
      <c r="AC266" s="137">
        <v>0</v>
      </c>
      <c r="AD266" s="137">
        <v>0</v>
      </c>
    </row>
    <row r="267" spans="1:30" hidden="1">
      <c r="A267" t="str">
        <f>Tabla20[[#This Row],[cedula]]&amp;Tabla20[[#This Row],[prog]]&amp;LEFT(Tabla20[[#This Row],[tipo]],3)</f>
        <v>0011287467201FIJ</v>
      </c>
      <c r="B267" s="135" t="s">
        <v>2463</v>
      </c>
      <c r="C267" s="135" t="s">
        <v>11</v>
      </c>
      <c r="D267" s="135" t="s">
        <v>2493</v>
      </c>
      <c r="E267" s="135" t="s">
        <v>3181</v>
      </c>
      <c r="F267" s="135" t="s">
        <v>3182</v>
      </c>
      <c r="G267" s="135" t="s">
        <v>3184</v>
      </c>
      <c r="H267" s="135" t="s">
        <v>1920</v>
      </c>
      <c r="I267" s="135" t="s">
        <v>932</v>
      </c>
      <c r="J267" s="135" t="s">
        <v>204</v>
      </c>
      <c r="K267" s="135" t="s">
        <v>466</v>
      </c>
      <c r="L267" s="138">
        <v>40000</v>
      </c>
      <c r="M267" s="138">
        <v>442.65</v>
      </c>
      <c r="N267" s="138">
        <v>1216</v>
      </c>
      <c r="O267" s="138">
        <v>1148</v>
      </c>
      <c r="P267" s="138">
        <f>SUM(Tabla20[[#This Row],[ADP]:[SFS - Salud Padres]])</f>
        <v>1271</v>
      </c>
      <c r="Q267" s="138">
        <v>35922.35</v>
      </c>
      <c r="R267" s="135" t="str">
        <f>_xlfn.XLOOKUP(Tabla20[[#This Row],[cedula]],EMPXSEXO[NODOC],EMPXSEXO[GENERO])</f>
        <v>M</v>
      </c>
      <c r="S267" s="135" t="str">
        <f>_xlfn.XLOOKUP(Tabla20[[#This Row],[nomdepto]],Tabla21[LUGAR],Tabla21[CODLUGAR])</f>
        <v>01.83.00.08</v>
      </c>
      <c r="T267" s="135" t="s">
        <v>3724</v>
      </c>
      <c r="U267" s="135" t="s">
        <v>3723</v>
      </c>
      <c r="V267" s="137">
        <v>0</v>
      </c>
      <c r="W267" s="140">
        <v>0</v>
      </c>
      <c r="X267" s="139">
        <v>1246</v>
      </c>
      <c r="Y267" s="137">
        <v>0</v>
      </c>
      <c r="Z267" s="140">
        <v>0</v>
      </c>
      <c r="AA267" s="138">
        <v>25</v>
      </c>
      <c r="AB267" s="137">
        <v>0</v>
      </c>
      <c r="AC267" s="137">
        <v>0</v>
      </c>
      <c r="AD267" s="137">
        <v>0</v>
      </c>
    </row>
    <row r="268" spans="1:30" hidden="1">
      <c r="A268" t="str">
        <f>Tabla20[[#This Row],[cedula]]&amp;Tabla20[[#This Row],[prog]]&amp;LEFT(Tabla20[[#This Row],[tipo]],3)</f>
        <v>4021369428001FIJ</v>
      </c>
      <c r="B268" s="135" t="s">
        <v>2463</v>
      </c>
      <c r="C268" s="135" t="s">
        <v>11</v>
      </c>
      <c r="D268" s="135" t="s">
        <v>2493</v>
      </c>
      <c r="E268" s="135" t="s">
        <v>3181</v>
      </c>
      <c r="F268" s="135" t="s">
        <v>3182</v>
      </c>
      <c r="G268" s="135" t="s">
        <v>3184</v>
      </c>
      <c r="H268" s="135" t="s">
        <v>1882</v>
      </c>
      <c r="I268" s="135" t="s">
        <v>1007</v>
      </c>
      <c r="J268" s="135" t="s">
        <v>10</v>
      </c>
      <c r="K268" s="135" t="s">
        <v>466</v>
      </c>
      <c r="L268" s="138">
        <v>35000</v>
      </c>
      <c r="M268" s="140">
        <v>0</v>
      </c>
      <c r="N268" s="138">
        <v>1064</v>
      </c>
      <c r="O268" s="138">
        <v>1004.5</v>
      </c>
      <c r="P268" s="138">
        <f>SUM(Tabla20[[#This Row],[ADP]:[SFS - Salud Padres]])</f>
        <v>8523.5</v>
      </c>
      <c r="Q268" s="138">
        <v>24408</v>
      </c>
      <c r="R268" s="135" t="str">
        <f>_xlfn.XLOOKUP(Tabla20[[#This Row],[cedula]],EMPXSEXO[NODOC],EMPXSEXO[GENERO])</f>
        <v>F</v>
      </c>
      <c r="S268" s="135" t="str">
        <f>_xlfn.XLOOKUP(Tabla20[[#This Row],[nomdepto]],Tabla21[LUGAR],Tabla21[CODLUGAR])</f>
        <v>01.83.00.08</v>
      </c>
      <c r="T268" s="135" t="s">
        <v>3724</v>
      </c>
      <c r="U268" s="135" t="s">
        <v>3723</v>
      </c>
      <c r="V268" s="137">
        <v>0</v>
      </c>
      <c r="W268" s="140">
        <v>0</v>
      </c>
      <c r="X268" s="138">
        <v>8498.5</v>
      </c>
      <c r="Y268" s="137">
        <v>0</v>
      </c>
      <c r="Z268" s="140">
        <v>0</v>
      </c>
      <c r="AA268" s="138">
        <v>25</v>
      </c>
      <c r="AB268" s="137">
        <v>0</v>
      </c>
      <c r="AC268" s="137">
        <v>0</v>
      </c>
      <c r="AD268" s="137">
        <v>0</v>
      </c>
    </row>
    <row r="269" spans="1:30" hidden="1">
      <c r="A269" t="str">
        <f>Tabla20[[#This Row],[cedula]]&amp;Tabla20[[#This Row],[prog]]&amp;LEFT(Tabla20[[#This Row],[tipo]],3)</f>
        <v>4022037278901FIJ</v>
      </c>
      <c r="B269" s="135" t="s">
        <v>2463</v>
      </c>
      <c r="C269" s="135" t="s">
        <v>11</v>
      </c>
      <c r="D269" s="135" t="s">
        <v>2493</v>
      </c>
      <c r="E269" s="135" t="s">
        <v>3181</v>
      </c>
      <c r="F269" s="135" t="s">
        <v>3182</v>
      </c>
      <c r="G269" s="135" t="s">
        <v>3190</v>
      </c>
      <c r="H269" s="135" t="s">
        <v>1915</v>
      </c>
      <c r="I269" s="135" t="s">
        <v>2644</v>
      </c>
      <c r="J269" s="135" t="s">
        <v>976</v>
      </c>
      <c r="K269" s="135" t="s">
        <v>281</v>
      </c>
      <c r="L269" s="138">
        <v>145000</v>
      </c>
      <c r="M269" s="138">
        <v>22690.49</v>
      </c>
      <c r="N269" s="138">
        <v>4408</v>
      </c>
      <c r="O269" s="138">
        <v>4161.5</v>
      </c>
      <c r="P269" s="138">
        <f>SUM(Tabla20[[#This Row],[ADP]:[SFS - Salud Padres]])</f>
        <v>25</v>
      </c>
      <c r="Q269" s="138">
        <v>113715.01</v>
      </c>
      <c r="R269" s="135" t="str">
        <f>_xlfn.XLOOKUP(Tabla20[[#This Row],[cedula]],EMPXSEXO[NODOC],EMPXSEXO[GENERO])</f>
        <v>M</v>
      </c>
      <c r="S269" s="135" t="str">
        <f>_xlfn.XLOOKUP(Tabla20[[#This Row],[nomdepto]],Tabla21[LUGAR],Tabla21[CODLUGAR])</f>
        <v>01.83.00.09</v>
      </c>
      <c r="T269" s="135" t="s">
        <v>3724</v>
      </c>
      <c r="U269" s="135" t="s">
        <v>3723</v>
      </c>
      <c r="V269" s="137">
        <v>0</v>
      </c>
      <c r="W269" s="141">
        <v>0</v>
      </c>
      <c r="X269" s="140">
        <v>0</v>
      </c>
      <c r="Y269" s="137">
        <v>0</v>
      </c>
      <c r="Z269" s="140">
        <v>0</v>
      </c>
      <c r="AA269" s="138">
        <v>25</v>
      </c>
      <c r="AB269" s="137">
        <v>0</v>
      </c>
      <c r="AC269" s="137">
        <v>0</v>
      </c>
      <c r="AD269" s="141">
        <v>0</v>
      </c>
    </row>
    <row r="270" spans="1:30" hidden="1">
      <c r="A270" t="str">
        <f>Tabla20[[#This Row],[cedula]]&amp;Tabla20[[#This Row],[prog]]&amp;LEFT(Tabla20[[#This Row],[tipo]],3)</f>
        <v>0010929068401FIJ</v>
      </c>
      <c r="B270" s="135" t="s">
        <v>2463</v>
      </c>
      <c r="C270" s="135" t="s">
        <v>11</v>
      </c>
      <c r="D270" s="135" t="s">
        <v>2493</v>
      </c>
      <c r="E270" s="135" t="s">
        <v>3181</v>
      </c>
      <c r="F270" s="135" t="s">
        <v>3182</v>
      </c>
      <c r="G270" s="135" t="s">
        <v>3190</v>
      </c>
      <c r="H270" s="135" t="s">
        <v>1881</v>
      </c>
      <c r="I270" s="135" t="s">
        <v>948</v>
      </c>
      <c r="J270" s="135" t="s">
        <v>32</v>
      </c>
      <c r="K270" s="135" t="s">
        <v>281</v>
      </c>
      <c r="L270" s="138">
        <v>70000</v>
      </c>
      <c r="M270" s="139">
        <v>5368.48</v>
      </c>
      <c r="N270" s="138">
        <v>2128</v>
      </c>
      <c r="O270" s="138">
        <v>2009</v>
      </c>
      <c r="P270" s="138">
        <f>SUM(Tabla20[[#This Row],[ADP]:[SFS - Salud Padres]])</f>
        <v>25</v>
      </c>
      <c r="Q270" s="138">
        <v>60469.52</v>
      </c>
      <c r="R270" s="135" t="str">
        <f>_xlfn.XLOOKUP(Tabla20[[#This Row],[cedula]],EMPXSEXO[NODOC],EMPXSEXO[GENERO])</f>
        <v>F</v>
      </c>
      <c r="S270" s="135" t="str">
        <f>_xlfn.XLOOKUP(Tabla20[[#This Row],[nomdepto]],Tabla21[LUGAR],Tabla21[CODLUGAR])</f>
        <v>01.83.00.09</v>
      </c>
      <c r="T270" s="135" t="s">
        <v>3724</v>
      </c>
      <c r="U270" s="135" t="s">
        <v>3723</v>
      </c>
      <c r="V270" s="137">
        <v>0</v>
      </c>
      <c r="W270" s="137">
        <v>0</v>
      </c>
      <c r="X270" s="137">
        <v>0</v>
      </c>
      <c r="Y270" s="137">
        <v>0</v>
      </c>
      <c r="Z270" s="140">
        <v>0</v>
      </c>
      <c r="AA270" s="138">
        <v>25</v>
      </c>
      <c r="AB270" s="137">
        <v>0</v>
      </c>
      <c r="AC270" s="137">
        <v>0</v>
      </c>
      <c r="AD270" s="141">
        <v>0</v>
      </c>
    </row>
    <row r="271" spans="1:30" hidden="1">
      <c r="A271" t="str">
        <f>Tabla20[[#This Row],[cedula]]&amp;Tabla20[[#This Row],[prog]]&amp;LEFT(Tabla20[[#This Row],[tipo]],3)</f>
        <v>0120006276601FIJ</v>
      </c>
      <c r="B271" s="135" t="s">
        <v>2463</v>
      </c>
      <c r="C271" s="135" t="s">
        <v>11</v>
      </c>
      <c r="D271" s="135" t="s">
        <v>2493</v>
      </c>
      <c r="E271" s="135" t="s">
        <v>3181</v>
      </c>
      <c r="F271" s="135" t="s">
        <v>3182</v>
      </c>
      <c r="G271" s="135" t="s">
        <v>3185</v>
      </c>
      <c r="H271" s="135" t="s">
        <v>1085</v>
      </c>
      <c r="I271" s="135" t="s">
        <v>284</v>
      </c>
      <c r="J271" s="135" t="s">
        <v>285</v>
      </c>
      <c r="K271" s="135" t="s">
        <v>281</v>
      </c>
      <c r="L271" s="138">
        <v>65000</v>
      </c>
      <c r="M271" s="138">
        <v>4427.58</v>
      </c>
      <c r="N271" s="138">
        <v>1976</v>
      </c>
      <c r="O271" s="138">
        <v>1865.5</v>
      </c>
      <c r="P271" s="138">
        <f>SUM(Tabla20[[#This Row],[ADP]:[SFS - Salud Padres]])</f>
        <v>4421</v>
      </c>
      <c r="Q271" s="138">
        <v>52309.919999999998</v>
      </c>
      <c r="R271" s="135" t="str">
        <f>_xlfn.XLOOKUP(Tabla20[[#This Row],[cedula]],EMPXSEXO[NODOC],EMPXSEXO[GENERO])</f>
        <v>M</v>
      </c>
      <c r="S271" s="135" t="str">
        <f>_xlfn.XLOOKUP(Tabla20[[#This Row],[nomdepto]],Tabla21[LUGAR],Tabla21[CODLUGAR])</f>
        <v>01.83.00.09</v>
      </c>
      <c r="T271" s="135" t="s">
        <v>3724</v>
      </c>
      <c r="U271" s="135" t="s">
        <v>3723</v>
      </c>
      <c r="V271" s="137">
        <v>0</v>
      </c>
      <c r="W271" s="139">
        <v>300</v>
      </c>
      <c r="X271" s="138">
        <v>4046</v>
      </c>
      <c r="Y271" s="137">
        <v>0</v>
      </c>
      <c r="Z271" s="138">
        <v>50</v>
      </c>
      <c r="AA271" s="138">
        <v>25</v>
      </c>
      <c r="AB271" s="137">
        <v>0</v>
      </c>
      <c r="AC271" s="137">
        <v>0</v>
      </c>
      <c r="AD271" s="137">
        <v>0</v>
      </c>
    </row>
    <row r="272" spans="1:30" hidden="1">
      <c r="A272" t="str">
        <f>Tabla20[[#This Row],[cedula]]&amp;Tabla20[[#This Row],[prog]]&amp;LEFT(Tabla20[[#This Row],[tipo]],3)</f>
        <v>0010031623101FIJ</v>
      </c>
      <c r="B272" s="135" t="s">
        <v>2463</v>
      </c>
      <c r="C272" s="135" t="s">
        <v>11</v>
      </c>
      <c r="D272" s="135" t="s">
        <v>2493</v>
      </c>
      <c r="E272" s="135" t="s">
        <v>3181</v>
      </c>
      <c r="F272" s="135" t="s">
        <v>3182</v>
      </c>
      <c r="G272" s="135" t="s">
        <v>3185</v>
      </c>
      <c r="H272" s="135" t="s">
        <v>1090</v>
      </c>
      <c r="I272" s="135" t="s">
        <v>288</v>
      </c>
      <c r="J272" s="135" t="s">
        <v>285</v>
      </c>
      <c r="K272" s="135" t="s">
        <v>281</v>
      </c>
      <c r="L272" s="138">
        <v>65000</v>
      </c>
      <c r="M272" s="139">
        <v>4427.58</v>
      </c>
      <c r="N272" s="138">
        <v>1976</v>
      </c>
      <c r="O272" s="138">
        <v>1865.5</v>
      </c>
      <c r="P272" s="138">
        <f>SUM(Tabla20[[#This Row],[ADP]:[SFS - Salud Padres]])</f>
        <v>35914.58</v>
      </c>
      <c r="Q272" s="138">
        <v>20816.34</v>
      </c>
      <c r="R272" s="135" t="str">
        <f>_xlfn.XLOOKUP(Tabla20[[#This Row],[cedula]],EMPXSEXO[NODOC],EMPXSEXO[GENERO])</f>
        <v>M</v>
      </c>
      <c r="S272" s="135" t="str">
        <f>_xlfn.XLOOKUP(Tabla20[[#This Row],[nomdepto]],Tabla21[LUGAR],Tabla21[CODLUGAR])</f>
        <v>01.83.00.09</v>
      </c>
      <c r="T272" s="135" t="s">
        <v>3724</v>
      </c>
      <c r="U272" s="135" t="s">
        <v>3723</v>
      </c>
      <c r="V272" s="137">
        <v>0</v>
      </c>
      <c r="W272" s="139">
        <v>900</v>
      </c>
      <c r="X272" s="138">
        <v>34939.58</v>
      </c>
      <c r="Y272" s="137">
        <v>0</v>
      </c>
      <c r="Z272" s="138">
        <v>50</v>
      </c>
      <c r="AA272" s="138">
        <v>25</v>
      </c>
      <c r="AB272" s="137">
        <v>0</v>
      </c>
      <c r="AC272" s="137">
        <v>0</v>
      </c>
      <c r="AD272" s="141">
        <v>0</v>
      </c>
    </row>
    <row r="273" spans="1:30" hidden="1">
      <c r="A273" t="str">
        <f>Tabla20[[#This Row],[cedula]]&amp;Tabla20[[#This Row],[prog]]&amp;LEFT(Tabla20[[#This Row],[tipo]],3)</f>
        <v>0011690235401FIJ</v>
      </c>
      <c r="B273" s="135" t="s">
        <v>2463</v>
      </c>
      <c r="C273" s="135" t="s">
        <v>11</v>
      </c>
      <c r="D273" s="135" t="s">
        <v>2493</v>
      </c>
      <c r="E273" s="135" t="s">
        <v>3181</v>
      </c>
      <c r="F273" s="135" t="s">
        <v>3182</v>
      </c>
      <c r="G273" s="135" t="s">
        <v>3187</v>
      </c>
      <c r="H273" s="135" t="s">
        <v>1127</v>
      </c>
      <c r="I273" s="135" t="s">
        <v>291</v>
      </c>
      <c r="J273" s="135" t="s">
        <v>99</v>
      </c>
      <c r="K273" s="135" t="s">
        <v>281</v>
      </c>
      <c r="L273" s="138">
        <v>60000</v>
      </c>
      <c r="M273" s="139">
        <v>3486.68</v>
      </c>
      <c r="N273" s="138">
        <v>1824</v>
      </c>
      <c r="O273" s="138">
        <v>1722</v>
      </c>
      <c r="P273" s="138">
        <f>SUM(Tabla20[[#This Row],[ADP]:[SFS - Salud Padres]])</f>
        <v>505</v>
      </c>
      <c r="Q273" s="138">
        <v>52462.32</v>
      </c>
      <c r="R273" s="135" t="str">
        <f>_xlfn.XLOOKUP(Tabla20[[#This Row],[cedula]],EMPXSEXO[NODOC],EMPXSEXO[GENERO])</f>
        <v>F</v>
      </c>
      <c r="S273" s="135" t="str">
        <f>_xlfn.XLOOKUP(Tabla20[[#This Row],[nomdepto]],Tabla21[LUGAR],Tabla21[CODLUGAR])</f>
        <v>01.83.00.09</v>
      </c>
      <c r="T273" s="135" t="s">
        <v>3724</v>
      </c>
      <c r="U273" s="135" t="s">
        <v>3723</v>
      </c>
      <c r="V273" s="137">
        <v>0</v>
      </c>
      <c r="W273" s="139">
        <v>300</v>
      </c>
      <c r="X273" s="137">
        <v>0</v>
      </c>
      <c r="Y273" s="137">
        <v>0</v>
      </c>
      <c r="Z273" s="139">
        <v>180</v>
      </c>
      <c r="AA273" s="138">
        <v>25</v>
      </c>
      <c r="AB273" s="137">
        <v>0</v>
      </c>
      <c r="AC273" s="137">
        <v>0</v>
      </c>
      <c r="AD273" s="137">
        <v>0</v>
      </c>
    </row>
    <row r="274" spans="1:30" hidden="1">
      <c r="A274" t="str">
        <f>Tabla20[[#This Row],[cedula]]&amp;Tabla20[[#This Row],[prog]]&amp;LEFT(Tabla20[[#This Row],[tipo]],3)</f>
        <v>4022505366501FIJ</v>
      </c>
      <c r="B274" s="135" t="s">
        <v>2463</v>
      </c>
      <c r="C274" s="135" t="s">
        <v>11</v>
      </c>
      <c r="D274" s="135" t="s">
        <v>2493</v>
      </c>
      <c r="E274" s="135" t="s">
        <v>3181</v>
      </c>
      <c r="F274" s="135" t="s">
        <v>3182</v>
      </c>
      <c r="G274" s="135" t="s">
        <v>3184</v>
      </c>
      <c r="H274" s="135" t="s">
        <v>2217</v>
      </c>
      <c r="I274" s="135" t="s">
        <v>1579</v>
      </c>
      <c r="J274" s="135" t="s">
        <v>3343</v>
      </c>
      <c r="K274" s="135" t="s">
        <v>281</v>
      </c>
      <c r="L274" s="138">
        <v>55000</v>
      </c>
      <c r="M274" s="138">
        <v>2559.6799999999998</v>
      </c>
      <c r="N274" s="138">
        <v>1672</v>
      </c>
      <c r="O274" s="138">
        <v>1578.5</v>
      </c>
      <c r="P274" s="138">
        <f>SUM(Tabla20[[#This Row],[ADP]:[SFS - Salud Padres]])</f>
        <v>25</v>
      </c>
      <c r="Q274" s="138">
        <v>49164.82</v>
      </c>
      <c r="R274" s="135" t="str">
        <f>_xlfn.XLOOKUP(Tabla20[[#This Row],[cedula]],EMPXSEXO[NODOC],EMPXSEXO[GENERO])</f>
        <v>M</v>
      </c>
      <c r="S274" s="135" t="str">
        <f>_xlfn.XLOOKUP(Tabla20[[#This Row],[nomdepto]],Tabla21[LUGAR],Tabla21[CODLUGAR])</f>
        <v>01.83.00.09</v>
      </c>
      <c r="T274" s="135" t="s">
        <v>3724</v>
      </c>
      <c r="U274" s="135" t="s">
        <v>3723</v>
      </c>
      <c r="V274" s="137">
        <v>0</v>
      </c>
      <c r="W274" s="137">
        <v>0</v>
      </c>
      <c r="X274" s="140">
        <v>0</v>
      </c>
      <c r="Y274" s="137">
        <v>0</v>
      </c>
      <c r="Z274" s="140">
        <v>0</v>
      </c>
      <c r="AA274" s="138">
        <v>25</v>
      </c>
      <c r="AB274" s="137">
        <v>0</v>
      </c>
      <c r="AC274" s="137">
        <v>0</v>
      </c>
      <c r="AD274" s="137">
        <v>0</v>
      </c>
    </row>
    <row r="275" spans="1:30" hidden="1">
      <c r="A275" t="str">
        <f>Tabla20[[#This Row],[cedula]]&amp;Tabla20[[#This Row],[prog]]&amp;LEFT(Tabla20[[#This Row],[tipo]],3)</f>
        <v>4022415755801FIJ</v>
      </c>
      <c r="B275" s="135" t="s">
        <v>2463</v>
      </c>
      <c r="C275" s="135" t="s">
        <v>11</v>
      </c>
      <c r="D275" s="135" t="s">
        <v>2493</v>
      </c>
      <c r="E275" s="135" t="s">
        <v>3181</v>
      </c>
      <c r="F275" s="135" t="s">
        <v>3182</v>
      </c>
      <c r="G275" s="135" t="s">
        <v>3184</v>
      </c>
      <c r="H275" s="135" t="s">
        <v>2215</v>
      </c>
      <c r="I275" s="135" t="s">
        <v>1577</v>
      </c>
      <c r="J275" s="135" t="s">
        <v>3343</v>
      </c>
      <c r="K275" s="135" t="s">
        <v>281</v>
      </c>
      <c r="L275" s="138">
        <v>50000</v>
      </c>
      <c r="M275" s="138">
        <v>1854</v>
      </c>
      <c r="N275" s="138">
        <v>1520</v>
      </c>
      <c r="O275" s="138">
        <v>1435</v>
      </c>
      <c r="P275" s="138">
        <f>SUM(Tabla20[[#This Row],[ADP]:[SFS - Salud Padres]])</f>
        <v>25</v>
      </c>
      <c r="Q275" s="138">
        <v>45166</v>
      </c>
      <c r="R275" s="135" t="str">
        <f>_xlfn.XLOOKUP(Tabla20[[#This Row],[cedula]],EMPXSEXO[NODOC],EMPXSEXO[GENERO])</f>
        <v>F</v>
      </c>
      <c r="S275" s="135" t="str">
        <f>_xlfn.XLOOKUP(Tabla20[[#This Row],[nomdepto]],Tabla21[LUGAR],Tabla21[CODLUGAR])</f>
        <v>01.83.00.09</v>
      </c>
      <c r="T275" s="135" t="s">
        <v>3724</v>
      </c>
      <c r="U275" s="135" t="s">
        <v>3723</v>
      </c>
      <c r="V275" s="137">
        <v>0</v>
      </c>
      <c r="W275" s="141">
        <v>0</v>
      </c>
      <c r="X275" s="140">
        <v>0</v>
      </c>
      <c r="Y275" s="137">
        <v>0</v>
      </c>
      <c r="Z275" s="140">
        <v>0</v>
      </c>
      <c r="AA275" s="138">
        <v>25</v>
      </c>
      <c r="AB275" s="137">
        <v>0</v>
      </c>
      <c r="AC275" s="137">
        <v>0</v>
      </c>
      <c r="AD275" s="137">
        <v>0</v>
      </c>
    </row>
    <row r="276" spans="1:30" hidden="1">
      <c r="A276" t="str">
        <f>Tabla20[[#This Row],[cedula]]&amp;Tabla20[[#This Row],[prog]]&amp;LEFT(Tabla20[[#This Row],[tipo]],3)</f>
        <v>0010289347601FIJ</v>
      </c>
      <c r="B276" s="135" t="s">
        <v>2463</v>
      </c>
      <c r="C276" s="135" t="s">
        <v>11</v>
      </c>
      <c r="D276" s="135" t="s">
        <v>2493</v>
      </c>
      <c r="E276" s="135" t="s">
        <v>3181</v>
      </c>
      <c r="F276" s="135" t="s">
        <v>3182</v>
      </c>
      <c r="G276" s="135" t="s">
        <v>3186</v>
      </c>
      <c r="H276" s="135" t="s">
        <v>1772</v>
      </c>
      <c r="I276" s="135" t="s">
        <v>1473</v>
      </c>
      <c r="J276" s="135" t="s">
        <v>99</v>
      </c>
      <c r="K276" s="135" t="s">
        <v>281</v>
      </c>
      <c r="L276" s="138">
        <v>50000</v>
      </c>
      <c r="M276" s="138">
        <v>1854</v>
      </c>
      <c r="N276" s="138">
        <v>1520</v>
      </c>
      <c r="O276" s="138">
        <v>1435</v>
      </c>
      <c r="P276" s="138">
        <f>SUM(Tabla20[[#This Row],[ADP]:[SFS - Salud Padres]])</f>
        <v>25</v>
      </c>
      <c r="Q276" s="138">
        <v>45166</v>
      </c>
      <c r="R276" s="135" t="str">
        <f>_xlfn.XLOOKUP(Tabla20[[#This Row],[cedula]],EMPXSEXO[NODOC],EMPXSEXO[GENERO])</f>
        <v>M</v>
      </c>
      <c r="S276" s="135" t="str">
        <f>_xlfn.XLOOKUP(Tabla20[[#This Row],[nomdepto]],Tabla21[LUGAR],Tabla21[CODLUGAR])</f>
        <v>01.83.00.09</v>
      </c>
      <c r="T276" s="135" t="s">
        <v>3724</v>
      </c>
      <c r="U276" s="135" t="s">
        <v>3723</v>
      </c>
      <c r="V276" s="137">
        <v>0</v>
      </c>
      <c r="W276" s="141">
        <v>0</v>
      </c>
      <c r="X276" s="140">
        <v>0</v>
      </c>
      <c r="Y276" s="137">
        <v>0</v>
      </c>
      <c r="Z276" s="141">
        <v>0</v>
      </c>
      <c r="AA276" s="138">
        <v>25</v>
      </c>
      <c r="AB276" s="137">
        <v>0</v>
      </c>
      <c r="AC276" s="137">
        <v>0</v>
      </c>
      <c r="AD276" s="137">
        <v>0</v>
      </c>
    </row>
    <row r="277" spans="1:30" hidden="1">
      <c r="A277" t="str">
        <f>Tabla20[[#This Row],[cedula]]&amp;Tabla20[[#This Row],[prog]]&amp;LEFT(Tabla20[[#This Row],[tipo]],3)</f>
        <v>0310452651601FIJ</v>
      </c>
      <c r="B277" s="135" t="s">
        <v>2463</v>
      </c>
      <c r="C277" s="135" t="s">
        <v>11</v>
      </c>
      <c r="D277" s="135" t="s">
        <v>2493</v>
      </c>
      <c r="E277" s="135" t="s">
        <v>3181</v>
      </c>
      <c r="F277" s="135" t="s">
        <v>3182</v>
      </c>
      <c r="G277" s="135" t="s">
        <v>3190</v>
      </c>
      <c r="H277" s="135" t="s">
        <v>3730</v>
      </c>
      <c r="I277" s="135" t="s">
        <v>3729</v>
      </c>
      <c r="J277" s="135" t="s">
        <v>883</v>
      </c>
      <c r="K277" s="135" t="s">
        <v>281</v>
      </c>
      <c r="L277" s="138">
        <v>48000</v>
      </c>
      <c r="M277" s="138">
        <v>1571.73</v>
      </c>
      <c r="N277" s="138">
        <v>1459.2</v>
      </c>
      <c r="O277" s="138">
        <v>1377.6</v>
      </c>
      <c r="P277" s="138">
        <f>SUM(Tabla20[[#This Row],[ADP]:[SFS - Salud Padres]])</f>
        <v>25</v>
      </c>
      <c r="Q277" s="138">
        <v>43566.47</v>
      </c>
      <c r="R277" s="135" t="str">
        <f>_xlfn.XLOOKUP(Tabla20[[#This Row],[cedula]],EMPXSEXO[NODOC],EMPXSEXO[GENERO])</f>
        <v>F</v>
      </c>
      <c r="S277" s="135" t="str">
        <f>_xlfn.XLOOKUP(Tabla20[[#This Row],[nomdepto]],Tabla21[LUGAR],Tabla21[CODLUGAR])</f>
        <v>01.83.00.09</v>
      </c>
      <c r="T277" s="135" t="s">
        <v>3724</v>
      </c>
      <c r="U277" s="135" t="s">
        <v>3723</v>
      </c>
      <c r="V277" s="137">
        <v>0</v>
      </c>
      <c r="W277" s="137">
        <v>0</v>
      </c>
      <c r="X277" s="141">
        <v>0</v>
      </c>
      <c r="Y277" s="137">
        <v>0</v>
      </c>
      <c r="Z277" s="137">
        <v>0</v>
      </c>
      <c r="AA277" s="138">
        <v>25</v>
      </c>
      <c r="AB277" s="137">
        <v>0</v>
      </c>
      <c r="AC277" s="137">
        <v>0</v>
      </c>
      <c r="AD277" s="137">
        <v>0</v>
      </c>
    </row>
    <row r="278" spans="1:30" hidden="1">
      <c r="A278" t="str">
        <f>Tabla20[[#This Row],[cedula]]&amp;Tabla20[[#This Row],[prog]]&amp;LEFT(Tabla20[[#This Row],[tipo]],3)</f>
        <v>0010010311801FIJ</v>
      </c>
      <c r="B278" s="135" t="s">
        <v>2463</v>
      </c>
      <c r="C278" s="135" t="s">
        <v>11</v>
      </c>
      <c r="D278" s="135" t="s">
        <v>2493</v>
      </c>
      <c r="E278" s="135" t="s">
        <v>3181</v>
      </c>
      <c r="F278" s="135" t="s">
        <v>3182</v>
      </c>
      <c r="G278" s="135" t="s">
        <v>3185</v>
      </c>
      <c r="H278" s="135" t="s">
        <v>1736</v>
      </c>
      <c r="I278" s="135" t="s">
        <v>866</v>
      </c>
      <c r="J278" s="135" t="s">
        <v>287</v>
      </c>
      <c r="K278" s="135" t="s">
        <v>281</v>
      </c>
      <c r="L278" s="138">
        <v>45000</v>
      </c>
      <c r="M278" s="139">
        <v>1148.33</v>
      </c>
      <c r="N278" s="138">
        <v>1368</v>
      </c>
      <c r="O278" s="138">
        <v>1291.5</v>
      </c>
      <c r="P278" s="138">
        <f>SUM(Tabla20[[#This Row],[ADP]:[SFS - Salud Padres]])</f>
        <v>2721.94</v>
      </c>
      <c r="Q278" s="138">
        <v>38470.230000000003</v>
      </c>
      <c r="R278" s="135" t="str">
        <f>_xlfn.XLOOKUP(Tabla20[[#This Row],[cedula]],EMPXSEXO[NODOC],EMPXSEXO[GENERO])</f>
        <v>M</v>
      </c>
      <c r="S278" s="135" t="str">
        <f>_xlfn.XLOOKUP(Tabla20[[#This Row],[nomdepto]],Tabla21[LUGAR],Tabla21[CODLUGAR])</f>
        <v>01.83.00.09</v>
      </c>
      <c r="T278" s="135" t="s">
        <v>3724</v>
      </c>
      <c r="U278" s="135" t="s">
        <v>3723</v>
      </c>
      <c r="V278" s="137">
        <v>0</v>
      </c>
      <c r="W278" s="137">
        <v>0</v>
      </c>
      <c r="X278" s="138">
        <v>2696.94</v>
      </c>
      <c r="Y278" s="137">
        <v>0</v>
      </c>
      <c r="Z278" s="137">
        <v>0</v>
      </c>
      <c r="AA278" s="138">
        <v>25</v>
      </c>
      <c r="AB278" s="137">
        <v>0</v>
      </c>
      <c r="AC278" s="137">
        <v>0</v>
      </c>
      <c r="AD278" s="141">
        <v>0</v>
      </c>
    </row>
    <row r="279" spans="1:30" hidden="1">
      <c r="A279" t="str">
        <f>Tabla20[[#This Row],[cedula]]&amp;Tabla20[[#This Row],[prog]]&amp;LEFT(Tabla20[[#This Row],[tipo]],3)</f>
        <v>0470188754101FIJ</v>
      </c>
      <c r="B279" s="135" t="s">
        <v>2463</v>
      </c>
      <c r="C279" s="135" t="s">
        <v>11</v>
      </c>
      <c r="D279" s="135" t="s">
        <v>2493</v>
      </c>
      <c r="E279" s="135" t="s">
        <v>3181</v>
      </c>
      <c r="F279" s="135" t="s">
        <v>3182</v>
      </c>
      <c r="G279" s="135" t="s">
        <v>3184</v>
      </c>
      <c r="H279" s="135" t="s">
        <v>1781</v>
      </c>
      <c r="I279" s="135" t="s">
        <v>997</v>
      </c>
      <c r="J279" s="135" t="s">
        <v>996</v>
      </c>
      <c r="K279" s="135" t="s">
        <v>281</v>
      </c>
      <c r="L279" s="138">
        <v>45000</v>
      </c>
      <c r="M279" s="139">
        <v>1148.33</v>
      </c>
      <c r="N279" s="138">
        <v>1368</v>
      </c>
      <c r="O279" s="138">
        <v>1291.5</v>
      </c>
      <c r="P279" s="138">
        <f>SUM(Tabla20[[#This Row],[ADP]:[SFS - Salud Padres]])</f>
        <v>25</v>
      </c>
      <c r="Q279" s="138">
        <v>41167.17</v>
      </c>
      <c r="R279" s="135" t="str">
        <f>_xlfn.XLOOKUP(Tabla20[[#This Row],[cedula]],EMPXSEXO[NODOC],EMPXSEXO[GENERO])</f>
        <v>M</v>
      </c>
      <c r="S279" s="135" t="str">
        <f>_xlfn.XLOOKUP(Tabla20[[#This Row],[nomdepto]],Tabla21[LUGAR],Tabla21[CODLUGAR])</f>
        <v>01.83.00.09</v>
      </c>
      <c r="T279" s="135" t="s">
        <v>3724</v>
      </c>
      <c r="U279" s="135" t="s">
        <v>3723</v>
      </c>
      <c r="V279" s="137">
        <v>0</v>
      </c>
      <c r="W279" s="140">
        <v>0</v>
      </c>
      <c r="X279" s="141">
        <v>0</v>
      </c>
      <c r="Y279" s="137">
        <v>0</v>
      </c>
      <c r="Z279" s="140">
        <v>0</v>
      </c>
      <c r="AA279" s="138">
        <v>25</v>
      </c>
      <c r="AB279" s="137">
        <v>0</v>
      </c>
      <c r="AC279" s="137">
        <v>0</v>
      </c>
      <c r="AD279" s="137">
        <v>0</v>
      </c>
    </row>
    <row r="280" spans="1:30" hidden="1">
      <c r="A280" t="str">
        <f>Tabla20[[#This Row],[cedula]]&amp;Tabla20[[#This Row],[prog]]&amp;LEFT(Tabla20[[#This Row],[tipo]],3)</f>
        <v>4022016653801FIJ</v>
      </c>
      <c r="B280" s="135" t="s">
        <v>2463</v>
      </c>
      <c r="C280" s="135" t="s">
        <v>11</v>
      </c>
      <c r="D280" s="135" t="s">
        <v>2493</v>
      </c>
      <c r="E280" s="135" t="s">
        <v>3181</v>
      </c>
      <c r="F280" s="135" t="s">
        <v>3182</v>
      </c>
      <c r="G280" s="135" t="s">
        <v>3186</v>
      </c>
      <c r="H280" s="135" t="s">
        <v>1797</v>
      </c>
      <c r="I280" s="135" t="s">
        <v>1564</v>
      </c>
      <c r="J280" s="135" t="s">
        <v>285</v>
      </c>
      <c r="K280" s="135" t="s">
        <v>281</v>
      </c>
      <c r="L280" s="138">
        <v>45000</v>
      </c>
      <c r="M280" s="139">
        <v>1148.33</v>
      </c>
      <c r="N280" s="138">
        <v>1368</v>
      </c>
      <c r="O280" s="138">
        <v>1291.5</v>
      </c>
      <c r="P280" s="138">
        <f>SUM(Tabla20[[#This Row],[ADP]:[SFS - Salud Padres]])</f>
        <v>25</v>
      </c>
      <c r="Q280" s="138">
        <v>41167.17</v>
      </c>
      <c r="R280" s="135" t="str">
        <f>_xlfn.XLOOKUP(Tabla20[[#This Row],[cedula]],EMPXSEXO[NODOC],EMPXSEXO[GENERO])</f>
        <v>M</v>
      </c>
      <c r="S280" s="135" t="str">
        <f>_xlfn.XLOOKUP(Tabla20[[#This Row],[nomdepto]],Tabla21[LUGAR],Tabla21[CODLUGAR])</f>
        <v>01.83.00.09</v>
      </c>
      <c r="T280" s="135" t="s">
        <v>3724</v>
      </c>
      <c r="U280" s="135" t="s">
        <v>3723</v>
      </c>
      <c r="V280" s="137">
        <v>0</v>
      </c>
      <c r="W280" s="140">
        <v>0</v>
      </c>
      <c r="X280" s="141">
        <v>0</v>
      </c>
      <c r="Y280" s="137">
        <v>0</v>
      </c>
      <c r="Z280" s="140">
        <v>0</v>
      </c>
      <c r="AA280" s="138">
        <v>25</v>
      </c>
      <c r="AB280" s="141">
        <v>0</v>
      </c>
      <c r="AC280" s="137">
        <v>0</v>
      </c>
      <c r="AD280" s="141">
        <v>0</v>
      </c>
    </row>
    <row r="281" spans="1:30" hidden="1">
      <c r="A281" t="str">
        <f>Tabla20[[#This Row],[cedula]]&amp;Tabla20[[#This Row],[prog]]&amp;LEFT(Tabla20[[#This Row],[tipo]],3)</f>
        <v>0011778795201FIJ</v>
      </c>
      <c r="B281" s="135" t="s">
        <v>2463</v>
      </c>
      <c r="C281" s="135" t="s">
        <v>11</v>
      </c>
      <c r="D281" s="135" t="s">
        <v>2493</v>
      </c>
      <c r="E281" s="135" t="s">
        <v>3181</v>
      </c>
      <c r="F281" s="135" t="s">
        <v>3182</v>
      </c>
      <c r="G281" s="135" t="s">
        <v>3189</v>
      </c>
      <c r="H281" s="135" t="s">
        <v>3014</v>
      </c>
      <c r="I281" s="135" t="s">
        <v>3034</v>
      </c>
      <c r="J281" s="135" t="s">
        <v>3343</v>
      </c>
      <c r="K281" s="142" t="s">
        <v>281</v>
      </c>
      <c r="L281" s="138">
        <v>45000</v>
      </c>
      <c r="M281" s="138">
        <v>1148.33</v>
      </c>
      <c r="N281" s="138">
        <v>1368</v>
      </c>
      <c r="O281" s="138">
        <v>1291.5</v>
      </c>
      <c r="P281" s="138">
        <f>SUM(Tabla20[[#This Row],[ADP]:[SFS - Salud Padres]])</f>
        <v>25</v>
      </c>
      <c r="Q281" s="138">
        <v>41167.17</v>
      </c>
      <c r="R281" s="135" t="str">
        <f>_xlfn.XLOOKUP(Tabla20[[#This Row],[cedula]],EMPXSEXO[NODOC],EMPXSEXO[GENERO])</f>
        <v>F</v>
      </c>
      <c r="S281" s="135" t="str">
        <f>_xlfn.XLOOKUP(Tabla20[[#This Row],[nomdepto]],Tabla21[LUGAR],Tabla21[CODLUGAR])</f>
        <v>01.83.00.09</v>
      </c>
      <c r="T281" s="135" t="s">
        <v>3724</v>
      </c>
      <c r="U281" s="135" t="s">
        <v>3723</v>
      </c>
      <c r="V281" s="137">
        <v>0</v>
      </c>
      <c r="W281" s="137">
        <v>0</v>
      </c>
      <c r="X281" s="141">
        <v>0</v>
      </c>
      <c r="Y281" s="137">
        <v>0</v>
      </c>
      <c r="Z281" s="140">
        <v>0</v>
      </c>
      <c r="AA281" s="138">
        <v>25</v>
      </c>
      <c r="AB281" s="137">
        <v>0</v>
      </c>
      <c r="AC281" s="137">
        <v>0</v>
      </c>
      <c r="AD281" s="140">
        <v>0</v>
      </c>
    </row>
    <row r="282" spans="1:30" hidden="1">
      <c r="A282" t="str">
        <f>Tabla20[[#This Row],[cedula]]&amp;Tabla20[[#This Row],[prog]]&amp;LEFT(Tabla20[[#This Row],[tipo]],3)</f>
        <v>0960026061701FIJ</v>
      </c>
      <c r="B282" s="135" t="s">
        <v>2463</v>
      </c>
      <c r="C282" s="135" t="s">
        <v>11</v>
      </c>
      <c r="D282" s="135" t="s">
        <v>2493</v>
      </c>
      <c r="E282" s="135" t="s">
        <v>3181</v>
      </c>
      <c r="F282" s="135" t="s">
        <v>3182</v>
      </c>
      <c r="G282" s="135" t="s">
        <v>3190</v>
      </c>
      <c r="H282" s="135" t="s">
        <v>1743</v>
      </c>
      <c r="I282" s="135" t="s">
        <v>282</v>
      </c>
      <c r="J282" s="135" t="s">
        <v>283</v>
      </c>
      <c r="K282" s="142" t="s">
        <v>281</v>
      </c>
      <c r="L282" s="138">
        <v>40000</v>
      </c>
      <c r="M282" s="138">
        <v>442.65</v>
      </c>
      <c r="N282" s="138">
        <v>1216</v>
      </c>
      <c r="O282" s="138">
        <v>1148</v>
      </c>
      <c r="P282" s="138">
        <f>SUM(Tabla20[[#This Row],[ADP]:[SFS - Salud Padres]])</f>
        <v>25</v>
      </c>
      <c r="Q282" s="138">
        <v>37168.35</v>
      </c>
      <c r="R282" s="135" t="str">
        <f>_xlfn.XLOOKUP(Tabla20[[#This Row],[cedula]],EMPXSEXO[NODOC],EMPXSEXO[GENERO])</f>
        <v>F</v>
      </c>
      <c r="S282" s="135" t="str">
        <f>_xlfn.XLOOKUP(Tabla20[[#This Row],[nomdepto]],Tabla21[LUGAR],Tabla21[CODLUGAR])</f>
        <v>01.83.00.09</v>
      </c>
      <c r="T282" s="135" t="s">
        <v>3724</v>
      </c>
      <c r="U282" s="135" t="s">
        <v>3723</v>
      </c>
      <c r="V282" s="137">
        <v>0</v>
      </c>
      <c r="W282" s="141">
        <v>0</v>
      </c>
      <c r="X282" s="140">
        <v>0</v>
      </c>
      <c r="Y282" s="137">
        <v>0</v>
      </c>
      <c r="Z282" s="141">
        <v>0</v>
      </c>
      <c r="AA282" s="138">
        <v>25</v>
      </c>
      <c r="AB282" s="137">
        <v>0</v>
      </c>
      <c r="AC282" s="137">
        <v>0</v>
      </c>
      <c r="AD282" s="140">
        <v>0</v>
      </c>
    </row>
    <row r="283" spans="1:30" hidden="1">
      <c r="A283" t="str">
        <f>Tabla20[[#This Row],[cedula]]&amp;Tabla20[[#This Row],[prog]]&amp;LEFT(Tabla20[[#This Row],[tipo]],3)</f>
        <v>0010302212501FIJ</v>
      </c>
      <c r="B283" s="135" t="s">
        <v>2463</v>
      </c>
      <c r="C283" s="135" t="s">
        <v>11</v>
      </c>
      <c r="D283" s="135" t="s">
        <v>2493</v>
      </c>
      <c r="E283" s="135" t="s">
        <v>3181</v>
      </c>
      <c r="F283" s="135" t="s">
        <v>3182</v>
      </c>
      <c r="G283" s="135" t="s">
        <v>3185</v>
      </c>
      <c r="H283" s="135" t="s">
        <v>1092</v>
      </c>
      <c r="I283" s="135" t="s">
        <v>289</v>
      </c>
      <c r="J283" s="135" t="s">
        <v>283</v>
      </c>
      <c r="K283" s="142" t="s">
        <v>281</v>
      </c>
      <c r="L283" s="138">
        <v>40000</v>
      </c>
      <c r="M283" s="139">
        <v>442.65</v>
      </c>
      <c r="N283" s="138">
        <v>1216</v>
      </c>
      <c r="O283" s="138">
        <v>1148</v>
      </c>
      <c r="P283" s="138">
        <f>SUM(Tabla20[[#This Row],[ADP]:[SFS - Salud Padres]])</f>
        <v>3321</v>
      </c>
      <c r="Q283" s="138">
        <v>33872.35</v>
      </c>
      <c r="R283" s="135" t="str">
        <f>_xlfn.XLOOKUP(Tabla20[[#This Row],[cedula]],EMPXSEXO[NODOC],EMPXSEXO[GENERO])</f>
        <v>M</v>
      </c>
      <c r="S283" s="135" t="str">
        <f>_xlfn.XLOOKUP(Tabla20[[#This Row],[nomdepto]],Tabla21[LUGAR],Tabla21[CODLUGAR])</f>
        <v>01.83.00.09</v>
      </c>
      <c r="T283" s="135" t="s">
        <v>3724</v>
      </c>
      <c r="U283" s="135" t="s">
        <v>3723</v>
      </c>
      <c r="V283" s="137">
        <v>0</v>
      </c>
      <c r="W283" s="137">
        <v>0</v>
      </c>
      <c r="X283" s="139">
        <v>3246</v>
      </c>
      <c r="Y283" s="137">
        <v>0</v>
      </c>
      <c r="Z283" s="139">
        <v>50</v>
      </c>
      <c r="AA283" s="138">
        <v>25</v>
      </c>
      <c r="AB283" s="137">
        <v>0</v>
      </c>
      <c r="AC283" s="137">
        <v>0</v>
      </c>
      <c r="AD283" s="137">
        <v>0</v>
      </c>
    </row>
    <row r="284" spans="1:30" hidden="1">
      <c r="A284" t="str">
        <f>Tabla20[[#This Row],[cedula]]&amp;Tabla20[[#This Row],[prog]]&amp;LEFT(Tabla20[[#This Row],[tipo]],3)</f>
        <v>4022448906801FIJ</v>
      </c>
      <c r="B284" s="135" t="s">
        <v>2463</v>
      </c>
      <c r="C284" s="135" t="s">
        <v>11</v>
      </c>
      <c r="D284" s="135" t="s">
        <v>2493</v>
      </c>
      <c r="E284" s="135" t="s">
        <v>3181</v>
      </c>
      <c r="F284" s="135" t="s">
        <v>3182</v>
      </c>
      <c r="G284" s="135" t="s">
        <v>3186</v>
      </c>
      <c r="H284" s="135" t="s">
        <v>1843</v>
      </c>
      <c r="I284" s="135" t="s">
        <v>1567</v>
      </c>
      <c r="J284" s="135" t="s">
        <v>287</v>
      </c>
      <c r="K284" s="142" t="s">
        <v>281</v>
      </c>
      <c r="L284" s="138">
        <v>40000</v>
      </c>
      <c r="M284" s="139">
        <v>442.65</v>
      </c>
      <c r="N284" s="138">
        <v>1216</v>
      </c>
      <c r="O284" s="138">
        <v>1148</v>
      </c>
      <c r="P284" s="138">
        <f>SUM(Tabla20[[#This Row],[ADP]:[SFS - Salud Padres]])</f>
        <v>25</v>
      </c>
      <c r="Q284" s="138">
        <v>37168.35</v>
      </c>
      <c r="R284" s="135" t="str">
        <f>_xlfn.XLOOKUP(Tabla20[[#This Row],[cedula]],EMPXSEXO[NODOC],EMPXSEXO[GENERO])</f>
        <v>M</v>
      </c>
      <c r="S284" s="135" t="str">
        <f>_xlfn.XLOOKUP(Tabla20[[#This Row],[nomdepto]],Tabla21[LUGAR],Tabla21[CODLUGAR])</f>
        <v>01.83.00.09</v>
      </c>
      <c r="T284" s="135" t="s">
        <v>3724</v>
      </c>
      <c r="U284" s="135" t="s">
        <v>3723</v>
      </c>
      <c r="V284" s="137">
        <v>0</v>
      </c>
      <c r="W284" s="140">
        <v>0</v>
      </c>
      <c r="X284" s="141">
        <v>0</v>
      </c>
      <c r="Y284" s="137">
        <v>0</v>
      </c>
      <c r="Z284" s="141">
        <v>0</v>
      </c>
      <c r="AA284" s="138">
        <v>25</v>
      </c>
      <c r="AB284" s="137">
        <v>0</v>
      </c>
      <c r="AC284" s="137">
        <v>0</v>
      </c>
      <c r="AD284" s="140">
        <v>0</v>
      </c>
    </row>
    <row r="285" spans="1:30" hidden="1">
      <c r="A285" t="str">
        <f>Tabla20[[#This Row],[cedula]]&amp;Tabla20[[#This Row],[prog]]&amp;LEFT(Tabla20[[#This Row],[tipo]],3)</f>
        <v>4021537611801FIJ</v>
      </c>
      <c r="B285" s="135" t="s">
        <v>2463</v>
      </c>
      <c r="C285" s="135" t="s">
        <v>11</v>
      </c>
      <c r="D285" s="135" t="s">
        <v>2493</v>
      </c>
      <c r="E285" s="135" t="s">
        <v>3181</v>
      </c>
      <c r="F285" s="135" t="s">
        <v>3182</v>
      </c>
      <c r="G285" s="135" t="s">
        <v>3186</v>
      </c>
      <c r="H285" s="135" t="s">
        <v>1803</v>
      </c>
      <c r="I285" s="135" t="s">
        <v>1565</v>
      </c>
      <c r="J285" s="135" t="s">
        <v>287</v>
      </c>
      <c r="K285" s="135" t="s">
        <v>281</v>
      </c>
      <c r="L285" s="138">
        <v>35000</v>
      </c>
      <c r="M285" s="137">
        <v>0</v>
      </c>
      <c r="N285" s="138">
        <v>1064</v>
      </c>
      <c r="O285" s="138">
        <v>1004.5</v>
      </c>
      <c r="P285" s="138">
        <f>SUM(Tabla20[[#This Row],[ADP]:[SFS - Salud Padres]])</f>
        <v>25</v>
      </c>
      <c r="Q285" s="138">
        <v>32906.5</v>
      </c>
      <c r="R285" s="135" t="str">
        <f>_xlfn.XLOOKUP(Tabla20[[#This Row],[cedula]],EMPXSEXO[NODOC],EMPXSEXO[GENERO])</f>
        <v>M</v>
      </c>
      <c r="S285" s="135" t="str">
        <f>_xlfn.XLOOKUP(Tabla20[[#This Row],[nomdepto]],Tabla21[LUGAR],Tabla21[CODLUGAR])</f>
        <v>01.83.00.09</v>
      </c>
      <c r="T285" s="135" t="s">
        <v>3724</v>
      </c>
      <c r="U285" s="135" t="s">
        <v>3723</v>
      </c>
      <c r="V285" s="137">
        <v>0</v>
      </c>
      <c r="W285" s="141">
        <v>0</v>
      </c>
      <c r="X285" s="137">
        <v>0</v>
      </c>
      <c r="Y285" s="137">
        <v>0</v>
      </c>
      <c r="Z285" s="137">
        <v>0</v>
      </c>
      <c r="AA285" s="138">
        <v>25</v>
      </c>
      <c r="AB285" s="137">
        <v>0</v>
      </c>
      <c r="AC285" s="137">
        <v>0</v>
      </c>
      <c r="AD285" s="137">
        <v>0</v>
      </c>
    </row>
    <row r="286" spans="1:30" hidden="1">
      <c r="A286" t="str">
        <f>Tabla20[[#This Row],[cedula]]&amp;Tabla20[[#This Row],[prog]]&amp;LEFT(Tabla20[[#This Row],[tipo]],3)</f>
        <v>4021417658401FIJ</v>
      </c>
      <c r="B286" s="135" t="s">
        <v>2463</v>
      </c>
      <c r="C286" s="135" t="s">
        <v>11</v>
      </c>
      <c r="D286" s="135" t="s">
        <v>2493</v>
      </c>
      <c r="E286" s="135" t="s">
        <v>3181</v>
      </c>
      <c r="F286" s="135" t="s">
        <v>3182</v>
      </c>
      <c r="G286" s="135" t="s">
        <v>3186</v>
      </c>
      <c r="H286" s="135" t="s">
        <v>3609</v>
      </c>
      <c r="I286" s="135" t="s">
        <v>3608</v>
      </c>
      <c r="J286" s="135" t="s">
        <v>153</v>
      </c>
      <c r="K286" s="135" t="s">
        <v>281</v>
      </c>
      <c r="L286" s="138">
        <v>35000</v>
      </c>
      <c r="M286" s="137">
        <v>0</v>
      </c>
      <c r="N286" s="138">
        <v>1064</v>
      </c>
      <c r="O286" s="138">
        <v>1004.5</v>
      </c>
      <c r="P286" s="138">
        <f>SUM(Tabla20[[#This Row],[ADP]:[SFS - Salud Padres]])</f>
        <v>25</v>
      </c>
      <c r="Q286" s="138">
        <v>32906.5</v>
      </c>
      <c r="R286" s="135" t="str">
        <f>_xlfn.XLOOKUP(Tabla20[[#This Row],[cedula]],EMPXSEXO[NODOC],EMPXSEXO[GENERO])</f>
        <v>M</v>
      </c>
      <c r="S286" s="135" t="str">
        <f>_xlfn.XLOOKUP(Tabla20[[#This Row],[nomdepto]],Tabla21[LUGAR],Tabla21[CODLUGAR])</f>
        <v>01.83.00.09</v>
      </c>
      <c r="T286" s="135" t="s">
        <v>3724</v>
      </c>
      <c r="U286" s="135" t="s">
        <v>3723</v>
      </c>
      <c r="V286" s="137">
        <v>0</v>
      </c>
      <c r="W286" s="137">
        <v>0</v>
      </c>
      <c r="X286" s="140">
        <v>0</v>
      </c>
      <c r="Y286" s="137">
        <v>0</v>
      </c>
      <c r="Z286" s="137">
        <v>0</v>
      </c>
      <c r="AA286" s="138">
        <v>25</v>
      </c>
      <c r="AB286" s="137">
        <v>0</v>
      </c>
      <c r="AC286" s="137">
        <v>0</v>
      </c>
      <c r="AD286" s="137">
        <v>0</v>
      </c>
    </row>
    <row r="287" spans="1:30" hidden="1">
      <c r="A287" t="str">
        <f>Tabla20[[#This Row],[cedula]]&amp;Tabla20[[#This Row],[prog]]&amp;LEFT(Tabla20[[#This Row],[tipo]],3)</f>
        <v>0010391003001FIJ</v>
      </c>
      <c r="B287" s="135" t="s">
        <v>2463</v>
      </c>
      <c r="C287" s="135" t="s">
        <v>11</v>
      </c>
      <c r="D287" s="135" t="s">
        <v>2493</v>
      </c>
      <c r="E287" s="135" t="s">
        <v>3181</v>
      </c>
      <c r="F287" s="135" t="s">
        <v>3182</v>
      </c>
      <c r="G287" s="135" t="s">
        <v>3190</v>
      </c>
      <c r="H287" s="135" t="s">
        <v>1750</v>
      </c>
      <c r="I287" s="135" t="s">
        <v>286</v>
      </c>
      <c r="J287" s="135" t="s">
        <v>287</v>
      </c>
      <c r="K287" s="135" t="s">
        <v>281</v>
      </c>
      <c r="L287" s="138">
        <v>31500</v>
      </c>
      <c r="M287" s="137">
        <v>0</v>
      </c>
      <c r="N287" s="138">
        <v>957.6</v>
      </c>
      <c r="O287" s="138">
        <v>904.05</v>
      </c>
      <c r="P287" s="138">
        <f>SUM(Tabla20[[#This Row],[ADP]:[SFS - Salud Padres]])</f>
        <v>75</v>
      </c>
      <c r="Q287" s="138">
        <v>29563.35</v>
      </c>
      <c r="R287" s="135" t="str">
        <f>_xlfn.XLOOKUP(Tabla20[[#This Row],[cedula]],EMPXSEXO[NODOC],EMPXSEXO[GENERO])</f>
        <v>M</v>
      </c>
      <c r="S287" s="135" t="str">
        <f>_xlfn.XLOOKUP(Tabla20[[#This Row],[nomdepto]],Tabla21[LUGAR],Tabla21[CODLUGAR])</f>
        <v>01.83.00.09</v>
      </c>
      <c r="T287" s="135" t="s">
        <v>3724</v>
      </c>
      <c r="U287" s="135" t="s">
        <v>3723</v>
      </c>
      <c r="V287" s="137">
        <v>0</v>
      </c>
      <c r="W287" s="137">
        <v>0</v>
      </c>
      <c r="X287" s="140">
        <v>0</v>
      </c>
      <c r="Y287" s="137">
        <v>0</v>
      </c>
      <c r="Z287" s="138">
        <v>50</v>
      </c>
      <c r="AA287" s="138">
        <v>25</v>
      </c>
      <c r="AB287" s="137">
        <v>0</v>
      </c>
      <c r="AC287" s="137">
        <v>0</v>
      </c>
      <c r="AD287" s="137">
        <v>0</v>
      </c>
    </row>
    <row r="288" spans="1:30" hidden="1">
      <c r="A288" t="str">
        <f>Tabla20[[#This Row],[cedula]]&amp;Tabla20[[#This Row],[prog]]&amp;LEFT(Tabla20[[#This Row],[tipo]],3)</f>
        <v>4024293863301FIJ</v>
      </c>
      <c r="B288" s="135" t="s">
        <v>2463</v>
      </c>
      <c r="C288" s="135" t="s">
        <v>11</v>
      </c>
      <c r="D288" s="135" t="s">
        <v>2493</v>
      </c>
      <c r="E288" s="135" t="s">
        <v>3181</v>
      </c>
      <c r="F288" s="135" t="s">
        <v>3182</v>
      </c>
      <c r="G288" s="135" t="s">
        <v>3186</v>
      </c>
      <c r="H288" s="135" t="s">
        <v>1738</v>
      </c>
      <c r="I288" s="135" t="s">
        <v>1558</v>
      </c>
      <c r="J288" s="135" t="s">
        <v>285</v>
      </c>
      <c r="K288" s="135" t="s">
        <v>281</v>
      </c>
      <c r="L288" s="138">
        <v>30000</v>
      </c>
      <c r="M288" s="140">
        <v>0</v>
      </c>
      <c r="N288" s="138">
        <v>912</v>
      </c>
      <c r="O288" s="138">
        <v>861</v>
      </c>
      <c r="P288" s="138">
        <f>SUM(Tabla20[[#This Row],[ADP]:[SFS - Salud Padres]])</f>
        <v>1602.45</v>
      </c>
      <c r="Q288" s="138">
        <v>26624.55</v>
      </c>
      <c r="R288" s="135" t="str">
        <f>_xlfn.XLOOKUP(Tabla20[[#This Row],[cedula]],EMPXSEXO[NODOC],EMPXSEXO[GENERO])</f>
        <v>M</v>
      </c>
      <c r="S288" s="135" t="str">
        <f>_xlfn.XLOOKUP(Tabla20[[#This Row],[nomdepto]],Tabla21[LUGAR],Tabla21[CODLUGAR])</f>
        <v>01.83.00.09</v>
      </c>
      <c r="T288" s="135" t="s">
        <v>3724</v>
      </c>
      <c r="U288" s="135" t="s">
        <v>3723</v>
      </c>
      <c r="V288" s="137">
        <v>0</v>
      </c>
      <c r="W288" s="140">
        <v>0</v>
      </c>
      <c r="X288" s="137">
        <v>0</v>
      </c>
      <c r="Y288" s="137">
        <v>0</v>
      </c>
      <c r="Z288" s="137">
        <v>0</v>
      </c>
      <c r="AA288" s="138">
        <v>25</v>
      </c>
      <c r="AB288" s="137">
        <v>0</v>
      </c>
      <c r="AC288" s="137">
        <v>0</v>
      </c>
      <c r="AD288" s="139">
        <v>1577.45</v>
      </c>
    </row>
    <row r="289" spans="1:30" hidden="1">
      <c r="A289" t="str">
        <f>Tabla20[[#This Row],[cedula]]&amp;Tabla20[[#This Row],[prog]]&amp;LEFT(Tabla20[[#This Row],[tipo]],3)</f>
        <v>0340063594601FIJ</v>
      </c>
      <c r="B289" s="135" t="s">
        <v>2463</v>
      </c>
      <c r="C289" s="135" t="s">
        <v>11</v>
      </c>
      <c r="D289" s="135" t="s">
        <v>2493</v>
      </c>
      <c r="E289" s="135" t="s">
        <v>3181</v>
      </c>
      <c r="F289" s="135" t="s">
        <v>3182</v>
      </c>
      <c r="G289" s="135" t="s">
        <v>3186</v>
      </c>
      <c r="H289" s="135" t="s">
        <v>1741</v>
      </c>
      <c r="I289" s="135" t="s">
        <v>1000</v>
      </c>
      <c r="J289" s="135" t="s">
        <v>285</v>
      </c>
      <c r="K289" s="135" t="s">
        <v>281</v>
      </c>
      <c r="L289" s="138">
        <v>30000</v>
      </c>
      <c r="M289" s="137">
        <v>0</v>
      </c>
      <c r="N289" s="138">
        <v>912</v>
      </c>
      <c r="O289" s="138">
        <v>861</v>
      </c>
      <c r="P289" s="138">
        <f>SUM(Tabla20[[#This Row],[ADP]:[SFS - Salud Padres]])</f>
        <v>25</v>
      </c>
      <c r="Q289" s="138">
        <v>28202</v>
      </c>
      <c r="R289" s="135" t="str">
        <f>_xlfn.XLOOKUP(Tabla20[[#This Row],[cedula]],EMPXSEXO[NODOC],EMPXSEXO[GENERO])</f>
        <v>F</v>
      </c>
      <c r="S289" s="135" t="str">
        <f>_xlfn.XLOOKUP(Tabla20[[#This Row],[nomdepto]],Tabla21[LUGAR],Tabla21[CODLUGAR])</f>
        <v>01.83.00.09</v>
      </c>
      <c r="T289" s="135" t="s">
        <v>3724</v>
      </c>
      <c r="U289" s="135" t="s">
        <v>3723</v>
      </c>
      <c r="V289" s="137">
        <v>0</v>
      </c>
      <c r="W289" s="140">
        <v>0</v>
      </c>
      <c r="X289" s="140">
        <v>0</v>
      </c>
      <c r="Y289" s="137">
        <v>0</v>
      </c>
      <c r="Z289" s="141">
        <v>0</v>
      </c>
      <c r="AA289" s="138">
        <v>25</v>
      </c>
      <c r="AB289" s="137">
        <v>0</v>
      </c>
      <c r="AC289" s="137">
        <v>0</v>
      </c>
      <c r="AD289" s="141">
        <v>0</v>
      </c>
    </row>
    <row r="290" spans="1:30" hidden="1">
      <c r="A290" t="str">
        <f>Tabla20[[#This Row],[cedula]]&amp;Tabla20[[#This Row],[prog]]&amp;LEFT(Tabla20[[#This Row],[tipo]],3)</f>
        <v>4022412969801FIJ</v>
      </c>
      <c r="B290" s="135" t="s">
        <v>2463</v>
      </c>
      <c r="C290" s="135" t="s">
        <v>11</v>
      </c>
      <c r="D290" s="135" t="s">
        <v>2493</v>
      </c>
      <c r="E290" s="135" t="s">
        <v>3181</v>
      </c>
      <c r="F290" s="135" t="s">
        <v>3182</v>
      </c>
      <c r="G290" s="135" t="s">
        <v>3184</v>
      </c>
      <c r="H290" s="135" t="s">
        <v>3347</v>
      </c>
      <c r="I290" s="135" t="s">
        <v>3346</v>
      </c>
      <c r="J290" s="135" t="s">
        <v>3348</v>
      </c>
      <c r="K290" s="135" t="s">
        <v>308</v>
      </c>
      <c r="L290" s="138">
        <v>70000</v>
      </c>
      <c r="M290" s="138">
        <v>5368.48</v>
      </c>
      <c r="N290" s="138">
        <v>2128</v>
      </c>
      <c r="O290" s="138">
        <v>2009</v>
      </c>
      <c r="P290" s="138">
        <f>SUM(Tabla20[[#This Row],[ADP]:[SFS - Salud Padres]])</f>
        <v>25</v>
      </c>
      <c r="Q290" s="138">
        <v>60469.52</v>
      </c>
      <c r="R290" s="135" t="str">
        <f>_xlfn.XLOOKUP(Tabla20[[#This Row],[cedula]],EMPXSEXO[NODOC],EMPXSEXO[GENERO])</f>
        <v>M</v>
      </c>
      <c r="S290" s="135" t="str">
        <f>_xlfn.XLOOKUP(Tabla20[[#This Row],[nomdepto]],Tabla21[LUGAR],Tabla21[CODLUGAR])</f>
        <v>01.83.00.10</v>
      </c>
      <c r="T290" s="135" t="s">
        <v>3724</v>
      </c>
      <c r="U290" s="135" t="s">
        <v>3723</v>
      </c>
      <c r="V290" s="137">
        <v>0</v>
      </c>
      <c r="W290" s="137">
        <v>0</v>
      </c>
      <c r="X290" s="140">
        <v>0</v>
      </c>
      <c r="Y290" s="137">
        <v>0</v>
      </c>
      <c r="Z290" s="140">
        <v>0</v>
      </c>
      <c r="AA290" s="138">
        <v>25</v>
      </c>
      <c r="AB290" s="137">
        <v>0</v>
      </c>
      <c r="AC290" s="137">
        <v>0</v>
      </c>
      <c r="AD290" s="137">
        <v>0</v>
      </c>
    </row>
    <row r="291" spans="1:30" hidden="1">
      <c r="A291" t="str">
        <f>Tabla20[[#This Row],[cedula]]&amp;Tabla20[[#This Row],[prog]]&amp;LEFT(Tabla20[[#This Row],[tipo]],3)</f>
        <v>2280001178901FIJ</v>
      </c>
      <c r="B291" s="135" t="s">
        <v>2463</v>
      </c>
      <c r="C291" s="135" t="s">
        <v>11</v>
      </c>
      <c r="D291" s="135" t="s">
        <v>2493</v>
      </c>
      <c r="E291" s="135" t="s">
        <v>3181</v>
      </c>
      <c r="F291" s="135" t="s">
        <v>3182</v>
      </c>
      <c r="G291" s="135" t="s">
        <v>3186</v>
      </c>
      <c r="H291" s="135" t="s">
        <v>1790</v>
      </c>
      <c r="I291" s="135" t="s">
        <v>886</v>
      </c>
      <c r="J291" s="135" t="s">
        <v>253</v>
      </c>
      <c r="K291" s="135" t="s">
        <v>308</v>
      </c>
      <c r="L291" s="138">
        <v>65000</v>
      </c>
      <c r="M291" s="139">
        <v>4427.58</v>
      </c>
      <c r="N291" s="138">
        <v>1976</v>
      </c>
      <c r="O291" s="138">
        <v>1865.5</v>
      </c>
      <c r="P291" s="138">
        <f>SUM(Tabla20[[#This Row],[ADP]:[SFS - Salud Padres]])</f>
        <v>25</v>
      </c>
      <c r="Q291" s="138">
        <v>56705.919999999998</v>
      </c>
      <c r="R291" s="135" t="str">
        <f>_xlfn.XLOOKUP(Tabla20[[#This Row],[cedula]],EMPXSEXO[NODOC],EMPXSEXO[GENERO])</f>
        <v>F</v>
      </c>
      <c r="S291" s="135" t="str">
        <f>_xlfn.XLOOKUP(Tabla20[[#This Row],[nomdepto]],Tabla21[LUGAR],Tabla21[CODLUGAR])</f>
        <v>01.83.00.10</v>
      </c>
      <c r="T291" s="135" t="s">
        <v>3724</v>
      </c>
      <c r="U291" s="135" t="s">
        <v>3723</v>
      </c>
      <c r="V291" s="137">
        <v>0</v>
      </c>
      <c r="W291" s="141">
        <v>0</v>
      </c>
      <c r="X291" s="141">
        <v>0</v>
      </c>
      <c r="Y291" s="137">
        <v>0</v>
      </c>
      <c r="Z291" s="137">
        <v>0</v>
      </c>
      <c r="AA291" s="138">
        <v>25</v>
      </c>
      <c r="AB291" s="141">
        <v>0</v>
      </c>
      <c r="AC291" s="137">
        <v>0</v>
      </c>
      <c r="AD291" s="137">
        <v>0</v>
      </c>
    </row>
    <row r="292" spans="1:30" hidden="1">
      <c r="A292" t="str">
        <f>Tabla20[[#This Row],[cedula]]&amp;Tabla20[[#This Row],[prog]]&amp;LEFT(Tabla20[[#This Row],[tipo]],3)</f>
        <v>4021223775001FIJ</v>
      </c>
      <c r="B292" s="135" t="s">
        <v>2463</v>
      </c>
      <c r="C292" s="135" t="s">
        <v>11</v>
      </c>
      <c r="D292" s="135" t="s">
        <v>2493</v>
      </c>
      <c r="E292" s="135" t="s">
        <v>3181</v>
      </c>
      <c r="F292" s="135" t="s">
        <v>3182</v>
      </c>
      <c r="G292" s="135" t="s">
        <v>3190</v>
      </c>
      <c r="H292" s="135" t="s">
        <v>1759</v>
      </c>
      <c r="I292" s="135" t="s">
        <v>1355</v>
      </c>
      <c r="J292" s="135" t="s">
        <v>354</v>
      </c>
      <c r="K292" s="135" t="s">
        <v>308</v>
      </c>
      <c r="L292" s="138">
        <v>35000</v>
      </c>
      <c r="M292" s="137">
        <v>0</v>
      </c>
      <c r="N292" s="138">
        <v>1064</v>
      </c>
      <c r="O292" s="138">
        <v>1004.5</v>
      </c>
      <c r="P292" s="138">
        <f>SUM(Tabla20[[#This Row],[ADP]:[SFS - Salud Padres]])</f>
        <v>25</v>
      </c>
      <c r="Q292" s="138">
        <v>32906.5</v>
      </c>
      <c r="R292" s="135" t="str">
        <f>_xlfn.XLOOKUP(Tabla20[[#This Row],[cedula]],EMPXSEXO[NODOC],EMPXSEXO[GENERO])</f>
        <v>F</v>
      </c>
      <c r="S292" s="135" t="str">
        <f>_xlfn.XLOOKUP(Tabla20[[#This Row],[nomdepto]],Tabla21[LUGAR],Tabla21[CODLUGAR])</f>
        <v>01.83.00.10</v>
      </c>
      <c r="T292" s="135" t="s">
        <v>3724</v>
      </c>
      <c r="U292" s="135" t="s">
        <v>3723</v>
      </c>
      <c r="V292" s="137">
        <v>0</v>
      </c>
      <c r="W292" s="141">
        <v>0</v>
      </c>
      <c r="X292" s="140">
        <v>0</v>
      </c>
      <c r="Y292" s="137">
        <v>0</v>
      </c>
      <c r="Z292" s="140">
        <v>0</v>
      </c>
      <c r="AA292" s="138">
        <v>25</v>
      </c>
      <c r="AB292" s="137">
        <v>0</v>
      </c>
      <c r="AC292" s="137">
        <v>0</v>
      </c>
      <c r="AD292" s="137">
        <v>0</v>
      </c>
    </row>
    <row r="293" spans="1:30" hidden="1">
      <c r="A293" t="str">
        <f>Tabla20[[#This Row],[cedula]]&amp;Tabla20[[#This Row],[prog]]&amp;LEFT(Tabla20[[#This Row],[tipo]],3)</f>
        <v>4022325076801FIJ</v>
      </c>
      <c r="B293" s="135" t="s">
        <v>2463</v>
      </c>
      <c r="C293" s="135" t="s">
        <v>11</v>
      </c>
      <c r="D293" s="135" t="s">
        <v>2493</v>
      </c>
      <c r="E293" s="135" t="s">
        <v>3181</v>
      </c>
      <c r="F293" s="135" t="s">
        <v>3182</v>
      </c>
      <c r="G293" s="135" t="s">
        <v>3185</v>
      </c>
      <c r="H293" s="135" t="s">
        <v>1841</v>
      </c>
      <c r="I293" s="135" t="s">
        <v>867</v>
      </c>
      <c r="J293" s="135" t="s">
        <v>10</v>
      </c>
      <c r="K293" s="135" t="s">
        <v>308</v>
      </c>
      <c r="L293" s="138">
        <v>35000</v>
      </c>
      <c r="M293" s="140">
        <v>0</v>
      </c>
      <c r="N293" s="138">
        <v>1064</v>
      </c>
      <c r="O293" s="138">
        <v>1004.5</v>
      </c>
      <c r="P293" s="138">
        <f>SUM(Tabla20[[#This Row],[ADP]:[SFS - Salud Padres]])</f>
        <v>1602.45</v>
      </c>
      <c r="Q293" s="138">
        <v>31329.05</v>
      </c>
      <c r="R293" s="135" t="str">
        <f>_xlfn.XLOOKUP(Tabla20[[#This Row],[cedula]],EMPXSEXO[NODOC],EMPXSEXO[GENERO])</f>
        <v>F</v>
      </c>
      <c r="S293" s="135" t="str">
        <f>_xlfn.XLOOKUP(Tabla20[[#This Row],[nomdepto]],Tabla21[LUGAR],Tabla21[CODLUGAR])</f>
        <v>01.83.00.10</v>
      </c>
      <c r="T293" s="135" t="s">
        <v>3724</v>
      </c>
      <c r="U293" s="135" t="s">
        <v>3723</v>
      </c>
      <c r="V293" s="137">
        <v>0</v>
      </c>
      <c r="W293" s="140">
        <v>0</v>
      </c>
      <c r="X293" s="140">
        <v>0</v>
      </c>
      <c r="Y293" s="137">
        <v>0</v>
      </c>
      <c r="Z293" s="140">
        <v>0</v>
      </c>
      <c r="AA293" s="138">
        <v>25</v>
      </c>
      <c r="AB293" s="137">
        <v>0</v>
      </c>
      <c r="AC293" s="137">
        <v>0</v>
      </c>
      <c r="AD293" s="139">
        <v>1577.45</v>
      </c>
    </row>
    <row r="294" spans="1:30" hidden="1">
      <c r="A294" t="str">
        <f>Tabla20[[#This Row],[cedula]]&amp;Tabla20[[#This Row],[prog]]&amp;LEFT(Tabla20[[#This Row],[tipo]],3)</f>
        <v>4022078042901FIJ</v>
      </c>
      <c r="B294" s="135" t="s">
        <v>2463</v>
      </c>
      <c r="C294" s="135" t="s">
        <v>11</v>
      </c>
      <c r="D294" s="135" t="s">
        <v>2493</v>
      </c>
      <c r="E294" s="135" t="s">
        <v>3181</v>
      </c>
      <c r="F294" s="135" t="s">
        <v>3182</v>
      </c>
      <c r="G294" s="135" t="s">
        <v>3189</v>
      </c>
      <c r="H294" s="135" t="s">
        <v>1959</v>
      </c>
      <c r="I294" s="135" t="s">
        <v>869</v>
      </c>
      <c r="J294" s="135" t="s">
        <v>354</v>
      </c>
      <c r="K294" s="135" t="s">
        <v>308</v>
      </c>
      <c r="L294" s="138">
        <v>25000</v>
      </c>
      <c r="M294" s="140">
        <v>0</v>
      </c>
      <c r="N294" s="138">
        <v>760</v>
      </c>
      <c r="O294" s="138">
        <v>717.5</v>
      </c>
      <c r="P294" s="138">
        <f>SUM(Tabla20[[#This Row],[ADP]:[SFS - Salud Padres]])</f>
        <v>25</v>
      </c>
      <c r="Q294" s="138">
        <v>23497.5</v>
      </c>
      <c r="R294" s="135" t="str">
        <f>_xlfn.XLOOKUP(Tabla20[[#This Row],[cedula]],EMPXSEXO[NODOC],EMPXSEXO[GENERO])</f>
        <v>M</v>
      </c>
      <c r="S294" s="135" t="str">
        <f>_xlfn.XLOOKUP(Tabla20[[#This Row],[nomdepto]],Tabla21[LUGAR],Tabla21[CODLUGAR])</f>
        <v>01.83.00.10</v>
      </c>
      <c r="T294" s="135" t="s">
        <v>3724</v>
      </c>
      <c r="U294" s="135" t="s">
        <v>3723</v>
      </c>
      <c r="V294" s="137">
        <v>0</v>
      </c>
      <c r="W294" s="141">
        <v>0</v>
      </c>
      <c r="X294" s="140">
        <v>0</v>
      </c>
      <c r="Y294" s="137">
        <v>0</v>
      </c>
      <c r="Z294" s="141">
        <v>0</v>
      </c>
      <c r="AA294" s="138">
        <v>25</v>
      </c>
      <c r="AB294" s="137">
        <v>0</v>
      </c>
      <c r="AC294" s="137">
        <v>0</v>
      </c>
      <c r="AD294" s="137">
        <v>0</v>
      </c>
    </row>
    <row r="295" spans="1:30" hidden="1">
      <c r="A295" t="str">
        <f>Tabla20[[#This Row],[cedula]]&amp;Tabla20[[#This Row],[prog]]&amp;LEFT(Tabla20[[#This Row],[tipo]],3)</f>
        <v>2230068705401FIJ</v>
      </c>
      <c r="B295" s="135" t="s">
        <v>2463</v>
      </c>
      <c r="C295" s="135" t="s">
        <v>11</v>
      </c>
      <c r="D295" s="135" t="s">
        <v>2493</v>
      </c>
      <c r="E295" s="135" t="s">
        <v>3181</v>
      </c>
      <c r="F295" s="135" t="s">
        <v>3182</v>
      </c>
      <c r="G295" s="135" t="s">
        <v>3187</v>
      </c>
      <c r="H295" s="135" t="s">
        <v>1186</v>
      </c>
      <c r="I295" s="135" t="s">
        <v>370</v>
      </c>
      <c r="J295" s="135" t="s">
        <v>335</v>
      </c>
      <c r="K295" s="135" t="s">
        <v>226</v>
      </c>
      <c r="L295" s="138">
        <v>28000</v>
      </c>
      <c r="M295" s="137">
        <v>0</v>
      </c>
      <c r="N295" s="138">
        <v>851.2</v>
      </c>
      <c r="O295" s="138">
        <v>803.6</v>
      </c>
      <c r="P295" s="138">
        <f>SUM(Tabla20[[#This Row],[ADP]:[SFS - Salud Padres]])</f>
        <v>5903.35</v>
      </c>
      <c r="Q295" s="138">
        <v>20441.849999999999</v>
      </c>
      <c r="R295" s="135" t="str">
        <f>_xlfn.XLOOKUP(Tabla20[[#This Row],[cedula]],EMPXSEXO[NODOC],EMPXSEXO[GENERO])</f>
        <v>F</v>
      </c>
      <c r="S295" s="135" t="str">
        <f>_xlfn.XLOOKUP(Tabla20[[#This Row],[nomdepto]],Tabla21[LUGAR],Tabla21[CODLUGAR])</f>
        <v>01.83.00.10.00.02</v>
      </c>
      <c r="T295" s="135" t="s">
        <v>3724</v>
      </c>
      <c r="U295" s="135" t="s">
        <v>3723</v>
      </c>
      <c r="V295" s="137">
        <v>0</v>
      </c>
      <c r="W295" s="141">
        <v>0</v>
      </c>
      <c r="X295" s="139">
        <v>1046</v>
      </c>
      <c r="Y295" s="137">
        <v>0</v>
      </c>
      <c r="Z295" s="139">
        <v>100</v>
      </c>
      <c r="AA295" s="138">
        <v>25</v>
      </c>
      <c r="AB295" s="137">
        <v>0</v>
      </c>
      <c r="AC295" s="137">
        <v>0</v>
      </c>
      <c r="AD295" s="139">
        <v>4732.3500000000004</v>
      </c>
    </row>
    <row r="296" spans="1:30" hidden="1">
      <c r="A296" t="str">
        <f>Tabla20[[#This Row],[cedula]]&amp;Tabla20[[#This Row],[prog]]&amp;LEFT(Tabla20[[#This Row],[tipo]],3)</f>
        <v>2230024512701FIJ</v>
      </c>
      <c r="B296" s="135" t="s">
        <v>2463</v>
      </c>
      <c r="C296" s="135" t="s">
        <v>11</v>
      </c>
      <c r="D296" s="135" t="s">
        <v>2493</v>
      </c>
      <c r="E296" s="135" t="s">
        <v>3181</v>
      </c>
      <c r="F296" s="135" t="s">
        <v>3182</v>
      </c>
      <c r="G296" s="135" t="s">
        <v>3193</v>
      </c>
      <c r="H296" s="135" t="s">
        <v>1131</v>
      </c>
      <c r="I296" s="135" t="s">
        <v>206</v>
      </c>
      <c r="J296" s="135" t="s">
        <v>10</v>
      </c>
      <c r="K296" s="135" t="s">
        <v>1660</v>
      </c>
      <c r="L296" s="138">
        <v>45000</v>
      </c>
      <c r="M296" s="139">
        <v>911.71</v>
      </c>
      <c r="N296" s="138">
        <v>1368</v>
      </c>
      <c r="O296" s="138">
        <v>1291.5</v>
      </c>
      <c r="P296" s="138">
        <f>SUM(Tabla20[[#This Row],[ADP]:[SFS - Salud Padres]])</f>
        <v>3102.45</v>
      </c>
      <c r="Q296" s="138">
        <v>38326.339999999997</v>
      </c>
      <c r="R296" s="135" t="str">
        <f>_xlfn.XLOOKUP(Tabla20[[#This Row],[cedula]],EMPXSEXO[NODOC],EMPXSEXO[GENERO])</f>
        <v>F</v>
      </c>
      <c r="S296" s="135" t="str">
        <f>_xlfn.XLOOKUP(Tabla20[[#This Row],[nomdepto]],Tabla21[LUGAR],Tabla21[CODLUGAR])</f>
        <v>01.83.00.10.00.03</v>
      </c>
      <c r="T296" s="135" t="s">
        <v>3724</v>
      </c>
      <c r="U296" s="135" t="s">
        <v>3723</v>
      </c>
      <c r="V296" s="137">
        <v>0</v>
      </c>
      <c r="W296" s="139">
        <v>1500</v>
      </c>
      <c r="X296" s="140">
        <v>0</v>
      </c>
      <c r="Y296" s="137">
        <v>0</v>
      </c>
      <c r="Z296" s="137">
        <v>0</v>
      </c>
      <c r="AA296" s="138">
        <v>25</v>
      </c>
      <c r="AB296" s="137">
        <v>0</v>
      </c>
      <c r="AC296" s="137">
        <v>0</v>
      </c>
      <c r="AD296" s="139">
        <v>1577.45</v>
      </c>
    </row>
    <row r="297" spans="1:30" hidden="1">
      <c r="A297" t="str">
        <f>Tabla20[[#This Row],[cedula]]&amp;Tabla20[[#This Row],[prog]]&amp;LEFT(Tabla20[[#This Row],[tipo]],3)</f>
        <v>0011271500801FIJ</v>
      </c>
      <c r="B297" s="135" t="s">
        <v>2463</v>
      </c>
      <c r="C297" s="135" t="s">
        <v>11</v>
      </c>
      <c r="D297" s="135" t="s">
        <v>2493</v>
      </c>
      <c r="E297" s="135" t="s">
        <v>3181</v>
      </c>
      <c r="F297" s="135" t="s">
        <v>3182</v>
      </c>
      <c r="G297" s="135" t="s">
        <v>3186</v>
      </c>
      <c r="H297" s="135" t="s">
        <v>1840</v>
      </c>
      <c r="I297" s="135" t="s">
        <v>321</v>
      </c>
      <c r="J297" s="135" t="s">
        <v>59</v>
      </c>
      <c r="K297" s="135" t="s">
        <v>320</v>
      </c>
      <c r="L297" s="138">
        <v>180000</v>
      </c>
      <c r="M297" s="138">
        <v>30923.37</v>
      </c>
      <c r="N297" s="138">
        <v>5472</v>
      </c>
      <c r="O297" s="138">
        <v>5166</v>
      </c>
      <c r="P297" s="138">
        <f>SUM(Tabla20[[#This Row],[ADP]:[SFS - Salud Padres]])</f>
        <v>3025</v>
      </c>
      <c r="Q297" s="138">
        <v>135413.63</v>
      </c>
      <c r="R297" s="135" t="str">
        <f>_xlfn.XLOOKUP(Tabla20[[#This Row],[cedula]],EMPXSEXO[NODOC],EMPXSEXO[GENERO])</f>
        <v>F</v>
      </c>
      <c r="S297" s="135" t="str">
        <f>_xlfn.XLOOKUP(Tabla20[[#This Row],[nomdepto]],Tabla21[LUGAR],Tabla21[CODLUGAR])</f>
        <v>01.83.00.13</v>
      </c>
      <c r="T297" s="135" t="s">
        <v>3724</v>
      </c>
      <c r="U297" s="135" t="s">
        <v>3723</v>
      </c>
      <c r="V297" s="137">
        <v>0</v>
      </c>
      <c r="W297" s="139">
        <v>3000</v>
      </c>
      <c r="X297" s="140">
        <v>0</v>
      </c>
      <c r="Y297" s="137">
        <v>0</v>
      </c>
      <c r="Z297" s="137">
        <v>0</v>
      </c>
      <c r="AA297" s="138">
        <v>25</v>
      </c>
      <c r="AB297" s="137">
        <v>0</v>
      </c>
      <c r="AC297" s="137">
        <v>0</v>
      </c>
      <c r="AD297" s="137">
        <v>0</v>
      </c>
    </row>
    <row r="298" spans="1:30" hidden="1">
      <c r="A298" t="str">
        <f>Tabla20[[#This Row],[cedula]]&amp;Tabla20[[#This Row],[prog]]&amp;LEFT(Tabla20[[#This Row],[tipo]],3)</f>
        <v>0010199400201FIJ</v>
      </c>
      <c r="B298" s="135" t="s">
        <v>2463</v>
      </c>
      <c r="C298" s="135" t="s">
        <v>11</v>
      </c>
      <c r="D298" s="135" t="s">
        <v>2493</v>
      </c>
      <c r="E298" s="135" t="s">
        <v>3181</v>
      </c>
      <c r="F298" s="135" t="s">
        <v>3182</v>
      </c>
      <c r="G298" s="135" t="s">
        <v>3185</v>
      </c>
      <c r="H298" s="135" t="s">
        <v>1709</v>
      </c>
      <c r="I298" s="135" t="s">
        <v>319</v>
      </c>
      <c r="J298" s="135" t="s">
        <v>99</v>
      </c>
      <c r="K298" s="135" t="s">
        <v>320</v>
      </c>
      <c r="L298" s="138">
        <v>70000</v>
      </c>
      <c r="M298" s="139">
        <v>5368.48</v>
      </c>
      <c r="N298" s="138">
        <v>2128</v>
      </c>
      <c r="O298" s="138">
        <v>2009</v>
      </c>
      <c r="P298" s="138">
        <f>SUM(Tabla20[[#This Row],[ADP]:[SFS - Salud Padres]])</f>
        <v>1625</v>
      </c>
      <c r="Q298" s="138">
        <v>58869.52</v>
      </c>
      <c r="R298" s="135" t="str">
        <f>_xlfn.XLOOKUP(Tabla20[[#This Row],[cedula]],EMPXSEXO[NODOC],EMPXSEXO[GENERO])</f>
        <v>F</v>
      </c>
      <c r="S298" s="135" t="str">
        <f>_xlfn.XLOOKUP(Tabla20[[#This Row],[nomdepto]],Tabla21[LUGAR],Tabla21[CODLUGAR])</f>
        <v>01.83.00.13</v>
      </c>
      <c r="T298" s="135" t="s">
        <v>3724</v>
      </c>
      <c r="U298" s="135" t="s">
        <v>3723</v>
      </c>
      <c r="V298" s="137">
        <v>0</v>
      </c>
      <c r="W298" s="139">
        <v>1600</v>
      </c>
      <c r="X298" s="140">
        <v>0</v>
      </c>
      <c r="Y298" s="137">
        <v>0</v>
      </c>
      <c r="Z298" s="137">
        <v>0</v>
      </c>
      <c r="AA298" s="138">
        <v>25</v>
      </c>
      <c r="AB298" s="137">
        <v>0</v>
      </c>
      <c r="AC298" s="137">
        <v>0</v>
      </c>
      <c r="AD298" s="137">
        <v>0</v>
      </c>
    </row>
    <row r="299" spans="1:30" hidden="1">
      <c r="A299" t="str">
        <f>Tabla20[[#This Row],[cedula]]&amp;Tabla20[[#This Row],[prog]]&amp;LEFT(Tabla20[[#This Row],[tipo]],3)</f>
        <v>4023745052901FIJ</v>
      </c>
      <c r="B299" s="135" t="s">
        <v>2463</v>
      </c>
      <c r="C299" s="135" t="s">
        <v>11</v>
      </c>
      <c r="D299" s="135" t="s">
        <v>2493</v>
      </c>
      <c r="E299" s="135" t="s">
        <v>3181</v>
      </c>
      <c r="F299" s="135" t="s">
        <v>3182</v>
      </c>
      <c r="G299" s="135" t="s">
        <v>3184</v>
      </c>
      <c r="H299" s="135" t="s">
        <v>1926</v>
      </c>
      <c r="I299" s="135" t="s">
        <v>1569</v>
      </c>
      <c r="J299" s="135" t="s">
        <v>32</v>
      </c>
      <c r="K299" s="142" t="s">
        <v>320</v>
      </c>
      <c r="L299" s="138">
        <v>45000</v>
      </c>
      <c r="M299" s="139">
        <v>1148.33</v>
      </c>
      <c r="N299" s="138">
        <v>1368</v>
      </c>
      <c r="O299" s="138">
        <v>1291.5</v>
      </c>
      <c r="P299" s="138">
        <f>SUM(Tabla20[[#This Row],[ADP]:[SFS - Salud Padres]])</f>
        <v>25</v>
      </c>
      <c r="Q299" s="138">
        <v>41167.17</v>
      </c>
      <c r="R299" s="135" t="str">
        <f>_xlfn.XLOOKUP(Tabla20[[#This Row],[cedula]],EMPXSEXO[NODOC],EMPXSEXO[GENERO])</f>
        <v>F</v>
      </c>
      <c r="S299" s="135" t="str">
        <f>_xlfn.XLOOKUP(Tabla20[[#This Row],[nomdepto]],Tabla21[LUGAR],Tabla21[CODLUGAR])</f>
        <v>01.83.00.13</v>
      </c>
      <c r="T299" s="135" t="s">
        <v>3724</v>
      </c>
      <c r="U299" s="135" t="s">
        <v>3723</v>
      </c>
      <c r="V299" s="137">
        <v>0</v>
      </c>
      <c r="W299" s="141">
        <v>0</v>
      </c>
      <c r="X299" s="141">
        <v>0</v>
      </c>
      <c r="Y299" s="137">
        <v>0</v>
      </c>
      <c r="Z299" s="141">
        <v>0</v>
      </c>
      <c r="AA299" s="138">
        <v>25</v>
      </c>
      <c r="AB299" s="137">
        <v>0</v>
      </c>
      <c r="AC299" s="137">
        <v>0</v>
      </c>
      <c r="AD299" s="140">
        <v>0</v>
      </c>
    </row>
    <row r="300" spans="1:30" hidden="1">
      <c r="A300" t="str">
        <f>Tabla20[[#This Row],[cedula]]&amp;Tabla20[[#This Row],[prog]]&amp;LEFT(Tabla20[[#This Row],[tipo]],3)</f>
        <v>0010043337401FIJ</v>
      </c>
      <c r="B300" s="135" t="s">
        <v>2463</v>
      </c>
      <c r="C300" s="135" t="s">
        <v>11</v>
      </c>
      <c r="D300" s="135" t="s">
        <v>2493</v>
      </c>
      <c r="E300" s="135" t="s">
        <v>3181</v>
      </c>
      <c r="F300" s="135" t="s">
        <v>3182</v>
      </c>
      <c r="G300" s="135" t="s">
        <v>3186</v>
      </c>
      <c r="H300" s="135" t="s">
        <v>1789</v>
      </c>
      <c r="I300" s="135" t="s">
        <v>3349</v>
      </c>
      <c r="J300" s="135" t="s">
        <v>59</v>
      </c>
      <c r="K300" s="142" t="s">
        <v>311</v>
      </c>
      <c r="L300" s="138">
        <v>180000</v>
      </c>
      <c r="M300" s="138">
        <v>30923.37</v>
      </c>
      <c r="N300" s="138">
        <v>5472</v>
      </c>
      <c r="O300" s="138">
        <v>5166</v>
      </c>
      <c r="P300" s="138">
        <f>SUM(Tabla20[[#This Row],[ADP]:[SFS - Salud Padres]])</f>
        <v>2025</v>
      </c>
      <c r="Q300" s="138">
        <v>136413.63</v>
      </c>
      <c r="R300" s="135" t="str">
        <f>_xlfn.XLOOKUP(Tabla20[[#This Row],[cedula]],EMPXSEXO[NODOC],EMPXSEXO[GENERO])</f>
        <v>F</v>
      </c>
      <c r="S300" s="135" t="str">
        <f>_xlfn.XLOOKUP(Tabla20[[#This Row],[nomdepto]],Tabla21[LUGAR],Tabla21[CODLUGAR])</f>
        <v>01.83.00.14</v>
      </c>
      <c r="T300" s="135" t="s">
        <v>3724</v>
      </c>
      <c r="U300" s="135" t="s">
        <v>3723</v>
      </c>
      <c r="V300" s="137">
        <v>0</v>
      </c>
      <c r="W300" s="138">
        <v>2000</v>
      </c>
      <c r="X300" s="141">
        <v>0</v>
      </c>
      <c r="Y300" s="137">
        <v>0</v>
      </c>
      <c r="Z300" s="141">
        <v>0</v>
      </c>
      <c r="AA300" s="138">
        <v>25</v>
      </c>
      <c r="AB300" s="137">
        <v>0</v>
      </c>
      <c r="AC300" s="137">
        <v>0</v>
      </c>
      <c r="AD300" s="137">
        <v>0</v>
      </c>
    </row>
    <row r="301" spans="1:30" hidden="1">
      <c r="A301" t="str">
        <f>Tabla20[[#This Row],[cedula]]&amp;Tabla20[[#This Row],[prog]]&amp;LEFT(Tabla20[[#This Row],[tipo]],3)</f>
        <v>2230126547001FIJ</v>
      </c>
      <c r="B301" s="135" t="s">
        <v>2463</v>
      </c>
      <c r="C301" s="135" t="s">
        <v>11</v>
      </c>
      <c r="D301" s="135" t="s">
        <v>2493</v>
      </c>
      <c r="E301" s="135" t="s">
        <v>3181</v>
      </c>
      <c r="F301" s="135" t="s">
        <v>3182</v>
      </c>
      <c r="G301" s="135" t="s">
        <v>3191</v>
      </c>
      <c r="H301" s="135" t="s">
        <v>1711</v>
      </c>
      <c r="I301" s="135" t="s">
        <v>312</v>
      </c>
      <c r="J301" s="135" t="s">
        <v>253</v>
      </c>
      <c r="K301" s="142" t="s">
        <v>311</v>
      </c>
      <c r="L301" s="138">
        <v>75000</v>
      </c>
      <c r="M301" s="139">
        <v>5678.4</v>
      </c>
      <c r="N301" s="138">
        <v>2280</v>
      </c>
      <c r="O301" s="138">
        <v>2152.5</v>
      </c>
      <c r="P301" s="138">
        <f>SUM(Tabla20[[#This Row],[ADP]:[SFS - Salud Padres]])</f>
        <v>11087.9</v>
      </c>
      <c r="Q301" s="138">
        <v>53801.2</v>
      </c>
      <c r="R301" s="135" t="str">
        <f>_xlfn.XLOOKUP(Tabla20[[#This Row],[cedula]],EMPXSEXO[NODOC],EMPXSEXO[GENERO])</f>
        <v>F</v>
      </c>
      <c r="S301" s="135" t="str">
        <f>_xlfn.XLOOKUP(Tabla20[[#This Row],[nomdepto]],Tabla21[LUGAR],Tabla21[CODLUGAR])</f>
        <v>01.83.00.14</v>
      </c>
      <c r="T301" s="135" t="s">
        <v>3724</v>
      </c>
      <c r="U301" s="135" t="s">
        <v>3723</v>
      </c>
      <c r="V301" s="137">
        <v>0</v>
      </c>
      <c r="W301" s="139">
        <v>400</v>
      </c>
      <c r="X301" s="138">
        <v>7388</v>
      </c>
      <c r="Y301" s="137">
        <v>0</v>
      </c>
      <c r="Z301" s="138">
        <v>120</v>
      </c>
      <c r="AA301" s="138">
        <v>25</v>
      </c>
      <c r="AB301" s="137">
        <v>0</v>
      </c>
      <c r="AC301" s="137">
        <v>0</v>
      </c>
      <c r="AD301" s="139">
        <v>3154.9</v>
      </c>
    </row>
    <row r="302" spans="1:30" hidden="1">
      <c r="A302" t="str">
        <f>Tabla20[[#This Row],[cedula]]&amp;Tabla20[[#This Row],[prog]]&amp;LEFT(Tabla20[[#This Row],[tipo]],3)</f>
        <v>2290012573701FIJ</v>
      </c>
      <c r="B302" s="135" t="s">
        <v>2463</v>
      </c>
      <c r="C302" s="135" t="s">
        <v>11</v>
      </c>
      <c r="D302" s="135" t="s">
        <v>2493</v>
      </c>
      <c r="E302" s="135" t="s">
        <v>3181</v>
      </c>
      <c r="F302" s="135" t="s">
        <v>3182</v>
      </c>
      <c r="G302" s="135" t="s">
        <v>3193</v>
      </c>
      <c r="H302" s="135" t="s">
        <v>1703</v>
      </c>
      <c r="I302" s="135" t="s">
        <v>310</v>
      </c>
      <c r="J302" s="135" t="s">
        <v>1362</v>
      </c>
      <c r="K302" s="142" t="s">
        <v>311</v>
      </c>
      <c r="L302" s="138">
        <v>70000</v>
      </c>
      <c r="M302" s="138">
        <v>5368.48</v>
      </c>
      <c r="N302" s="138">
        <v>2128</v>
      </c>
      <c r="O302" s="138">
        <v>2009</v>
      </c>
      <c r="P302" s="138">
        <f>SUM(Tabla20[[#This Row],[ADP]:[SFS - Salud Padres]])</f>
        <v>7616.57</v>
      </c>
      <c r="Q302" s="138">
        <v>52877.95</v>
      </c>
      <c r="R302" s="135" t="str">
        <f>_xlfn.XLOOKUP(Tabla20[[#This Row],[cedula]],EMPXSEXO[NODOC],EMPXSEXO[GENERO])</f>
        <v>F</v>
      </c>
      <c r="S302" s="135" t="str">
        <f>_xlfn.XLOOKUP(Tabla20[[#This Row],[nomdepto]],Tabla21[LUGAR],Tabla21[CODLUGAR])</f>
        <v>01.83.00.14</v>
      </c>
      <c r="T302" s="135" t="s">
        <v>3724</v>
      </c>
      <c r="U302" s="135" t="s">
        <v>3723</v>
      </c>
      <c r="V302" s="137">
        <v>0</v>
      </c>
      <c r="W302" s="138">
        <v>400</v>
      </c>
      <c r="X302" s="139">
        <v>7091.57</v>
      </c>
      <c r="Y302" s="137">
        <v>0</v>
      </c>
      <c r="Z302" s="139">
        <v>100</v>
      </c>
      <c r="AA302" s="138">
        <v>25</v>
      </c>
      <c r="AB302" s="137">
        <v>0</v>
      </c>
      <c r="AC302" s="137">
        <v>0</v>
      </c>
      <c r="AD302" s="137">
        <v>0</v>
      </c>
    </row>
    <row r="303" spans="1:30" hidden="1">
      <c r="A303" t="str">
        <f>Tabla20[[#This Row],[cedula]]&amp;Tabla20[[#This Row],[prog]]&amp;LEFT(Tabla20[[#This Row],[tipo]],3)</f>
        <v>4022064964001FIJ</v>
      </c>
      <c r="B303" s="135" t="s">
        <v>2463</v>
      </c>
      <c r="C303" s="135" t="s">
        <v>11</v>
      </c>
      <c r="D303" s="135" t="s">
        <v>2493</v>
      </c>
      <c r="E303" s="135" t="s">
        <v>3181</v>
      </c>
      <c r="F303" s="135" t="s">
        <v>3182</v>
      </c>
      <c r="G303" s="135" t="s">
        <v>3190</v>
      </c>
      <c r="H303" s="135" t="s">
        <v>1807</v>
      </c>
      <c r="I303" s="135" t="s">
        <v>317</v>
      </c>
      <c r="J303" s="135" t="s">
        <v>253</v>
      </c>
      <c r="K303" s="142" t="s">
        <v>311</v>
      </c>
      <c r="L303" s="138">
        <v>70000</v>
      </c>
      <c r="M303" s="139">
        <v>5368.48</v>
      </c>
      <c r="N303" s="138">
        <v>2128</v>
      </c>
      <c r="O303" s="138">
        <v>2009</v>
      </c>
      <c r="P303" s="138">
        <f>SUM(Tabla20[[#This Row],[ADP]:[SFS - Salud Padres]])</f>
        <v>1225</v>
      </c>
      <c r="Q303" s="138">
        <v>59269.52</v>
      </c>
      <c r="R303" s="135" t="str">
        <f>_xlfn.XLOOKUP(Tabla20[[#This Row],[cedula]],EMPXSEXO[NODOC],EMPXSEXO[GENERO])</f>
        <v>M</v>
      </c>
      <c r="S303" s="135" t="str">
        <f>_xlfn.XLOOKUP(Tabla20[[#This Row],[nomdepto]],Tabla21[LUGAR],Tabla21[CODLUGAR])</f>
        <v>01.83.00.14</v>
      </c>
      <c r="T303" s="135" t="s">
        <v>3724</v>
      </c>
      <c r="U303" s="135" t="s">
        <v>3723</v>
      </c>
      <c r="V303" s="137">
        <v>0</v>
      </c>
      <c r="W303" s="139">
        <v>1200</v>
      </c>
      <c r="X303" s="141">
        <v>0</v>
      </c>
      <c r="Y303" s="137">
        <v>0</v>
      </c>
      <c r="Z303" s="141">
        <v>0</v>
      </c>
      <c r="AA303" s="138">
        <v>25</v>
      </c>
      <c r="AB303" s="137">
        <v>0</v>
      </c>
      <c r="AC303" s="137">
        <v>0</v>
      </c>
      <c r="AD303" s="137">
        <v>0</v>
      </c>
    </row>
    <row r="304" spans="1:30" hidden="1">
      <c r="A304" t="str">
        <f>Tabla20[[#This Row],[cedula]]&amp;Tabla20[[#This Row],[prog]]&amp;LEFT(Tabla20[[#This Row],[tipo]],3)</f>
        <v>0011746485901FIJ</v>
      </c>
      <c r="B304" s="135" t="s">
        <v>2463</v>
      </c>
      <c r="C304" s="135" t="s">
        <v>11</v>
      </c>
      <c r="D304" s="135" t="s">
        <v>2493</v>
      </c>
      <c r="E304" s="135" t="s">
        <v>3181</v>
      </c>
      <c r="F304" s="135" t="s">
        <v>3182</v>
      </c>
      <c r="G304" s="135" t="s">
        <v>3201</v>
      </c>
      <c r="H304" s="135" t="s">
        <v>1343</v>
      </c>
      <c r="I304" s="135" t="s">
        <v>1361</v>
      </c>
      <c r="J304" s="135" t="s">
        <v>1362</v>
      </c>
      <c r="K304" s="142" t="s">
        <v>311</v>
      </c>
      <c r="L304" s="138">
        <v>70000</v>
      </c>
      <c r="M304" s="138">
        <v>5052.99</v>
      </c>
      <c r="N304" s="138">
        <v>2128</v>
      </c>
      <c r="O304" s="138">
        <v>2009</v>
      </c>
      <c r="P304" s="138">
        <f>SUM(Tabla20[[#This Row],[ADP]:[SFS - Salud Padres]])</f>
        <v>1602.45</v>
      </c>
      <c r="Q304" s="138">
        <v>59207.56</v>
      </c>
      <c r="R304" s="135" t="str">
        <f>_xlfn.XLOOKUP(Tabla20[[#This Row],[cedula]],EMPXSEXO[NODOC],EMPXSEXO[GENERO])</f>
        <v>M</v>
      </c>
      <c r="S304" s="135" t="str">
        <f>_xlfn.XLOOKUP(Tabla20[[#This Row],[nomdepto]],Tabla21[LUGAR],Tabla21[CODLUGAR])</f>
        <v>01.83.00.14</v>
      </c>
      <c r="T304" s="135" t="s">
        <v>3724</v>
      </c>
      <c r="U304" s="135" t="s">
        <v>3723</v>
      </c>
      <c r="V304" s="137">
        <v>0</v>
      </c>
      <c r="W304" s="140">
        <v>0</v>
      </c>
      <c r="X304" s="141">
        <v>0</v>
      </c>
      <c r="Y304" s="137">
        <v>0</v>
      </c>
      <c r="Z304" s="140">
        <v>0</v>
      </c>
      <c r="AA304" s="138">
        <v>25</v>
      </c>
      <c r="AB304" s="137">
        <v>0</v>
      </c>
      <c r="AC304" s="137">
        <v>0</v>
      </c>
      <c r="AD304" s="139">
        <v>1577.45</v>
      </c>
    </row>
    <row r="305" spans="1:30" hidden="1">
      <c r="A305" t="str">
        <f>Tabla20[[#This Row],[cedula]]&amp;Tabla20[[#This Row],[prog]]&amp;LEFT(Tabla20[[#This Row],[tipo]],3)</f>
        <v>4022028661701FIJ</v>
      </c>
      <c r="B305" s="135" t="s">
        <v>2463</v>
      </c>
      <c r="C305" s="135" t="s">
        <v>11</v>
      </c>
      <c r="D305" s="135" t="s">
        <v>2493</v>
      </c>
      <c r="E305" s="135" t="s">
        <v>3181</v>
      </c>
      <c r="F305" s="135" t="s">
        <v>3182</v>
      </c>
      <c r="G305" s="135" t="s">
        <v>3184</v>
      </c>
      <c r="H305" s="135" t="s">
        <v>1876</v>
      </c>
      <c r="I305" s="135" t="s">
        <v>1035</v>
      </c>
      <c r="J305" s="135" t="s">
        <v>316</v>
      </c>
      <c r="K305" s="135" t="s">
        <v>311</v>
      </c>
      <c r="L305" s="138">
        <v>60000</v>
      </c>
      <c r="M305" s="138">
        <v>3486.68</v>
      </c>
      <c r="N305" s="138">
        <v>1824</v>
      </c>
      <c r="O305" s="138">
        <v>1722</v>
      </c>
      <c r="P305" s="138">
        <f>SUM(Tabla20[[#This Row],[ADP]:[SFS - Salud Padres]])</f>
        <v>25</v>
      </c>
      <c r="Q305" s="138">
        <v>52942.32</v>
      </c>
      <c r="R305" s="135" t="str">
        <f>_xlfn.XLOOKUP(Tabla20[[#This Row],[cedula]],EMPXSEXO[NODOC],EMPXSEXO[GENERO])</f>
        <v>M</v>
      </c>
      <c r="S305" s="135" t="str">
        <f>_xlfn.XLOOKUP(Tabla20[[#This Row],[nomdepto]],Tabla21[LUGAR],Tabla21[CODLUGAR])</f>
        <v>01.83.00.14</v>
      </c>
      <c r="T305" s="135" t="s">
        <v>3724</v>
      </c>
      <c r="U305" s="135" t="s">
        <v>3723</v>
      </c>
      <c r="V305" s="137">
        <v>0</v>
      </c>
      <c r="W305" s="137">
        <v>0</v>
      </c>
      <c r="X305" s="140">
        <v>0</v>
      </c>
      <c r="Y305" s="137">
        <v>0</v>
      </c>
      <c r="Z305" s="137">
        <v>0</v>
      </c>
      <c r="AA305" s="138">
        <v>25</v>
      </c>
      <c r="AB305" s="137">
        <v>0</v>
      </c>
      <c r="AC305" s="137">
        <v>0</v>
      </c>
      <c r="AD305" s="137">
        <v>0</v>
      </c>
    </row>
    <row r="306" spans="1:30" hidden="1">
      <c r="A306" t="str">
        <f>Tabla20[[#This Row],[cedula]]&amp;Tabla20[[#This Row],[prog]]&amp;LEFT(Tabla20[[#This Row],[tipo]],3)</f>
        <v>2240059876301FIJ</v>
      </c>
      <c r="B306" s="135" t="s">
        <v>2463</v>
      </c>
      <c r="C306" s="135" t="s">
        <v>11</v>
      </c>
      <c r="D306" s="135" t="s">
        <v>2493</v>
      </c>
      <c r="E306" s="135" t="s">
        <v>3181</v>
      </c>
      <c r="F306" s="135" t="s">
        <v>3182</v>
      </c>
      <c r="G306" s="135" t="s">
        <v>3184</v>
      </c>
      <c r="H306" s="135" t="s">
        <v>2572</v>
      </c>
      <c r="I306" s="135" t="s">
        <v>2557</v>
      </c>
      <c r="J306" s="135" t="s">
        <v>55</v>
      </c>
      <c r="K306" s="135" t="s">
        <v>311</v>
      </c>
      <c r="L306" s="138">
        <v>35000</v>
      </c>
      <c r="M306" s="141">
        <v>0</v>
      </c>
      <c r="N306" s="138">
        <v>1064</v>
      </c>
      <c r="O306" s="138">
        <v>1004.5</v>
      </c>
      <c r="P306" s="138">
        <f>SUM(Tabla20[[#This Row],[ADP]:[SFS - Salud Padres]])</f>
        <v>25</v>
      </c>
      <c r="Q306" s="138">
        <v>32906.5</v>
      </c>
      <c r="R306" s="135" t="str">
        <f>_xlfn.XLOOKUP(Tabla20[[#This Row],[cedula]],EMPXSEXO[NODOC],EMPXSEXO[GENERO])</f>
        <v>F</v>
      </c>
      <c r="S306" s="135" t="str">
        <f>_xlfn.XLOOKUP(Tabla20[[#This Row],[nomdepto]],Tabla21[LUGAR],Tabla21[CODLUGAR])</f>
        <v>01.83.00.14</v>
      </c>
      <c r="T306" s="135" t="s">
        <v>3724</v>
      </c>
      <c r="U306" s="135" t="s">
        <v>3723</v>
      </c>
      <c r="V306" s="137">
        <v>0</v>
      </c>
      <c r="W306" s="141">
        <v>0</v>
      </c>
      <c r="X306" s="140">
        <v>0</v>
      </c>
      <c r="Y306" s="137">
        <v>0</v>
      </c>
      <c r="Z306" s="140">
        <v>0</v>
      </c>
      <c r="AA306" s="138">
        <v>25</v>
      </c>
      <c r="AB306" s="137">
        <v>0</v>
      </c>
      <c r="AC306" s="137">
        <v>0</v>
      </c>
      <c r="AD306" s="141">
        <v>0</v>
      </c>
    </row>
    <row r="307" spans="1:30" hidden="1">
      <c r="A307" t="str">
        <f>Tabla20[[#This Row],[cedula]]&amp;Tabla20[[#This Row],[prog]]&amp;LEFT(Tabla20[[#This Row],[tipo]],3)</f>
        <v>0011496153501FIJ</v>
      </c>
      <c r="B307" s="135" t="s">
        <v>2463</v>
      </c>
      <c r="C307" s="135" t="s">
        <v>11</v>
      </c>
      <c r="D307" s="135" t="s">
        <v>2493</v>
      </c>
      <c r="E307" s="135" t="s">
        <v>3181</v>
      </c>
      <c r="F307" s="135" t="s">
        <v>3182</v>
      </c>
      <c r="G307" s="135" t="s">
        <v>3186</v>
      </c>
      <c r="H307" s="135" t="s">
        <v>3527</v>
      </c>
      <c r="I307" s="135" t="s">
        <v>3528</v>
      </c>
      <c r="J307" s="135" t="s">
        <v>354</v>
      </c>
      <c r="K307" s="135" t="s">
        <v>311</v>
      </c>
      <c r="L307" s="138">
        <v>35000</v>
      </c>
      <c r="M307" s="140">
        <v>0</v>
      </c>
      <c r="N307" s="138">
        <v>1064</v>
      </c>
      <c r="O307" s="138">
        <v>1004.5</v>
      </c>
      <c r="P307" s="138">
        <f>SUM(Tabla20[[#This Row],[ADP]:[SFS - Salud Padres]])</f>
        <v>25</v>
      </c>
      <c r="Q307" s="138">
        <v>32906.5</v>
      </c>
      <c r="R307" s="135" t="str">
        <f>_xlfn.XLOOKUP(Tabla20[[#This Row],[cedula]],EMPXSEXO[NODOC],EMPXSEXO[GENERO])</f>
        <v>F</v>
      </c>
      <c r="S307" s="135" t="str">
        <f>_xlfn.XLOOKUP(Tabla20[[#This Row],[nomdepto]],Tabla21[LUGAR],Tabla21[CODLUGAR])</f>
        <v>01.83.00.14</v>
      </c>
      <c r="T307" s="135" t="s">
        <v>3724</v>
      </c>
      <c r="U307" s="135" t="s">
        <v>3723</v>
      </c>
      <c r="V307" s="137">
        <v>0</v>
      </c>
      <c r="W307" s="140">
        <v>0</v>
      </c>
      <c r="X307" s="140">
        <v>0</v>
      </c>
      <c r="Y307" s="137">
        <v>0</v>
      </c>
      <c r="Z307" s="141">
        <v>0</v>
      </c>
      <c r="AA307" s="138">
        <v>25</v>
      </c>
      <c r="AB307" s="137">
        <v>0</v>
      </c>
      <c r="AC307" s="137">
        <v>0</v>
      </c>
      <c r="AD307" s="140">
        <v>0</v>
      </c>
    </row>
    <row r="308" spans="1:30" hidden="1">
      <c r="A308" t="str">
        <f>Tabla20[[#This Row],[cedula]]&amp;Tabla20[[#This Row],[prog]]&amp;LEFT(Tabla20[[#This Row],[tipo]],3)</f>
        <v>0011602482901FIJ</v>
      </c>
      <c r="B308" s="135" t="s">
        <v>2463</v>
      </c>
      <c r="C308" s="135" t="s">
        <v>11</v>
      </c>
      <c r="D308" s="135" t="s">
        <v>2493</v>
      </c>
      <c r="E308" s="135" t="s">
        <v>3181</v>
      </c>
      <c r="F308" s="135" t="s">
        <v>3182</v>
      </c>
      <c r="G308" s="135" t="s">
        <v>3193</v>
      </c>
      <c r="H308" s="135" t="s">
        <v>1086</v>
      </c>
      <c r="I308" s="135" t="s">
        <v>149</v>
      </c>
      <c r="J308" s="135" t="s">
        <v>10</v>
      </c>
      <c r="K308" s="135" t="s">
        <v>311</v>
      </c>
      <c r="L308" s="138">
        <v>35000</v>
      </c>
      <c r="M308" s="137">
        <v>0</v>
      </c>
      <c r="N308" s="138">
        <v>1064</v>
      </c>
      <c r="O308" s="138">
        <v>1004.5</v>
      </c>
      <c r="P308" s="138">
        <f>SUM(Tabla20[[#This Row],[ADP]:[SFS - Salud Padres]])</f>
        <v>1621</v>
      </c>
      <c r="Q308" s="138">
        <v>31310.5</v>
      </c>
      <c r="R308" s="135" t="str">
        <f>_xlfn.XLOOKUP(Tabla20[[#This Row],[cedula]],EMPXSEXO[NODOC],EMPXSEXO[GENERO])</f>
        <v>F</v>
      </c>
      <c r="S308" s="135" t="str">
        <f>_xlfn.XLOOKUP(Tabla20[[#This Row],[nomdepto]],Tabla21[LUGAR],Tabla21[CODLUGAR])</f>
        <v>01.83.00.14</v>
      </c>
      <c r="T308" s="135" t="s">
        <v>3724</v>
      </c>
      <c r="U308" s="135" t="s">
        <v>3723</v>
      </c>
      <c r="V308" s="137">
        <v>0</v>
      </c>
      <c r="W308" s="139">
        <v>400</v>
      </c>
      <c r="X308" s="138">
        <v>1096</v>
      </c>
      <c r="Y308" s="137">
        <v>0</v>
      </c>
      <c r="Z308" s="138">
        <v>100</v>
      </c>
      <c r="AA308" s="138">
        <v>25</v>
      </c>
      <c r="AB308" s="137">
        <v>0</v>
      </c>
      <c r="AC308" s="137">
        <v>0</v>
      </c>
      <c r="AD308" s="137">
        <v>0</v>
      </c>
    </row>
    <row r="309" spans="1:30" hidden="1">
      <c r="A309" t="str">
        <f>Tabla20[[#This Row],[cedula]]&amp;Tabla20[[#This Row],[prog]]&amp;LEFT(Tabla20[[#This Row],[tipo]],3)</f>
        <v>2230159693201FIJ</v>
      </c>
      <c r="B309" s="135" t="s">
        <v>2463</v>
      </c>
      <c r="C309" s="135" t="s">
        <v>11</v>
      </c>
      <c r="D309" s="135" t="s">
        <v>2493</v>
      </c>
      <c r="E309" s="135" t="s">
        <v>3181</v>
      </c>
      <c r="F309" s="135" t="s">
        <v>3182</v>
      </c>
      <c r="G309" s="135" t="s">
        <v>3189</v>
      </c>
      <c r="H309" s="135" t="s">
        <v>1891</v>
      </c>
      <c r="I309" s="135" t="s">
        <v>280</v>
      </c>
      <c r="J309" s="135" t="s">
        <v>354</v>
      </c>
      <c r="K309" s="135" t="s">
        <v>311</v>
      </c>
      <c r="L309" s="138">
        <v>35000</v>
      </c>
      <c r="M309" s="137">
        <v>0</v>
      </c>
      <c r="N309" s="138">
        <v>1064</v>
      </c>
      <c r="O309" s="138">
        <v>1004.5</v>
      </c>
      <c r="P309" s="138">
        <f>SUM(Tabla20[[#This Row],[ADP]:[SFS - Salud Padres]])</f>
        <v>13321.08</v>
      </c>
      <c r="Q309" s="138">
        <v>19610.419999999998</v>
      </c>
      <c r="R309" s="135" t="str">
        <f>_xlfn.XLOOKUP(Tabla20[[#This Row],[cedula]],EMPXSEXO[NODOC],EMPXSEXO[GENERO])</f>
        <v>M</v>
      </c>
      <c r="S309" s="135" t="str">
        <f>_xlfn.XLOOKUP(Tabla20[[#This Row],[nomdepto]],Tabla21[LUGAR],Tabla21[CODLUGAR])</f>
        <v>01.83.00.14</v>
      </c>
      <c r="T309" s="135" t="s">
        <v>3724</v>
      </c>
      <c r="U309" s="135" t="s">
        <v>3723</v>
      </c>
      <c r="V309" s="137">
        <v>0</v>
      </c>
      <c r="W309" s="139">
        <v>300</v>
      </c>
      <c r="X309" s="139">
        <v>12996.08</v>
      </c>
      <c r="Y309" s="137">
        <v>0</v>
      </c>
      <c r="Z309" s="137">
        <v>0</v>
      </c>
      <c r="AA309" s="138">
        <v>25</v>
      </c>
      <c r="AB309" s="137">
        <v>0</v>
      </c>
      <c r="AC309" s="137">
        <v>0</v>
      </c>
      <c r="AD309" s="137">
        <v>0</v>
      </c>
    </row>
    <row r="310" spans="1:30" hidden="1">
      <c r="A310" t="str">
        <f>Tabla20[[#This Row],[cedula]]&amp;Tabla20[[#This Row],[prog]]&amp;LEFT(Tabla20[[#This Row],[tipo]],3)</f>
        <v>2230064960901FIJ</v>
      </c>
      <c r="B310" s="135" t="s">
        <v>2463</v>
      </c>
      <c r="C310" s="135" t="s">
        <v>11</v>
      </c>
      <c r="D310" s="135" t="s">
        <v>2493</v>
      </c>
      <c r="E310" s="135" t="s">
        <v>3181</v>
      </c>
      <c r="F310" s="135" t="s">
        <v>3182</v>
      </c>
      <c r="G310" s="135" t="s">
        <v>3190</v>
      </c>
      <c r="H310" s="135" t="s">
        <v>1914</v>
      </c>
      <c r="I310" s="135" t="s">
        <v>1011</v>
      </c>
      <c r="J310" s="135" t="s">
        <v>55</v>
      </c>
      <c r="K310" s="135" t="s">
        <v>311</v>
      </c>
      <c r="L310" s="138">
        <v>35000</v>
      </c>
      <c r="M310" s="140">
        <v>0</v>
      </c>
      <c r="N310" s="138">
        <v>1064</v>
      </c>
      <c r="O310" s="138">
        <v>1004.5</v>
      </c>
      <c r="P310" s="138">
        <f>SUM(Tabla20[[#This Row],[ADP]:[SFS - Salud Padres]])</f>
        <v>25</v>
      </c>
      <c r="Q310" s="138">
        <v>32906.5</v>
      </c>
      <c r="R310" s="135" t="str">
        <f>_xlfn.XLOOKUP(Tabla20[[#This Row],[cedula]],EMPXSEXO[NODOC],EMPXSEXO[GENERO])</f>
        <v>F</v>
      </c>
      <c r="S310" s="135" t="str">
        <f>_xlfn.XLOOKUP(Tabla20[[#This Row],[nomdepto]],Tabla21[LUGAR],Tabla21[CODLUGAR])</f>
        <v>01.83.00.14</v>
      </c>
      <c r="T310" s="135" t="s">
        <v>3724</v>
      </c>
      <c r="U310" s="135" t="s">
        <v>3723</v>
      </c>
      <c r="V310" s="137">
        <v>0</v>
      </c>
      <c r="W310" s="137">
        <v>0</v>
      </c>
      <c r="X310" s="140">
        <v>0</v>
      </c>
      <c r="Y310" s="137">
        <v>0</v>
      </c>
      <c r="Z310" s="140">
        <v>0</v>
      </c>
      <c r="AA310" s="138">
        <v>25</v>
      </c>
      <c r="AB310" s="137">
        <v>0</v>
      </c>
      <c r="AC310" s="137">
        <v>0</v>
      </c>
      <c r="AD310" s="137">
        <v>0</v>
      </c>
    </row>
    <row r="311" spans="1:30" hidden="1">
      <c r="A311" t="str">
        <f>Tabla20[[#This Row],[cedula]]&amp;Tabla20[[#This Row],[prog]]&amp;LEFT(Tabla20[[#This Row],[tipo]],3)</f>
        <v>0011087081301FIJ</v>
      </c>
      <c r="B311" s="135" t="s">
        <v>2463</v>
      </c>
      <c r="C311" s="135" t="s">
        <v>11</v>
      </c>
      <c r="D311" s="135" t="s">
        <v>2493</v>
      </c>
      <c r="E311" s="135" t="s">
        <v>3181</v>
      </c>
      <c r="F311" s="135" t="s">
        <v>3182</v>
      </c>
      <c r="G311" s="135" t="s">
        <v>3187</v>
      </c>
      <c r="H311" s="135" t="s">
        <v>1929</v>
      </c>
      <c r="I311" s="135" t="s">
        <v>318</v>
      </c>
      <c r="J311" s="135" t="s">
        <v>354</v>
      </c>
      <c r="K311" s="135" t="s">
        <v>311</v>
      </c>
      <c r="L311" s="138">
        <v>35000</v>
      </c>
      <c r="M311" s="141">
        <v>0</v>
      </c>
      <c r="N311" s="138">
        <v>1064</v>
      </c>
      <c r="O311" s="138">
        <v>1004.5</v>
      </c>
      <c r="P311" s="138">
        <f>SUM(Tabla20[[#This Row],[ADP]:[SFS - Salud Padres]])</f>
        <v>5171</v>
      </c>
      <c r="Q311" s="138">
        <v>27760.5</v>
      </c>
      <c r="R311" s="135" t="str">
        <f>_xlfn.XLOOKUP(Tabla20[[#This Row],[cedula]],EMPXSEXO[NODOC],EMPXSEXO[GENERO])</f>
        <v>M</v>
      </c>
      <c r="S311" s="135" t="str">
        <f>_xlfn.XLOOKUP(Tabla20[[#This Row],[nomdepto]],Tabla21[LUGAR],Tabla21[CODLUGAR])</f>
        <v>01.83.00.14</v>
      </c>
      <c r="T311" s="135" t="s">
        <v>3724</v>
      </c>
      <c r="U311" s="135" t="s">
        <v>3723</v>
      </c>
      <c r="V311" s="137">
        <v>0</v>
      </c>
      <c r="W311" s="141">
        <v>0</v>
      </c>
      <c r="X311" s="139">
        <v>5046</v>
      </c>
      <c r="Y311" s="137">
        <v>0</v>
      </c>
      <c r="Z311" s="139">
        <v>100</v>
      </c>
      <c r="AA311" s="138">
        <v>25</v>
      </c>
      <c r="AB311" s="137">
        <v>0</v>
      </c>
      <c r="AC311" s="137">
        <v>0</v>
      </c>
      <c r="AD311" s="137">
        <v>0</v>
      </c>
    </row>
    <row r="312" spans="1:30" hidden="1">
      <c r="A312" t="str">
        <f>Tabla20[[#This Row],[cedula]]&amp;Tabla20[[#This Row],[prog]]&amp;LEFT(Tabla20[[#This Row],[tipo]],3)</f>
        <v>4021316944001FIJ</v>
      </c>
      <c r="B312" s="135" t="s">
        <v>2463</v>
      </c>
      <c r="C312" s="135" t="s">
        <v>11</v>
      </c>
      <c r="D312" s="135" t="s">
        <v>2493</v>
      </c>
      <c r="E312" s="135" t="s">
        <v>3181</v>
      </c>
      <c r="F312" s="135" t="s">
        <v>3182</v>
      </c>
      <c r="G312" s="135" t="s">
        <v>3190</v>
      </c>
      <c r="H312" s="135" t="s">
        <v>1936</v>
      </c>
      <c r="I312" s="135" t="s">
        <v>1037</v>
      </c>
      <c r="J312" s="135" t="s">
        <v>354</v>
      </c>
      <c r="K312" s="135" t="s">
        <v>311</v>
      </c>
      <c r="L312" s="138">
        <v>35000</v>
      </c>
      <c r="M312" s="140">
        <v>0</v>
      </c>
      <c r="N312" s="138">
        <v>1064</v>
      </c>
      <c r="O312" s="138">
        <v>1004.5</v>
      </c>
      <c r="P312" s="138">
        <f>SUM(Tabla20[[#This Row],[ADP]:[SFS - Salud Padres]])</f>
        <v>25</v>
      </c>
      <c r="Q312" s="138">
        <v>32906.5</v>
      </c>
      <c r="R312" s="135" t="str">
        <f>_xlfn.XLOOKUP(Tabla20[[#This Row],[cedula]],EMPXSEXO[NODOC],EMPXSEXO[GENERO])</f>
        <v>M</v>
      </c>
      <c r="S312" s="135" t="str">
        <f>_xlfn.XLOOKUP(Tabla20[[#This Row],[nomdepto]],Tabla21[LUGAR],Tabla21[CODLUGAR])</f>
        <v>01.83.00.14</v>
      </c>
      <c r="T312" s="135" t="s">
        <v>3724</v>
      </c>
      <c r="U312" s="135" t="s">
        <v>3723</v>
      </c>
      <c r="V312" s="137">
        <v>0</v>
      </c>
      <c r="W312" s="140">
        <v>0</v>
      </c>
      <c r="X312" s="141">
        <v>0</v>
      </c>
      <c r="Y312" s="137">
        <v>0</v>
      </c>
      <c r="Z312" s="141">
        <v>0</v>
      </c>
      <c r="AA312" s="138">
        <v>25</v>
      </c>
      <c r="AB312" s="137">
        <v>0</v>
      </c>
      <c r="AC312" s="137">
        <v>0</v>
      </c>
      <c r="AD312" s="140">
        <v>0</v>
      </c>
    </row>
    <row r="313" spans="1:30" hidden="1">
      <c r="A313" t="str">
        <f>Tabla20[[#This Row],[cedula]]&amp;Tabla20[[#This Row],[prog]]&amp;LEFT(Tabla20[[#This Row],[tipo]],3)</f>
        <v>0010445299001FIJ</v>
      </c>
      <c r="B313" s="135" t="s">
        <v>2463</v>
      </c>
      <c r="C313" s="135" t="s">
        <v>11</v>
      </c>
      <c r="D313" s="135" t="s">
        <v>2493</v>
      </c>
      <c r="E313" s="135" t="s">
        <v>3181</v>
      </c>
      <c r="F313" s="135" t="s">
        <v>3182</v>
      </c>
      <c r="G313" s="135" t="s">
        <v>3183</v>
      </c>
      <c r="H313" s="135" t="s">
        <v>1112</v>
      </c>
      <c r="I313" s="135" t="s">
        <v>257</v>
      </c>
      <c r="J313" s="135" t="s">
        <v>258</v>
      </c>
      <c r="K313" s="110" t="s">
        <v>1658</v>
      </c>
      <c r="L313" s="138">
        <v>115000</v>
      </c>
      <c r="M313" s="139">
        <v>15633.74</v>
      </c>
      <c r="N313" s="138">
        <v>3496</v>
      </c>
      <c r="O313" s="138">
        <v>3300.5</v>
      </c>
      <c r="P313" s="138">
        <f>SUM(Tabla20[[#This Row],[ADP]:[SFS - Salud Padres]])</f>
        <v>10925</v>
      </c>
      <c r="Q313" s="138">
        <v>81644.759999999995</v>
      </c>
      <c r="R313" s="135" t="str">
        <f>_xlfn.XLOOKUP(Tabla20[[#This Row],[cedula]],EMPXSEXO[NODOC],EMPXSEXO[GENERO])</f>
        <v>F</v>
      </c>
      <c r="S313" s="135" t="str">
        <f>_xlfn.XLOOKUP(Tabla20[[#This Row],[nomdepto]],Tabla21[LUGAR],Tabla21[CODLUGAR])</f>
        <v>01.83.00.14.00.01</v>
      </c>
      <c r="T313" s="135" t="s">
        <v>3724</v>
      </c>
      <c r="U313" s="135" t="s">
        <v>3723</v>
      </c>
      <c r="V313" s="137">
        <v>0</v>
      </c>
      <c r="W313" s="141">
        <v>0</v>
      </c>
      <c r="X313" s="139">
        <v>10780</v>
      </c>
      <c r="Y313" s="137">
        <v>0</v>
      </c>
      <c r="Z313" s="139">
        <v>120</v>
      </c>
      <c r="AA313" s="138">
        <v>25</v>
      </c>
      <c r="AB313" s="137">
        <v>0</v>
      </c>
      <c r="AC313" s="137">
        <v>0</v>
      </c>
      <c r="AD313" s="137">
        <v>0</v>
      </c>
    </row>
    <row r="314" spans="1:30" hidden="1">
      <c r="A314" t="str">
        <f>Tabla20[[#This Row],[cedula]]&amp;Tabla20[[#This Row],[prog]]&amp;LEFT(Tabla20[[#This Row],[tipo]],3)</f>
        <v>0011285843601FIJ</v>
      </c>
      <c r="B314" s="135" t="s">
        <v>2463</v>
      </c>
      <c r="C314" s="135" t="s">
        <v>11</v>
      </c>
      <c r="D314" s="135" t="s">
        <v>2493</v>
      </c>
      <c r="E314" s="135" t="s">
        <v>3181</v>
      </c>
      <c r="F314" s="135" t="s">
        <v>3182</v>
      </c>
      <c r="G314" s="135" t="s">
        <v>3188</v>
      </c>
      <c r="H314" s="135" t="s">
        <v>1783</v>
      </c>
      <c r="I314" s="135" t="s">
        <v>256</v>
      </c>
      <c r="J314" s="135" t="s">
        <v>253</v>
      </c>
      <c r="K314" s="110" t="s">
        <v>1658</v>
      </c>
      <c r="L314" s="138">
        <v>70000</v>
      </c>
      <c r="M314" s="138">
        <v>5368.48</v>
      </c>
      <c r="N314" s="138">
        <v>2128</v>
      </c>
      <c r="O314" s="138">
        <v>2009</v>
      </c>
      <c r="P314" s="138">
        <f>SUM(Tabla20[[#This Row],[ADP]:[SFS - Salud Padres]])</f>
        <v>825</v>
      </c>
      <c r="Q314" s="138">
        <v>59669.52</v>
      </c>
      <c r="R314" s="135" t="str">
        <f>_xlfn.XLOOKUP(Tabla20[[#This Row],[cedula]],EMPXSEXO[NODOC],EMPXSEXO[GENERO])</f>
        <v>M</v>
      </c>
      <c r="S314" s="135" t="str">
        <f>_xlfn.XLOOKUP(Tabla20[[#This Row],[nomdepto]],Tabla21[LUGAR],Tabla21[CODLUGAR])</f>
        <v>01.83.00.14.00.01</v>
      </c>
      <c r="T314" s="135" t="s">
        <v>3724</v>
      </c>
      <c r="U314" s="135" t="s">
        <v>3723</v>
      </c>
      <c r="V314" s="137">
        <v>0</v>
      </c>
      <c r="W314" s="139">
        <v>800</v>
      </c>
      <c r="X314" s="137">
        <v>0</v>
      </c>
      <c r="Y314" s="137">
        <v>0</v>
      </c>
      <c r="Z314" s="140">
        <v>0</v>
      </c>
      <c r="AA314" s="138">
        <v>25</v>
      </c>
      <c r="AB314" s="137">
        <v>0</v>
      </c>
      <c r="AC314" s="137">
        <v>0</v>
      </c>
      <c r="AD314" s="141">
        <v>0</v>
      </c>
    </row>
    <row r="315" spans="1:30" hidden="1">
      <c r="A315" t="str">
        <f>Tabla20[[#This Row],[cedula]]&amp;Tabla20[[#This Row],[prog]]&amp;LEFT(Tabla20[[#This Row],[tipo]],3)</f>
        <v>0010990904401FIJ</v>
      </c>
      <c r="B315" s="135" t="s">
        <v>2463</v>
      </c>
      <c r="C315" s="135" t="s">
        <v>11</v>
      </c>
      <c r="D315" s="135" t="s">
        <v>2493</v>
      </c>
      <c r="E315" s="135" t="s">
        <v>3181</v>
      </c>
      <c r="F315" s="135" t="s">
        <v>3182</v>
      </c>
      <c r="G315" s="135" t="s">
        <v>3184</v>
      </c>
      <c r="H315" s="135" t="s">
        <v>1861</v>
      </c>
      <c r="I315" s="135" t="s">
        <v>259</v>
      </c>
      <c r="J315" s="135" t="s">
        <v>1362</v>
      </c>
      <c r="K315" s="110" t="s">
        <v>1658</v>
      </c>
      <c r="L315" s="138">
        <v>60000</v>
      </c>
      <c r="M315" s="139">
        <v>3486.68</v>
      </c>
      <c r="N315" s="138">
        <v>1824</v>
      </c>
      <c r="O315" s="138">
        <v>1722</v>
      </c>
      <c r="P315" s="138">
        <f>SUM(Tabla20[[#This Row],[ADP]:[SFS - Salud Padres]])</f>
        <v>1871</v>
      </c>
      <c r="Q315" s="138">
        <v>51096.32</v>
      </c>
      <c r="R315" s="135" t="str">
        <f>_xlfn.XLOOKUP(Tabla20[[#This Row],[cedula]],EMPXSEXO[NODOC],EMPXSEXO[GENERO])</f>
        <v>F</v>
      </c>
      <c r="S315" s="135" t="str">
        <f>_xlfn.XLOOKUP(Tabla20[[#This Row],[nomdepto]],Tabla21[LUGAR],Tabla21[CODLUGAR])</f>
        <v>01.83.00.14.00.01</v>
      </c>
      <c r="T315" s="135" t="s">
        <v>3724</v>
      </c>
      <c r="U315" s="135" t="s">
        <v>3723</v>
      </c>
      <c r="V315" s="137">
        <v>0</v>
      </c>
      <c r="W315" s="137">
        <v>0</v>
      </c>
      <c r="X315" s="138">
        <v>1846</v>
      </c>
      <c r="Y315" s="137">
        <v>0</v>
      </c>
      <c r="Z315" s="141">
        <v>0</v>
      </c>
      <c r="AA315" s="138">
        <v>25</v>
      </c>
      <c r="AB315" s="137">
        <v>0</v>
      </c>
      <c r="AC315" s="137">
        <v>0</v>
      </c>
      <c r="AD315" s="137">
        <v>0</v>
      </c>
    </row>
    <row r="316" spans="1:30" hidden="1">
      <c r="A316" t="str">
        <f>Tabla20[[#This Row],[cedula]]&amp;Tabla20[[#This Row],[prog]]&amp;LEFT(Tabla20[[#This Row],[tipo]],3)</f>
        <v>4022558811601FIJ</v>
      </c>
      <c r="B316" s="135" t="s">
        <v>2463</v>
      </c>
      <c r="C316" s="135" t="s">
        <v>11</v>
      </c>
      <c r="D316" s="135" t="s">
        <v>2493</v>
      </c>
      <c r="E316" s="135" t="s">
        <v>3181</v>
      </c>
      <c r="F316" s="135" t="s">
        <v>3182</v>
      </c>
      <c r="G316" s="135" t="s">
        <v>3186</v>
      </c>
      <c r="H316" s="135" t="s">
        <v>3549</v>
      </c>
      <c r="I316" s="135" t="s">
        <v>3618</v>
      </c>
      <c r="J316" s="135" t="s">
        <v>354</v>
      </c>
      <c r="K316" s="110" t="s">
        <v>3061</v>
      </c>
      <c r="L316" s="138">
        <v>35000</v>
      </c>
      <c r="M316" s="140">
        <v>0</v>
      </c>
      <c r="N316" s="138">
        <v>1064</v>
      </c>
      <c r="O316" s="138">
        <v>1004.5</v>
      </c>
      <c r="P316" s="138">
        <f>SUM(Tabla20[[#This Row],[ADP]:[SFS - Salud Padres]])</f>
        <v>25</v>
      </c>
      <c r="Q316" s="138">
        <v>32906.5</v>
      </c>
      <c r="R316" s="135" t="str">
        <f>_xlfn.XLOOKUP(Tabla20[[#This Row],[cedula]],EMPXSEXO[NODOC],EMPXSEXO[GENERO])</f>
        <v>F</v>
      </c>
      <c r="S316" s="135" t="str">
        <f>_xlfn.XLOOKUP(Tabla20[[#This Row],[nomdepto]],Tabla21[LUGAR],Tabla21[CODLUGAR])</f>
        <v>01.83.00.14.00.02</v>
      </c>
      <c r="T316" s="135" t="s">
        <v>3724</v>
      </c>
      <c r="U316" s="135" t="s">
        <v>3723</v>
      </c>
      <c r="V316" s="137">
        <v>0</v>
      </c>
      <c r="W316" s="137">
        <v>0</v>
      </c>
      <c r="X316" s="137">
        <v>0</v>
      </c>
      <c r="Y316" s="137">
        <v>0</v>
      </c>
      <c r="Z316" s="141">
        <v>0</v>
      </c>
      <c r="AA316" s="138">
        <v>25</v>
      </c>
      <c r="AB316" s="137">
        <v>0</v>
      </c>
      <c r="AC316" s="137">
        <v>0</v>
      </c>
      <c r="AD316" s="141">
        <v>0</v>
      </c>
    </row>
    <row r="317" spans="1:30" hidden="1">
      <c r="A317" t="str">
        <f>Tabla20[[#This Row],[cedula]]&amp;Tabla20[[#This Row],[prog]]&amp;LEFT(Tabla20[[#This Row],[tipo]],3)</f>
        <v>4023154715501FIJ</v>
      </c>
      <c r="B317" s="135" t="s">
        <v>2463</v>
      </c>
      <c r="C317" s="135" t="s">
        <v>11</v>
      </c>
      <c r="D317" s="135" t="s">
        <v>2493</v>
      </c>
      <c r="E317" s="135" t="s">
        <v>3181</v>
      </c>
      <c r="F317" s="135" t="s">
        <v>3182</v>
      </c>
      <c r="G317" s="135" t="s">
        <v>3186</v>
      </c>
      <c r="H317" s="135" t="s">
        <v>3531</v>
      </c>
      <c r="I317" s="135" t="s">
        <v>3532</v>
      </c>
      <c r="J317" s="135" t="s">
        <v>354</v>
      </c>
      <c r="K317" s="110" t="s">
        <v>3058</v>
      </c>
      <c r="L317" s="138">
        <v>35000</v>
      </c>
      <c r="M317" s="137">
        <v>0</v>
      </c>
      <c r="N317" s="138">
        <v>1064</v>
      </c>
      <c r="O317" s="138">
        <v>1004.5</v>
      </c>
      <c r="P317" s="138">
        <f>SUM(Tabla20[[#This Row],[ADP]:[SFS - Salud Padres]])</f>
        <v>586.88</v>
      </c>
      <c r="Q317" s="138">
        <v>32344.62</v>
      </c>
      <c r="R317" s="135" t="str">
        <f>_xlfn.XLOOKUP(Tabla20[[#This Row],[cedula]],EMPXSEXO[NODOC],EMPXSEXO[GENERO])</f>
        <v>M</v>
      </c>
      <c r="S317" s="135" t="str">
        <f>_xlfn.XLOOKUP(Tabla20[[#This Row],[nomdepto]],Tabla21[LUGAR],Tabla21[CODLUGAR])</f>
        <v>01.83.00.14.00.04</v>
      </c>
      <c r="T317" s="135" t="s">
        <v>3724</v>
      </c>
      <c r="U317" s="135" t="s">
        <v>3723</v>
      </c>
      <c r="V317" s="137">
        <v>0</v>
      </c>
      <c r="W317" s="139">
        <v>561.88</v>
      </c>
      <c r="X317" s="140">
        <v>0</v>
      </c>
      <c r="Y317" s="137">
        <v>0</v>
      </c>
      <c r="Z317" s="137">
        <v>0</v>
      </c>
      <c r="AA317" s="138">
        <v>25</v>
      </c>
      <c r="AB317" s="137">
        <v>0</v>
      </c>
      <c r="AC317" s="137">
        <v>0</v>
      </c>
      <c r="AD317" s="137">
        <v>0</v>
      </c>
    </row>
    <row r="318" spans="1:30" hidden="1">
      <c r="A318" t="str">
        <f>Tabla20[[#This Row],[cedula]]&amp;Tabla20[[#This Row],[prog]]&amp;LEFT(Tabla20[[#This Row],[tipo]],3)</f>
        <v>0310542195601FIJ</v>
      </c>
      <c r="B318" s="135" t="s">
        <v>2463</v>
      </c>
      <c r="C318" s="135" t="s">
        <v>11</v>
      </c>
      <c r="D318" s="135" t="s">
        <v>2493</v>
      </c>
      <c r="E318" s="135" t="s">
        <v>3181</v>
      </c>
      <c r="F318" s="135" t="s">
        <v>3182</v>
      </c>
      <c r="G318" s="135" t="s">
        <v>3184</v>
      </c>
      <c r="H318" s="135" t="s">
        <v>1814</v>
      </c>
      <c r="I318" s="135" t="s">
        <v>1006</v>
      </c>
      <c r="J318" s="135" t="s">
        <v>779</v>
      </c>
      <c r="K318" s="110" t="s">
        <v>1650</v>
      </c>
      <c r="L318" s="138">
        <v>260000</v>
      </c>
      <c r="M318" s="139">
        <v>50296.02</v>
      </c>
      <c r="N318" s="138">
        <v>5685.41</v>
      </c>
      <c r="O318" s="138">
        <v>7462</v>
      </c>
      <c r="P318" s="138">
        <f>SUM(Tabla20[[#This Row],[ADP]:[SFS - Salud Padres]])</f>
        <v>2446.81</v>
      </c>
      <c r="Q318" s="138">
        <v>194109.76</v>
      </c>
      <c r="R318" s="135" t="str">
        <f>_xlfn.XLOOKUP(Tabla20[[#This Row],[cedula]],EMPXSEXO[NODOC],EMPXSEXO[GENERO])</f>
        <v>M</v>
      </c>
      <c r="S318" s="135" t="str">
        <f>_xlfn.XLOOKUP(Tabla20[[#This Row],[nomdepto]],Tabla21[LUGAR],Tabla21[CODLUGAR])</f>
        <v>01.83.01</v>
      </c>
      <c r="T318" s="135" t="s">
        <v>3724</v>
      </c>
      <c r="U318" s="135" t="s">
        <v>3723</v>
      </c>
      <c r="V318" s="137">
        <v>0</v>
      </c>
      <c r="W318" s="138">
        <v>2421.81</v>
      </c>
      <c r="X318" s="140">
        <v>0</v>
      </c>
      <c r="Y318" s="137">
        <v>0</v>
      </c>
      <c r="Z318" s="140">
        <v>0</v>
      </c>
      <c r="AA318" s="138">
        <v>25</v>
      </c>
      <c r="AB318" s="137">
        <v>0</v>
      </c>
      <c r="AC318" s="137">
        <v>0</v>
      </c>
      <c r="AD318" s="137">
        <v>0</v>
      </c>
    </row>
    <row r="319" spans="1:30" hidden="1">
      <c r="A319" t="str">
        <f>Tabla20[[#This Row],[cedula]]&amp;Tabla20[[#This Row],[prog]]&amp;LEFT(Tabla20[[#This Row],[tipo]],3)</f>
        <v>2250070589601FIJ</v>
      </c>
      <c r="B319" s="135" t="s">
        <v>2463</v>
      </c>
      <c r="C319" s="135" t="s">
        <v>11</v>
      </c>
      <c r="D319" s="135" t="s">
        <v>2493</v>
      </c>
      <c r="E319" s="135" t="s">
        <v>3181</v>
      </c>
      <c r="F319" s="135" t="s">
        <v>3182</v>
      </c>
      <c r="G319" s="135" t="s">
        <v>3186</v>
      </c>
      <c r="H319" s="135" t="s">
        <v>1748</v>
      </c>
      <c r="I319" s="135" t="s">
        <v>1681</v>
      </c>
      <c r="J319" s="135" t="s">
        <v>32</v>
      </c>
      <c r="K319" s="110" t="s">
        <v>1650</v>
      </c>
      <c r="L319" s="138">
        <v>50000</v>
      </c>
      <c r="M319" s="140">
        <v>0</v>
      </c>
      <c r="N319" s="138">
        <v>1520</v>
      </c>
      <c r="O319" s="138">
        <v>1435</v>
      </c>
      <c r="P319" s="138">
        <f>SUM(Tabla20[[#This Row],[ADP]:[SFS - Salud Padres]])</f>
        <v>25</v>
      </c>
      <c r="Q319" s="138">
        <v>47020</v>
      </c>
      <c r="R319" s="135" t="str">
        <f>_xlfn.XLOOKUP(Tabla20[[#This Row],[cedula]],EMPXSEXO[NODOC],EMPXSEXO[GENERO])</f>
        <v>F</v>
      </c>
      <c r="S319" s="135" t="str">
        <f>_xlfn.XLOOKUP(Tabla20[[#This Row],[nomdepto]],Tabla21[LUGAR],Tabla21[CODLUGAR])</f>
        <v>01.83.01</v>
      </c>
      <c r="T319" s="135" t="s">
        <v>3724</v>
      </c>
      <c r="U319" s="135" t="s">
        <v>3723</v>
      </c>
      <c r="V319" s="137">
        <v>0</v>
      </c>
      <c r="W319" s="137">
        <v>0</v>
      </c>
      <c r="X319" s="137">
        <v>0</v>
      </c>
      <c r="Y319" s="137">
        <v>0</v>
      </c>
      <c r="Z319" s="140">
        <v>0</v>
      </c>
      <c r="AA319" s="138">
        <v>25</v>
      </c>
      <c r="AB319" s="137">
        <v>0</v>
      </c>
      <c r="AC319" s="137">
        <v>0</v>
      </c>
      <c r="AD319" s="140">
        <v>0</v>
      </c>
    </row>
    <row r="320" spans="1:30" hidden="1">
      <c r="A320" t="str">
        <f>Tabla20[[#This Row],[cedula]]&amp;Tabla20[[#This Row],[prog]]&amp;LEFT(Tabla20[[#This Row],[tipo]],3)</f>
        <v>0011183321601FIJ</v>
      </c>
      <c r="B320" s="135" t="s">
        <v>2463</v>
      </c>
      <c r="C320" s="135" t="s">
        <v>11</v>
      </c>
      <c r="D320" s="135" t="s">
        <v>2493</v>
      </c>
      <c r="E320" s="135" t="s">
        <v>3181</v>
      </c>
      <c r="F320" s="135" t="s">
        <v>3182</v>
      </c>
      <c r="G320" s="135" t="s">
        <v>3186</v>
      </c>
      <c r="H320" s="135" t="s">
        <v>2470</v>
      </c>
      <c r="I320" s="135" t="s">
        <v>2482</v>
      </c>
      <c r="J320" s="135" t="s">
        <v>586</v>
      </c>
      <c r="K320" s="110" t="s">
        <v>1650</v>
      </c>
      <c r="L320" s="138">
        <v>24000</v>
      </c>
      <c r="M320" s="137">
        <v>0</v>
      </c>
      <c r="N320" s="138">
        <v>729.6</v>
      </c>
      <c r="O320" s="138">
        <v>688.8</v>
      </c>
      <c r="P320" s="138">
        <f>SUM(Tabla20[[#This Row],[ADP]:[SFS - Salud Padres]])</f>
        <v>9490.36</v>
      </c>
      <c r="Q320" s="138">
        <v>13091.24</v>
      </c>
      <c r="R320" s="135" t="str">
        <f>_xlfn.XLOOKUP(Tabla20[[#This Row],[cedula]],EMPXSEXO[NODOC],EMPXSEXO[GENERO])</f>
        <v>M</v>
      </c>
      <c r="S320" s="135" t="str">
        <f>_xlfn.XLOOKUP(Tabla20[[#This Row],[nomdepto]],Tabla21[LUGAR],Tabla21[CODLUGAR])</f>
        <v>01.83.01</v>
      </c>
      <c r="T320" s="135" t="s">
        <v>3724</v>
      </c>
      <c r="U320" s="135" t="s">
        <v>3723</v>
      </c>
      <c r="V320" s="137">
        <v>0</v>
      </c>
      <c r="W320" s="137">
        <v>0</v>
      </c>
      <c r="X320" s="139">
        <v>9465.36</v>
      </c>
      <c r="Y320" s="137">
        <v>0</v>
      </c>
      <c r="Z320" s="137">
        <v>0</v>
      </c>
      <c r="AA320" s="138">
        <v>25</v>
      </c>
      <c r="AB320" s="137">
        <v>0</v>
      </c>
      <c r="AC320" s="137">
        <v>0</v>
      </c>
      <c r="AD320" s="137">
        <v>0</v>
      </c>
    </row>
    <row r="321" spans="1:30" hidden="1">
      <c r="A321" t="str">
        <f>Tabla20[[#This Row],[cedula]]&amp;Tabla20[[#This Row],[prog]]&amp;LEFT(Tabla20[[#This Row],[tipo]],3)</f>
        <v>0011260774211FIJ</v>
      </c>
      <c r="B321" s="135" t="s">
        <v>2463</v>
      </c>
      <c r="C321" s="135" t="s">
        <v>11</v>
      </c>
      <c r="D321" s="135" t="s">
        <v>2496</v>
      </c>
      <c r="E321" s="135" t="s">
        <v>3181</v>
      </c>
      <c r="F321" s="135" t="s">
        <v>3222</v>
      </c>
      <c r="G321" s="135" t="s">
        <v>3183</v>
      </c>
      <c r="H321" s="135" t="s">
        <v>2017</v>
      </c>
      <c r="I321" s="135" t="s">
        <v>412</v>
      </c>
      <c r="J321" s="135" t="s">
        <v>245</v>
      </c>
      <c r="K321" s="110" t="s">
        <v>1653</v>
      </c>
      <c r="L321" s="138">
        <v>35000</v>
      </c>
      <c r="M321" s="141">
        <v>0</v>
      </c>
      <c r="N321" s="138">
        <v>1064</v>
      </c>
      <c r="O321" s="138">
        <v>1004.5</v>
      </c>
      <c r="P321" s="138">
        <f>SUM(Tabla20[[#This Row],[ADP]:[SFS - Salud Padres]])</f>
        <v>1121</v>
      </c>
      <c r="Q321" s="138">
        <v>31810.5</v>
      </c>
      <c r="R321" s="135" t="str">
        <f>_xlfn.XLOOKUP(Tabla20[[#This Row],[cedula]],EMPXSEXO[NODOC],EMPXSEXO[GENERO])</f>
        <v>F</v>
      </c>
      <c r="S321" s="135" t="str">
        <f>_xlfn.XLOOKUP(Tabla20[[#This Row],[nomdepto]],Tabla21[LUGAR],Tabla21[CODLUGAR])</f>
        <v>01.83.01.00.02</v>
      </c>
      <c r="T321" s="135" t="s">
        <v>3724</v>
      </c>
      <c r="U321" s="135" t="s">
        <v>3723</v>
      </c>
      <c r="V321" s="137">
        <v>0</v>
      </c>
      <c r="W321" s="137">
        <v>0</v>
      </c>
      <c r="X321" s="138">
        <v>1096</v>
      </c>
      <c r="Y321" s="137">
        <v>0</v>
      </c>
      <c r="Z321" s="137">
        <v>0</v>
      </c>
      <c r="AA321" s="138">
        <v>25</v>
      </c>
      <c r="AB321" s="137">
        <v>0</v>
      </c>
      <c r="AC321" s="137">
        <v>0</v>
      </c>
      <c r="AD321" s="137">
        <v>0</v>
      </c>
    </row>
    <row r="322" spans="1:30" hidden="1">
      <c r="A322" t="str">
        <f>Tabla20[[#This Row],[cedula]]&amp;Tabla20[[#This Row],[prog]]&amp;LEFT(Tabla20[[#This Row],[tipo]],3)</f>
        <v>0010975528001FIJ</v>
      </c>
      <c r="B322" s="135" t="s">
        <v>2463</v>
      </c>
      <c r="C322" s="135" t="s">
        <v>11</v>
      </c>
      <c r="D322" s="135" t="s">
        <v>2493</v>
      </c>
      <c r="E322" s="135" t="s">
        <v>3181</v>
      </c>
      <c r="F322" s="135" t="s">
        <v>3182</v>
      </c>
      <c r="G322" s="135" t="s">
        <v>3184</v>
      </c>
      <c r="H322" s="135" t="s">
        <v>1818</v>
      </c>
      <c r="I322" s="135" t="s">
        <v>778</v>
      </c>
      <c r="J322" s="135" t="s">
        <v>779</v>
      </c>
      <c r="K322" s="110" t="s">
        <v>1649</v>
      </c>
      <c r="L322" s="138">
        <v>260000</v>
      </c>
      <c r="M322" s="139">
        <v>50296.02</v>
      </c>
      <c r="N322" s="138">
        <v>5685.41</v>
      </c>
      <c r="O322" s="138">
        <v>7462</v>
      </c>
      <c r="P322" s="138">
        <f>SUM(Tabla20[[#This Row],[ADP]:[SFS - Salud Padres]])</f>
        <v>1025</v>
      </c>
      <c r="Q322" s="138">
        <v>195531.57</v>
      </c>
      <c r="R322" s="135" t="str">
        <f>_xlfn.XLOOKUP(Tabla20[[#This Row],[cedula]],EMPXSEXO[NODOC],EMPXSEXO[GENERO])</f>
        <v>M</v>
      </c>
      <c r="S322" s="135" t="str">
        <f>_xlfn.XLOOKUP(Tabla20[[#This Row],[nomdepto]],Tabla21[LUGAR],Tabla21[CODLUGAR])</f>
        <v>01.83.02</v>
      </c>
      <c r="T322" s="135" t="s">
        <v>3724</v>
      </c>
      <c r="U322" s="135" t="s">
        <v>3723</v>
      </c>
      <c r="V322" s="137">
        <v>0</v>
      </c>
      <c r="W322" s="139">
        <v>1000</v>
      </c>
      <c r="X322" s="140">
        <v>0</v>
      </c>
      <c r="Y322" s="137">
        <v>0</v>
      </c>
      <c r="Z322" s="137">
        <v>0</v>
      </c>
      <c r="AA322" s="138">
        <v>25</v>
      </c>
      <c r="AB322" s="137">
        <v>0</v>
      </c>
      <c r="AC322" s="137">
        <v>0</v>
      </c>
      <c r="AD322" s="137">
        <v>0</v>
      </c>
    </row>
    <row r="323" spans="1:30" hidden="1">
      <c r="A323" t="str">
        <f>Tabla20[[#This Row],[cedula]]&amp;Tabla20[[#This Row],[prog]]&amp;LEFT(Tabla20[[#This Row],[tipo]],3)</f>
        <v>0010946517901FIJ</v>
      </c>
      <c r="B323" s="135" t="s">
        <v>2463</v>
      </c>
      <c r="C323" s="135" t="s">
        <v>11</v>
      </c>
      <c r="D323" s="135" t="s">
        <v>2493</v>
      </c>
      <c r="E323" s="135" t="s">
        <v>3181</v>
      </c>
      <c r="F323" s="135" t="s">
        <v>3182</v>
      </c>
      <c r="G323" s="135" t="s">
        <v>3187</v>
      </c>
      <c r="H323" s="135" t="s">
        <v>1139</v>
      </c>
      <c r="I323" s="135" t="s">
        <v>296</v>
      </c>
      <c r="J323" s="135" t="s">
        <v>297</v>
      </c>
      <c r="K323" s="110" t="s">
        <v>1649</v>
      </c>
      <c r="L323" s="138">
        <v>115000</v>
      </c>
      <c r="M323" s="139">
        <v>15633.74</v>
      </c>
      <c r="N323" s="138">
        <v>3496</v>
      </c>
      <c r="O323" s="138">
        <v>3300.5</v>
      </c>
      <c r="P323" s="138">
        <f>SUM(Tabla20[[#This Row],[ADP]:[SFS - Salud Padres]])</f>
        <v>75</v>
      </c>
      <c r="Q323" s="138">
        <v>92494.76</v>
      </c>
      <c r="R323" s="135" t="str">
        <f>_xlfn.XLOOKUP(Tabla20[[#This Row],[cedula]],EMPXSEXO[NODOC],EMPXSEXO[GENERO])</f>
        <v>F</v>
      </c>
      <c r="S323" s="135" t="str">
        <f>_xlfn.XLOOKUP(Tabla20[[#This Row],[nomdepto]],Tabla21[LUGAR],Tabla21[CODLUGAR])</f>
        <v>01.83.02</v>
      </c>
      <c r="T323" s="135" t="s">
        <v>3724</v>
      </c>
      <c r="U323" s="135" t="s">
        <v>3723</v>
      </c>
      <c r="V323" s="137">
        <v>0</v>
      </c>
      <c r="W323" s="137">
        <v>0</v>
      </c>
      <c r="X323" s="140">
        <v>0</v>
      </c>
      <c r="Y323" s="137">
        <v>0</v>
      </c>
      <c r="Z323" s="139">
        <v>50</v>
      </c>
      <c r="AA323" s="138">
        <v>25</v>
      </c>
      <c r="AB323" s="137">
        <v>0</v>
      </c>
      <c r="AC323" s="137">
        <v>0</v>
      </c>
      <c r="AD323" s="137">
        <v>0</v>
      </c>
    </row>
    <row r="324" spans="1:30" hidden="1">
      <c r="A324" t="str">
        <f>Tabla20[[#This Row],[cedula]]&amp;Tabla20[[#This Row],[prog]]&amp;LEFT(Tabla20[[#This Row],[tipo]],3)</f>
        <v>0010940960701FIJ</v>
      </c>
      <c r="B324" s="135" t="s">
        <v>2463</v>
      </c>
      <c r="C324" s="135" t="s">
        <v>11</v>
      </c>
      <c r="D324" s="135" t="s">
        <v>2493</v>
      </c>
      <c r="E324" s="135" t="s">
        <v>3181</v>
      </c>
      <c r="F324" s="135" t="s">
        <v>3182</v>
      </c>
      <c r="G324" s="135" t="s">
        <v>3184</v>
      </c>
      <c r="H324" s="135" t="s">
        <v>1806</v>
      </c>
      <c r="I324" s="135" t="s">
        <v>935</v>
      </c>
      <c r="J324" s="135" t="s">
        <v>32</v>
      </c>
      <c r="K324" t="s">
        <v>1649</v>
      </c>
      <c r="L324" s="138">
        <v>100000</v>
      </c>
      <c r="M324" s="138">
        <v>12105.37</v>
      </c>
      <c r="N324" s="138">
        <v>3040</v>
      </c>
      <c r="O324" s="138">
        <v>2870</v>
      </c>
      <c r="P324" s="138">
        <f>SUM(Tabla20[[#This Row],[ADP]:[SFS - Salud Padres]])</f>
        <v>1625</v>
      </c>
      <c r="Q324" s="138">
        <v>80359.63</v>
      </c>
      <c r="R324" s="135" t="str">
        <f>_xlfn.XLOOKUP(Tabla20[[#This Row],[cedula]],EMPXSEXO[NODOC],EMPXSEXO[GENERO])</f>
        <v>M</v>
      </c>
      <c r="S324" s="135" t="str">
        <f>_xlfn.XLOOKUP(Tabla20[[#This Row],[nomdepto]],Tabla21[LUGAR],Tabla21[CODLUGAR])</f>
        <v>01.83.02</v>
      </c>
      <c r="T324" s="135" t="s">
        <v>3724</v>
      </c>
      <c r="U324" s="135" t="s">
        <v>3723</v>
      </c>
      <c r="V324" s="137">
        <v>0</v>
      </c>
      <c r="W324" s="139">
        <v>1600</v>
      </c>
      <c r="X324" s="137">
        <v>0</v>
      </c>
      <c r="Y324" s="137">
        <v>0</v>
      </c>
      <c r="Z324" s="137">
        <v>0</v>
      </c>
      <c r="AA324" s="138">
        <v>25</v>
      </c>
      <c r="AB324" s="137">
        <v>0</v>
      </c>
      <c r="AC324" s="137">
        <v>0</v>
      </c>
      <c r="AD324" s="137">
        <v>0</v>
      </c>
    </row>
    <row r="325" spans="1:30" hidden="1">
      <c r="A325" t="str">
        <f>Tabla20[[#This Row],[cedula]]&amp;Tabla20[[#This Row],[prog]]&amp;LEFT(Tabla20[[#This Row],[tipo]],3)</f>
        <v>0560156502001FIJ</v>
      </c>
      <c r="B325" s="135" t="s">
        <v>2463</v>
      </c>
      <c r="C325" s="135" t="s">
        <v>11</v>
      </c>
      <c r="D325" s="135" t="s">
        <v>2493</v>
      </c>
      <c r="E325" s="135" t="s">
        <v>3181</v>
      </c>
      <c r="F325" s="135" t="s">
        <v>3182</v>
      </c>
      <c r="G325" s="135" t="s">
        <v>3193</v>
      </c>
      <c r="H325" s="135" t="s">
        <v>1877</v>
      </c>
      <c r="I325" s="135" t="s">
        <v>791</v>
      </c>
      <c r="J325" s="135" t="s">
        <v>59</v>
      </c>
      <c r="K325" t="s">
        <v>1649</v>
      </c>
      <c r="L325" s="138">
        <v>75000</v>
      </c>
      <c r="M325" s="138">
        <v>6309.38</v>
      </c>
      <c r="N325" s="138">
        <v>2280</v>
      </c>
      <c r="O325" s="138">
        <v>2152.5</v>
      </c>
      <c r="P325" s="138">
        <f>SUM(Tabla20[[#This Row],[ADP]:[SFS - Salud Padres]])</f>
        <v>25</v>
      </c>
      <c r="Q325" s="138">
        <v>64233.120000000003</v>
      </c>
      <c r="R325" s="135" t="str">
        <f>_xlfn.XLOOKUP(Tabla20[[#This Row],[cedula]],EMPXSEXO[NODOC],EMPXSEXO[GENERO])</f>
        <v>M</v>
      </c>
      <c r="S325" s="135" t="str">
        <f>_xlfn.XLOOKUP(Tabla20[[#This Row],[nomdepto]],Tabla21[LUGAR],Tabla21[CODLUGAR])</f>
        <v>01.83.02</v>
      </c>
      <c r="T325" s="135" t="s">
        <v>3724</v>
      </c>
      <c r="U325" s="135" t="s">
        <v>3723</v>
      </c>
      <c r="V325" s="137">
        <v>0</v>
      </c>
      <c r="W325" s="137">
        <v>0</v>
      </c>
      <c r="X325" s="137">
        <v>0</v>
      </c>
      <c r="Y325" s="137">
        <v>0</v>
      </c>
      <c r="Z325" s="137">
        <v>0</v>
      </c>
      <c r="AA325" s="138">
        <v>25</v>
      </c>
      <c r="AB325" s="137">
        <v>0</v>
      </c>
      <c r="AC325" s="137">
        <v>0</v>
      </c>
      <c r="AD325" s="141">
        <v>0</v>
      </c>
    </row>
    <row r="326" spans="1:30" hidden="1">
      <c r="A326" t="str">
        <f>Tabla20[[#This Row],[cedula]]&amp;Tabla20[[#This Row],[prog]]&amp;LEFT(Tabla20[[#This Row],[tipo]],3)</f>
        <v>0010276050101FIJ</v>
      </c>
      <c r="B326" s="135" t="s">
        <v>2463</v>
      </c>
      <c r="C326" s="135" t="s">
        <v>11</v>
      </c>
      <c r="D326" s="135" t="s">
        <v>2493</v>
      </c>
      <c r="E326" s="135" t="s">
        <v>3181</v>
      </c>
      <c r="F326" s="135" t="s">
        <v>3182</v>
      </c>
      <c r="G326" s="135" t="s">
        <v>3188</v>
      </c>
      <c r="H326" s="135" t="s">
        <v>1152</v>
      </c>
      <c r="I326" s="135" t="s">
        <v>803</v>
      </c>
      <c r="J326" s="135" t="s">
        <v>746</v>
      </c>
      <c r="K326" t="s">
        <v>1649</v>
      </c>
      <c r="L326" s="138">
        <v>70000</v>
      </c>
      <c r="M326" s="139">
        <v>4737.5</v>
      </c>
      <c r="N326" s="138">
        <v>2128</v>
      </c>
      <c r="O326" s="138">
        <v>2009</v>
      </c>
      <c r="P326" s="138">
        <f>SUM(Tabla20[[#This Row],[ADP]:[SFS - Salud Padres]])</f>
        <v>4029.9</v>
      </c>
      <c r="Q326" s="138">
        <v>57095.6</v>
      </c>
      <c r="R326" s="135" t="str">
        <f>_xlfn.XLOOKUP(Tabla20[[#This Row],[cedula]],EMPXSEXO[NODOC],EMPXSEXO[GENERO])</f>
        <v>F</v>
      </c>
      <c r="S326" s="135" t="str">
        <f>_xlfn.XLOOKUP(Tabla20[[#This Row],[nomdepto]],Tabla21[LUGAR],Tabla21[CODLUGAR])</f>
        <v>01.83.02</v>
      </c>
      <c r="T326" s="135" t="s">
        <v>3724</v>
      </c>
      <c r="U326" s="135" t="s">
        <v>3723</v>
      </c>
      <c r="V326" s="137">
        <v>0</v>
      </c>
      <c r="W326" s="139">
        <v>800</v>
      </c>
      <c r="X326" s="140">
        <v>0</v>
      </c>
      <c r="Y326" s="137">
        <v>0</v>
      </c>
      <c r="Z326" s="138">
        <v>50</v>
      </c>
      <c r="AA326" s="138">
        <v>25</v>
      </c>
      <c r="AB326" s="137">
        <v>0</v>
      </c>
      <c r="AC326" s="137">
        <v>0</v>
      </c>
      <c r="AD326" s="139">
        <v>3154.9</v>
      </c>
    </row>
    <row r="327" spans="1:30" hidden="1">
      <c r="A327" t="str">
        <f>Tabla20[[#This Row],[cedula]]&amp;Tabla20[[#This Row],[prog]]&amp;LEFT(Tabla20[[#This Row],[tipo]],3)</f>
        <v>0010871000501FIJ</v>
      </c>
      <c r="B327" s="135" t="s">
        <v>2463</v>
      </c>
      <c r="C327" s="135" t="s">
        <v>11</v>
      </c>
      <c r="D327" s="135" t="s">
        <v>2493</v>
      </c>
      <c r="E327" s="135" t="s">
        <v>3181</v>
      </c>
      <c r="F327" s="135" t="s">
        <v>3182</v>
      </c>
      <c r="G327" s="135" t="s">
        <v>3184</v>
      </c>
      <c r="H327" s="135" t="s">
        <v>1854</v>
      </c>
      <c r="I327" s="135" t="s">
        <v>786</v>
      </c>
      <c r="J327" s="135" t="s">
        <v>32</v>
      </c>
      <c r="K327" t="s">
        <v>1649</v>
      </c>
      <c r="L327" s="138">
        <v>55000</v>
      </c>
      <c r="M327" s="138">
        <v>2086.44</v>
      </c>
      <c r="N327" s="138">
        <v>1672</v>
      </c>
      <c r="O327" s="138">
        <v>1578.5</v>
      </c>
      <c r="P327" s="138">
        <f>SUM(Tabla20[[#This Row],[ADP]:[SFS - Salud Padres]])</f>
        <v>23132.440000000002</v>
      </c>
      <c r="Q327" s="138">
        <v>26530.62</v>
      </c>
      <c r="R327" s="135" t="str">
        <f>_xlfn.XLOOKUP(Tabla20[[#This Row],[cedula]],EMPXSEXO[NODOC],EMPXSEXO[GENERO])</f>
        <v>F</v>
      </c>
      <c r="S327" s="135" t="str">
        <f>_xlfn.XLOOKUP(Tabla20[[#This Row],[nomdepto]],Tabla21[LUGAR],Tabla21[CODLUGAR])</f>
        <v>01.83.02</v>
      </c>
      <c r="T327" s="135" t="s">
        <v>3724</v>
      </c>
      <c r="U327" s="135" t="s">
        <v>3723</v>
      </c>
      <c r="V327" s="137">
        <v>0</v>
      </c>
      <c r="W327" s="137">
        <v>0</v>
      </c>
      <c r="X327" s="139">
        <v>19952.54</v>
      </c>
      <c r="Y327" s="137">
        <v>0</v>
      </c>
      <c r="Z327" s="137">
        <v>0</v>
      </c>
      <c r="AA327" s="138">
        <v>25</v>
      </c>
      <c r="AB327" s="137">
        <v>0</v>
      </c>
      <c r="AC327" s="137">
        <v>0</v>
      </c>
      <c r="AD327" s="139">
        <v>3154.9</v>
      </c>
    </row>
    <row r="328" spans="1:30" hidden="1">
      <c r="A328" t="str">
        <f>Tabla20[[#This Row],[cedula]]&amp;Tabla20[[#This Row],[prog]]&amp;LEFT(Tabla20[[#This Row],[tipo]],3)</f>
        <v>0011783503301FIJ</v>
      </c>
      <c r="B328" s="135" t="s">
        <v>2463</v>
      </c>
      <c r="C328" s="135" t="s">
        <v>11</v>
      </c>
      <c r="D328" s="135" t="s">
        <v>2493</v>
      </c>
      <c r="E328" s="135" t="s">
        <v>3181</v>
      </c>
      <c r="F328" s="135" t="s">
        <v>3182</v>
      </c>
      <c r="G328" s="135" t="s">
        <v>3185</v>
      </c>
      <c r="H328" s="135" t="s">
        <v>2713</v>
      </c>
      <c r="I328" s="135" t="s">
        <v>2712</v>
      </c>
      <c r="J328" s="135" t="s">
        <v>883</v>
      </c>
      <c r="K328" t="s">
        <v>1649</v>
      </c>
      <c r="L328" s="138">
        <v>55000</v>
      </c>
      <c r="M328" s="138">
        <v>2559.6799999999998</v>
      </c>
      <c r="N328" s="138">
        <v>1672</v>
      </c>
      <c r="O328" s="138">
        <v>1578.5</v>
      </c>
      <c r="P328" s="138">
        <f>SUM(Tabla20[[#This Row],[ADP]:[SFS - Salud Padres]])</f>
        <v>25</v>
      </c>
      <c r="Q328" s="138">
        <v>49164.82</v>
      </c>
      <c r="R328" s="135" t="str">
        <f>_xlfn.XLOOKUP(Tabla20[[#This Row],[cedula]],EMPXSEXO[NODOC],EMPXSEXO[GENERO])</f>
        <v>F</v>
      </c>
      <c r="S328" s="135" t="str">
        <f>_xlfn.XLOOKUP(Tabla20[[#This Row],[nomdepto]],Tabla21[LUGAR],Tabla21[CODLUGAR])</f>
        <v>01.83.02</v>
      </c>
      <c r="T328" s="135" t="s">
        <v>3724</v>
      </c>
      <c r="U328" s="135" t="s">
        <v>3723</v>
      </c>
      <c r="V328" s="137">
        <v>0</v>
      </c>
      <c r="W328" s="140">
        <v>0</v>
      </c>
      <c r="X328" s="140">
        <v>0</v>
      </c>
      <c r="Y328" s="137">
        <v>0</v>
      </c>
      <c r="Z328" s="140">
        <v>0</v>
      </c>
      <c r="AA328" s="138">
        <v>25</v>
      </c>
      <c r="AB328" s="137">
        <v>0</v>
      </c>
      <c r="AC328" s="137">
        <v>0</v>
      </c>
      <c r="AD328" s="137">
        <v>0</v>
      </c>
    </row>
    <row r="329" spans="1:30" hidden="1">
      <c r="A329" t="str">
        <f>Tabla20[[#This Row],[cedula]]&amp;Tabla20[[#This Row],[prog]]&amp;LEFT(Tabla20[[#This Row],[tipo]],3)</f>
        <v>0010117892901FIJ</v>
      </c>
      <c r="B329" s="135" t="s">
        <v>2463</v>
      </c>
      <c r="C329" s="135" t="s">
        <v>11</v>
      </c>
      <c r="D329" s="135" t="s">
        <v>2493</v>
      </c>
      <c r="E329" s="135" t="s">
        <v>3181</v>
      </c>
      <c r="F329" s="135" t="s">
        <v>3182</v>
      </c>
      <c r="G329" s="135" t="s">
        <v>3190</v>
      </c>
      <c r="H329" s="135" t="s">
        <v>1757</v>
      </c>
      <c r="I329" s="135" t="s">
        <v>843</v>
      </c>
      <c r="J329" s="135" t="s">
        <v>32</v>
      </c>
      <c r="K329" t="s">
        <v>1649</v>
      </c>
      <c r="L329" s="138">
        <v>50000</v>
      </c>
      <c r="M329" s="138">
        <v>1380.77</v>
      </c>
      <c r="N329" s="138">
        <v>1520</v>
      </c>
      <c r="O329" s="138">
        <v>1435</v>
      </c>
      <c r="P329" s="138">
        <f>SUM(Tabla20[[#This Row],[ADP]:[SFS - Salud Padres]])</f>
        <v>3779.9</v>
      </c>
      <c r="Q329" s="138">
        <v>41884.33</v>
      </c>
      <c r="R329" s="135" t="str">
        <f>_xlfn.XLOOKUP(Tabla20[[#This Row],[cedula]],EMPXSEXO[NODOC],EMPXSEXO[GENERO])</f>
        <v>F</v>
      </c>
      <c r="S329" s="135" t="str">
        <f>_xlfn.XLOOKUP(Tabla20[[#This Row],[nomdepto]],Tabla21[LUGAR],Tabla21[CODLUGAR])</f>
        <v>01.83.02</v>
      </c>
      <c r="T329" s="135" t="s">
        <v>3724</v>
      </c>
      <c r="U329" s="135" t="s">
        <v>3723</v>
      </c>
      <c r="V329" s="137">
        <v>0</v>
      </c>
      <c r="W329" s="139">
        <v>600</v>
      </c>
      <c r="X329" s="137">
        <v>0</v>
      </c>
      <c r="Y329" s="137">
        <v>0</v>
      </c>
      <c r="Z329" s="137">
        <v>0</v>
      </c>
      <c r="AA329" s="138">
        <v>25</v>
      </c>
      <c r="AB329" s="137">
        <v>0</v>
      </c>
      <c r="AC329" s="137">
        <v>0</v>
      </c>
      <c r="AD329" s="139">
        <v>3154.9</v>
      </c>
    </row>
    <row r="330" spans="1:30" hidden="1">
      <c r="A330" t="str">
        <f>Tabla20[[#This Row],[cedula]]&amp;Tabla20[[#This Row],[prog]]&amp;LEFT(Tabla20[[#This Row],[tipo]],3)</f>
        <v>0490056358801FIJ</v>
      </c>
      <c r="B330" s="135" t="s">
        <v>2463</v>
      </c>
      <c r="C330" s="135" t="s">
        <v>11</v>
      </c>
      <c r="D330" s="135" t="s">
        <v>2493</v>
      </c>
      <c r="E330" s="135" t="s">
        <v>3181</v>
      </c>
      <c r="F330" s="135" t="s">
        <v>3182</v>
      </c>
      <c r="G330" s="135" t="s">
        <v>3188</v>
      </c>
      <c r="H330" s="135" t="s">
        <v>1109</v>
      </c>
      <c r="I330" s="135" t="s">
        <v>801</v>
      </c>
      <c r="J330" s="135" t="s">
        <v>10</v>
      </c>
      <c r="K330" t="s">
        <v>1649</v>
      </c>
      <c r="L330" s="138">
        <v>45000</v>
      </c>
      <c r="M330" s="138">
        <v>1148.33</v>
      </c>
      <c r="N330" s="138">
        <v>1368</v>
      </c>
      <c r="O330" s="138">
        <v>1291.5</v>
      </c>
      <c r="P330" s="138">
        <f>SUM(Tabla20[[#This Row],[ADP]:[SFS - Salud Padres]])</f>
        <v>75</v>
      </c>
      <c r="Q330" s="138">
        <v>41117.17</v>
      </c>
      <c r="R330" s="135" t="str">
        <f>_xlfn.XLOOKUP(Tabla20[[#This Row],[cedula]],EMPXSEXO[NODOC],EMPXSEXO[GENERO])</f>
        <v>F</v>
      </c>
      <c r="S330" s="135" t="str">
        <f>_xlfn.XLOOKUP(Tabla20[[#This Row],[nomdepto]],Tabla21[LUGAR],Tabla21[CODLUGAR])</f>
        <v>01.83.02</v>
      </c>
      <c r="T330" s="135" t="s">
        <v>3724</v>
      </c>
      <c r="U330" s="135" t="s">
        <v>3723</v>
      </c>
      <c r="V330" s="137">
        <v>0</v>
      </c>
      <c r="W330" s="137">
        <v>0</v>
      </c>
      <c r="X330" s="137">
        <v>0</v>
      </c>
      <c r="Y330" s="137">
        <v>0</v>
      </c>
      <c r="Z330" s="139">
        <v>50</v>
      </c>
      <c r="AA330" s="138">
        <v>25</v>
      </c>
      <c r="AB330" s="137">
        <v>0</v>
      </c>
      <c r="AC330" s="137">
        <v>0</v>
      </c>
      <c r="AD330" s="137">
        <v>0</v>
      </c>
    </row>
    <row r="331" spans="1:30" hidden="1">
      <c r="A331" t="str">
        <f>Tabla20[[#This Row],[cedula]]&amp;Tabla20[[#This Row],[prog]]&amp;LEFT(Tabla20[[#This Row],[tipo]],3)</f>
        <v>2230003007301FIJ</v>
      </c>
      <c r="B331" s="135" t="s">
        <v>2463</v>
      </c>
      <c r="C331" s="135" t="s">
        <v>11</v>
      </c>
      <c r="D331" s="135" t="s">
        <v>2493</v>
      </c>
      <c r="E331" s="135" t="s">
        <v>3181</v>
      </c>
      <c r="F331" s="135" t="s">
        <v>3182</v>
      </c>
      <c r="G331" s="135" t="s">
        <v>3183</v>
      </c>
      <c r="H331" s="135" t="s">
        <v>3121</v>
      </c>
      <c r="I331" s="135" t="s">
        <v>3120</v>
      </c>
      <c r="J331" s="135" t="s">
        <v>10</v>
      </c>
      <c r="K331" t="s">
        <v>1649</v>
      </c>
      <c r="L331" s="138">
        <v>45000</v>
      </c>
      <c r="M331" s="138">
        <v>1148.33</v>
      </c>
      <c r="N331" s="138">
        <v>1368</v>
      </c>
      <c r="O331" s="138">
        <v>1291.5</v>
      </c>
      <c r="P331" s="138">
        <f>SUM(Tabla20[[#This Row],[ADP]:[SFS - Salud Padres]])</f>
        <v>10880.28</v>
      </c>
      <c r="Q331" s="138">
        <v>30311.89</v>
      </c>
      <c r="R331" s="135" t="str">
        <f>_xlfn.XLOOKUP(Tabla20[[#This Row],[cedula]],EMPXSEXO[NODOC],EMPXSEXO[GENERO])</f>
        <v>F</v>
      </c>
      <c r="S331" s="135" t="str">
        <f>_xlfn.XLOOKUP(Tabla20[[#This Row],[nomdepto]],Tabla21[LUGAR],Tabla21[CODLUGAR])</f>
        <v>01.83.02</v>
      </c>
      <c r="T331" s="135" t="s">
        <v>3724</v>
      </c>
      <c r="U331" s="135" t="s">
        <v>3723</v>
      </c>
      <c r="V331" s="137">
        <v>0</v>
      </c>
      <c r="W331" s="137">
        <v>0</v>
      </c>
      <c r="X331" s="139">
        <v>10855.28</v>
      </c>
      <c r="Y331" s="137">
        <v>0</v>
      </c>
      <c r="Z331" s="137">
        <v>0</v>
      </c>
      <c r="AA331" s="138">
        <v>25</v>
      </c>
      <c r="AB331" s="137">
        <v>0</v>
      </c>
      <c r="AC331" s="137">
        <v>0</v>
      </c>
      <c r="AD331" s="140">
        <v>0</v>
      </c>
    </row>
    <row r="332" spans="1:30" hidden="1">
      <c r="A332" t="str">
        <f>Tabla20[[#This Row],[cedula]]&amp;Tabla20[[#This Row],[prog]]&amp;LEFT(Tabla20[[#This Row],[tipo]],3)</f>
        <v>0010723282901FIJ</v>
      </c>
      <c r="B332" s="135" t="s">
        <v>2463</v>
      </c>
      <c r="C332" s="135" t="s">
        <v>11</v>
      </c>
      <c r="D332" s="135" t="s">
        <v>2493</v>
      </c>
      <c r="E332" s="135" t="s">
        <v>3181</v>
      </c>
      <c r="F332" s="135" t="s">
        <v>3182</v>
      </c>
      <c r="G332" s="135" t="s">
        <v>3186</v>
      </c>
      <c r="H332" s="135" t="s">
        <v>1875</v>
      </c>
      <c r="I332" s="135" t="s">
        <v>1667</v>
      </c>
      <c r="J332" s="135" t="s">
        <v>285</v>
      </c>
      <c r="K332" t="s">
        <v>1649</v>
      </c>
      <c r="L332" s="138">
        <v>45000</v>
      </c>
      <c r="M332" s="141">
        <v>0</v>
      </c>
      <c r="N332" s="138">
        <v>1368</v>
      </c>
      <c r="O332" s="138">
        <v>1291.5</v>
      </c>
      <c r="P332" s="138">
        <f>SUM(Tabla20[[#This Row],[ADP]:[SFS - Salud Padres]])</f>
        <v>1571</v>
      </c>
      <c r="Q332" s="138">
        <v>40769.5</v>
      </c>
      <c r="R332" s="135" t="str">
        <f>_xlfn.XLOOKUP(Tabla20[[#This Row],[cedula]],EMPXSEXO[NODOC],EMPXSEXO[GENERO])</f>
        <v>M</v>
      </c>
      <c r="S332" s="135" t="str">
        <f>_xlfn.XLOOKUP(Tabla20[[#This Row],[nomdepto]],Tabla21[LUGAR],Tabla21[CODLUGAR])</f>
        <v>01.83.02</v>
      </c>
      <c r="T332" s="135" t="s">
        <v>3724</v>
      </c>
      <c r="U332" s="135" t="s">
        <v>3723</v>
      </c>
      <c r="V332" s="137">
        <v>0</v>
      </c>
      <c r="W332" s="137">
        <v>0</v>
      </c>
      <c r="X332" s="139">
        <v>1546</v>
      </c>
      <c r="Y332" s="137">
        <v>0</v>
      </c>
      <c r="Z332" s="137">
        <v>0</v>
      </c>
      <c r="AA332" s="138">
        <v>25</v>
      </c>
      <c r="AB332" s="137">
        <v>0</v>
      </c>
      <c r="AC332" s="137">
        <v>0</v>
      </c>
      <c r="AD332" s="141">
        <v>0</v>
      </c>
    </row>
    <row r="333" spans="1:30" hidden="1">
      <c r="A333" t="str">
        <f>Tabla20[[#This Row],[cedula]]&amp;Tabla20[[#This Row],[prog]]&amp;LEFT(Tabla20[[#This Row],[tipo]],3)</f>
        <v>0470089007401FIJ</v>
      </c>
      <c r="B333" s="135" t="s">
        <v>2463</v>
      </c>
      <c r="C333" s="135" t="s">
        <v>11</v>
      </c>
      <c r="D333" s="135" t="s">
        <v>2493</v>
      </c>
      <c r="E333" s="135" t="s">
        <v>3181</v>
      </c>
      <c r="F333" s="135" t="s">
        <v>3182</v>
      </c>
      <c r="G333" s="135" t="s">
        <v>3188</v>
      </c>
      <c r="H333" s="135" t="s">
        <v>1142</v>
      </c>
      <c r="I333" s="135" t="s">
        <v>553</v>
      </c>
      <c r="J333" s="135" t="s">
        <v>10</v>
      </c>
      <c r="K333" s="110" t="s">
        <v>1649</v>
      </c>
      <c r="L333" s="138">
        <v>45000</v>
      </c>
      <c r="M333" s="138">
        <v>1148.33</v>
      </c>
      <c r="N333" s="138">
        <v>1368</v>
      </c>
      <c r="O333" s="138">
        <v>1291.5</v>
      </c>
      <c r="P333" s="138">
        <f>SUM(Tabla20[[#This Row],[ADP]:[SFS - Salud Padres]])</f>
        <v>1275</v>
      </c>
      <c r="Q333" s="138">
        <v>39917.17</v>
      </c>
      <c r="R333" s="135" t="str">
        <f>_xlfn.XLOOKUP(Tabla20[[#This Row],[cedula]],EMPXSEXO[NODOC],EMPXSEXO[GENERO])</f>
        <v>F</v>
      </c>
      <c r="S333" s="135" t="str">
        <f>_xlfn.XLOOKUP(Tabla20[[#This Row],[nomdepto]],Tabla21[LUGAR],Tabla21[CODLUGAR])</f>
        <v>01.83.02</v>
      </c>
      <c r="T333" s="135" t="s">
        <v>3724</v>
      </c>
      <c r="U333" s="135" t="s">
        <v>3723</v>
      </c>
      <c r="V333" s="137">
        <v>0</v>
      </c>
      <c r="W333" s="139">
        <v>1200</v>
      </c>
      <c r="X333" s="137">
        <v>0</v>
      </c>
      <c r="Y333" s="137">
        <v>0</v>
      </c>
      <c r="Z333" s="139">
        <v>50</v>
      </c>
      <c r="AA333" s="138">
        <v>25</v>
      </c>
      <c r="AB333" s="137">
        <v>0</v>
      </c>
      <c r="AC333" s="137">
        <v>0</v>
      </c>
      <c r="AD333" s="137">
        <v>0</v>
      </c>
    </row>
    <row r="334" spans="1:30" hidden="1">
      <c r="A334" t="str">
        <f>Tabla20[[#This Row],[cedula]]&amp;Tabla20[[#This Row],[prog]]&amp;LEFT(Tabla20[[#This Row],[tipo]],3)</f>
        <v>4021319483601FIJ</v>
      </c>
      <c r="B334" s="135" t="s">
        <v>2463</v>
      </c>
      <c r="C334" s="135" t="s">
        <v>11</v>
      </c>
      <c r="D334" s="135" t="s">
        <v>2493</v>
      </c>
      <c r="E334" s="135" t="s">
        <v>3181</v>
      </c>
      <c r="F334" s="135" t="s">
        <v>3182</v>
      </c>
      <c r="G334" s="135" t="s">
        <v>3186</v>
      </c>
      <c r="H334" s="135" t="s">
        <v>3593</v>
      </c>
      <c r="I334" s="135" t="s">
        <v>3592</v>
      </c>
      <c r="J334" s="135" t="s">
        <v>883</v>
      </c>
      <c r="K334" s="110" t="s">
        <v>1649</v>
      </c>
      <c r="L334" s="138">
        <v>42000</v>
      </c>
      <c r="M334" s="139">
        <v>724.92</v>
      </c>
      <c r="N334" s="138">
        <v>1276.8</v>
      </c>
      <c r="O334" s="138">
        <v>1205.4000000000001</v>
      </c>
      <c r="P334" s="138">
        <f>SUM(Tabla20[[#This Row],[ADP]:[SFS - Salud Padres]])</f>
        <v>25</v>
      </c>
      <c r="Q334" s="138">
        <v>38767.879999999997</v>
      </c>
      <c r="R334" s="135" t="str">
        <f>_xlfn.XLOOKUP(Tabla20[[#This Row],[cedula]],EMPXSEXO[NODOC],EMPXSEXO[GENERO])</f>
        <v>F</v>
      </c>
      <c r="S334" s="135" t="str">
        <f>_xlfn.XLOOKUP(Tabla20[[#This Row],[nomdepto]],Tabla21[LUGAR],Tabla21[CODLUGAR])</f>
        <v>01.83.02</v>
      </c>
      <c r="T334" s="135" t="s">
        <v>3724</v>
      </c>
      <c r="U334" s="135" t="s">
        <v>3723</v>
      </c>
      <c r="V334" s="137">
        <v>0</v>
      </c>
      <c r="W334" s="137">
        <v>0</v>
      </c>
      <c r="X334" s="140">
        <v>0</v>
      </c>
      <c r="Y334" s="137">
        <v>0</v>
      </c>
      <c r="Z334" s="137">
        <v>0</v>
      </c>
      <c r="AA334" s="138">
        <v>25</v>
      </c>
      <c r="AB334" s="137">
        <v>0</v>
      </c>
      <c r="AC334" s="137">
        <v>0</v>
      </c>
      <c r="AD334" s="137">
        <v>0</v>
      </c>
    </row>
    <row r="335" spans="1:30" hidden="1">
      <c r="A335" t="str">
        <f>Tabla20[[#This Row],[cedula]]&amp;Tabla20[[#This Row],[prog]]&amp;LEFT(Tabla20[[#This Row],[tipo]],3)</f>
        <v>4021258877201FIJ</v>
      </c>
      <c r="B335" s="135" t="s">
        <v>2463</v>
      </c>
      <c r="C335" s="135" t="s">
        <v>11</v>
      </c>
      <c r="D335" s="135" t="s">
        <v>2493</v>
      </c>
      <c r="E335" s="135" t="s">
        <v>3181</v>
      </c>
      <c r="F335" s="135" t="s">
        <v>3182</v>
      </c>
      <c r="G335" s="135" t="s">
        <v>3185</v>
      </c>
      <c r="H335" s="135" t="s">
        <v>2063</v>
      </c>
      <c r="I335" s="135" t="s">
        <v>1587</v>
      </c>
      <c r="J335" s="135" t="s">
        <v>621</v>
      </c>
      <c r="K335" s="110" t="s">
        <v>1649</v>
      </c>
      <c r="L335" s="138">
        <v>36000</v>
      </c>
      <c r="M335" s="141">
        <v>0</v>
      </c>
      <c r="N335" s="138">
        <v>1094.4000000000001</v>
      </c>
      <c r="O335" s="138">
        <v>1033.2</v>
      </c>
      <c r="P335" s="138">
        <f>SUM(Tabla20[[#This Row],[ADP]:[SFS - Salud Padres]])</f>
        <v>25</v>
      </c>
      <c r="Q335" s="138">
        <v>33847.4</v>
      </c>
      <c r="R335" s="135" t="str">
        <f>_xlfn.XLOOKUP(Tabla20[[#This Row],[cedula]],EMPXSEXO[NODOC],EMPXSEXO[GENERO])</f>
        <v>M</v>
      </c>
      <c r="S335" s="135" t="str">
        <f>_xlfn.XLOOKUP(Tabla20[[#This Row],[nomdepto]],Tabla21[LUGAR],Tabla21[CODLUGAR])</f>
        <v>01.83.02</v>
      </c>
      <c r="T335" s="135" t="s">
        <v>3724</v>
      </c>
      <c r="U335" s="135" t="s">
        <v>3723</v>
      </c>
      <c r="V335" s="137">
        <v>0</v>
      </c>
      <c r="W335" s="140">
        <v>0</v>
      </c>
      <c r="X335" s="140">
        <v>0</v>
      </c>
      <c r="Y335" s="137">
        <v>0</v>
      </c>
      <c r="Z335" s="140">
        <v>0</v>
      </c>
      <c r="AA335" s="138">
        <v>25</v>
      </c>
      <c r="AB335" s="137">
        <v>0</v>
      </c>
      <c r="AC335" s="137">
        <v>0</v>
      </c>
      <c r="AD335" s="137">
        <v>0</v>
      </c>
    </row>
    <row r="336" spans="1:30" hidden="1">
      <c r="A336" t="str">
        <f>Tabla20[[#This Row],[cedula]]&amp;Tabla20[[#This Row],[prog]]&amp;LEFT(Tabla20[[#This Row],[tipo]],3)</f>
        <v>4023018639301FIJ</v>
      </c>
      <c r="B336" s="135" t="s">
        <v>2463</v>
      </c>
      <c r="C336" s="135" t="s">
        <v>11</v>
      </c>
      <c r="D336" s="135" t="s">
        <v>2493</v>
      </c>
      <c r="E336" s="135" t="s">
        <v>3181</v>
      </c>
      <c r="F336" s="135" t="s">
        <v>3182</v>
      </c>
      <c r="G336" s="135" t="s">
        <v>3186</v>
      </c>
      <c r="H336" s="135" t="s">
        <v>2699</v>
      </c>
      <c r="I336" s="135" t="s">
        <v>2698</v>
      </c>
      <c r="J336" s="135" t="s">
        <v>673</v>
      </c>
      <c r="K336" s="110" t="s">
        <v>1649</v>
      </c>
      <c r="L336" s="138">
        <v>36000</v>
      </c>
      <c r="M336" s="141">
        <v>0</v>
      </c>
      <c r="N336" s="138">
        <v>1094.4000000000001</v>
      </c>
      <c r="O336" s="138">
        <v>1033.2</v>
      </c>
      <c r="P336" s="138">
        <f>SUM(Tabla20[[#This Row],[ADP]:[SFS - Salud Padres]])</f>
        <v>25</v>
      </c>
      <c r="Q336" s="138">
        <v>33847.4</v>
      </c>
      <c r="R336" s="135" t="str">
        <f>_xlfn.XLOOKUP(Tabla20[[#This Row],[cedula]],EMPXSEXO[NODOC],EMPXSEXO[GENERO])</f>
        <v>M</v>
      </c>
      <c r="S336" s="135" t="str">
        <f>_xlfn.XLOOKUP(Tabla20[[#This Row],[nomdepto]],Tabla21[LUGAR],Tabla21[CODLUGAR])</f>
        <v>01.83.02</v>
      </c>
      <c r="T336" s="135" t="s">
        <v>3724</v>
      </c>
      <c r="U336" s="135" t="s">
        <v>3723</v>
      </c>
      <c r="V336" s="137">
        <v>0</v>
      </c>
      <c r="W336" s="141">
        <v>0</v>
      </c>
      <c r="X336" s="140">
        <v>0</v>
      </c>
      <c r="Y336" s="137">
        <v>0</v>
      </c>
      <c r="Z336" s="137">
        <v>0</v>
      </c>
      <c r="AA336" s="138">
        <v>25</v>
      </c>
      <c r="AB336" s="137">
        <v>0</v>
      </c>
      <c r="AC336" s="137">
        <v>0</v>
      </c>
      <c r="AD336" s="137">
        <v>0</v>
      </c>
    </row>
    <row r="337" spans="1:30" hidden="1">
      <c r="A337" t="str">
        <f>Tabla20[[#This Row],[cedula]]&amp;Tabla20[[#This Row],[prog]]&amp;LEFT(Tabla20[[#This Row],[tipo]],3)</f>
        <v>0011415683901FIJ</v>
      </c>
      <c r="B337" s="135" t="s">
        <v>2463</v>
      </c>
      <c r="C337" s="135" t="s">
        <v>11</v>
      </c>
      <c r="D337" s="135" t="s">
        <v>2493</v>
      </c>
      <c r="E337" s="135" t="s">
        <v>3181</v>
      </c>
      <c r="F337" s="135" t="s">
        <v>3182</v>
      </c>
      <c r="G337" s="135" t="s">
        <v>3190</v>
      </c>
      <c r="H337" s="135" t="s">
        <v>3342</v>
      </c>
      <c r="I337" s="135" t="s">
        <v>3341</v>
      </c>
      <c r="J337" s="135" t="s">
        <v>354</v>
      </c>
      <c r="K337" s="110" t="s">
        <v>1649</v>
      </c>
      <c r="L337" s="138">
        <v>35000</v>
      </c>
      <c r="M337" s="137">
        <v>0</v>
      </c>
      <c r="N337" s="138">
        <v>1064</v>
      </c>
      <c r="O337" s="138">
        <v>1004.5</v>
      </c>
      <c r="P337" s="138">
        <f>SUM(Tabla20[[#This Row],[ADP]:[SFS - Salud Padres]])</f>
        <v>25</v>
      </c>
      <c r="Q337" s="138">
        <v>32906.5</v>
      </c>
      <c r="R337" s="135" t="str">
        <f>_xlfn.XLOOKUP(Tabla20[[#This Row],[cedula]],EMPXSEXO[NODOC],EMPXSEXO[GENERO])</f>
        <v>F</v>
      </c>
      <c r="S337" s="135" t="str">
        <f>_xlfn.XLOOKUP(Tabla20[[#This Row],[nomdepto]],Tabla21[LUGAR],Tabla21[CODLUGAR])</f>
        <v>01.83.02</v>
      </c>
      <c r="T337" s="135" t="s">
        <v>3724</v>
      </c>
      <c r="U337" s="135" t="s">
        <v>3723</v>
      </c>
      <c r="V337" s="137">
        <v>0</v>
      </c>
      <c r="W337" s="137">
        <v>0</v>
      </c>
      <c r="X337" s="137">
        <v>0</v>
      </c>
      <c r="Y337" s="137">
        <v>0</v>
      </c>
      <c r="Z337" s="137">
        <v>0</v>
      </c>
      <c r="AA337" s="138">
        <v>25</v>
      </c>
      <c r="AB337" s="137">
        <v>0</v>
      </c>
      <c r="AC337" s="137">
        <v>0</v>
      </c>
      <c r="AD337" s="137">
        <v>0</v>
      </c>
    </row>
    <row r="338" spans="1:30" hidden="1">
      <c r="A338" t="str">
        <f>Tabla20[[#This Row],[cedula]]&amp;Tabla20[[#This Row],[prog]]&amp;LEFT(Tabla20[[#This Row],[tipo]],3)</f>
        <v>0011687104701FIJ</v>
      </c>
      <c r="B338" s="135" t="s">
        <v>2463</v>
      </c>
      <c r="C338" s="135" t="s">
        <v>11</v>
      </c>
      <c r="D338" s="135" t="s">
        <v>2493</v>
      </c>
      <c r="E338" s="135" t="s">
        <v>3181</v>
      </c>
      <c r="F338" s="135" t="s">
        <v>3182</v>
      </c>
      <c r="G338" s="135" t="s">
        <v>3193</v>
      </c>
      <c r="H338" s="135" t="s">
        <v>1786</v>
      </c>
      <c r="I338" s="135" t="s">
        <v>772</v>
      </c>
      <c r="J338" s="135" t="s">
        <v>82</v>
      </c>
      <c r="K338" s="110" t="s">
        <v>1649</v>
      </c>
      <c r="L338" s="138">
        <v>35000</v>
      </c>
      <c r="M338" s="141">
        <v>0</v>
      </c>
      <c r="N338" s="138">
        <v>1064</v>
      </c>
      <c r="O338" s="138">
        <v>1004.5</v>
      </c>
      <c r="P338" s="138">
        <f>SUM(Tabla20[[#This Row],[ADP]:[SFS - Salud Padres]])</f>
        <v>3487.32</v>
      </c>
      <c r="Q338" s="138">
        <v>29444.18</v>
      </c>
      <c r="R338" s="135" t="str">
        <f>_xlfn.XLOOKUP(Tabla20[[#This Row],[cedula]],EMPXSEXO[NODOC],EMPXSEXO[GENERO])</f>
        <v>F</v>
      </c>
      <c r="S338" s="135" t="str">
        <f>_xlfn.XLOOKUP(Tabla20[[#This Row],[nomdepto]],Tabla21[LUGAR],Tabla21[CODLUGAR])</f>
        <v>01.83.02</v>
      </c>
      <c r="T338" s="135" t="s">
        <v>3724</v>
      </c>
      <c r="U338" s="135" t="s">
        <v>3723</v>
      </c>
      <c r="V338" s="137">
        <v>0</v>
      </c>
      <c r="W338" s="137">
        <v>0</v>
      </c>
      <c r="X338" s="139">
        <v>3462.32</v>
      </c>
      <c r="Y338" s="137">
        <v>0</v>
      </c>
      <c r="Z338" s="137">
        <v>0</v>
      </c>
      <c r="AA338" s="138">
        <v>25</v>
      </c>
      <c r="AB338" s="137">
        <v>0</v>
      </c>
      <c r="AC338" s="137">
        <v>0</v>
      </c>
      <c r="AD338" s="141">
        <v>0</v>
      </c>
    </row>
    <row r="339" spans="1:30" hidden="1">
      <c r="A339" t="str">
        <f>Tabla20[[#This Row],[cedula]]&amp;Tabla20[[#This Row],[prog]]&amp;LEFT(Tabla20[[#This Row],[tipo]],3)</f>
        <v>0730012313501FIJ</v>
      </c>
      <c r="B339" s="135" t="s">
        <v>2463</v>
      </c>
      <c r="C339" s="135" t="s">
        <v>11</v>
      </c>
      <c r="D339" s="135" t="s">
        <v>2493</v>
      </c>
      <c r="E339" s="135" t="s">
        <v>3181</v>
      </c>
      <c r="F339" s="135" t="s">
        <v>3182</v>
      </c>
      <c r="G339" s="135" t="s">
        <v>3185</v>
      </c>
      <c r="H339" s="135" t="s">
        <v>1823</v>
      </c>
      <c r="I339" s="135" t="s">
        <v>12</v>
      </c>
      <c r="J339" s="135" t="s">
        <v>13</v>
      </c>
      <c r="K339" s="110" t="s">
        <v>1649</v>
      </c>
      <c r="L339" s="138">
        <v>35000</v>
      </c>
      <c r="M339" s="137">
        <v>0</v>
      </c>
      <c r="N339" s="138">
        <v>1064</v>
      </c>
      <c r="O339" s="138">
        <v>1004.5</v>
      </c>
      <c r="P339" s="138">
        <f>SUM(Tabla20[[#This Row],[ADP]:[SFS - Salud Padres]])</f>
        <v>325</v>
      </c>
      <c r="Q339" s="138">
        <v>32606.5</v>
      </c>
      <c r="R339" s="135" t="str">
        <f>_xlfn.XLOOKUP(Tabla20[[#This Row],[cedula]],EMPXSEXO[NODOC],EMPXSEXO[GENERO])</f>
        <v>M</v>
      </c>
      <c r="S339" s="135" t="str">
        <f>_xlfn.XLOOKUP(Tabla20[[#This Row],[nomdepto]],Tabla21[LUGAR],Tabla21[CODLUGAR])</f>
        <v>01.83.02</v>
      </c>
      <c r="T339" s="135" t="s">
        <v>3724</v>
      </c>
      <c r="U339" s="135" t="s">
        <v>3723</v>
      </c>
      <c r="V339" s="137">
        <v>0</v>
      </c>
      <c r="W339" s="139">
        <v>300</v>
      </c>
      <c r="X339" s="140">
        <v>0</v>
      </c>
      <c r="Y339" s="137">
        <v>0</v>
      </c>
      <c r="Z339" s="137">
        <v>0</v>
      </c>
      <c r="AA339" s="138">
        <v>25</v>
      </c>
      <c r="AB339" s="137">
        <v>0</v>
      </c>
      <c r="AC339" s="137">
        <v>0</v>
      </c>
      <c r="AD339" s="137">
        <v>0</v>
      </c>
    </row>
    <row r="340" spans="1:30" hidden="1">
      <c r="A340" t="str">
        <f>Tabla20[[#This Row],[cedula]]&amp;Tabla20[[#This Row],[prog]]&amp;LEFT(Tabla20[[#This Row],[tipo]],3)</f>
        <v>0011845884301FIJ</v>
      </c>
      <c r="B340" s="135" t="s">
        <v>2463</v>
      </c>
      <c r="C340" s="135" t="s">
        <v>11</v>
      </c>
      <c r="D340" s="135" t="s">
        <v>2493</v>
      </c>
      <c r="E340" s="135" t="s">
        <v>3181</v>
      </c>
      <c r="F340" s="135" t="s">
        <v>3182</v>
      </c>
      <c r="G340" s="135" t="s">
        <v>3184</v>
      </c>
      <c r="H340" s="135" t="s">
        <v>3016</v>
      </c>
      <c r="I340" s="135" t="s">
        <v>3036</v>
      </c>
      <c r="J340" s="135" t="s">
        <v>10</v>
      </c>
      <c r="K340" s="110" t="s">
        <v>1649</v>
      </c>
      <c r="L340" s="138">
        <v>35000</v>
      </c>
      <c r="M340" s="140">
        <v>0</v>
      </c>
      <c r="N340" s="138">
        <v>1064</v>
      </c>
      <c r="O340" s="138">
        <v>1004.5</v>
      </c>
      <c r="P340" s="138">
        <f>SUM(Tabla20[[#This Row],[ADP]:[SFS - Salud Padres]])</f>
        <v>25</v>
      </c>
      <c r="Q340" s="138">
        <v>32906.5</v>
      </c>
      <c r="R340" s="135" t="str">
        <f>_xlfn.XLOOKUP(Tabla20[[#This Row],[cedula]],EMPXSEXO[NODOC],EMPXSEXO[GENERO])</f>
        <v>F</v>
      </c>
      <c r="S340" s="135" t="str">
        <f>_xlfn.XLOOKUP(Tabla20[[#This Row],[nomdepto]],Tabla21[LUGAR],Tabla21[CODLUGAR])</f>
        <v>01.83.02</v>
      </c>
      <c r="T340" s="135" t="s">
        <v>3724</v>
      </c>
      <c r="U340" s="135" t="s">
        <v>3723</v>
      </c>
      <c r="V340" s="137">
        <v>0</v>
      </c>
      <c r="W340" s="137">
        <v>0</v>
      </c>
      <c r="X340" s="140">
        <v>0</v>
      </c>
      <c r="Y340" s="137">
        <v>0</v>
      </c>
      <c r="Z340" s="137">
        <v>0</v>
      </c>
      <c r="AA340" s="138">
        <v>25</v>
      </c>
      <c r="AB340" s="137">
        <v>0</v>
      </c>
      <c r="AC340" s="137">
        <v>0</v>
      </c>
      <c r="AD340" s="137">
        <v>0</v>
      </c>
    </row>
    <row r="341" spans="1:30" hidden="1">
      <c r="A341" t="str">
        <f>Tabla20[[#This Row],[cedula]]&amp;Tabla20[[#This Row],[prog]]&amp;LEFT(Tabla20[[#This Row],[tipo]],3)</f>
        <v>0260074570301FIJ</v>
      </c>
      <c r="B341" s="135" t="s">
        <v>2463</v>
      </c>
      <c r="C341" s="135" t="s">
        <v>11</v>
      </c>
      <c r="D341" s="135" t="s">
        <v>2493</v>
      </c>
      <c r="E341" s="135" t="s">
        <v>3181</v>
      </c>
      <c r="F341" s="135" t="s">
        <v>3182</v>
      </c>
      <c r="G341" s="135" t="s">
        <v>3186</v>
      </c>
      <c r="H341" s="135" t="s">
        <v>1862</v>
      </c>
      <c r="I341" s="135" t="s">
        <v>1628</v>
      </c>
      <c r="J341" s="135" t="s">
        <v>354</v>
      </c>
      <c r="K341" s="110" t="s">
        <v>1649</v>
      </c>
      <c r="L341" s="138">
        <v>35000</v>
      </c>
      <c r="M341" s="141">
        <v>0</v>
      </c>
      <c r="N341" s="138">
        <v>1064</v>
      </c>
      <c r="O341" s="138">
        <v>1004.5</v>
      </c>
      <c r="P341" s="138">
        <f>SUM(Tabla20[[#This Row],[ADP]:[SFS - Salud Padres]])</f>
        <v>25</v>
      </c>
      <c r="Q341" s="138">
        <v>32906.5</v>
      </c>
      <c r="R341" s="135" t="str">
        <f>_xlfn.XLOOKUP(Tabla20[[#This Row],[cedula]],EMPXSEXO[NODOC],EMPXSEXO[GENERO])</f>
        <v>F</v>
      </c>
      <c r="S341" s="135" t="str">
        <f>_xlfn.XLOOKUP(Tabla20[[#This Row],[nomdepto]],Tabla21[LUGAR],Tabla21[CODLUGAR])</f>
        <v>01.83.02</v>
      </c>
      <c r="T341" s="135" t="s">
        <v>3724</v>
      </c>
      <c r="U341" s="135" t="s">
        <v>3723</v>
      </c>
      <c r="V341" s="137">
        <v>0</v>
      </c>
      <c r="W341" s="137">
        <v>0</v>
      </c>
      <c r="X341" s="137">
        <v>0</v>
      </c>
      <c r="Y341" s="137">
        <v>0</v>
      </c>
      <c r="Z341" s="137">
        <v>0</v>
      </c>
      <c r="AA341" s="138">
        <v>25</v>
      </c>
      <c r="AB341" s="137">
        <v>0</v>
      </c>
      <c r="AC341" s="137">
        <v>0</v>
      </c>
      <c r="AD341" s="137">
        <v>0</v>
      </c>
    </row>
    <row r="342" spans="1:30" hidden="1">
      <c r="A342" t="str">
        <f>Tabla20[[#This Row],[cedula]]&amp;Tabla20[[#This Row],[prog]]&amp;LEFT(Tabla20[[#This Row],[tipo]],3)</f>
        <v>2250068433101FIJ</v>
      </c>
      <c r="B342" s="135" t="s">
        <v>2463</v>
      </c>
      <c r="C342" s="135" t="s">
        <v>11</v>
      </c>
      <c r="D342" s="135" t="s">
        <v>2493</v>
      </c>
      <c r="E342" s="135" t="s">
        <v>3181</v>
      </c>
      <c r="F342" s="135" t="s">
        <v>3182</v>
      </c>
      <c r="G342" s="135" t="s">
        <v>3190</v>
      </c>
      <c r="H342" s="135" t="s">
        <v>1913</v>
      </c>
      <c r="I342" s="135" t="s">
        <v>1010</v>
      </c>
      <c r="J342" s="135" t="s">
        <v>10</v>
      </c>
      <c r="K342" s="110" t="s">
        <v>1649</v>
      </c>
      <c r="L342" s="138">
        <v>35000</v>
      </c>
      <c r="M342" s="141">
        <v>0</v>
      </c>
      <c r="N342" s="138">
        <v>1064</v>
      </c>
      <c r="O342" s="138">
        <v>1004.5</v>
      </c>
      <c r="P342" s="138">
        <f>SUM(Tabla20[[#This Row],[ADP]:[SFS - Salud Padres]])</f>
        <v>25</v>
      </c>
      <c r="Q342" s="138">
        <v>32906.5</v>
      </c>
      <c r="R342" s="135" t="str">
        <f>_xlfn.XLOOKUP(Tabla20[[#This Row],[cedula]],EMPXSEXO[NODOC],EMPXSEXO[GENERO])</f>
        <v>F</v>
      </c>
      <c r="S342" s="135" t="str">
        <f>_xlfn.XLOOKUP(Tabla20[[#This Row],[nomdepto]],Tabla21[LUGAR],Tabla21[CODLUGAR])</f>
        <v>01.83.02</v>
      </c>
      <c r="T342" s="135" t="s">
        <v>3724</v>
      </c>
      <c r="U342" s="135" t="s">
        <v>3723</v>
      </c>
      <c r="V342" s="137">
        <v>0</v>
      </c>
      <c r="W342" s="137">
        <v>0</v>
      </c>
      <c r="X342" s="140">
        <v>0</v>
      </c>
      <c r="Y342" s="137">
        <v>0</v>
      </c>
      <c r="Z342" s="140">
        <v>0</v>
      </c>
      <c r="AA342" s="138">
        <v>25</v>
      </c>
      <c r="AB342" s="137">
        <v>0</v>
      </c>
      <c r="AC342" s="137">
        <v>0</v>
      </c>
      <c r="AD342" s="137">
        <v>0</v>
      </c>
    </row>
    <row r="343" spans="1:30" hidden="1">
      <c r="A343" t="str">
        <f>Tabla20[[#This Row],[cedula]]&amp;Tabla20[[#This Row],[prog]]&amp;LEFT(Tabla20[[#This Row],[tipo]],3)</f>
        <v>0010824141501FIJ</v>
      </c>
      <c r="B343" s="135" t="s">
        <v>2463</v>
      </c>
      <c r="C343" s="135" t="s">
        <v>11</v>
      </c>
      <c r="D343" s="135" t="s">
        <v>2493</v>
      </c>
      <c r="E343" s="135" t="s">
        <v>3181</v>
      </c>
      <c r="F343" s="135" t="s">
        <v>3182</v>
      </c>
      <c r="G343" s="135" t="s">
        <v>3189</v>
      </c>
      <c r="H343" s="135" t="s">
        <v>1791</v>
      </c>
      <c r="I343" s="135" t="s">
        <v>774</v>
      </c>
      <c r="J343" s="135" t="s">
        <v>455</v>
      </c>
      <c r="K343" s="110" t="s">
        <v>1649</v>
      </c>
      <c r="L343" s="138">
        <v>31500</v>
      </c>
      <c r="M343" s="141">
        <v>0</v>
      </c>
      <c r="N343" s="138">
        <v>957.6</v>
      </c>
      <c r="O343" s="138">
        <v>904.05</v>
      </c>
      <c r="P343" s="138">
        <f>SUM(Tabla20[[#This Row],[ADP]:[SFS - Salud Padres]])</f>
        <v>7917.23</v>
      </c>
      <c r="Q343" s="138">
        <v>21721.119999999999</v>
      </c>
      <c r="R343" s="135" t="str">
        <f>_xlfn.XLOOKUP(Tabla20[[#This Row],[cedula]],EMPXSEXO[NODOC],EMPXSEXO[GENERO])</f>
        <v>M</v>
      </c>
      <c r="S343" s="135" t="str">
        <f>_xlfn.XLOOKUP(Tabla20[[#This Row],[nomdepto]],Tabla21[LUGAR],Tabla21[CODLUGAR])</f>
        <v>01.83.02</v>
      </c>
      <c r="T343" s="135" t="s">
        <v>3724</v>
      </c>
      <c r="U343" s="135" t="s">
        <v>3723</v>
      </c>
      <c r="V343" s="137">
        <v>0</v>
      </c>
      <c r="W343" s="137">
        <v>0</v>
      </c>
      <c r="X343" s="139">
        <v>6134.78</v>
      </c>
      <c r="Y343" s="137">
        <v>0</v>
      </c>
      <c r="Z343" s="139">
        <v>180</v>
      </c>
      <c r="AA343" s="138">
        <v>25</v>
      </c>
      <c r="AB343" s="137">
        <v>0</v>
      </c>
      <c r="AC343" s="137">
        <v>0</v>
      </c>
      <c r="AD343" s="139">
        <v>1577.45</v>
      </c>
    </row>
    <row r="344" spans="1:30" hidden="1">
      <c r="A344" t="str">
        <f>Tabla20[[#This Row],[cedula]]&amp;Tabla20[[#This Row],[prog]]&amp;LEFT(Tabla20[[#This Row],[tipo]],3)</f>
        <v>4022355915001FIJ</v>
      </c>
      <c r="B344" s="135" t="s">
        <v>2463</v>
      </c>
      <c r="C344" s="135" t="s">
        <v>11</v>
      </c>
      <c r="D344" s="135" t="s">
        <v>2493</v>
      </c>
      <c r="E344" s="135" t="s">
        <v>3181</v>
      </c>
      <c r="F344" s="135" t="s">
        <v>3182</v>
      </c>
      <c r="G344" s="135" t="s">
        <v>3190</v>
      </c>
      <c r="H344" s="135" t="s">
        <v>1884</v>
      </c>
      <c r="I344" s="135" t="s">
        <v>792</v>
      </c>
      <c r="J344" s="135" t="s">
        <v>59</v>
      </c>
      <c r="K344" s="110" t="s">
        <v>1649</v>
      </c>
      <c r="L344" s="138">
        <v>31500</v>
      </c>
      <c r="M344" s="141">
        <v>0</v>
      </c>
      <c r="N344" s="138">
        <v>957.6</v>
      </c>
      <c r="O344" s="138">
        <v>904.05</v>
      </c>
      <c r="P344" s="138">
        <f>SUM(Tabla20[[#This Row],[ADP]:[SFS - Salud Padres]])</f>
        <v>25</v>
      </c>
      <c r="Q344" s="138">
        <v>29613.35</v>
      </c>
      <c r="R344" s="135" t="str">
        <f>_xlfn.XLOOKUP(Tabla20[[#This Row],[cedula]],EMPXSEXO[NODOC],EMPXSEXO[GENERO])</f>
        <v>M</v>
      </c>
      <c r="S344" s="135" t="str">
        <f>_xlfn.XLOOKUP(Tabla20[[#This Row],[nomdepto]],Tabla21[LUGAR],Tabla21[CODLUGAR])</f>
        <v>01.83.02</v>
      </c>
      <c r="T344" s="135" t="s">
        <v>3724</v>
      </c>
      <c r="U344" s="135" t="s">
        <v>3723</v>
      </c>
      <c r="V344" s="137">
        <v>0</v>
      </c>
      <c r="W344" s="140">
        <v>0</v>
      </c>
      <c r="X344" s="140">
        <v>0</v>
      </c>
      <c r="Y344" s="137">
        <v>0</v>
      </c>
      <c r="Z344" s="137">
        <v>0</v>
      </c>
      <c r="AA344" s="138">
        <v>25</v>
      </c>
      <c r="AB344" s="137">
        <v>0</v>
      </c>
      <c r="AC344" s="137">
        <v>0</v>
      </c>
      <c r="AD344" s="137">
        <v>0</v>
      </c>
    </row>
    <row r="345" spans="1:30" hidden="1">
      <c r="A345" t="str">
        <f>Tabla20[[#This Row],[cedula]]&amp;Tabla20[[#This Row],[prog]]&amp;LEFT(Tabla20[[#This Row],[tipo]],3)</f>
        <v>0270026081901FIJ</v>
      </c>
      <c r="B345" s="135" t="s">
        <v>2463</v>
      </c>
      <c r="C345" s="135" t="s">
        <v>11</v>
      </c>
      <c r="D345" s="135" t="s">
        <v>2493</v>
      </c>
      <c r="E345" s="135" t="s">
        <v>3181</v>
      </c>
      <c r="F345" s="135" t="s">
        <v>3182</v>
      </c>
      <c r="G345" s="135" t="s">
        <v>3183</v>
      </c>
      <c r="H345" s="135" t="s">
        <v>1821</v>
      </c>
      <c r="I345" s="135" t="s">
        <v>780</v>
      </c>
      <c r="J345" s="135" t="s">
        <v>75</v>
      </c>
      <c r="K345" s="110" t="s">
        <v>1649</v>
      </c>
      <c r="L345" s="138">
        <v>26620</v>
      </c>
      <c r="M345" s="141">
        <v>0</v>
      </c>
      <c r="N345" s="138">
        <v>809.25</v>
      </c>
      <c r="O345" s="138">
        <v>763.99</v>
      </c>
      <c r="P345" s="138">
        <f>SUM(Tabla20[[#This Row],[ADP]:[SFS - Salud Padres]])</f>
        <v>25</v>
      </c>
      <c r="Q345" s="138">
        <v>25021.759999999998</v>
      </c>
      <c r="R345" s="135" t="str">
        <f>_xlfn.XLOOKUP(Tabla20[[#This Row],[cedula]],EMPXSEXO[NODOC],EMPXSEXO[GENERO])</f>
        <v>M</v>
      </c>
      <c r="S345" s="135" t="str">
        <f>_xlfn.XLOOKUP(Tabla20[[#This Row],[nomdepto]],Tabla21[LUGAR],Tabla21[CODLUGAR])</f>
        <v>01.83.02</v>
      </c>
      <c r="T345" s="135" t="s">
        <v>3724</v>
      </c>
      <c r="U345" s="135" t="s">
        <v>3723</v>
      </c>
      <c r="V345" s="137">
        <v>0</v>
      </c>
      <c r="W345" s="141">
        <v>0</v>
      </c>
      <c r="X345" s="137">
        <v>0</v>
      </c>
      <c r="Y345" s="137">
        <v>0</v>
      </c>
      <c r="Z345" s="137">
        <v>0</v>
      </c>
      <c r="AA345" s="138">
        <v>25</v>
      </c>
      <c r="AB345" s="137">
        <v>0</v>
      </c>
      <c r="AC345" s="137">
        <v>0</v>
      </c>
      <c r="AD345" s="137">
        <v>0</v>
      </c>
    </row>
    <row r="346" spans="1:30" hidden="1">
      <c r="A346" t="str">
        <f>Tabla20[[#This Row],[cedula]]&amp;Tabla20[[#This Row],[prog]]&amp;LEFT(Tabla20[[#This Row],[tipo]],3)</f>
        <v>0370024334201FIJ</v>
      </c>
      <c r="B346" s="135" t="s">
        <v>2463</v>
      </c>
      <c r="C346" s="135" t="s">
        <v>11</v>
      </c>
      <c r="D346" s="135" t="s">
        <v>2493</v>
      </c>
      <c r="E346" s="135" t="s">
        <v>3181</v>
      </c>
      <c r="F346" s="135" t="s">
        <v>3182</v>
      </c>
      <c r="G346" s="135" t="s">
        <v>3193</v>
      </c>
      <c r="H346" s="135" t="s">
        <v>1715</v>
      </c>
      <c r="I346" s="135" t="s">
        <v>630</v>
      </c>
      <c r="J346" s="135" t="s">
        <v>69</v>
      </c>
      <c r="K346" s="110" t="s">
        <v>1649</v>
      </c>
      <c r="L346" s="138">
        <v>26250</v>
      </c>
      <c r="M346" s="137">
        <v>0</v>
      </c>
      <c r="N346" s="138">
        <v>798</v>
      </c>
      <c r="O346" s="138">
        <v>753.38</v>
      </c>
      <c r="P346" s="138">
        <f>SUM(Tabla20[[#This Row],[ADP]:[SFS - Salud Padres]])</f>
        <v>1071</v>
      </c>
      <c r="Q346" s="138">
        <v>23627.62</v>
      </c>
      <c r="R346" s="135" t="str">
        <f>_xlfn.XLOOKUP(Tabla20[[#This Row],[cedula]],EMPXSEXO[NODOC],EMPXSEXO[GENERO])</f>
        <v>F</v>
      </c>
      <c r="S346" s="135" t="str">
        <f>_xlfn.XLOOKUP(Tabla20[[#This Row],[nomdepto]],Tabla21[LUGAR],Tabla21[CODLUGAR])</f>
        <v>01.83.02</v>
      </c>
      <c r="T346" s="135" t="s">
        <v>3724</v>
      </c>
      <c r="U346" s="135" t="s">
        <v>3723</v>
      </c>
      <c r="V346" s="137">
        <v>0</v>
      </c>
      <c r="W346" s="137">
        <v>0</v>
      </c>
      <c r="X346" s="139">
        <v>1046</v>
      </c>
      <c r="Y346" s="137">
        <v>0</v>
      </c>
      <c r="Z346" s="141">
        <v>0</v>
      </c>
      <c r="AA346" s="138">
        <v>25</v>
      </c>
      <c r="AB346" s="137">
        <v>0</v>
      </c>
      <c r="AC346" s="137">
        <v>0</v>
      </c>
      <c r="AD346" s="137">
        <v>0</v>
      </c>
    </row>
    <row r="347" spans="1:30" hidden="1">
      <c r="A347" t="str">
        <f>Tabla20[[#This Row],[cedula]]&amp;Tabla20[[#This Row],[prog]]&amp;LEFT(Tabla20[[#This Row],[tipo]],3)</f>
        <v>0010063992101FIJ</v>
      </c>
      <c r="B347" s="135" t="s">
        <v>2463</v>
      </c>
      <c r="C347" s="135" t="s">
        <v>11</v>
      </c>
      <c r="D347" s="135" t="s">
        <v>2493</v>
      </c>
      <c r="E347" s="135" t="s">
        <v>3181</v>
      </c>
      <c r="F347" s="135" t="s">
        <v>3182</v>
      </c>
      <c r="G347" s="135" t="s">
        <v>3185</v>
      </c>
      <c r="H347" s="135" t="s">
        <v>1935</v>
      </c>
      <c r="I347" s="135" t="s">
        <v>992</v>
      </c>
      <c r="J347" s="135" t="s">
        <v>991</v>
      </c>
      <c r="K347" s="110" t="s">
        <v>1649</v>
      </c>
      <c r="L347" s="138">
        <v>26250</v>
      </c>
      <c r="M347" s="141">
        <v>0</v>
      </c>
      <c r="N347" s="138">
        <v>798</v>
      </c>
      <c r="O347" s="138">
        <v>753.38</v>
      </c>
      <c r="P347" s="138">
        <f>SUM(Tabla20[[#This Row],[ADP]:[SFS - Salud Padres]])</f>
        <v>25</v>
      </c>
      <c r="Q347" s="138">
        <v>24673.62</v>
      </c>
      <c r="R347" s="135" t="str">
        <f>_xlfn.XLOOKUP(Tabla20[[#This Row],[cedula]],EMPXSEXO[NODOC],EMPXSEXO[GENERO])</f>
        <v>F</v>
      </c>
      <c r="S347" s="135" t="str">
        <f>_xlfn.XLOOKUP(Tabla20[[#This Row],[nomdepto]],Tabla21[LUGAR],Tabla21[CODLUGAR])</f>
        <v>01.83.02</v>
      </c>
      <c r="T347" s="135" t="s">
        <v>3724</v>
      </c>
      <c r="U347" s="135" t="s">
        <v>3723</v>
      </c>
      <c r="V347" s="137">
        <v>0</v>
      </c>
      <c r="W347" s="141">
        <v>0</v>
      </c>
      <c r="X347" s="140">
        <v>0</v>
      </c>
      <c r="Y347" s="137">
        <v>0</v>
      </c>
      <c r="Z347" s="137">
        <v>0</v>
      </c>
      <c r="AA347" s="138">
        <v>25</v>
      </c>
      <c r="AB347" s="137">
        <v>0</v>
      </c>
      <c r="AC347" s="137">
        <v>0</v>
      </c>
      <c r="AD347" s="137">
        <v>0</v>
      </c>
    </row>
    <row r="348" spans="1:30" hidden="1">
      <c r="A348" t="str">
        <f>Tabla20[[#This Row],[cedula]]&amp;Tabla20[[#This Row],[prog]]&amp;LEFT(Tabla20[[#This Row],[tipo]],3)</f>
        <v>4023219791901FIJ</v>
      </c>
      <c r="B348" s="135" t="s">
        <v>2463</v>
      </c>
      <c r="C348" s="135" t="s">
        <v>11</v>
      </c>
      <c r="D348" s="135" t="s">
        <v>2493</v>
      </c>
      <c r="E348" s="135" t="s">
        <v>3181</v>
      </c>
      <c r="F348" s="135" t="s">
        <v>3182</v>
      </c>
      <c r="G348" s="135" t="s">
        <v>3186</v>
      </c>
      <c r="H348" s="135" t="s">
        <v>2495</v>
      </c>
      <c r="I348" s="135" t="s">
        <v>2494</v>
      </c>
      <c r="J348" s="135" t="s">
        <v>10</v>
      </c>
      <c r="K348" s="110" t="s">
        <v>1649</v>
      </c>
      <c r="L348" s="138">
        <v>25000</v>
      </c>
      <c r="M348" s="137">
        <v>0</v>
      </c>
      <c r="N348" s="138">
        <v>760</v>
      </c>
      <c r="O348" s="138">
        <v>717.5</v>
      </c>
      <c r="P348" s="138">
        <f>SUM(Tabla20[[#This Row],[ADP]:[SFS - Salud Padres]])</f>
        <v>25</v>
      </c>
      <c r="Q348" s="138">
        <v>23497.5</v>
      </c>
      <c r="R348" s="135" t="str">
        <f>_xlfn.XLOOKUP(Tabla20[[#This Row],[cedula]],EMPXSEXO[NODOC],EMPXSEXO[GENERO])</f>
        <v>F</v>
      </c>
      <c r="S348" s="135" t="str">
        <f>_xlfn.XLOOKUP(Tabla20[[#This Row],[nomdepto]],Tabla21[LUGAR],Tabla21[CODLUGAR])</f>
        <v>01.83.02</v>
      </c>
      <c r="T348" s="135" t="s">
        <v>3724</v>
      </c>
      <c r="U348" s="135" t="s">
        <v>3723</v>
      </c>
      <c r="V348" s="137">
        <v>0</v>
      </c>
      <c r="W348" s="137">
        <v>0</v>
      </c>
      <c r="X348" s="137">
        <v>0</v>
      </c>
      <c r="Y348" s="137">
        <v>0</v>
      </c>
      <c r="Z348" s="141">
        <v>0</v>
      </c>
      <c r="AA348" s="138">
        <v>25</v>
      </c>
      <c r="AB348" s="137">
        <v>0</v>
      </c>
      <c r="AC348" s="137">
        <v>0</v>
      </c>
      <c r="AD348" s="137">
        <v>0</v>
      </c>
    </row>
    <row r="349" spans="1:30" hidden="1">
      <c r="A349" t="str">
        <f>Tabla20[[#This Row],[cedula]]&amp;Tabla20[[#This Row],[prog]]&amp;LEFT(Tabla20[[#This Row],[tipo]],3)</f>
        <v>0020185570701FIJ</v>
      </c>
      <c r="B349" s="135" t="s">
        <v>2463</v>
      </c>
      <c r="C349" s="135" t="s">
        <v>11</v>
      </c>
      <c r="D349" s="135" t="s">
        <v>2493</v>
      </c>
      <c r="E349" s="135" t="s">
        <v>3181</v>
      </c>
      <c r="F349" s="135" t="s">
        <v>3182</v>
      </c>
      <c r="G349" s="135" t="s">
        <v>3186</v>
      </c>
      <c r="H349" s="135" t="s">
        <v>3597</v>
      </c>
      <c r="I349" s="135" t="s">
        <v>3596</v>
      </c>
      <c r="J349" s="135" t="s">
        <v>354</v>
      </c>
      <c r="K349" t="s">
        <v>1649</v>
      </c>
      <c r="L349" s="138">
        <v>25000</v>
      </c>
      <c r="M349" s="137">
        <v>0</v>
      </c>
      <c r="N349" s="138">
        <v>760</v>
      </c>
      <c r="O349" s="138">
        <v>717.5</v>
      </c>
      <c r="P349" s="138">
        <f>SUM(Tabla20[[#This Row],[ADP]:[SFS - Salud Padres]])</f>
        <v>25</v>
      </c>
      <c r="Q349" s="138">
        <v>23497.5</v>
      </c>
      <c r="R349" s="135" t="str">
        <f>_xlfn.XLOOKUP(Tabla20[[#This Row],[cedula]],EMPXSEXO[NODOC],EMPXSEXO[GENERO])</f>
        <v>M</v>
      </c>
      <c r="S349" s="135" t="str">
        <f>_xlfn.XLOOKUP(Tabla20[[#This Row],[nomdepto]],Tabla21[LUGAR],Tabla21[CODLUGAR])</f>
        <v>01.83.02</v>
      </c>
      <c r="T349" s="135" t="s">
        <v>3724</v>
      </c>
      <c r="U349" s="135" t="s">
        <v>3723</v>
      </c>
      <c r="V349" s="137">
        <v>0</v>
      </c>
      <c r="W349" s="137">
        <v>0</v>
      </c>
      <c r="X349" s="137">
        <v>0</v>
      </c>
      <c r="Y349" s="137">
        <v>0</v>
      </c>
      <c r="Z349" s="137">
        <v>0</v>
      </c>
      <c r="AA349" s="138">
        <v>25</v>
      </c>
      <c r="AB349" s="137">
        <v>0</v>
      </c>
      <c r="AC349" s="137">
        <v>0</v>
      </c>
      <c r="AD349" s="137">
        <v>0</v>
      </c>
    </row>
    <row r="350" spans="1:30" hidden="1">
      <c r="A350" t="str">
        <f>Tabla20[[#This Row],[cedula]]&amp;Tabla20[[#This Row],[prog]]&amp;LEFT(Tabla20[[#This Row],[tipo]],3)</f>
        <v>4022168871201FIJ</v>
      </c>
      <c r="B350" s="135" t="s">
        <v>2463</v>
      </c>
      <c r="C350" s="135" t="s">
        <v>11</v>
      </c>
      <c r="D350" s="135" t="s">
        <v>2493</v>
      </c>
      <c r="E350" s="135" t="s">
        <v>3181</v>
      </c>
      <c r="F350" s="135" t="s">
        <v>3182</v>
      </c>
      <c r="G350" s="135" t="s">
        <v>3186</v>
      </c>
      <c r="H350" s="135" t="s">
        <v>3206</v>
      </c>
      <c r="I350" s="135" t="s">
        <v>3205</v>
      </c>
      <c r="J350" s="135" t="s">
        <v>10</v>
      </c>
      <c r="K350" s="110" t="s">
        <v>1649</v>
      </c>
      <c r="L350" s="138">
        <v>25000</v>
      </c>
      <c r="M350" s="137">
        <v>0</v>
      </c>
      <c r="N350" s="138">
        <v>760</v>
      </c>
      <c r="O350" s="138">
        <v>717.5</v>
      </c>
      <c r="P350" s="138">
        <f>SUM(Tabla20[[#This Row],[ADP]:[SFS - Salud Padres]])</f>
        <v>25</v>
      </c>
      <c r="Q350" s="138">
        <v>23497.5</v>
      </c>
      <c r="R350" s="135" t="str">
        <f>_xlfn.XLOOKUP(Tabla20[[#This Row],[cedula]],EMPXSEXO[NODOC],EMPXSEXO[GENERO])</f>
        <v>F</v>
      </c>
      <c r="S350" s="135" t="str">
        <f>_xlfn.XLOOKUP(Tabla20[[#This Row],[nomdepto]],Tabla21[LUGAR],Tabla21[CODLUGAR])</f>
        <v>01.83.02</v>
      </c>
      <c r="T350" s="135" t="s">
        <v>3724</v>
      </c>
      <c r="U350" s="135" t="s">
        <v>3723</v>
      </c>
      <c r="V350" s="137">
        <v>0</v>
      </c>
      <c r="W350" s="137">
        <v>0</v>
      </c>
      <c r="X350" s="137">
        <v>0</v>
      </c>
      <c r="Y350" s="137">
        <v>0</v>
      </c>
      <c r="Z350" s="137">
        <v>0</v>
      </c>
      <c r="AA350" s="138">
        <v>25</v>
      </c>
      <c r="AB350" s="137">
        <v>0</v>
      </c>
      <c r="AC350" s="137">
        <v>0</v>
      </c>
      <c r="AD350" s="137">
        <v>0</v>
      </c>
    </row>
    <row r="351" spans="1:30" hidden="1">
      <c r="A351" t="str">
        <f>Tabla20[[#This Row],[cedula]]&amp;Tabla20[[#This Row],[prog]]&amp;LEFT(Tabla20[[#This Row],[tipo]],3)</f>
        <v>0260086020501FIJ</v>
      </c>
      <c r="B351" s="135" t="s">
        <v>2463</v>
      </c>
      <c r="C351" s="135" t="s">
        <v>11</v>
      </c>
      <c r="D351" s="135" t="s">
        <v>2493</v>
      </c>
      <c r="E351" s="135" t="s">
        <v>3181</v>
      </c>
      <c r="F351" s="135" t="s">
        <v>3182</v>
      </c>
      <c r="G351" s="135" t="s">
        <v>3186</v>
      </c>
      <c r="H351" s="135" t="s">
        <v>3351</v>
      </c>
      <c r="I351" s="135" t="s">
        <v>3350</v>
      </c>
      <c r="J351" s="135" t="s">
        <v>377</v>
      </c>
      <c r="K351" s="110" t="s">
        <v>1649</v>
      </c>
      <c r="L351" s="138">
        <v>25000</v>
      </c>
      <c r="M351" s="137">
        <v>0</v>
      </c>
      <c r="N351" s="138">
        <v>760</v>
      </c>
      <c r="O351" s="138">
        <v>717.5</v>
      </c>
      <c r="P351" s="138">
        <f>SUM(Tabla20[[#This Row],[ADP]:[SFS - Salud Padres]])</f>
        <v>25</v>
      </c>
      <c r="Q351" s="138">
        <v>23497.5</v>
      </c>
      <c r="R351" s="135" t="str">
        <f>_xlfn.XLOOKUP(Tabla20[[#This Row],[cedula]],EMPXSEXO[NODOC],EMPXSEXO[GENERO])</f>
        <v>M</v>
      </c>
      <c r="S351" s="135" t="str">
        <f>_xlfn.XLOOKUP(Tabla20[[#This Row],[nomdepto]],Tabla21[LUGAR],Tabla21[CODLUGAR])</f>
        <v>01.83.02</v>
      </c>
      <c r="T351" s="135" t="s">
        <v>3724</v>
      </c>
      <c r="U351" s="135" t="s">
        <v>3723</v>
      </c>
      <c r="V351" s="137">
        <v>0</v>
      </c>
      <c r="W351" s="141">
        <v>0</v>
      </c>
      <c r="X351" s="140">
        <v>0</v>
      </c>
      <c r="Y351" s="137">
        <v>0</v>
      </c>
      <c r="Z351" s="137">
        <v>0</v>
      </c>
      <c r="AA351" s="138">
        <v>25</v>
      </c>
      <c r="AB351" s="137">
        <v>0</v>
      </c>
      <c r="AC351" s="137">
        <v>0</v>
      </c>
      <c r="AD351" s="137">
        <v>0</v>
      </c>
    </row>
    <row r="352" spans="1:30" hidden="1">
      <c r="A352" t="str">
        <f>Tabla20[[#This Row],[cedula]]&amp;Tabla20[[#This Row],[prog]]&amp;LEFT(Tabla20[[#This Row],[tipo]],3)</f>
        <v>4022477175401FIJ</v>
      </c>
      <c r="B352" s="135" t="s">
        <v>2463</v>
      </c>
      <c r="C352" s="135" t="s">
        <v>11</v>
      </c>
      <c r="D352" s="135" t="s">
        <v>2493</v>
      </c>
      <c r="E352" s="135" t="s">
        <v>3181</v>
      </c>
      <c r="F352" s="135" t="s">
        <v>3182</v>
      </c>
      <c r="G352" s="135" t="s">
        <v>3184</v>
      </c>
      <c r="H352" s="135" t="s">
        <v>1880</v>
      </c>
      <c r="I352" s="135" t="s">
        <v>1683</v>
      </c>
      <c r="J352" s="135" t="s">
        <v>55</v>
      </c>
      <c r="K352" s="110" t="s">
        <v>1649</v>
      </c>
      <c r="L352" s="138">
        <v>25000</v>
      </c>
      <c r="M352" s="140">
        <v>0</v>
      </c>
      <c r="N352" s="138">
        <v>760</v>
      </c>
      <c r="O352" s="138">
        <v>717.5</v>
      </c>
      <c r="P352" s="138">
        <f>SUM(Tabla20[[#This Row],[ADP]:[SFS - Salud Padres]])</f>
        <v>25</v>
      </c>
      <c r="Q352" s="138">
        <v>23497.5</v>
      </c>
      <c r="R352" s="135" t="str">
        <f>_xlfn.XLOOKUP(Tabla20[[#This Row],[cedula]],EMPXSEXO[NODOC],EMPXSEXO[GENERO])</f>
        <v>F</v>
      </c>
      <c r="S352" s="135" t="str">
        <f>_xlfn.XLOOKUP(Tabla20[[#This Row],[nomdepto]],Tabla21[LUGAR],Tabla21[CODLUGAR])</f>
        <v>01.83.02</v>
      </c>
      <c r="T352" s="135" t="s">
        <v>3724</v>
      </c>
      <c r="U352" s="135" t="s">
        <v>3723</v>
      </c>
      <c r="V352" s="137">
        <v>0</v>
      </c>
      <c r="W352" s="140">
        <v>0</v>
      </c>
      <c r="X352" s="140">
        <v>0</v>
      </c>
      <c r="Y352" s="137">
        <v>0</v>
      </c>
      <c r="Z352" s="140">
        <v>0</v>
      </c>
      <c r="AA352" s="138">
        <v>25</v>
      </c>
      <c r="AB352" s="137">
        <v>0</v>
      </c>
      <c r="AC352" s="137">
        <v>0</v>
      </c>
      <c r="AD352" s="137">
        <v>0</v>
      </c>
    </row>
    <row r="353" spans="1:30" hidden="1">
      <c r="A353" t="str">
        <f>Tabla20[[#This Row],[cedula]]&amp;Tabla20[[#This Row],[prog]]&amp;LEFT(Tabla20[[#This Row],[tipo]],3)</f>
        <v>0160002314501FIJ</v>
      </c>
      <c r="B353" s="135" t="s">
        <v>2463</v>
      </c>
      <c r="C353" s="135" t="s">
        <v>11</v>
      </c>
      <c r="D353" s="135" t="s">
        <v>2493</v>
      </c>
      <c r="E353" s="135" t="s">
        <v>3181</v>
      </c>
      <c r="F353" s="135" t="s">
        <v>3182</v>
      </c>
      <c r="G353" s="135" t="s">
        <v>3186</v>
      </c>
      <c r="H353" s="135" t="s">
        <v>1901</v>
      </c>
      <c r="I353" s="135" t="s">
        <v>1568</v>
      </c>
      <c r="J353" s="135" t="s">
        <v>377</v>
      </c>
      <c r="K353" s="110" t="s">
        <v>1649</v>
      </c>
      <c r="L353" s="138">
        <v>25000</v>
      </c>
      <c r="M353" s="141">
        <v>0</v>
      </c>
      <c r="N353" s="138">
        <v>760</v>
      </c>
      <c r="O353" s="138">
        <v>717.5</v>
      </c>
      <c r="P353" s="138">
        <f>SUM(Tabla20[[#This Row],[ADP]:[SFS - Salud Padres]])</f>
        <v>25</v>
      </c>
      <c r="Q353" s="138">
        <v>23497.5</v>
      </c>
      <c r="R353" s="135" t="str">
        <f>_xlfn.XLOOKUP(Tabla20[[#This Row],[cedula]],EMPXSEXO[NODOC],EMPXSEXO[GENERO])</f>
        <v>M</v>
      </c>
      <c r="S353" s="135" t="str">
        <f>_xlfn.XLOOKUP(Tabla20[[#This Row],[nomdepto]],Tabla21[LUGAR],Tabla21[CODLUGAR])</f>
        <v>01.83.02</v>
      </c>
      <c r="T353" s="135" t="s">
        <v>3724</v>
      </c>
      <c r="U353" s="135" t="s">
        <v>3723</v>
      </c>
      <c r="V353" s="137">
        <v>0</v>
      </c>
      <c r="W353" s="137">
        <v>0</v>
      </c>
      <c r="X353" s="137">
        <v>0</v>
      </c>
      <c r="Y353" s="137">
        <v>0</v>
      </c>
      <c r="Z353" s="137">
        <v>0</v>
      </c>
      <c r="AA353" s="138">
        <v>25</v>
      </c>
      <c r="AB353" s="137">
        <v>0</v>
      </c>
      <c r="AC353" s="137">
        <v>0</v>
      </c>
      <c r="AD353" s="137">
        <v>0</v>
      </c>
    </row>
    <row r="354" spans="1:30" hidden="1">
      <c r="A354" t="str">
        <f>Tabla20[[#This Row],[cedula]]&amp;Tabla20[[#This Row],[prog]]&amp;LEFT(Tabla20[[#This Row],[tipo]],3)</f>
        <v>0180054130001FIJ</v>
      </c>
      <c r="B354" s="135" t="s">
        <v>2463</v>
      </c>
      <c r="C354" s="135" t="s">
        <v>11</v>
      </c>
      <c r="D354" s="135" t="s">
        <v>2493</v>
      </c>
      <c r="E354" s="135" t="s">
        <v>3181</v>
      </c>
      <c r="F354" s="135" t="s">
        <v>3182</v>
      </c>
      <c r="G354" s="135" t="s">
        <v>3186</v>
      </c>
      <c r="H354" s="135" t="s">
        <v>1934</v>
      </c>
      <c r="I354" s="135" t="s">
        <v>1510</v>
      </c>
      <c r="J354" s="135" t="s">
        <v>131</v>
      </c>
      <c r="K354" t="s">
        <v>1649</v>
      </c>
      <c r="L354" s="138">
        <v>25000</v>
      </c>
      <c r="M354" s="140">
        <v>0</v>
      </c>
      <c r="N354" s="138">
        <v>760</v>
      </c>
      <c r="O354" s="138">
        <v>717.5</v>
      </c>
      <c r="P354" s="138">
        <f>SUM(Tabla20[[#This Row],[ADP]:[SFS - Salud Padres]])</f>
        <v>25</v>
      </c>
      <c r="Q354" s="138">
        <v>23497.5</v>
      </c>
      <c r="R354" s="135" t="str">
        <f>_xlfn.XLOOKUP(Tabla20[[#This Row],[cedula]],EMPXSEXO[NODOC],EMPXSEXO[GENERO])</f>
        <v>M</v>
      </c>
      <c r="S354" s="135" t="str">
        <f>_xlfn.XLOOKUP(Tabla20[[#This Row],[nomdepto]],Tabla21[LUGAR],Tabla21[CODLUGAR])</f>
        <v>01.83.02</v>
      </c>
      <c r="T354" s="135" t="s">
        <v>3724</v>
      </c>
      <c r="U354" s="135" t="s">
        <v>3723</v>
      </c>
      <c r="V354" s="137">
        <v>0</v>
      </c>
      <c r="W354" s="140">
        <v>0</v>
      </c>
      <c r="X354" s="140">
        <v>0</v>
      </c>
      <c r="Y354" s="137">
        <v>0</v>
      </c>
      <c r="Z354" s="137">
        <v>0</v>
      </c>
      <c r="AA354" s="138">
        <v>25</v>
      </c>
      <c r="AB354" s="137">
        <v>0</v>
      </c>
      <c r="AC354" s="137">
        <v>0</v>
      </c>
      <c r="AD354" s="137">
        <v>0</v>
      </c>
    </row>
    <row r="355" spans="1:30" hidden="1">
      <c r="A355" t="str">
        <f>Tabla20[[#This Row],[cedula]]&amp;Tabla20[[#This Row],[prog]]&amp;LEFT(Tabla20[[#This Row],[tipo]],3)</f>
        <v>4021250075101FIJ</v>
      </c>
      <c r="B355" s="135" t="s">
        <v>2463</v>
      </c>
      <c r="C355" s="135" t="s">
        <v>11</v>
      </c>
      <c r="D355" s="135" t="s">
        <v>2493</v>
      </c>
      <c r="E355" s="135" t="s">
        <v>3181</v>
      </c>
      <c r="F355" s="135" t="s">
        <v>3182</v>
      </c>
      <c r="G355" s="135" t="s">
        <v>3186</v>
      </c>
      <c r="H355" s="135" t="s">
        <v>2727</v>
      </c>
      <c r="I355" s="135" t="s">
        <v>2726</v>
      </c>
      <c r="J355" s="135" t="s">
        <v>354</v>
      </c>
      <c r="K355" t="s">
        <v>1649</v>
      </c>
      <c r="L355" s="138">
        <v>25000</v>
      </c>
      <c r="M355" s="141">
        <v>0</v>
      </c>
      <c r="N355" s="138">
        <v>760</v>
      </c>
      <c r="O355" s="138">
        <v>717.5</v>
      </c>
      <c r="P355" s="138">
        <f>SUM(Tabla20[[#This Row],[ADP]:[SFS - Salud Padres]])</f>
        <v>25</v>
      </c>
      <c r="Q355" s="138">
        <v>23497.5</v>
      </c>
      <c r="R355" s="135" t="str">
        <f>_xlfn.XLOOKUP(Tabla20[[#This Row],[cedula]],EMPXSEXO[NODOC],EMPXSEXO[GENERO])</f>
        <v>F</v>
      </c>
      <c r="S355" s="135" t="str">
        <f>_xlfn.XLOOKUP(Tabla20[[#This Row],[nomdepto]],Tabla21[LUGAR],Tabla21[CODLUGAR])</f>
        <v>01.83.02</v>
      </c>
      <c r="T355" s="135" t="s">
        <v>3724</v>
      </c>
      <c r="U355" s="135" t="s">
        <v>3723</v>
      </c>
      <c r="V355" s="137">
        <v>0</v>
      </c>
      <c r="W355" s="137">
        <v>0</v>
      </c>
      <c r="X355" s="137">
        <v>0</v>
      </c>
      <c r="Y355" s="137">
        <v>0</v>
      </c>
      <c r="Z355" s="137">
        <v>0</v>
      </c>
      <c r="AA355" s="138">
        <v>25</v>
      </c>
      <c r="AB355" s="137">
        <v>0</v>
      </c>
      <c r="AC355" s="137">
        <v>0</v>
      </c>
      <c r="AD355" s="137">
        <v>0</v>
      </c>
    </row>
    <row r="356" spans="1:30" hidden="1">
      <c r="A356" t="str">
        <f>Tabla20[[#This Row],[cedula]]&amp;Tabla20[[#This Row],[prog]]&amp;LEFT(Tabla20[[#This Row],[tipo]],3)</f>
        <v>0930012317201FIJ</v>
      </c>
      <c r="B356" s="135" t="s">
        <v>2463</v>
      </c>
      <c r="C356" s="135" t="s">
        <v>11</v>
      </c>
      <c r="D356" s="135" t="s">
        <v>2493</v>
      </c>
      <c r="E356" s="135" t="s">
        <v>3181</v>
      </c>
      <c r="F356" s="135" t="s">
        <v>3182</v>
      </c>
      <c r="G356" s="135" t="s">
        <v>3193</v>
      </c>
      <c r="H356" s="135" t="s">
        <v>1744</v>
      </c>
      <c r="I356" s="135" t="s">
        <v>766</v>
      </c>
      <c r="J356" s="135" t="s">
        <v>75</v>
      </c>
      <c r="K356" t="s">
        <v>1649</v>
      </c>
      <c r="L356" s="138">
        <v>20000</v>
      </c>
      <c r="M356" s="140">
        <v>0</v>
      </c>
      <c r="N356" s="138">
        <v>608</v>
      </c>
      <c r="O356" s="138">
        <v>574</v>
      </c>
      <c r="P356" s="138">
        <f>SUM(Tabla20[[#This Row],[ADP]:[SFS - Salud Padres]])</f>
        <v>8781.2999999999993</v>
      </c>
      <c r="Q356" s="138">
        <v>10036.700000000001</v>
      </c>
      <c r="R356" s="135" t="str">
        <f>_xlfn.XLOOKUP(Tabla20[[#This Row],[cedula]],EMPXSEXO[NODOC],EMPXSEXO[GENERO])</f>
        <v>F</v>
      </c>
      <c r="S356" s="135" t="str">
        <f>_xlfn.XLOOKUP(Tabla20[[#This Row],[nomdepto]],Tabla21[LUGAR],Tabla21[CODLUGAR])</f>
        <v>01.83.02</v>
      </c>
      <c r="T356" s="135" t="s">
        <v>3724</v>
      </c>
      <c r="U356" s="135" t="s">
        <v>3723</v>
      </c>
      <c r="V356" s="137">
        <v>0</v>
      </c>
      <c r="W356" s="139">
        <v>300</v>
      </c>
      <c r="X356" s="139">
        <v>8456.2999999999993</v>
      </c>
      <c r="Y356" s="141">
        <v>0</v>
      </c>
      <c r="Z356" s="137">
        <v>0</v>
      </c>
      <c r="AA356" s="138">
        <v>25</v>
      </c>
      <c r="AB356" s="137">
        <v>0</v>
      </c>
      <c r="AC356" s="137">
        <v>0</v>
      </c>
      <c r="AD356" s="137">
        <v>0</v>
      </c>
    </row>
    <row r="357" spans="1:30" hidden="1">
      <c r="A357" t="str">
        <f>Tabla20[[#This Row],[cedula]]&amp;Tabla20[[#This Row],[prog]]&amp;LEFT(Tabla20[[#This Row],[tipo]],3)</f>
        <v>0010319438701FIJ</v>
      </c>
      <c r="B357" s="135" t="s">
        <v>2463</v>
      </c>
      <c r="C357" s="135" t="s">
        <v>11</v>
      </c>
      <c r="D357" s="135" t="s">
        <v>2493</v>
      </c>
      <c r="E357" s="135" t="s">
        <v>3181</v>
      </c>
      <c r="F357" s="135" t="s">
        <v>3182</v>
      </c>
      <c r="G357" s="135" t="s">
        <v>3185</v>
      </c>
      <c r="H357" s="135" t="s">
        <v>1922</v>
      </c>
      <c r="I357" s="135" t="s">
        <v>796</v>
      </c>
      <c r="J357" s="135" t="s">
        <v>302</v>
      </c>
      <c r="K357" t="s">
        <v>1649</v>
      </c>
      <c r="L357" s="138">
        <v>19800</v>
      </c>
      <c r="M357" s="141">
        <v>0</v>
      </c>
      <c r="N357" s="138">
        <v>601.91999999999996</v>
      </c>
      <c r="O357" s="138">
        <v>568.26</v>
      </c>
      <c r="P357" s="138">
        <f>SUM(Tabla20[[#This Row],[ADP]:[SFS - Salud Padres]])</f>
        <v>25</v>
      </c>
      <c r="Q357" s="138">
        <v>18604.82</v>
      </c>
      <c r="R357" s="135" t="str">
        <f>_xlfn.XLOOKUP(Tabla20[[#This Row],[cedula]],EMPXSEXO[NODOC],EMPXSEXO[GENERO])</f>
        <v>F</v>
      </c>
      <c r="S357" s="135" t="str">
        <f>_xlfn.XLOOKUP(Tabla20[[#This Row],[nomdepto]],Tabla21[LUGAR],Tabla21[CODLUGAR])</f>
        <v>01.83.02</v>
      </c>
      <c r="T357" s="135" t="s">
        <v>3724</v>
      </c>
      <c r="U357" s="135" t="s">
        <v>3723</v>
      </c>
      <c r="V357" s="137">
        <v>0</v>
      </c>
      <c r="W357" s="140">
        <v>0</v>
      </c>
      <c r="X357" s="140">
        <v>0</v>
      </c>
      <c r="Y357" s="137">
        <v>0</v>
      </c>
      <c r="Z357" s="137">
        <v>0</v>
      </c>
      <c r="AA357" s="138">
        <v>25</v>
      </c>
      <c r="AB357" s="137">
        <v>0</v>
      </c>
      <c r="AC357" s="137">
        <v>0</v>
      </c>
      <c r="AD357" s="137">
        <v>0</v>
      </c>
    </row>
    <row r="358" spans="1:30" hidden="1">
      <c r="A358" t="str">
        <f>Tabla20[[#This Row],[cedula]]&amp;Tabla20[[#This Row],[prog]]&amp;LEFT(Tabla20[[#This Row],[tipo]],3)</f>
        <v>0260112679601FIJ</v>
      </c>
      <c r="B358" s="135" t="s">
        <v>2463</v>
      </c>
      <c r="C358" s="135" t="s">
        <v>11</v>
      </c>
      <c r="D358" s="135" t="s">
        <v>2493</v>
      </c>
      <c r="E358" s="135" t="s">
        <v>3181</v>
      </c>
      <c r="F358" s="135" t="s">
        <v>3182</v>
      </c>
      <c r="G358" s="135" t="s">
        <v>3186</v>
      </c>
      <c r="H358" s="135" t="s">
        <v>2624</v>
      </c>
      <c r="I358" s="135" t="s">
        <v>2596</v>
      </c>
      <c r="J358" s="135" t="s">
        <v>27</v>
      </c>
      <c r="K358" t="s">
        <v>1649</v>
      </c>
      <c r="L358" s="138">
        <v>18000</v>
      </c>
      <c r="M358" s="141">
        <v>0</v>
      </c>
      <c r="N358" s="138">
        <v>547.20000000000005</v>
      </c>
      <c r="O358" s="138">
        <v>516.6</v>
      </c>
      <c r="P358" s="138">
        <f>SUM(Tabla20[[#This Row],[ADP]:[SFS - Salud Padres]])</f>
        <v>25</v>
      </c>
      <c r="Q358" s="138">
        <v>16911.2</v>
      </c>
      <c r="R358" s="135" t="str">
        <f>_xlfn.XLOOKUP(Tabla20[[#This Row],[cedula]],EMPXSEXO[NODOC],EMPXSEXO[GENERO])</f>
        <v>M</v>
      </c>
      <c r="S358" s="135" t="str">
        <f>_xlfn.XLOOKUP(Tabla20[[#This Row],[nomdepto]],Tabla21[LUGAR],Tabla21[CODLUGAR])</f>
        <v>01.83.02</v>
      </c>
      <c r="T358" s="135" t="s">
        <v>3724</v>
      </c>
      <c r="U358" s="135" t="s">
        <v>3723</v>
      </c>
      <c r="V358" s="137">
        <v>0</v>
      </c>
      <c r="W358" s="141">
        <v>0</v>
      </c>
      <c r="X358" s="140">
        <v>0</v>
      </c>
      <c r="Y358" s="137">
        <v>0</v>
      </c>
      <c r="Z358" s="137">
        <v>0</v>
      </c>
      <c r="AA358" s="138">
        <v>25</v>
      </c>
      <c r="AB358" s="137">
        <v>0</v>
      </c>
      <c r="AC358" s="137">
        <v>0</v>
      </c>
      <c r="AD358" s="137">
        <v>0</v>
      </c>
    </row>
    <row r="359" spans="1:30" hidden="1">
      <c r="A359" t="str">
        <f>Tabla20[[#This Row],[cedula]]&amp;Tabla20[[#This Row],[prog]]&amp;LEFT(Tabla20[[#This Row],[tipo]],3)</f>
        <v>4023329250301FIJ</v>
      </c>
      <c r="B359" s="135" t="s">
        <v>2463</v>
      </c>
      <c r="C359" s="135" t="s">
        <v>11</v>
      </c>
      <c r="D359" s="135" t="s">
        <v>2493</v>
      </c>
      <c r="E359" s="135" t="s">
        <v>3181</v>
      </c>
      <c r="F359" s="135" t="s">
        <v>3182</v>
      </c>
      <c r="G359" s="135" t="s">
        <v>3186</v>
      </c>
      <c r="H359" s="135" t="s">
        <v>2626</v>
      </c>
      <c r="I359" s="135" t="s">
        <v>2598</v>
      </c>
      <c r="J359" s="135" t="s">
        <v>27</v>
      </c>
      <c r="K359" t="s">
        <v>1649</v>
      </c>
      <c r="L359" s="138">
        <v>18000</v>
      </c>
      <c r="M359" s="137">
        <v>0</v>
      </c>
      <c r="N359" s="138">
        <v>547.20000000000005</v>
      </c>
      <c r="O359" s="138">
        <v>516.6</v>
      </c>
      <c r="P359" s="138">
        <f>SUM(Tabla20[[#This Row],[ADP]:[SFS - Salud Padres]])</f>
        <v>1602.45</v>
      </c>
      <c r="Q359" s="138">
        <v>15333.75</v>
      </c>
      <c r="R359" s="135" t="str">
        <f>_xlfn.XLOOKUP(Tabla20[[#This Row],[cedula]],EMPXSEXO[NODOC],EMPXSEXO[GENERO])</f>
        <v>M</v>
      </c>
      <c r="S359" s="135" t="str">
        <f>_xlfn.XLOOKUP(Tabla20[[#This Row],[nomdepto]],Tabla21[LUGAR],Tabla21[CODLUGAR])</f>
        <v>01.83.02</v>
      </c>
      <c r="T359" s="135" t="s">
        <v>3724</v>
      </c>
      <c r="U359" s="135" t="s">
        <v>3723</v>
      </c>
      <c r="V359" s="137">
        <v>0</v>
      </c>
      <c r="W359" s="137">
        <v>0</v>
      </c>
      <c r="X359" s="140">
        <v>0</v>
      </c>
      <c r="Y359" s="137">
        <v>0</v>
      </c>
      <c r="Z359" s="137">
        <v>0</v>
      </c>
      <c r="AA359" s="138">
        <v>25</v>
      </c>
      <c r="AB359" s="137">
        <v>0</v>
      </c>
      <c r="AC359" s="137">
        <v>0</v>
      </c>
      <c r="AD359" s="139">
        <v>1577.45</v>
      </c>
    </row>
    <row r="360" spans="1:30" hidden="1">
      <c r="A360" t="str">
        <f>Tabla20[[#This Row],[cedula]]&amp;Tabla20[[#This Row],[prog]]&amp;LEFT(Tabla20[[#This Row],[tipo]],3)</f>
        <v>0180019926501FIJ</v>
      </c>
      <c r="B360" s="135" t="s">
        <v>2463</v>
      </c>
      <c r="C360" s="135" t="s">
        <v>11</v>
      </c>
      <c r="D360" s="135" t="s">
        <v>2493</v>
      </c>
      <c r="E360" s="135" t="s">
        <v>3181</v>
      </c>
      <c r="F360" s="135" t="s">
        <v>3182</v>
      </c>
      <c r="G360" s="135" t="s">
        <v>3184</v>
      </c>
      <c r="H360" s="135" t="s">
        <v>1932</v>
      </c>
      <c r="I360" s="135" t="s">
        <v>1627</v>
      </c>
      <c r="J360" s="135" t="s">
        <v>27</v>
      </c>
      <c r="K360" t="s">
        <v>1649</v>
      </c>
      <c r="L360" s="138">
        <v>18000</v>
      </c>
      <c r="M360" s="140">
        <v>0</v>
      </c>
      <c r="N360" s="138">
        <v>547.20000000000005</v>
      </c>
      <c r="O360" s="138">
        <v>516.6</v>
      </c>
      <c r="P360" s="138">
        <f>SUM(Tabla20[[#This Row],[ADP]:[SFS - Salud Padres]])</f>
        <v>25</v>
      </c>
      <c r="Q360" s="138">
        <v>16911.2</v>
      </c>
      <c r="R360" s="135" t="str">
        <f>_xlfn.XLOOKUP(Tabla20[[#This Row],[cedula]],EMPXSEXO[NODOC],EMPXSEXO[GENERO])</f>
        <v>M</v>
      </c>
      <c r="S360" s="135" t="str">
        <f>_xlfn.XLOOKUP(Tabla20[[#This Row],[nomdepto]],Tabla21[LUGAR],Tabla21[CODLUGAR])</f>
        <v>01.83.02</v>
      </c>
      <c r="T360" s="135" t="s">
        <v>3724</v>
      </c>
      <c r="U360" s="135" t="s">
        <v>3723</v>
      </c>
      <c r="V360" s="137">
        <v>0</v>
      </c>
      <c r="W360" s="137">
        <v>0</v>
      </c>
      <c r="X360" s="141">
        <v>0</v>
      </c>
      <c r="Y360" s="137">
        <v>0</v>
      </c>
      <c r="Z360" s="137">
        <v>0</v>
      </c>
      <c r="AA360" s="138">
        <v>25</v>
      </c>
      <c r="AB360" s="137">
        <v>0</v>
      </c>
      <c r="AC360" s="137">
        <v>0</v>
      </c>
      <c r="AD360" s="137">
        <v>0</v>
      </c>
    </row>
    <row r="361" spans="1:30" hidden="1">
      <c r="A361" t="str">
        <f>Tabla20[[#This Row],[cedula]]&amp;Tabla20[[#This Row],[prog]]&amp;LEFT(Tabla20[[#This Row],[tipo]],3)</f>
        <v>0100105127301FIJ</v>
      </c>
      <c r="B361" s="135" t="s">
        <v>2463</v>
      </c>
      <c r="C361" s="135" t="s">
        <v>11</v>
      </c>
      <c r="D361" s="135" t="s">
        <v>2493</v>
      </c>
      <c r="E361" s="135" t="s">
        <v>3181</v>
      </c>
      <c r="F361" s="135" t="s">
        <v>3182</v>
      </c>
      <c r="G361" s="135" t="s">
        <v>3186</v>
      </c>
      <c r="H361" s="135" t="s">
        <v>2692</v>
      </c>
      <c r="I361" s="135" t="s">
        <v>2691</v>
      </c>
      <c r="J361" s="135" t="s">
        <v>8</v>
      </c>
      <c r="K361" t="s">
        <v>1649</v>
      </c>
      <c r="L361" s="138">
        <v>17000</v>
      </c>
      <c r="M361" s="141">
        <v>0</v>
      </c>
      <c r="N361" s="138">
        <v>516.79999999999995</v>
      </c>
      <c r="O361" s="138">
        <v>487.9</v>
      </c>
      <c r="P361" s="138">
        <f>SUM(Tabla20[[#This Row],[ADP]:[SFS - Salud Padres]])</f>
        <v>3571</v>
      </c>
      <c r="Q361" s="138">
        <v>12424.3</v>
      </c>
      <c r="R361" s="135" t="str">
        <f>_xlfn.XLOOKUP(Tabla20[[#This Row],[cedula]],EMPXSEXO[NODOC],EMPXSEXO[GENERO])</f>
        <v>F</v>
      </c>
      <c r="S361" s="135" t="str">
        <f>_xlfn.XLOOKUP(Tabla20[[#This Row],[nomdepto]],Tabla21[LUGAR],Tabla21[CODLUGAR])</f>
        <v>01.83.02</v>
      </c>
      <c r="T361" s="135" t="s">
        <v>3724</v>
      </c>
      <c r="U361" s="135" t="s">
        <v>3723</v>
      </c>
      <c r="V361" s="137">
        <v>0</v>
      </c>
      <c r="W361" s="137">
        <v>0</v>
      </c>
      <c r="X361" s="139">
        <v>3546</v>
      </c>
      <c r="Y361" s="137">
        <v>0</v>
      </c>
      <c r="Z361" s="141">
        <v>0</v>
      </c>
      <c r="AA361" s="138">
        <v>25</v>
      </c>
      <c r="AB361" s="137">
        <v>0</v>
      </c>
      <c r="AC361" s="137">
        <v>0</v>
      </c>
      <c r="AD361" s="137">
        <v>0</v>
      </c>
    </row>
    <row r="362" spans="1:30" hidden="1">
      <c r="A362" t="str">
        <f>Tabla20[[#This Row],[cedula]]&amp;Tabla20[[#This Row],[prog]]&amp;LEFT(Tabla20[[#This Row],[tipo]],3)</f>
        <v>0260030105101FIJ</v>
      </c>
      <c r="B362" s="135" t="s">
        <v>2463</v>
      </c>
      <c r="C362" s="135" t="s">
        <v>11</v>
      </c>
      <c r="D362" s="135" t="s">
        <v>2493</v>
      </c>
      <c r="E362" s="135" t="s">
        <v>3181</v>
      </c>
      <c r="F362" s="135" t="s">
        <v>3182</v>
      </c>
      <c r="G362" s="135" t="s">
        <v>3186</v>
      </c>
      <c r="H362" s="135" t="s">
        <v>3726</v>
      </c>
      <c r="I362" s="135" t="s">
        <v>3725</v>
      </c>
      <c r="J362" s="135" t="s">
        <v>27</v>
      </c>
      <c r="K362" s="110" t="s">
        <v>1649</v>
      </c>
      <c r="L362" s="138">
        <v>17000</v>
      </c>
      <c r="M362" s="137">
        <v>0</v>
      </c>
      <c r="N362" s="138">
        <v>516.79999999999995</v>
      </c>
      <c r="O362" s="138">
        <v>487.9</v>
      </c>
      <c r="P362" s="138">
        <f>SUM(Tabla20[[#This Row],[ADP]:[SFS - Salud Padres]])</f>
        <v>25</v>
      </c>
      <c r="Q362" s="138">
        <v>15970.3</v>
      </c>
      <c r="R362" s="135" t="str">
        <f>_xlfn.XLOOKUP(Tabla20[[#This Row],[cedula]],EMPXSEXO[NODOC],EMPXSEXO[GENERO])</f>
        <v>M</v>
      </c>
      <c r="S362" s="135" t="str">
        <f>_xlfn.XLOOKUP(Tabla20[[#This Row],[nomdepto]],Tabla21[LUGAR],Tabla21[CODLUGAR])</f>
        <v>01.83.02</v>
      </c>
      <c r="T362" s="135" t="s">
        <v>3724</v>
      </c>
      <c r="U362" s="135" t="s">
        <v>3723</v>
      </c>
      <c r="V362" s="137">
        <v>0</v>
      </c>
      <c r="W362" s="137">
        <v>0</v>
      </c>
      <c r="X362" s="140">
        <v>0</v>
      </c>
      <c r="Y362" s="137">
        <v>0</v>
      </c>
      <c r="Z362" s="137">
        <v>0</v>
      </c>
      <c r="AA362" s="138">
        <v>25</v>
      </c>
      <c r="AB362" s="137">
        <v>0</v>
      </c>
      <c r="AC362" s="137">
        <v>0</v>
      </c>
      <c r="AD362" s="137">
        <v>0</v>
      </c>
    </row>
    <row r="363" spans="1:30" hidden="1">
      <c r="A363" t="str">
        <f>Tabla20[[#This Row],[cedula]]&amp;Tabla20[[#This Row],[prog]]&amp;LEFT(Tabla20[[#This Row],[tipo]],3)</f>
        <v>4021029603001FIJ</v>
      </c>
      <c r="B363" s="135" t="s">
        <v>2463</v>
      </c>
      <c r="C363" s="135" t="s">
        <v>11</v>
      </c>
      <c r="D363" s="135" t="s">
        <v>2493</v>
      </c>
      <c r="E363" s="135" t="s">
        <v>3181</v>
      </c>
      <c r="F363" s="135" t="s">
        <v>3182</v>
      </c>
      <c r="G363" s="135" t="s">
        <v>3186</v>
      </c>
      <c r="H363" s="135" t="s">
        <v>3119</v>
      </c>
      <c r="I363" s="135" t="s">
        <v>3118</v>
      </c>
      <c r="J363" s="135" t="s">
        <v>8</v>
      </c>
      <c r="K363" s="110" t="s">
        <v>1649</v>
      </c>
      <c r="L363" s="138">
        <v>17000</v>
      </c>
      <c r="M363" s="137">
        <v>0</v>
      </c>
      <c r="N363" s="138">
        <v>516.79999999999995</v>
      </c>
      <c r="O363" s="138">
        <v>487.9</v>
      </c>
      <c r="P363" s="138">
        <f>SUM(Tabla20[[#This Row],[ADP]:[SFS - Salud Padres]])</f>
        <v>25</v>
      </c>
      <c r="Q363" s="138">
        <v>15970.3</v>
      </c>
      <c r="R363" s="135" t="str">
        <f>_xlfn.XLOOKUP(Tabla20[[#This Row],[cedula]],EMPXSEXO[NODOC],EMPXSEXO[GENERO])</f>
        <v>F</v>
      </c>
      <c r="S363" s="135" t="str">
        <f>_xlfn.XLOOKUP(Tabla20[[#This Row],[nomdepto]],Tabla21[LUGAR],Tabla21[CODLUGAR])</f>
        <v>01.83.02</v>
      </c>
      <c r="T363" s="135" t="s">
        <v>3724</v>
      </c>
      <c r="U363" s="135" t="s">
        <v>3723</v>
      </c>
      <c r="V363" s="137">
        <v>0</v>
      </c>
      <c r="W363" s="137">
        <v>0</v>
      </c>
      <c r="X363" s="140">
        <v>0</v>
      </c>
      <c r="Y363" s="137">
        <v>0</v>
      </c>
      <c r="Z363" s="137">
        <v>0</v>
      </c>
      <c r="AA363" s="138">
        <v>25</v>
      </c>
      <c r="AB363" s="137">
        <v>0</v>
      </c>
      <c r="AC363" s="137">
        <v>0</v>
      </c>
      <c r="AD363" s="137">
        <v>0</v>
      </c>
    </row>
    <row r="364" spans="1:30" hidden="1">
      <c r="A364" t="str">
        <f>Tabla20[[#This Row],[cedula]]&amp;Tabla20[[#This Row],[prog]]&amp;LEFT(Tabla20[[#This Row],[tipo]],3)</f>
        <v>4023716619001FIJ</v>
      </c>
      <c r="B364" s="135" t="s">
        <v>2463</v>
      </c>
      <c r="C364" s="135" t="s">
        <v>11</v>
      </c>
      <c r="D364" s="135" t="s">
        <v>2493</v>
      </c>
      <c r="E364" s="135" t="s">
        <v>3181</v>
      </c>
      <c r="F364" s="135" t="s">
        <v>3182</v>
      </c>
      <c r="G364" s="135" t="s">
        <v>3186</v>
      </c>
      <c r="H364" s="135" t="s">
        <v>3620</v>
      </c>
      <c r="I364" s="135" t="s">
        <v>3619</v>
      </c>
      <c r="J364" s="135" t="s">
        <v>8</v>
      </c>
      <c r="K364" s="110" t="s">
        <v>1649</v>
      </c>
      <c r="L364" s="138">
        <v>17000</v>
      </c>
      <c r="M364" s="141">
        <v>0</v>
      </c>
      <c r="N364" s="138">
        <v>516.79999999999995</v>
      </c>
      <c r="O364" s="138">
        <v>487.9</v>
      </c>
      <c r="P364" s="138">
        <f>SUM(Tabla20[[#This Row],[ADP]:[SFS - Salud Padres]])</f>
        <v>25</v>
      </c>
      <c r="Q364" s="138">
        <v>15970.3</v>
      </c>
      <c r="R364" s="135" t="str">
        <f>_xlfn.XLOOKUP(Tabla20[[#This Row],[cedula]],EMPXSEXO[NODOC],EMPXSEXO[GENERO])</f>
        <v>F</v>
      </c>
      <c r="S364" s="135" t="str">
        <f>_xlfn.XLOOKUP(Tabla20[[#This Row],[nomdepto]],Tabla21[LUGAR],Tabla21[CODLUGAR])</f>
        <v>01.83.02</v>
      </c>
      <c r="T364" s="135" t="s">
        <v>3724</v>
      </c>
      <c r="U364" s="135" t="s">
        <v>3723</v>
      </c>
      <c r="V364" s="137">
        <v>0</v>
      </c>
      <c r="W364" s="137">
        <v>0</v>
      </c>
      <c r="X364" s="140">
        <v>0</v>
      </c>
      <c r="Y364" s="137">
        <v>0</v>
      </c>
      <c r="Z364" s="137">
        <v>0</v>
      </c>
      <c r="AA364" s="138">
        <v>25</v>
      </c>
      <c r="AB364" s="137">
        <v>0</v>
      </c>
      <c r="AC364" s="137">
        <v>0</v>
      </c>
      <c r="AD364" s="137">
        <v>0</v>
      </c>
    </row>
    <row r="365" spans="1:30" hidden="1">
      <c r="A365" t="str">
        <f>Tabla20[[#This Row],[cedula]]&amp;Tabla20[[#This Row],[prog]]&amp;LEFT(Tabla20[[#This Row],[tipo]],3)</f>
        <v>4022492447801FIJ</v>
      </c>
      <c r="B365" s="135" t="s">
        <v>2463</v>
      </c>
      <c r="C365" s="135" t="s">
        <v>11</v>
      </c>
      <c r="D365" s="135" t="s">
        <v>2493</v>
      </c>
      <c r="E365" s="135" t="s">
        <v>3181</v>
      </c>
      <c r="F365" s="135" t="s">
        <v>3182</v>
      </c>
      <c r="G365" s="135" t="s">
        <v>3183</v>
      </c>
      <c r="H365" s="135" t="s">
        <v>1851</v>
      </c>
      <c r="I365" s="135" t="s">
        <v>785</v>
      </c>
      <c r="J365" s="135" t="s">
        <v>75</v>
      </c>
      <c r="K365" s="110" t="s">
        <v>1649</v>
      </c>
      <c r="L365" s="138">
        <v>16500</v>
      </c>
      <c r="M365" s="137">
        <v>0</v>
      </c>
      <c r="N365" s="138">
        <v>501.6</v>
      </c>
      <c r="O365" s="138">
        <v>473.55</v>
      </c>
      <c r="P365" s="138">
        <f>SUM(Tabla20[[#This Row],[ADP]:[SFS - Salud Padres]])</f>
        <v>25</v>
      </c>
      <c r="Q365" s="138">
        <v>15499.85</v>
      </c>
      <c r="R365" s="135" t="str">
        <f>_xlfn.XLOOKUP(Tabla20[[#This Row],[cedula]],EMPXSEXO[NODOC],EMPXSEXO[GENERO])</f>
        <v>F</v>
      </c>
      <c r="S365" s="135" t="str">
        <f>_xlfn.XLOOKUP(Tabla20[[#This Row],[nomdepto]],Tabla21[LUGAR],Tabla21[CODLUGAR])</f>
        <v>01.83.02</v>
      </c>
      <c r="T365" s="135" t="s">
        <v>3724</v>
      </c>
      <c r="U365" s="135" t="s">
        <v>3723</v>
      </c>
      <c r="V365" s="137">
        <v>0</v>
      </c>
      <c r="W365" s="137">
        <v>0</v>
      </c>
      <c r="X365" s="137">
        <v>0</v>
      </c>
      <c r="Y365" s="137">
        <v>0</v>
      </c>
      <c r="Z365" s="137">
        <v>0</v>
      </c>
      <c r="AA365" s="138">
        <v>25</v>
      </c>
      <c r="AB365" s="137">
        <v>0</v>
      </c>
      <c r="AC365" s="137">
        <v>0</v>
      </c>
      <c r="AD365" s="137">
        <v>0</v>
      </c>
    </row>
    <row r="366" spans="1:30" hidden="1">
      <c r="A366" t="str">
        <f>Tabla20[[#This Row],[cedula]]&amp;Tabla20[[#This Row],[prog]]&amp;LEFT(Tabla20[[#This Row],[tipo]],3)</f>
        <v>0011269942601FIJ</v>
      </c>
      <c r="B366" s="135" t="s">
        <v>2463</v>
      </c>
      <c r="C366" s="135" t="s">
        <v>11</v>
      </c>
      <c r="D366" s="135" t="s">
        <v>2493</v>
      </c>
      <c r="E366" s="135" t="s">
        <v>3181</v>
      </c>
      <c r="F366" s="135" t="s">
        <v>3182</v>
      </c>
      <c r="G366" s="135" t="s">
        <v>3200</v>
      </c>
      <c r="H366" s="135" t="s">
        <v>1870</v>
      </c>
      <c r="I366" s="135" t="s">
        <v>790</v>
      </c>
      <c r="J366" s="135" t="s">
        <v>101</v>
      </c>
      <c r="K366" s="110" t="s">
        <v>1649</v>
      </c>
      <c r="L366" s="138">
        <v>16500</v>
      </c>
      <c r="M366" s="141">
        <v>0</v>
      </c>
      <c r="N366" s="138">
        <v>501.6</v>
      </c>
      <c r="O366" s="138">
        <v>473.55</v>
      </c>
      <c r="P366" s="138">
        <f>SUM(Tabla20[[#This Row],[ADP]:[SFS - Salud Padres]])</f>
        <v>25</v>
      </c>
      <c r="Q366" s="138">
        <v>15499.85</v>
      </c>
      <c r="R366" s="135" t="str">
        <f>_xlfn.XLOOKUP(Tabla20[[#This Row],[cedula]],EMPXSEXO[NODOC],EMPXSEXO[GENERO])</f>
        <v>M</v>
      </c>
      <c r="S366" s="135" t="str">
        <f>_xlfn.XLOOKUP(Tabla20[[#This Row],[nomdepto]],Tabla21[LUGAR],Tabla21[CODLUGAR])</f>
        <v>01.83.02</v>
      </c>
      <c r="T366" s="135" t="s">
        <v>3724</v>
      </c>
      <c r="U366" s="135" t="s">
        <v>3723</v>
      </c>
      <c r="V366" s="137">
        <v>0</v>
      </c>
      <c r="W366" s="137">
        <v>0</v>
      </c>
      <c r="X366" s="137">
        <v>0</v>
      </c>
      <c r="Y366" s="137">
        <v>0</v>
      </c>
      <c r="Z366" s="137">
        <v>0</v>
      </c>
      <c r="AA366" s="138">
        <v>25</v>
      </c>
      <c r="AB366" s="137">
        <v>0</v>
      </c>
      <c r="AC366" s="137">
        <v>0</v>
      </c>
      <c r="AD366" s="137">
        <v>0</v>
      </c>
    </row>
    <row r="367" spans="1:30" hidden="1">
      <c r="A367" t="str">
        <f>Tabla20[[#This Row],[cedula]]&amp;Tabla20[[#This Row],[prog]]&amp;LEFT(Tabla20[[#This Row],[tipo]],3)</f>
        <v>0010033730201FIJ</v>
      </c>
      <c r="B367" s="135" t="s">
        <v>2463</v>
      </c>
      <c r="C367" s="135" t="s">
        <v>11</v>
      </c>
      <c r="D367" s="135" t="s">
        <v>2493</v>
      </c>
      <c r="E367" s="135" t="s">
        <v>3181</v>
      </c>
      <c r="F367" s="135" t="s">
        <v>3182</v>
      </c>
      <c r="G367" s="135" t="s">
        <v>3186</v>
      </c>
      <c r="H367" s="135" t="s">
        <v>1892</v>
      </c>
      <c r="I367" s="135" t="s">
        <v>1620</v>
      </c>
      <c r="J367" s="135" t="s">
        <v>27</v>
      </c>
      <c r="K367" s="110" t="s">
        <v>1649</v>
      </c>
      <c r="L367" s="138">
        <v>16500</v>
      </c>
      <c r="M367" s="141">
        <v>0</v>
      </c>
      <c r="N367" s="138">
        <v>501.6</v>
      </c>
      <c r="O367" s="138">
        <v>473.55</v>
      </c>
      <c r="P367" s="138">
        <f>SUM(Tabla20[[#This Row],[ADP]:[SFS - Salud Padres]])</f>
        <v>25</v>
      </c>
      <c r="Q367" s="138">
        <v>15499.85</v>
      </c>
      <c r="R367" s="135" t="str">
        <f>_xlfn.XLOOKUP(Tabla20[[#This Row],[cedula]],EMPXSEXO[NODOC],EMPXSEXO[GENERO])</f>
        <v>M</v>
      </c>
      <c r="S367" s="135" t="str">
        <f>_xlfn.XLOOKUP(Tabla20[[#This Row],[nomdepto]],Tabla21[LUGAR],Tabla21[CODLUGAR])</f>
        <v>01.83.02</v>
      </c>
      <c r="T367" s="135" t="s">
        <v>3724</v>
      </c>
      <c r="U367" s="135" t="s">
        <v>3723</v>
      </c>
      <c r="V367" s="137">
        <v>0</v>
      </c>
      <c r="W367" s="137">
        <v>0</v>
      </c>
      <c r="X367" s="140">
        <v>0</v>
      </c>
      <c r="Y367" s="137">
        <v>0</v>
      </c>
      <c r="Z367" s="137">
        <v>0</v>
      </c>
      <c r="AA367" s="138">
        <v>25</v>
      </c>
      <c r="AB367" s="137">
        <v>0</v>
      </c>
      <c r="AC367" s="137">
        <v>0</v>
      </c>
      <c r="AD367" s="137">
        <v>0</v>
      </c>
    </row>
    <row r="368" spans="1:30" hidden="1">
      <c r="A368" t="str">
        <f>Tabla20[[#This Row],[cedula]]&amp;Tabla20[[#This Row],[prog]]&amp;LEFT(Tabla20[[#This Row],[tipo]],3)</f>
        <v>0011050261401FIJ</v>
      </c>
      <c r="B368" s="135" t="s">
        <v>2463</v>
      </c>
      <c r="C368" s="135" t="s">
        <v>11</v>
      </c>
      <c r="D368" s="135" t="s">
        <v>2493</v>
      </c>
      <c r="E368" s="135" t="s">
        <v>3181</v>
      </c>
      <c r="F368" s="135" t="s">
        <v>3182</v>
      </c>
      <c r="G368" s="135" t="s">
        <v>3186</v>
      </c>
      <c r="H368" s="135" t="s">
        <v>1700</v>
      </c>
      <c r="I368" s="135" t="s">
        <v>1352</v>
      </c>
      <c r="J368" s="135" t="s">
        <v>8</v>
      </c>
      <c r="K368" s="110" t="s">
        <v>1649</v>
      </c>
      <c r="L368" s="138">
        <v>15000</v>
      </c>
      <c r="M368" s="140">
        <v>0</v>
      </c>
      <c r="N368" s="138">
        <v>456</v>
      </c>
      <c r="O368" s="138">
        <v>430.5</v>
      </c>
      <c r="P368" s="138">
        <f>SUM(Tabla20[[#This Row],[ADP]:[SFS - Salud Padres]])</f>
        <v>25</v>
      </c>
      <c r="Q368" s="138">
        <v>14088.5</v>
      </c>
      <c r="R368" s="135" t="str">
        <f>_xlfn.XLOOKUP(Tabla20[[#This Row],[cedula]],EMPXSEXO[NODOC],EMPXSEXO[GENERO])</f>
        <v>F</v>
      </c>
      <c r="S368" s="135" t="str">
        <f>_xlfn.XLOOKUP(Tabla20[[#This Row],[nomdepto]],Tabla21[LUGAR],Tabla21[CODLUGAR])</f>
        <v>01.83.02</v>
      </c>
      <c r="T368" s="135" t="s">
        <v>3724</v>
      </c>
      <c r="U368" s="135" t="s">
        <v>3723</v>
      </c>
      <c r="V368" s="137">
        <v>0</v>
      </c>
      <c r="W368" s="141">
        <v>0</v>
      </c>
      <c r="X368" s="141">
        <v>0</v>
      </c>
      <c r="Y368" s="137">
        <v>0</v>
      </c>
      <c r="Z368" s="140">
        <v>0</v>
      </c>
      <c r="AA368" s="138">
        <v>25</v>
      </c>
      <c r="AB368" s="137">
        <v>0</v>
      </c>
      <c r="AC368" s="137">
        <v>0</v>
      </c>
      <c r="AD368" s="137">
        <v>0</v>
      </c>
    </row>
    <row r="369" spans="1:30" hidden="1">
      <c r="A369" t="str">
        <f>Tabla20[[#This Row],[cedula]]&amp;Tabla20[[#This Row],[prog]]&amp;LEFT(Tabla20[[#This Row],[tipo]],3)</f>
        <v>0810005341501FIJ</v>
      </c>
      <c r="B369" s="135" t="s">
        <v>2463</v>
      </c>
      <c r="C369" s="135" t="s">
        <v>11</v>
      </c>
      <c r="D369" s="135" t="s">
        <v>2493</v>
      </c>
      <c r="E369" s="135" t="s">
        <v>3181</v>
      </c>
      <c r="F369" s="135" t="s">
        <v>3182</v>
      </c>
      <c r="G369" s="135" t="s">
        <v>3201</v>
      </c>
      <c r="H369" s="135" t="s">
        <v>1765</v>
      </c>
      <c r="I369" s="135" t="s">
        <v>770</v>
      </c>
      <c r="J369" s="135" t="s">
        <v>110</v>
      </c>
      <c r="K369" s="110" t="s">
        <v>1649</v>
      </c>
      <c r="L369" s="138">
        <v>14300</v>
      </c>
      <c r="M369" s="140">
        <v>0</v>
      </c>
      <c r="N369" s="138">
        <v>434.72</v>
      </c>
      <c r="O369" s="138">
        <v>410.41</v>
      </c>
      <c r="P369" s="138">
        <f>SUM(Tabla20[[#This Row],[ADP]:[SFS - Salud Padres]])</f>
        <v>25</v>
      </c>
      <c r="Q369" s="138">
        <v>13429.87</v>
      </c>
      <c r="R369" s="135" t="str">
        <f>_xlfn.XLOOKUP(Tabla20[[#This Row],[cedula]],EMPXSEXO[NODOC],EMPXSEXO[GENERO])</f>
        <v>M</v>
      </c>
      <c r="S369" s="135" t="str">
        <f>_xlfn.XLOOKUP(Tabla20[[#This Row],[nomdepto]],Tabla21[LUGAR],Tabla21[CODLUGAR])</f>
        <v>01.83.02</v>
      </c>
      <c r="T369" s="135" t="s">
        <v>3724</v>
      </c>
      <c r="U369" s="135" t="s">
        <v>3723</v>
      </c>
      <c r="V369" s="137">
        <v>0</v>
      </c>
      <c r="W369" s="140">
        <v>0</v>
      </c>
      <c r="X369" s="140">
        <v>0</v>
      </c>
      <c r="Y369" s="137">
        <v>0</v>
      </c>
      <c r="Z369" s="140">
        <v>0</v>
      </c>
      <c r="AA369" s="138">
        <v>25</v>
      </c>
      <c r="AB369" s="137">
        <v>0</v>
      </c>
      <c r="AC369" s="137">
        <v>0</v>
      </c>
      <c r="AD369" s="137">
        <v>0</v>
      </c>
    </row>
    <row r="370" spans="1:30" hidden="1">
      <c r="A370" t="str">
        <f>Tabla20[[#This Row],[cedula]]&amp;Tabla20[[#This Row],[prog]]&amp;LEFT(Tabla20[[#This Row],[tipo]],3)</f>
        <v>0550034389101FIJ</v>
      </c>
      <c r="B370" s="135" t="s">
        <v>2463</v>
      </c>
      <c r="C370" s="135" t="s">
        <v>11</v>
      </c>
      <c r="D370" s="135" t="s">
        <v>2493</v>
      </c>
      <c r="E370" s="135" t="s">
        <v>3181</v>
      </c>
      <c r="F370" s="135" t="s">
        <v>3182</v>
      </c>
      <c r="G370" s="135" t="s">
        <v>3200</v>
      </c>
      <c r="H370" s="135" t="s">
        <v>1799</v>
      </c>
      <c r="I370" s="135" t="s">
        <v>776</v>
      </c>
      <c r="J370" s="135" t="s">
        <v>110</v>
      </c>
      <c r="K370" s="110" t="s">
        <v>1649</v>
      </c>
      <c r="L370" s="138">
        <v>14300</v>
      </c>
      <c r="M370" s="140">
        <v>0</v>
      </c>
      <c r="N370" s="138">
        <v>434.72</v>
      </c>
      <c r="O370" s="138">
        <v>410.41</v>
      </c>
      <c r="P370" s="138">
        <f>SUM(Tabla20[[#This Row],[ADP]:[SFS - Salud Padres]])</f>
        <v>2345.36</v>
      </c>
      <c r="Q370" s="138">
        <v>11109.51</v>
      </c>
      <c r="R370" s="135" t="str">
        <f>_xlfn.XLOOKUP(Tabla20[[#This Row],[cedula]],EMPXSEXO[NODOC],EMPXSEXO[GENERO])</f>
        <v>M</v>
      </c>
      <c r="S370" s="135" t="str">
        <f>_xlfn.XLOOKUP(Tabla20[[#This Row],[nomdepto]],Tabla21[LUGAR],Tabla21[CODLUGAR])</f>
        <v>01.83.02</v>
      </c>
      <c r="T370" s="135" t="s">
        <v>3724</v>
      </c>
      <c r="U370" s="135" t="s">
        <v>3723</v>
      </c>
      <c r="V370" s="137">
        <v>0</v>
      </c>
      <c r="W370" s="140">
        <v>0</v>
      </c>
      <c r="X370" s="139">
        <v>2320.36</v>
      </c>
      <c r="Y370" s="137">
        <v>0</v>
      </c>
      <c r="Z370" s="140">
        <v>0</v>
      </c>
      <c r="AA370" s="138">
        <v>25</v>
      </c>
      <c r="AB370" s="137">
        <v>0</v>
      </c>
      <c r="AC370" s="137">
        <v>0</v>
      </c>
      <c r="AD370" s="137">
        <v>0</v>
      </c>
    </row>
    <row r="371" spans="1:30" hidden="1">
      <c r="A371" t="str">
        <f>Tabla20[[#This Row],[cedula]]&amp;Tabla20[[#This Row],[prog]]&amp;LEFT(Tabla20[[#This Row],[tipo]],3)</f>
        <v>0010244450201FIJ</v>
      </c>
      <c r="B371" s="135" t="s">
        <v>2463</v>
      </c>
      <c r="C371" s="135" t="s">
        <v>11</v>
      </c>
      <c r="D371" s="135" t="s">
        <v>2493</v>
      </c>
      <c r="E371" s="135" t="s">
        <v>3181</v>
      </c>
      <c r="F371" s="135" t="s">
        <v>3182</v>
      </c>
      <c r="G371" s="135" t="s">
        <v>3200</v>
      </c>
      <c r="H371" s="135" t="s">
        <v>1758</v>
      </c>
      <c r="I371" s="135" t="s">
        <v>769</v>
      </c>
      <c r="J371" s="135" t="s">
        <v>110</v>
      </c>
      <c r="K371" s="110" t="s">
        <v>1649</v>
      </c>
      <c r="L371" s="138">
        <v>13200</v>
      </c>
      <c r="M371" s="141">
        <v>0</v>
      </c>
      <c r="N371" s="138">
        <v>401.28</v>
      </c>
      <c r="O371" s="138">
        <v>378.84</v>
      </c>
      <c r="P371" s="138">
        <f>SUM(Tabla20[[#This Row],[ADP]:[SFS - Salud Padres]])</f>
        <v>2571</v>
      </c>
      <c r="Q371" s="138">
        <v>9848.8799999999992</v>
      </c>
      <c r="R371" s="135" t="str">
        <f>_xlfn.XLOOKUP(Tabla20[[#This Row],[cedula]],EMPXSEXO[NODOC],EMPXSEXO[GENERO])</f>
        <v>F</v>
      </c>
      <c r="S371" s="135" t="str">
        <f>_xlfn.XLOOKUP(Tabla20[[#This Row],[nomdepto]],Tabla21[LUGAR],Tabla21[CODLUGAR])</f>
        <v>01.83.02</v>
      </c>
      <c r="T371" s="135" t="s">
        <v>3724</v>
      </c>
      <c r="U371" s="135" t="s">
        <v>3723</v>
      </c>
      <c r="V371" s="137">
        <v>0</v>
      </c>
      <c r="W371" s="141">
        <v>0</v>
      </c>
      <c r="X371" s="139">
        <v>2546</v>
      </c>
      <c r="Y371" s="137">
        <v>0</v>
      </c>
      <c r="Z371" s="137">
        <v>0</v>
      </c>
      <c r="AA371" s="138">
        <v>25</v>
      </c>
      <c r="AB371" s="137">
        <v>0</v>
      </c>
      <c r="AC371" s="137">
        <v>0</v>
      </c>
      <c r="AD371" s="137">
        <v>0</v>
      </c>
    </row>
    <row r="372" spans="1:30" hidden="1">
      <c r="A372" t="str">
        <f>Tabla20[[#This Row],[cedula]]&amp;Tabla20[[#This Row],[prog]]&amp;LEFT(Tabla20[[#This Row],[tipo]],3)</f>
        <v>4022105053301FIJ</v>
      </c>
      <c r="B372" s="135" t="s">
        <v>2463</v>
      </c>
      <c r="C372" s="135" t="s">
        <v>11</v>
      </c>
      <c r="D372" s="135" t="s">
        <v>2493</v>
      </c>
      <c r="E372" s="135" t="s">
        <v>3181</v>
      </c>
      <c r="F372" s="135" t="s">
        <v>3182</v>
      </c>
      <c r="G372" s="135" t="s">
        <v>3183</v>
      </c>
      <c r="H372" s="135" t="s">
        <v>1812</v>
      </c>
      <c r="I372" s="135" t="s">
        <v>777</v>
      </c>
      <c r="J372" s="135" t="s">
        <v>75</v>
      </c>
      <c r="K372" s="110" t="s">
        <v>1649</v>
      </c>
      <c r="L372" s="138">
        <v>13200</v>
      </c>
      <c r="M372" s="137">
        <v>0</v>
      </c>
      <c r="N372" s="138">
        <v>401.28</v>
      </c>
      <c r="O372" s="138">
        <v>378.84</v>
      </c>
      <c r="P372" s="138">
        <f>SUM(Tabla20[[#This Row],[ADP]:[SFS - Salud Padres]])</f>
        <v>25</v>
      </c>
      <c r="Q372" s="138">
        <v>12394.88</v>
      </c>
      <c r="R372" s="135" t="str">
        <f>_xlfn.XLOOKUP(Tabla20[[#This Row],[cedula]],EMPXSEXO[NODOC],EMPXSEXO[GENERO])</f>
        <v>M</v>
      </c>
      <c r="S372" s="135" t="str">
        <f>_xlfn.XLOOKUP(Tabla20[[#This Row],[nomdepto]],Tabla21[LUGAR],Tabla21[CODLUGAR])</f>
        <v>01.83.02</v>
      </c>
      <c r="T372" s="135" t="s">
        <v>3724</v>
      </c>
      <c r="U372" s="135" t="s">
        <v>3723</v>
      </c>
      <c r="V372" s="137">
        <v>0</v>
      </c>
      <c r="W372" s="137">
        <v>0</v>
      </c>
      <c r="X372" s="140">
        <v>0</v>
      </c>
      <c r="Y372" s="137">
        <v>0</v>
      </c>
      <c r="Z372" s="137">
        <v>0</v>
      </c>
      <c r="AA372" s="138">
        <v>25</v>
      </c>
      <c r="AB372" s="137">
        <v>0</v>
      </c>
      <c r="AC372" s="137">
        <v>0</v>
      </c>
      <c r="AD372" s="137">
        <v>0</v>
      </c>
    </row>
    <row r="373" spans="1:30" hidden="1">
      <c r="A373" t="str">
        <f>Tabla20[[#This Row],[cedula]]&amp;Tabla20[[#This Row],[prog]]&amp;LEFT(Tabla20[[#This Row],[tipo]],3)</f>
        <v>0011551870601FIJ</v>
      </c>
      <c r="B373" s="135" t="s">
        <v>2463</v>
      </c>
      <c r="C373" s="135" t="s">
        <v>11</v>
      </c>
      <c r="D373" s="135" t="s">
        <v>2493</v>
      </c>
      <c r="E373" s="135" t="s">
        <v>3181</v>
      </c>
      <c r="F373" s="135" t="s">
        <v>3182</v>
      </c>
      <c r="G373" s="135" t="s">
        <v>3200</v>
      </c>
      <c r="H373" s="135" t="s">
        <v>1946</v>
      </c>
      <c r="I373" s="135" t="s">
        <v>798</v>
      </c>
      <c r="J373" s="135" t="s">
        <v>75</v>
      </c>
      <c r="K373" s="110" t="s">
        <v>1649</v>
      </c>
      <c r="L373" s="138">
        <v>12375</v>
      </c>
      <c r="M373" s="137">
        <v>0</v>
      </c>
      <c r="N373" s="138">
        <v>376.2</v>
      </c>
      <c r="O373" s="138">
        <v>355.16</v>
      </c>
      <c r="P373" s="138">
        <f>SUM(Tabla20[[#This Row],[ADP]:[SFS - Salud Padres]])</f>
        <v>25</v>
      </c>
      <c r="Q373" s="138">
        <v>11618.64</v>
      </c>
      <c r="R373" s="135" t="str">
        <f>_xlfn.XLOOKUP(Tabla20[[#This Row],[cedula]],EMPXSEXO[NODOC],EMPXSEXO[GENERO])</f>
        <v>F</v>
      </c>
      <c r="S373" s="135" t="str">
        <f>_xlfn.XLOOKUP(Tabla20[[#This Row],[nomdepto]],Tabla21[LUGAR],Tabla21[CODLUGAR])</f>
        <v>01.83.02</v>
      </c>
      <c r="T373" s="135" t="s">
        <v>3724</v>
      </c>
      <c r="U373" s="135" t="s">
        <v>3723</v>
      </c>
      <c r="V373" s="137">
        <v>0</v>
      </c>
      <c r="W373" s="137">
        <v>0</v>
      </c>
      <c r="X373" s="137">
        <v>0</v>
      </c>
      <c r="Y373" s="137">
        <v>0</v>
      </c>
      <c r="Z373" s="137">
        <v>0</v>
      </c>
      <c r="AA373" s="138">
        <v>25</v>
      </c>
      <c r="AB373" s="137">
        <v>0</v>
      </c>
      <c r="AC373" s="137">
        <v>0</v>
      </c>
      <c r="AD373" s="137">
        <v>0</v>
      </c>
    </row>
    <row r="374" spans="1:30" hidden="1">
      <c r="A374" t="str">
        <f>Tabla20[[#This Row],[cedula]]&amp;Tabla20[[#This Row],[prog]]&amp;LEFT(Tabla20[[#This Row],[tipo]],3)</f>
        <v>0010287266001FIJ</v>
      </c>
      <c r="B374" s="135" t="s">
        <v>2463</v>
      </c>
      <c r="C374" s="135" t="s">
        <v>11</v>
      </c>
      <c r="D374" s="135" t="s">
        <v>2493</v>
      </c>
      <c r="E374" s="135" t="s">
        <v>3181</v>
      </c>
      <c r="F374" s="135" t="s">
        <v>3182</v>
      </c>
      <c r="G374" s="135" t="s">
        <v>3184</v>
      </c>
      <c r="H374" s="135" t="s">
        <v>1866</v>
      </c>
      <c r="I374" s="135" t="s">
        <v>788</v>
      </c>
      <c r="J374" s="135" t="s">
        <v>789</v>
      </c>
      <c r="K374" s="110" t="s">
        <v>1649</v>
      </c>
      <c r="L374" s="138">
        <v>11400.33</v>
      </c>
      <c r="M374" s="141">
        <v>0</v>
      </c>
      <c r="N374" s="138">
        <v>346.57</v>
      </c>
      <c r="O374" s="138">
        <v>327.19</v>
      </c>
      <c r="P374" s="138">
        <f>SUM(Tabla20[[#This Row],[ADP]:[SFS - Salud Padres]])</f>
        <v>3735.05</v>
      </c>
      <c r="Q374" s="138">
        <v>6991.52</v>
      </c>
      <c r="R374" s="135" t="str">
        <f>_xlfn.XLOOKUP(Tabla20[[#This Row],[cedula]],EMPXSEXO[NODOC],EMPXSEXO[GENERO])</f>
        <v>F</v>
      </c>
      <c r="S374" s="135" t="str">
        <f>_xlfn.XLOOKUP(Tabla20[[#This Row],[nomdepto]],Tabla21[LUGAR],Tabla21[CODLUGAR])</f>
        <v>01.83.02</v>
      </c>
      <c r="T374" s="135" t="s">
        <v>3724</v>
      </c>
      <c r="U374" s="135" t="s">
        <v>3723</v>
      </c>
      <c r="V374" s="137">
        <v>0</v>
      </c>
      <c r="W374" s="137">
        <v>0</v>
      </c>
      <c r="X374" s="139">
        <v>3660.05</v>
      </c>
      <c r="Y374" s="137">
        <v>0</v>
      </c>
      <c r="Z374" s="139">
        <v>50</v>
      </c>
      <c r="AA374" s="138">
        <v>25</v>
      </c>
      <c r="AB374" s="137">
        <v>0</v>
      </c>
      <c r="AC374" s="137">
        <v>0</v>
      </c>
      <c r="AD374" s="141">
        <v>0</v>
      </c>
    </row>
    <row r="375" spans="1:30" hidden="1">
      <c r="A375" t="str">
        <f>Tabla20[[#This Row],[cedula]]&amp;Tabla20[[#This Row],[prog]]&amp;LEFT(Tabla20[[#This Row],[tipo]],3)</f>
        <v>0330008380901FIJ</v>
      </c>
      <c r="B375" s="135" t="s">
        <v>2463</v>
      </c>
      <c r="C375" s="135" t="s">
        <v>11</v>
      </c>
      <c r="D375" s="135" t="s">
        <v>2493</v>
      </c>
      <c r="E375" s="135" t="s">
        <v>3181</v>
      </c>
      <c r="F375" s="135" t="s">
        <v>3182</v>
      </c>
      <c r="G375" s="135" t="s">
        <v>3187</v>
      </c>
      <c r="H375" s="135" t="s">
        <v>1731</v>
      </c>
      <c r="I375" s="135" t="s">
        <v>765</v>
      </c>
      <c r="J375" s="135" t="s">
        <v>110</v>
      </c>
      <c r="K375" s="110" t="s">
        <v>1649</v>
      </c>
      <c r="L375" s="138">
        <v>11000</v>
      </c>
      <c r="M375" s="140">
        <v>0</v>
      </c>
      <c r="N375" s="138">
        <v>334.4</v>
      </c>
      <c r="O375" s="138">
        <v>315.7</v>
      </c>
      <c r="P375" s="138">
        <f>SUM(Tabla20[[#This Row],[ADP]:[SFS - Salud Padres]])</f>
        <v>25</v>
      </c>
      <c r="Q375" s="138">
        <v>10324.9</v>
      </c>
      <c r="R375" s="135" t="str">
        <f>_xlfn.XLOOKUP(Tabla20[[#This Row],[cedula]],EMPXSEXO[NODOC],EMPXSEXO[GENERO])</f>
        <v>M</v>
      </c>
      <c r="S375" s="135" t="str">
        <f>_xlfn.XLOOKUP(Tabla20[[#This Row],[nomdepto]],Tabla21[LUGAR],Tabla21[CODLUGAR])</f>
        <v>01.83.02</v>
      </c>
      <c r="T375" s="135" t="s">
        <v>3724</v>
      </c>
      <c r="U375" s="135" t="s">
        <v>3723</v>
      </c>
      <c r="V375" s="137">
        <v>0</v>
      </c>
      <c r="W375" s="137">
        <v>0</v>
      </c>
      <c r="X375" s="137">
        <v>0</v>
      </c>
      <c r="Y375" s="137">
        <v>0</v>
      </c>
      <c r="Z375" s="137">
        <v>0</v>
      </c>
      <c r="AA375" s="138">
        <v>25</v>
      </c>
      <c r="AB375" s="137">
        <v>0</v>
      </c>
      <c r="AC375" s="137">
        <v>0</v>
      </c>
      <c r="AD375" s="137">
        <v>0</v>
      </c>
    </row>
    <row r="376" spans="1:30" hidden="1">
      <c r="A376" t="str">
        <f>Tabla20[[#This Row],[cedula]]&amp;Tabla20[[#This Row],[prog]]&amp;LEFT(Tabla20[[#This Row],[tipo]],3)</f>
        <v>0810000857501FIJ</v>
      </c>
      <c r="B376" s="135" t="s">
        <v>2463</v>
      </c>
      <c r="C376" s="135" t="s">
        <v>11</v>
      </c>
      <c r="D376" s="135" t="s">
        <v>2493</v>
      </c>
      <c r="E376" s="135" t="s">
        <v>3181</v>
      </c>
      <c r="F376" s="135" t="s">
        <v>3182</v>
      </c>
      <c r="G376" s="135" t="s">
        <v>3190</v>
      </c>
      <c r="H376" s="135" t="s">
        <v>1723</v>
      </c>
      <c r="I376" s="135" t="s">
        <v>565</v>
      </c>
      <c r="J376" s="135" t="s">
        <v>8</v>
      </c>
      <c r="K376" s="110" t="s">
        <v>1649</v>
      </c>
      <c r="L376" s="138">
        <v>10000</v>
      </c>
      <c r="M376" s="141">
        <v>0</v>
      </c>
      <c r="N376" s="138">
        <v>304</v>
      </c>
      <c r="O376" s="138">
        <v>287</v>
      </c>
      <c r="P376" s="138">
        <f>SUM(Tabla20[[#This Row],[ADP]:[SFS - Salud Padres]])</f>
        <v>375</v>
      </c>
      <c r="Q376" s="138">
        <v>9034</v>
      </c>
      <c r="R376" s="135" t="str">
        <f>_xlfn.XLOOKUP(Tabla20[[#This Row],[cedula]],EMPXSEXO[NODOC],EMPXSEXO[GENERO])</f>
        <v>F</v>
      </c>
      <c r="S376" s="135" t="str">
        <f>_xlfn.XLOOKUP(Tabla20[[#This Row],[nomdepto]],Tabla21[LUGAR],Tabla21[CODLUGAR])</f>
        <v>01.83.02</v>
      </c>
      <c r="T376" s="135" t="s">
        <v>3724</v>
      </c>
      <c r="U376" s="135" t="s">
        <v>3723</v>
      </c>
      <c r="V376" s="137">
        <v>0</v>
      </c>
      <c r="W376" s="139">
        <v>300</v>
      </c>
      <c r="X376" s="137">
        <v>0</v>
      </c>
      <c r="Y376" s="137">
        <v>0</v>
      </c>
      <c r="Z376" s="139">
        <v>50</v>
      </c>
      <c r="AA376" s="138">
        <v>25</v>
      </c>
      <c r="AB376" s="137">
        <v>0</v>
      </c>
      <c r="AC376" s="137">
        <v>0</v>
      </c>
      <c r="AD376" s="137">
        <v>0</v>
      </c>
    </row>
    <row r="377" spans="1:30" hidden="1">
      <c r="A377" t="str">
        <f>Tabla20[[#This Row],[cedula]]&amp;Tabla20[[#This Row],[prog]]&amp;LEFT(Tabla20[[#This Row],[tipo]],3)</f>
        <v>0930026327501FIJ</v>
      </c>
      <c r="B377" s="135" t="s">
        <v>2463</v>
      </c>
      <c r="C377" s="135" t="s">
        <v>11</v>
      </c>
      <c r="D377" s="135" t="s">
        <v>2493</v>
      </c>
      <c r="E377" s="135" t="s">
        <v>3181</v>
      </c>
      <c r="F377" s="135" t="s">
        <v>3182</v>
      </c>
      <c r="G377" s="135" t="s">
        <v>3195</v>
      </c>
      <c r="H377" s="135" t="s">
        <v>1729</v>
      </c>
      <c r="I377" s="135" t="s">
        <v>764</v>
      </c>
      <c r="J377" s="135" t="s">
        <v>99</v>
      </c>
      <c r="K377" s="110" t="s">
        <v>1649</v>
      </c>
      <c r="L377" s="138">
        <v>10000</v>
      </c>
      <c r="M377" s="141">
        <v>0</v>
      </c>
      <c r="N377" s="138">
        <v>304</v>
      </c>
      <c r="O377" s="138">
        <v>287</v>
      </c>
      <c r="P377" s="138">
        <f>SUM(Tabla20[[#This Row],[ADP]:[SFS - Salud Padres]])</f>
        <v>25</v>
      </c>
      <c r="Q377" s="138">
        <v>9384</v>
      </c>
      <c r="R377" s="135" t="str">
        <f>_xlfn.XLOOKUP(Tabla20[[#This Row],[cedula]],EMPXSEXO[NODOC],EMPXSEXO[GENERO])</f>
        <v>M</v>
      </c>
      <c r="S377" s="135" t="str">
        <f>_xlfn.XLOOKUP(Tabla20[[#This Row],[nomdepto]],Tabla21[LUGAR],Tabla21[CODLUGAR])</f>
        <v>01.83.02</v>
      </c>
      <c r="T377" s="135" t="s">
        <v>3724</v>
      </c>
      <c r="U377" s="135" t="s">
        <v>3723</v>
      </c>
      <c r="V377" s="137">
        <v>0</v>
      </c>
      <c r="W377" s="137">
        <v>0</v>
      </c>
      <c r="X377" s="137">
        <v>0</v>
      </c>
      <c r="Y377" s="137">
        <v>0</v>
      </c>
      <c r="Z377" s="137">
        <v>0</v>
      </c>
      <c r="AA377" s="138">
        <v>25</v>
      </c>
      <c r="AB377" s="137">
        <v>0</v>
      </c>
      <c r="AC377" s="137">
        <v>0</v>
      </c>
      <c r="AD377" s="137">
        <v>0</v>
      </c>
    </row>
    <row r="378" spans="1:30" hidden="1">
      <c r="A378" t="str">
        <f>Tabla20[[#This Row],[cedula]]&amp;Tabla20[[#This Row],[prog]]&amp;LEFT(Tabla20[[#This Row],[tipo]],3)</f>
        <v>0080027259301FIJ</v>
      </c>
      <c r="B378" s="135" t="s">
        <v>2463</v>
      </c>
      <c r="C378" s="135" t="s">
        <v>11</v>
      </c>
      <c r="D378" s="135" t="s">
        <v>2493</v>
      </c>
      <c r="E378" s="135" t="s">
        <v>3181</v>
      </c>
      <c r="F378" s="135" t="s">
        <v>3182</v>
      </c>
      <c r="G378" s="135" t="s">
        <v>3193</v>
      </c>
      <c r="H378" s="135" t="s">
        <v>1747</v>
      </c>
      <c r="I378" s="135" t="s">
        <v>767</v>
      </c>
      <c r="J378" s="135" t="s">
        <v>768</v>
      </c>
      <c r="K378" s="110" t="s">
        <v>1649</v>
      </c>
      <c r="L378" s="138">
        <v>10000</v>
      </c>
      <c r="M378" s="137">
        <v>0</v>
      </c>
      <c r="N378" s="138">
        <v>304</v>
      </c>
      <c r="O378" s="138">
        <v>287</v>
      </c>
      <c r="P378" s="138">
        <f>SUM(Tabla20[[#This Row],[ADP]:[SFS - Salud Padres]])</f>
        <v>25</v>
      </c>
      <c r="Q378" s="138">
        <v>9384</v>
      </c>
      <c r="R378" s="135" t="str">
        <f>_xlfn.XLOOKUP(Tabla20[[#This Row],[cedula]],EMPXSEXO[NODOC],EMPXSEXO[GENERO])</f>
        <v>F</v>
      </c>
      <c r="S378" s="135" t="str">
        <f>_xlfn.XLOOKUP(Tabla20[[#This Row],[nomdepto]],Tabla21[LUGAR],Tabla21[CODLUGAR])</f>
        <v>01.83.02</v>
      </c>
      <c r="T378" s="135" t="s">
        <v>3724</v>
      </c>
      <c r="U378" s="135" t="s">
        <v>3723</v>
      </c>
      <c r="V378" s="137">
        <v>0</v>
      </c>
      <c r="W378" s="140">
        <v>0</v>
      </c>
      <c r="X378" s="140">
        <v>0</v>
      </c>
      <c r="Y378" s="137">
        <v>0</v>
      </c>
      <c r="Z378" s="140">
        <v>0</v>
      </c>
      <c r="AA378" s="138">
        <v>25</v>
      </c>
      <c r="AB378" s="137">
        <v>0</v>
      </c>
      <c r="AC378" s="137">
        <v>0</v>
      </c>
      <c r="AD378" s="137">
        <v>0</v>
      </c>
    </row>
    <row r="379" spans="1:30" hidden="1">
      <c r="A379" t="str">
        <f>Tabla20[[#This Row],[cedula]]&amp;Tabla20[[#This Row],[prog]]&amp;LEFT(Tabla20[[#This Row],[tipo]],3)</f>
        <v>0180008175201FIJ</v>
      </c>
      <c r="B379" s="135" t="s">
        <v>2463</v>
      </c>
      <c r="C379" s="135" t="s">
        <v>11</v>
      </c>
      <c r="D379" s="135" t="s">
        <v>2493</v>
      </c>
      <c r="E379" s="135" t="s">
        <v>3181</v>
      </c>
      <c r="F379" s="135" t="s">
        <v>3182</v>
      </c>
      <c r="G379" s="135" t="s">
        <v>3186</v>
      </c>
      <c r="H379" s="135" t="s">
        <v>1764</v>
      </c>
      <c r="I379" s="135" t="s">
        <v>1682</v>
      </c>
      <c r="J379" s="135" t="s">
        <v>8</v>
      </c>
      <c r="K379" s="110" t="s">
        <v>1649</v>
      </c>
      <c r="L379" s="138">
        <v>10000</v>
      </c>
      <c r="M379" s="137">
        <v>0</v>
      </c>
      <c r="N379" s="138">
        <v>304</v>
      </c>
      <c r="O379" s="138">
        <v>287</v>
      </c>
      <c r="P379" s="138">
        <f>SUM(Tabla20[[#This Row],[ADP]:[SFS - Salud Padres]])</f>
        <v>25</v>
      </c>
      <c r="Q379" s="138">
        <v>9384</v>
      </c>
      <c r="R379" s="135" t="str">
        <f>_xlfn.XLOOKUP(Tabla20[[#This Row],[cedula]],EMPXSEXO[NODOC],EMPXSEXO[GENERO])</f>
        <v>F</v>
      </c>
      <c r="S379" s="135" t="str">
        <f>_xlfn.XLOOKUP(Tabla20[[#This Row],[nomdepto]],Tabla21[LUGAR],Tabla21[CODLUGAR])</f>
        <v>01.83.02</v>
      </c>
      <c r="T379" s="135" t="s">
        <v>3724</v>
      </c>
      <c r="U379" s="135" t="s">
        <v>3723</v>
      </c>
      <c r="V379" s="137">
        <v>0</v>
      </c>
      <c r="W379" s="137">
        <v>0</v>
      </c>
      <c r="X379" s="141">
        <v>0</v>
      </c>
      <c r="Y379" s="137">
        <v>0</v>
      </c>
      <c r="Z379" s="137">
        <v>0</v>
      </c>
      <c r="AA379" s="138">
        <v>25</v>
      </c>
      <c r="AB379" s="137">
        <v>0</v>
      </c>
      <c r="AC379" s="137">
        <v>0</v>
      </c>
      <c r="AD379" s="137">
        <v>0</v>
      </c>
    </row>
    <row r="380" spans="1:30" hidden="1">
      <c r="A380" t="str">
        <f>Tabla20[[#This Row],[cedula]]&amp;Tabla20[[#This Row],[prog]]&amp;LEFT(Tabla20[[#This Row],[tipo]],3)</f>
        <v>0340019582601FIJ</v>
      </c>
      <c r="B380" s="135" t="s">
        <v>2463</v>
      </c>
      <c r="C380" s="135" t="s">
        <v>11</v>
      </c>
      <c r="D380" s="135" t="s">
        <v>2493</v>
      </c>
      <c r="E380" s="135" t="s">
        <v>3181</v>
      </c>
      <c r="F380" s="135" t="s">
        <v>3182</v>
      </c>
      <c r="G380" s="135" t="s">
        <v>3200</v>
      </c>
      <c r="H380" s="135" t="s">
        <v>1785</v>
      </c>
      <c r="I380" s="135" t="s">
        <v>771</v>
      </c>
      <c r="J380" s="135" t="s">
        <v>75</v>
      </c>
      <c r="K380" s="110" t="s">
        <v>1649</v>
      </c>
      <c r="L380" s="138">
        <v>10000</v>
      </c>
      <c r="M380" s="141">
        <v>0</v>
      </c>
      <c r="N380" s="138">
        <v>304</v>
      </c>
      <c r="O380" s="138">
        <v>287</v>
      </c>
      <c r="P380" s="138">
        <f>SUM(Tabla20[[#This Row],[ADP]:[SFS - Salud Padres]])</f>
        <v>25</v>
      </c>
      <c r="Q380" s="138">
        <v>9384</v>
      </c>
      <c r="R380" s="135" t="str">
        <f>_xlfn.XLOOKUP(Tabla20[[#This Row],[cedula]],EMPXSEXO[NODOC],EMPXSEXO[GENERO])</f>
        <v>M</v>
      </c>
      <c r="S380" s="135" t="str">
        <f>_xlfn.XLOOKUP(Tabla20[[#This Row],[nomdepto]],Tabla21[LUGAR],Tabla21[CODLUGAR])</f>
        <v>01.83.02</v>
      </c>
      <c r="T380" s="135" t="s">
        <v>3724</v>
      </c>
      <c r="U380" s="135" t="s">
        <v>3723</v>
      </c>
      <c r="V380" s="137">
        <v>0</v>
      </c>
      <c r="W380" s="140">
        <v>0</v>
      </c>
      <c r="X380" s="137">
        <v>0</v>
      </c>
      <c r="Y380" s="137">
        <v>0</v>
      </c>
      <c r="Z380" s="137">
        <v>0</v>
      </c>
      <c r="AA380" s="138">
        <v>25</v>
      </c>
      <c r="AB380" s="137">
        <v>0</v>
      </c>
      <c r="AC380" s="137">
        <v>0</v>
      </c>
      <c r="AD380" s="137">
        <v>0</v>
      </c>
    </row>
    <row r="381" spans="1:30" hidden="1">
      <c r="A381" t="str">
        <f>Tabla20[[#This Row],[cedula]]&amp;Tabla20[[#This Row],[prog]]&amp;LEFT(Tabla20[[#This Row],[tipo]],3)</f>
        <v>0930067702901FIJ</v>
      </c>
      <c r="B381" s="135" t="s">
        <v>2463</v>
      </c>
      <c r="C381" s="135" t="s">
        <v>11</v>
      </c>
      <c r="D381" s="135" t="s">
        <v>2493</v>
      </c>
      <c r="E381" s="135" t="s">
        <v>3181</v>
      </c>
      <c r="F381" s="135" t="s">
        <v>3182</v>
      </c>
      <c r="G381" s="135" t="s">
        <v>3200</v>
      </c>
      <c r="H381" s="135" t="s">
        <v>1788</v>
      </c>
      <c r="I381" s="135" t="s">
        <v>773</v>
      </c>
      <c r="J381" s="135" t="s">
        <v>75</v>
      </c>
      <c r="K381" s="110" t="s">
        <v>1649</v>
      </c>
      <c r="L381" s="138">
        <v>10000</v>
      </c>
      <c r="M381" s="141">
        <v>0</v>
      </c>
      <c r="N381" s="138">
        <v>304</v>
      </c>
      <c r="O381" s="138">
        <v>287</v>
      </c>
      <c r="P381" s="138">
        <f>SUM(Tabla20[[#This Row],[ADP]:[SFS - Salud Padres]])</f>
        <v>25</v>
      </c>
      <c r="Q381" s="138">
        <v>9384</v>
      </c>
      <c r="R381" s="135" t="str">
        <f>_xlfn.XLOOKUP(Tabla20[[#This Row],[cedula]],EMPXSEXO[NODOC],EMPXSEXO[GENERO])</f>
        <v>F</v>
      </c>
      <c r="S381" s="135" t="str">
        <f>_xlfn.XLOOKUP(Tabla20[[#This Row],[nomdepto]],Tabla21[LUGAR],Tabla21[CODLUGAR])</f>
        <v>01.83.02</v>
      </c>
      <c r="T381" s="135" t="s">
        <v>3724</v>
      </c>
      <c r="U381" s="135" t="s">
        <v>3723</v>
      </c>
      <c r="V381" s="137">
        <v>0</v>
      </c>
      <c r="W381" s="141">
        <v>0</v>
      </c>
      <c r="X381" s="140">
        <v>0</v>
      </c>
      <c r="Y381" s="137">
        <v>0</v>
      </c>
      <c r="Z381" s="137">
        <v>0</v>
      </c>
      <c r="AA381" s="138">
        <v>25</v>
      </c>
      <c r="AB381" s="137">
        <v>0</v>
      </c>
      <c r="AC381" s="137">
        <v>0</v>
      </c>
      <c r="AD381" s="137">
        <v>0</v>
      </c>
    </row>
    <row r="382" spans="1:30" hidden="1">
      <c r="A382" t="str">
        <f>Tabla20[[#This Row],[cedula]]&amp;Tabla20[[#This Row],[prog]]&amp;LEFT(Tabla20[[#This Row],[tipo]],3)</f>
        <v>0010986868701FIJ</v>
      </c>
      <c r="B382" s="135" t="s">
        <v>2463</v>
      </c>
      <c r="C382" s="135" t="s">
        <v>11</v>
      </c>
      <c r="D382" s="135" t="s">
        <v>2493</v>
      </c>
      <c r="E382" s="135" t="s">
        <v>3181</v>
      </c>
      <c r="F382" s="135" t="s">
        <v>3182</v>
      </c>
      <c r="G382" s="135" t="s">
        <v>3190</v>
      </c>
      <c r="H382" s="135" t="s">
        <v>1794</v>
      </c>
      <c r="I382" s="135" t="s">
        <v>775</v>
      </c>
      <c r="J382" s="135" t="s">
        <v>302</v>
      </c>
      <c r="K382" s="110" t="s">
        <v>1649</v>
      </c>
      <c r="L382" s="138">
        <v>10000</v>
      </c>
      <c r="M382" s="140">
        <v>0</v>
      </c>
      <c r="N382" s="138">
        <v>304</v>
      </c>
      <c r="O382" s="138">
        <v>287</v>
      </c>
      <c r="P382" s="138">
        <f>SUM(Tabla20[[#This Row],[ADP]:[SFS - Salud Padres]])</f>
        <v>2303.84</v>
      </c>
      <c r="Q382" s="138">
        <v>7105.16</v>
      </c>
      <c r="R382" s="135" t="str">
        <f>_xlfn.XLOOKUP(Tabla20[[#This Row],[cedula]],EMPXSEXO[NODOC],EMPXSEXO[GENERO])</f>
        <v>F</v>
      </c>
      <c r="S382" s="135" t="str">
        <f>_xlfn.XLOOKUP(Tabla20[[#This Row],[nomdepto]],Tabla21[LUGAR],Tabla21[CODLUGAR])</f>
        <v>01.83.02</v>
      </c>
      <c r="T382" s="135" t="s">
        <v>3724</v>
      </c>
      <c r="U382" s="135" t="s">
        <v>3723</v>
      </c>
      <c r="V382" s="137">
        <v>0</v>
      </c>
      <c r="W382" s="137">
        <v>0</v>
      </c>
      <c r="X382" s="138">
        <v>2278.84</v>
      </c>
      <c r="Y382" s="137">
        <v>0</v>
      </c>
      <c r="Z382" s="137">
        <v>0</v>
      </c>
      <c r="AA382" s="138">
        <v>25</v>
      </c>
      <c r="AB382" s="137">
        <v>0</v>
      </c>
      <c r="AC382" s="141">
        <v>0</v>
      </c>
      <c r="AD382" s="137">
        <v>0</v>
      </c>
    </row>
    <row r="383" spans="1:30" hidden="1">
      <c r="A383" t="str">
        <f>Tabla20[[#This Row],[cedula]]&amp;Tabla20[[#This Row],[prog]]&amp;LEFT(Tabla20[[#This Row],[tipo]],3)</f>
        <v>0011677331801FIJ</v>
      </c>
      <c r="B383" s="135" t="s">
        <v>2463</v>
      </c>
      <c r="C383" s="135" t="s">
        <v>11</v>
      </c>
      <c r="D383" s="135" t="s">
        <v>2493</v>
      </c>
      <c r="E383" s="135" t="s">
        <v>3181</v>
      </c>
      <c r="F383" s="135" t="s">
        <v>3182</v>
      </c>
      <c r="G383" s="135" t="s">
        <v>3207</v>
      </c>
      <c r="H383" s="135" t="s">
        <v>1829</v>
      </c>
      <c r="I383" s="135" t="s">
        <v>781</v>
      </c>
      <c r="J383" s="135" t="s">
        <v>75</v>
      </c>
      <c r="K383" s="110" t="s">
        <v>1649</v>
      </c>
      <c r="L383" s="138">
        <v>10000</v>
      </c>
      <c r="M383" s="141">
        <v>0</v>
      </c>
      <c r="N383" s="138">
        <v>304</v>
      </c>
      <c r="O383" s="138">
        <v>287</v>
      </c>
      <c r="P383" s="138">
        <f>SUM(Tabla20[[#This Row],[ADP]:[SFS - Salud Padres]])</f>
        <v>25</v>
      </c>
      <c r="Q383" s="138">
        <v>9384</v>
      </c>
      <c r="R383" s="135" t="str">
        <f>_xlfn.XLOOKUP(Tabla20[[#This Row],[cedula]],EMPXSEXO[NODOC],EMPXSEXO[GENERO])</f>
        <v>F</v>
      </c>
      <c r="S383" s="135" t="str">
        <f>_xlfn.XLOOKUP(Tabla20[[#This Row],[nomdepto]],Tabla21[LUGAR],Tabla21[CODLUGAR])</f>
        <v>01.83.02</v>
      </c>
      <c r="T383" s="135" t="s">
        <v>3724</v>
      </c>
      <c r="U383" s="135" t="s">
        <v>3723</v>
      </c>
      <c r="V383" s="137">
        <v>0</v>
      </c>
      <c r="W383" s="137">
        <v>0</v>
      </c>
      <c r="X383" s="140">
        <v>0</v>
      </c>
      <c r="Y383" s="137">
        <v>0</v>
      </c>
      <c r="Z383" s="137">
        <v>0</v>
      </c>
      <c r="AA383" s="138">
        <v>25</v>
      </c>
      <c r="AB383" s="137">
        <v>0</v>
      </c>
      <c r="AC383" s="137">
        <v>0</v>
      </c>
      <c r="AD383" s="140">
        <v>0</v>
      </c>
    </row>
    <row r="384" spans="1:30" hidden="1">
      <c r="A384" t="str">
        <f>Tabla20[[#This Row],[cedula]]&amp;Tabla20[[#This Row],[prog]]&amp;LEFT(Tabla20[[#This Row],[tipo]],3)</f>
        <v>2250010067601FIJ</v>
      </c>
      <c r="B384" s="135" t="s">
        <v>2463</v>
      </c>
      <c r="C384" s="135" t="s">
        <v>11</v>
      </c>
      <c r="D384" s="135" t="s">
        <v>2493</v>
      </c>
      <c r="E384" s="135" t="s">
        <v>3181</v>
      </c>
      <c r="F384" s="135" t="s">
        <v>3182</v>
      </c>
      <c r="G384" s="135" t="s">
        <v>3200</v>
      </c>
      <c r="H384" s="135" t="s">
        <v>1835</v>
      </c>
      <c r="I384" s="135" t="s">
        <v>782</v>
      </c>
      <c r="J384" s="135" t="s">
        <v>110</v>
      </c>
      <c r="K384" s="110" t="s">
        <v>1649</v>
      </c>
      <c r="L384" s="138">
        <v>10000</v>
      </c>
      <c r="M384" s="141">
        <v>0</v>
      </c>
      <c r="N384" s="138">
        <v>304</v>
      </c>
      <c r="O384" s="138">
        <v>287</v>
      </c>
      <c r="P384" s="138">
        <f>SUM(Tabla20[[#This Row],[ADP]:[SFS - Salud Padres]])</f>
        <v>25</v>
      </c>
      <c r="Q384" s="138">
        <v>9384</v>
      </c>
      <c r="R384" s="135" t="str">
        <f>_xlfn.XLOOKUP(Tabla20[[#This Row],[cedula]],EMPXSEXO[NODOC],EMPXSEXO[GENERO])</f>
        <v>M</v>
      </c>
      <c r="S384" s="135" t="str">
        <f>_xlfn.XLOOKUP(Tabla20[[#This Row],[nomdepto]],Tabla21[LUGAR],Tabla21[CODLUGAR])</f>
        <v>01.83.02</v>
      </c>
      <c r="T384" s="135" t="s">
        <v>3724</v>
      </c>
      <c r="U384" s="135" t="s">
        <v>3723</v>
      </c>
      <c r="V384" s="137">
        <v>0</v>
      </c>
      <c r="W384" s="137">
        <v>0</v>
      </c>
      <c r="X384" s="137">
        <v>0</v>
      </c>
      <c r="Y384" s="137">
        <v>0</v>
      </c>
      <c r="Z384" s="137">
        <v>0</v>
      </c>
      <c r="AA384" s="138">
        <v>25</v>
      </c>
      <c r="AB384" s="137">
        <v>0</v>
      </c>
      <c r="AC384" s="137">
        <v>0</v>
      </c>
      <c r="AD384" s="137">
        <v>0</v>
      </c>
    </row>
    <row r="385" spans="1:30" hidden="1">
      <c r="A385" t="str">
        <f>Tabla20[[#This Row],[cedula]]&amp;Tabla20[[#This Row],[prog]]&amp;LEFT(Tabla20[[#This Row],[tipo]],3)</f>
        <v>0540087354201FIJ</v>
      </c>
      <c r="B385" s="135" t="s">
        <v>2463</v>
      </c>
      <c r="C385" s="135" t="s">
        <v>11</v>
      </c>
      <c r="D385" s="135" t="s">
        <v>2493</v>
      </c>
      <c r="E385" s="135" t="s">
        <v>3181</v>
      </c>
      <c r="F385" s="135" t="s">
        <v>3182</v>
      </c>
      <c r="G385" s="135" t="s">
        <v>3189</v>
      </c>
      <c r="H385" s="135" t="s">
        <v>1844</v>
      </c>
      <c r="I385" s="135" t="s">
        <v>783</v>
      </c>
      <c r="J385" s="135" t="s">
        <v>784</v>
      </c>
      <c r="K385" s="110" t="s">
        <v>1649</v>
      </c>
      <c r="L385" s="138">
        <v>10000</v>
      </c>
      <c r="M385" s="137">
        <v>0</v>
      </c>
      <c r="N385" s="138">
        <v>304</v>
      </c>
      <c r="O385" s="138">
        <v>287</v>
      </c>
      <c r="P385" s="138">
        <f>SUM(Tabla20[[#This Row],[ADP]:[SFS - Salud Padres]])</f>
        <v>1602.45</v>
      </c>
      <c r="Q385" s="138">
        <v>7806.55</v>
      </c>
      <c r="R385" s="135" t="str">
        <f>_xlfn.XLOOKUP(Tabla20[[#This Row],[cedula]],EMPXSEXO[NODOC],EMPXSEXO[GENERO])</f>
        <v>M</v>
      </c>
      <c r="S385" s="135" t="str">
        <f>_xlfn.XLOOKUP(Tabla20[[#This Row],[nomdepto]],Tabla21[LUGAR],Tabla21[CODLUGAR])</f>
        <v>01.83.02</v>
      </c>
      <c r="T385" s="135" t="s">
        <v>3724</v>
      </c>
      <c r="U385" s="135" t="s">
        <v>3723</v>
      </c>
      <c r="V385" s="137">
        <v>0</v>
      </c>
      <c r="W385" s="137">
        <v>0</v>
      </c>
      <c r="X385" s="140">
        <v>0</v>
      </c>
      <c r="Y385" s="137">
        <v>0</v>
      </c>
      <c r="Z385" s="137">
        <v>0</v>
      </c>
      <c r="AA385" s="138">
        <v>25</v>
      </c>
      <c r="AB385" s="137">
        <v>0</v>
      </c>
      <c r="AC385" s="137">
        <v>0</v>
      </c>
      <c r="AD385" s="139">
        <v>1577.45</v>
      </c>
    </row>
    <row r="386" spans="1:30" hidden="1">
      <c r="A386" t="str">
        <f>Tabla20[[#This Row],[cedula]]&amp;Tabla20[[#This Row],[prog]]&amp;LEFT(Tabla20[[#This Row],[tipo]],3)</f>
        <v>0010909919201FIJ</v>
      </c>
      <c r="B386" s="135" t="s">
        <v>2463</v>
      </c>
      <c r="C386" s="135" t="s">
        <v>11</v>
      </c>
      <c r="D386" s="135" t="s">
        <v>2493</v>
      </c>
      <c r="E386" s="135" t="s">
        <v>3181</v>
      </c>
      <c r="F386" s="135" t="s">
        <v>3182</v>
      </c>
      <c r="G386" s="135" t="s">
        <v>3195</v>
      </c>
      <c r="H386" s="135" t="s">
        <v>1864</v>
      </c>
      <c r="I386" s="135" t="s">
        <v>787</v>
      </c>
      <c r="J386" s="135" t="s">
        <v>75</v>
      </c>
      <c r="K386" s="110" t="s">
        <v>1649</v>
      </c>
      <c r="L386" s="138">
        <v>10000</v>
      </c>
      <c r="M386" s="139">
        <v>1411.35</v>
      </c>
      <c r="N386" s="138">
        <v>304</v>
      </c>
      <c r="O386" s="138">
        <v>287</v>
      </c>
      <c r="P386" s="138">
        <f>SUM(Tabla20[[#This Row],[ADP]:[SFS - Salud Padres]])</f>
        <v>7897.65</v>
      </c>
      <c r="Q386" s="138">
        <v>100</v>
      </c>
      <c r="R386" s="135" t="str">
        <f>_xlfn.XLOOKUP(Tabla20[[#This Row],[cedula]],EMPXSEXO[NODOC],EMPXSEXO[GENERO])</f>
        <v>M</v>
      </c>
      <c r="S386" s="135" t="str">
        <f>_xlfn.XLOOKUP(Tabla20[[#This Row],[nomdepto]],Tabla21[LUGAR],Tabla21[CODLUGAR])</f>
        <v>01.83.02</v>
      </c>
      <c r="T386" s="135" t="s">
        <v>3724</v>
      </c>
      <c r="U386" s="135" t="s">
        <v>3723</v>
      </c>
      <c r="V386" s="137">
        <v>0</v>
      </c>
      <c r="W386" s="140">
        <v>0</v>
      </c>
      <c r="X386" s="138">
        <v>7872.65</v>
      </c>
      <c r="Y386" s="137">
        <v>0</v>
      </c>
      <c r="Z386" s="140">
        <v>0</v>
      </c>
      <c r="AA386" s="138">
        <v>25</v>
      </c>
      <c r="AB386" s="137">
        <v>0</v>
      </c>
      <c r="AC386" s="137">
        <v>0</v>
      </c>
      <c r="AD386" s="137">
        <v>0</v>
      </c>
    </row>
    <row r="387" spans="1:30" hidden="1">
      <c r="A387" t="str">
        <f>Tabla20[[#This Row],[cedula]]&amp;Tabla20[[#This Row],[prog]]&amp;LEFT(Tabla20[[#This Row],[tipo]],3)</f>
        <v>0010706831401FIJ</v>
      </c>
      <c r="B387" s="135" t="s">
        <v>2463</v>
      </c>
      <c r="C387" s="135" t="s">
        <v>11</v>
      </c>
      <c r="D387" s="135" t="s">
        <v>2493</v>
      </c>
      <c r="E387" s="135" t="s">
        <v>3181</v>
      </c>
      <c r="F387" s="135" t="s">
        <v>3182</v>
      </c>
      <c r="G387" s="135" t="s">
        <v>3186</v>
      </c>
      <c r="H387" s="135" t="s">
        <v>2469</v>
      </c>
      <c r="I387" s="135" t="s">
        <v>2481</v>
      </c>
      <c r="J387" s="135" t="s">
        <v>42</v>
      </c>
      <c r="K387" s="110" t="s">
        <v>1649</v>
      </c>
      <c r="L387" s="138">
        <v>10000</v>
      </c>
      <c r="M387" s="140">
        <v>0</v>
      </c>
      <c r="N387" s="138">
        <v>304</v>
      </c>
      <c r="O387" s="138">
        <v>287</v>
      </c>
      <c r="P387" s="138">
        <f>SUM(Tabla20[[#This Row],[ADP]:[SFS - Salud Padres]])</f>
        <v>25</v>
      </c>
      <c r="Q387" s="138">
        <v>9384</v>
      </c>
      <c r="R387" s="135" t="str">
        <f>_xlfn.XLOOKUP(Tabla20[[#This Row],[cedula]],EMPXSEXO[NODOC],EMPXSEXO[GENERO])</f>
        <v>M</v>
      </c>
      <c r="S387" s="135" t="str">
        <f>_xlfn.XLOOKUP(Tabla20[[#This Row],[nomdepto]],Tabla21[LUGAR],Tabla21[CODLUGAR])</f>
        <v>01.83.02</v>
      </c>
      <c r="T387" s="135" t="s">
        <v>3724</v>
      </c>
      <c r="U387" s="135" t="s">
        <v>3723</v>
      </c>
      <c r="V387" s="137">
        <v>0</v>
      </c>
      <c r="W387" s="140">
        <v>0</v>
      </c>
      <c r="X387" s="140">
        <v>0</v>
      </c>
      <c r="Y387" s="137">
        <v>0</v>
      </c>
      <c r="Z387" s="137">
        <v>0</v>
      </c>
      <c r="AA387" s="138">
        <v>25</v>
      </c>
      <c r="AB387" s="137">
        <v>0</v>
      </c>
      <c r="AC387" s="137">
        <v>0</v>
      </c>
      <c r="AD387" s="137">
        <v>0</v>
      </c>
    </row>
    <row r="388" spans="1:30" hidden="1">
      <c r="A388" t="str">
        <f>Tabla20[[#This Row],[cedula]]&amp;Tabla20[[#This Row],[prog]]&amp;LEFT(Tabla20[[#This Row],[tipo]],3)</f>
        <v>0230076965601FIJ</v>
      </c>
      <c r="B388" s="135" t="s">
        <v>2463</v>
      </c>
      <c r="C388" s="135" t="s">
        <v>11</v>
      </c>
      <c r="D388" s="135" t="s">
        <v>2493</v>
      </c>
      <c r="E388" s="135" t="s">
        <v>3181</v>
      </c>
      <c r="F388" s="135" t="s">
        <v>3182</v>
      </c>
      <c r="G388" s="135" t="s">
        <v>3183</v>
      </c>
      <c r="H388" s="135" t="s">
        <v>1885</v>
      </c>
      <c r="I388" s="135" t="s">
        <v>793</v>
      </c>
      <c r="J388" s="135" t="s">
        <v>784</v>
      </c>
      <c r="K388" s="110" t="s">
        <v>1649</v>
      </c>
      <c r="L388" s="138">
        <v>10000</v>
      </c>
      <c r="M388" s="141">
        <v>0</v>
      </c>
      <c r="N388" s="138">
        <v>304</v>
      </c>
      <c r="O388" s="138">
        <v>287</v>
      </c>
      <c r="P388" s="138">
        <f>SUM(Tabla20[[#This Row],[ADP]:[SFS - Salud Padres]])</f>
        <v>25</v>
      </c>
      <c r="Q388" s="138">
        <v>9384</v>
      </c>
      <c r="R388" s="135" t="str">
        <f>_xlfn.XLOOKUP(Tabla20[[#This Row],[cedula]],EMPXSEXO[NODOC],EMPXSEXO[GENERO])</f>
        <v>M</v>
      </c>
      <c r="S388" s="135" t="str">
        <f>_xlfn.XLOOKUP(Tabla20[[#This Row],[nomdepto]],Tabla21[LUGAR],Tabla21[CODLUGAR])</f>
        <v>01.83.02</v>
      </c>
      <c r="T388" s="135" t="s">
        <v>3724</v>
      </c>
      <c r="U388" s="135" t="s">
        <v>3723</v>
      </c>
      <c r="V388" s="137">
        <v>0</v>
      </c>
      <c r="W388" s="137">
        <v>0</v>
      </c>
      <c r="X388" s="140">
        <v>0</v>
      </c>
      <c r="Y388" s="137">
        <v>0</v>
      </c>
      <c r="Z388" s="137">
        <v>0</v>
      </c>
      <c r="AA388" s="138">
        <v>25</v>
      </c>
      <c r="AB388" s="137">
        <v>0</v>
      </c>
      <c r="AC388" s="137">
        <v>0</v>
      </c>
      <c r="AD388" s="137">
        <v>0</v>
      </c>
    </row>
    <row r="389" spans="1:30" hidden="1">
      <c r="A389" t="str">
        <f>Tabla20[[#This Row],[cedula]]&amp;Tabla20[[#This Row],[prog]]&amp;LEFT(Tabla20[[#This Row],[tipo]],3)</f>
        <v>0930064050601FIJ</v>
      </c>
      <c r="B389" s="135" t="s">
        <v>2463</v>
      </c>
      <c r="C389" s="135" t="s">
        <v>11</v>
      </c>
      <c r="D389" s="135" t="s">
        <v>2493</v>
      </c>
      <c r="E389" s="135" t="s">
        <v>3181</v>
      </c>
      <c r="F389" s="135" t="s">
        <v>3182</v>
      </c>
      <c r="G389" s="135" t="s">
        <v>3189</v>
      </c>
      <c r="H389" s="135" t="s">
        <v>1906</v>
      </c>
      <c r="I389" s="135" t="s">
        <v>794</v>
      </c>
      <c r="J389" s="135" t="s">
        <v>110</v>
      </c>
      <c r="K389" s="110" t="s">
        <v>1649</v>
      </c>
      <c r="L389" s="138">
        <v>10000</v>
      </c>
      <c r="M389" s="140">
        <v>0</v>
      </c>
      <c r="N389" s="138">
        <v>304</v>
      </c>
      <c r="O389" s="138">
        <v>287</v>
      </c>
      <c r="P389" s="138">
        <f>SUM(Tabla20[[#This Row],[ADP]:[SFS - Salud Padres]])</f>
        <v>25</v>
      </c>
      <c r="Q389" s="138">
        <v>9384</v>
      </c>
      <c r="R389" s="135" t="str">
        <f>_xlfn.XLOOKUP(Tabla20[[#This Row],[cedula]],EMPXSEXO[NODOC],EMPXSEXO[GENERO])</f>
        <v>M</v>
      </c>
      <c r="S389" s="135" t="str">
        <f>_xlfn.XLOOKUP(Tabla20[[#This Row],[nomdepto]],Tabla21[LUGAR],Tabla21[CODLUGAR])</f>
        <v>01.83.02</v>
      </c>
      <c r="T389" s="135" t="s">
        <v>3724</v>
      </c>
      <c r="U389" s="135" t="s">
        <v>3723</v>
      </c>
      <c r="V389" s="137">
        <v>0</v>
      </c>
      <c r="W389" s="137">
        <v>0</v>
      </c>
      <c r="X389" s="137">
        <v>0</v>
      </c>
      <c r="Y389" s="137">
        <v>0</v>
      </c>
      <c r="Z389" s="137">
        <v>0</v>
      </c>
      <c r="AA389" s="138">
        <v>25</v>
      </c>
      <c r="AB389" s="137">
        <v>0</v>
      </c>
      <c r="AC389" s="137">
        <v>0</v>
      </c>
      <c r="AD389" s="140">
        <v>0</v>
      </c>
    </row>
    <row r="390" spans="1:30" hidden="1">
      <c r="A390" t="str">
        <f>Tabla20[[#This Row],[cedula]]&amp;Tabla20[[#This Row],[prog]]&amp;LEFT(Tabla20[[#This Row],[tipo]],3)</f>
        <v>0010683397301FIJ</v>
      </c>
      <c r="B390" s="135" t="s">
        <v>2463</v>
      </c>
      <c r="C390" s="135" t="s">
        <v>11</v>
      </c>
      <c r="D390" s="135" t="s">
        <v>2493</v>
      </c>
      <c r="E390" s="135" t="s">
        <v>3181</v>
      </c>
      <c r="F390" s="135" t="s">
        <v>3182</v>
      </c>
      <c r="G390" s="135" t="s">
        <v>3200</v>
      </c>
      <c r="H390" s="135" t="s">
        <v>1911</v>
      </c>
      <c r="I390" s="135" t="s">
        <v>795</v>
      </c>
      <c r="J390" s="135" t="s">
        <v>75</v>
      </c>
      <c r="K390" s="110" t="s">
        <v>1649</v>
      </c>
      <c r="L390" s="138">
        <v>10000</v>
      </c>
      <c r="M390" s="141">
        <v>0</v>
      </c>
      <c r="N390" s="138">
        <v>304</v>
      </c>
      <c r="O390" s="138">
        <v>287</v>
      </c>
      <c r="P390" s="138">
        <f>SUM(Tabla20[[#This Row],[ADP]:[SFS - Salud Padres]])</f>
        <v>25</v>
      </c>
      <c r="Q390" s="138">
        <v>9384</v>
      </c>
      <c r="R390" s="135" t="str">
        <f>_xlfn.XLOOKUP(Tabla20[[#This Row],[cedula]],EMPXSEXO[NODOC],EMPXSEXO[GENERO])</f>
        <v>F</v>
      </c>
      <c r="S390" s="135" t="str">
        <f>_xlfn.XLOOKUP(Tabla20[[#This Row],[nomdepto]],Tabla21[LUGAR],Tabla21[CODLUGAR])</f>
        <v>01.83.02</v>
      </c>
      <c r="T390" s="135" t="s">
        <v>3724</v>
      </c>
      <c r="U390" s="135" t="s">
        <v>3723</v>
      </c>
      <c r="V390" s="137">
        <v>0</v>
      </c>
      <c r="W390" s="137">
        <v>0</v>
      </c>
      <c r="X390" s="140">
        <v>0</v>
      </c>
      <c r="Y390" s="137">
        <v>0</v>
      </c>
      <c r="Z390" s="140">
        <v>0</v>
      </c>
      <c r="AA390" s="138">
        <v>25</v>
      </c>
      <c r="AB390" s="137">
        <v>0</v>
      </c>
      <c r="AC390" s="137">
        <v>0</v>
      </c>
      <c r="AD390" s="137">
        <v>0</v>
      </c>
    </row>
    <row r="391" spans="1:30" hidden="1">
      <c r="A391" t="str">
        <f>Tabla20[[#This Row],[cedula]]&amp;Tabla20[[#This Row],[prog]]&amp;LEFT(Tabla20[[#This Row],[tipo]],3)</f>
        <v>0010482378601FIJ</v>
      </c>
      <c r="B391" s="135" t="s">
        <v>2463</v>
      </c>
      <c r="C391" s="135" t="s">
        <v>11</v>
      </c>
      <c r="D391" s="135" t="s">
        <v>2493</v>
      </c>
      <c r="E391" s="135" t="s">
        <v>3181</v>
      </c>
      <c r="F391" s="135" t="s">
        <v>3182</v>
      </c>
      <c r="G391" s="135" t="s">
        <v>3200</v>
      </c>
      <c r="H391" s="135" t="s">
        <v>1947</v>
      </c>
      <c r="I391" s="135" t="s">
        <v>799</v>
      </c>
      <c r="J391" s="135" t="s">
        <v>75</v>
      </c>
      <c r="K391" s="110" t="s">
        <v>1649</v>
      </c>
      <c r="L391" s="138">
        <v>10000</v>
      </c>
      <c r="M391" s="140">
        <v>0</v>
      </c>
      <c r="N391" s="138">
        <v>304</v>
      </c>
      <c r="O391" s="138">
        <v>287</v>
      </c>
      <c r="P391" s="138">
        <f>SUM(Tabla20[[#This Row],[ADP]:[SFS - Salud Padres]])</f>
        <v>25</v>
      </c>
      <c r="Q391" s="138">
        <v>9384</v>
      </c>
      <c r="R391" s="135" t="str">
        <f>_xlfn.XLOOKUP(Tabla20[[#This Row],[cedula]],EMPXSEXO[NODOC],EMPXSEXO[GENERO])</f>
        <v>F</v>
      </c>
      <c r="S391" s="135" t="str">
        <f>_xlfn.XLOOKUP(Tabla20[[#This Row],[nomdepto]],Tabla21[LUGAR],Tabla21[CODLUGAR])</f>
        <v>01.83.02</v>
      </c>
      <c r="T391" s="135" t="s">
        <v>3724</v>
      </c>
      <c r="U391" s="135" t="s">
        <v>3723</v>
      </c>
      <c r="V391" s="137">
        <v>0</v>
      </c>
      <c r="W391" s="137">
        <v>0</v>
      </c>
      <c r="X391" s="137">
        <v>0</v>
      </c>
      <c r="Y391" s="137">
        <v>0</v>
      </c>
      <c r="Z391" s="137">
        <v>0</v>
      </c>
      <c r="AA391" s="138">
        <v>25</v>
      </c>
      <c r="AB391" s="137">
        <v>0</v>
      </c>
      <c r="AC391" s="137">
        <v>0</v>
      </c>
      <c r="AD391" s="137">
        <v>0</v>
      </c>
    </row>
    <row r="392" spans="1:30" hidden="1">
      <c r="A392" t="str">
        <f>Tabla20[[#This Row],[cedula]]&amp;Tabla20[[#This Row],[prog]]&amp;LEFT(Tabla20[[#This Row],[tipo]],3)</f>
        <v>0011015388913FIJ</v>
      </c>
      <c r="B392" s="135" t="s">
        <v>2463</v>
      </c>
      <c r="C392" s="135" t="s">
        <v>11</v>
      </c>
      <c r="D392" s="135" t="s">
        <v>2497</v>
      </c>
      <c r="E392" s="135" t="s">
        <v>3229</v>
      </c>
      <c r="F392" s="135" t="s">
        <v>3182</v>
      </c>
      <c r="G392" s="135" t="s">
        <v>3184</v>
      </c>
      <c r="H392" s="135" t="s">
        <v>2499</v>
      </c>
      <c r="I392" s="135" t="s">
        <v>2498</v>
      </c>
      <c r="J392" s="135" t="s">
        <v>352</v>
      </c>
      <c r="K392" s="135" t="s">
        <v>684</v>
      </c>
      <c r="L392" s="138">
        <v>200000</v>
      </c>
      <c r="M392" s="138">
        <v>35726.519999999997</v>
      </c>
      <c r="N392" s="138">
        <v>5685.41</v>
      </c>
      <c r="O392" s="138">
        <v>5740</v>
      </c>
      <c r="P392" s="138">
        <f>SUM(Tabla20[[#This Row],[ADP]:[SFS - Salud Padres]])</f>
        <v>25</v>
      </c>
      <c r="Q392" s="138">
        <v>152823.07</v>
      </c>
      <c r="R392" s="135" t="str">
        <f>_xlfn.XLOOKUP(Tabla20[[#This Row],[cedula]],EMPXSEXO[NODOC],EMPXSEXO[GENERO])</f>
        <v>M</v>
      </c>
      <c r="S392" s="135" t="str">
        <f>_xlfn.XLOOKUP(Tabla20[[#This Row],[nomdepto]],Tabla21[LUGAR],Tabla21[CODLUGAR])</f>
        <v>01.83.02.00.01</v>
      </c>
      <c r="T392" s="135" t="s">
        <v>3724</v>
      </c>
      <c r="U392" s="135" t="s">
        <v>3723</v>
      </c>
      <c r="V392" s="137">
        <v>0</v>
      </c>
      <c r="W392" s="137">
        <v>0</v>
      </c>
      <c r="X392" s="140">
        <v>0</v>
      </c>
      <c r="Y392" s="137">
        <v>0</v>
      </c>
      <c r="Z392" s="140">
        <v>0</v>
      </c>
      <c r="AA392" s="138">
        <v>25</v>
      </c>
      <c r="AB392" s="137">
        <v>0</v>
      </c>
      <c r="AC392" s="137">
        <v>0</v>
      </c>
      <c r="AD392" s="137">
        <v>0</v>
      </c>
    </row>
    <row r="393" spans="1:30" hidden="1">
      <c r="A393" t="str">
        <f>Tabla20[[#This Row],[cedula]]&amp;Tabla20[[#This Row],[prog]]&amp;LEFT(Tabla20[[#This Row],[tipo]],3)</f>
        <v>0010175623713FIJ</v>
      </c>
      <c r="B393" s="135" t="s">
        <v>2463</v>
      </c>
      <c r="C393" s="135" t="s">
        <v>11</v>
      </c>
      <c r="D393" s="135" t="s">
        <v>2497</v>
      </c>
      <c r="E393" s="135" t="s">
        <v>3229</v>
      </c>
      <c r="F393" s="135" t="s">
        <v>3182</v>
      </c>
      <c r="G393" s="135" t="s">
        <v>3186</v>
      </c>
      <c r="H393" s="135" t="s">
        <v>2031</v>
      </c>
      <c r="I393" s="135" t="s">
        <v>984</v>
      </c>
      <c r="J393" s="135" t="s">
        <v>983</v>
      </c>
      <c r="K393" s="135" t="s">
        <v>684</v>
      </c>
      <c r="L393" s="138">
        <v>175000</v>
      </c>
      <c r="M393" s="139">
        <v>29747.24</v>
      </c>
      <c r="N393" s="138">
        <v>5320</v>
      </c>
      <c r="O393" s="138">
        <v>5022.5</v>
      </c>
      <c r="P393" s="138">
        <f>SUM(Tabla20[[#This Row],[ADP]:[SFS - Salud Padres]])</f>
        <v>1025</v>
      </c>
      <c r="Q393" s="138">
        <v>133885.26</v>
      </c>
      <c r="R393" s="135" t="str">
        <f>_xlfn.XLOOKUP(Tabla20[[#This Row],[cedula]],EMPXSEXO[NODOC],EMPXSEXO[GENERO])</f>
        <v>F</v>
      </c>
      <c r="S393" s="135" t="str">
        <f>_xlfn.XLOOKUP(Tabla20[[#This Row],[nomdepto]],Tabla21[LUGAR],Tabla21[CODLUGAR])</f>
        <v>01.83.02.00.01</v>
      </c>
      <c r="T393" s="135" t="s">
        <v>3724</v>
      </c>
      <c r="U393" s="135" t="s">
        <v>3723</v>
      </c>
      <c r="V393" s="137">
        <v>0</v>
      </c>
      <c r="W393" s="139">
        <v>1000</v>
      </c>
      <c r="X393" s="140">
        <v>0</v>
      </c>
      <c r="Y393" s="137">
        <v>0</v>
      </c>
      <c r="Z393" s="137">
        <v>0</v>
      </c>
      <c r="AA393" s="138">
        <v>25</v>
      </c>
      <c r="AB393" s="137">
        <v>0</v>
      </c>
      <c r="AC393" s="137">
        <v>0</v>
      </c>
      <c r="AD393" s="140">
        <v>0</v>
      </c>
    </row>
    <row r="394" spans="1:30" hidden="1">
      <c r="A394" t="str">
        <f>Tabla20[[#This Row],[cedula]]&amp;Tabla20[[#This Row],[prog]]&amp;LEFT(Tabla20[[#This Row],[tipo]],3)</f>
        <v>0010099642013FIJ</v>
      </c>
      <c r="B394" s="135" t="s">
        <v>2463</v>
      </c>
      <c r="C394" s="135" t="s">
        <v>11</v>
      </c>
      <c r="D394" s="135" t="s">
        <v>2497</v>
      </c>
      <c r="E394" s="135" t="s">
        <v>3229</v>
      </c>
      <c r="F394" s="135" t="s">
        <v>3182</v>
      </c>
      <c r="G394" s="135" t="s">
        <v>3189</v>
      </c>
      <c r="H394" s="135" t="s">
        <v>1271</v>
      </c>
      <c r="I394" s="135" t="s">
        <v>690</v>
      </c>
      <c r="J394" s="135" t="s">
        <v>3230</v>
      </c>
      <c r="K394" s="135" t="s">
        <v>684</v>
      </c>
      <c r="L394" s="138">
        <v>110000</v>
      </c>
      <c r="M394" s="139">
        <v>14457.62</v>
      </c>
      <c r="N394" s="138">
        <v>3344</v>
      </c>
      <c r="O394" s="138">
        <v>3157</v>
      </c>
      <c r="P394" s="138">
        <f>SUM(Tabla20[[#This Row],[ADP]:[SFS - Salud Padres]])</f>
        <v>675</v>
      </c>
      <c r="Q394" s="138">
        <v>88366.38</v>
      </c>
      <c r="R394" s="135" t="str">
        <f>_xlfn.XLOOKUP(Tabla20[[#This Row],[cedula]],EMPXSEXO[NODOC],EMPXSEXO[GENERO])</f>
        <v>F</v>
      </c>
      <c r="S394" s="135" t="str">
        <f>_xlfn.XLOOKUP(Tabla20[[#This Row],[nomdepto]],Tabla21[LUGAR],Tabla21[CODLUGAR])</f>
        <v>01.83.02.00.01</v>
      </c>
      <c r="T394" s="135" t="s">
        <v>3724</v>
      </c>
      <c r="U394" s="135" t="s">
        <v>3723</v>
      </c>
      <c r="V394" s="137">
        <v>0</v>
      </c>
      <c r="W394" s="138">
        <v>600</v>
      </c>
      <c r="X394" s="141">
        <v>0</v>
      </c>
      <c r="Y394" s="137">
        <v>0</v>
      </c>
      <c r="Z394" s="139">
        <v>50</v>
      </c>
      <c r="AA394" s="138">
        <v>25</v>
      </c>
      <c r="AB394" s="137">
        <v>0</v>
      </c>
      <c r="AC394" s="137">
        <v>0</v>
      </c>
      <c r="AD394" s="137">
        <v>0</v>
      </c>
    </row>
    <row r="395" spans="1:30" hidden="1">
      <c r="A395" t="str">
        <f>Tabla20[[#This Row],[cedula]]&amp;Tabla20[[#This Row],[prog]]&amp;LEFT(Tabla20[[#This Row],[tipo]],3)</f>
        <v>0010921587113FIJ</v>
      </c>
      <c r="B395" s="135" t="s">
        <v>2463</v>
      </c>
      <c r="C395" s="135" t="s">
        <v>11</v>
      </c>
      <c r="D395" s="135" t="s">
        <v>2497</v>
      </c>
      <c r="E395" s="135" t="s">
        <v>3229</v>
      </c>
      <c r="F395" s="135" t="s">
        <v>3182</v>
      </c>
      <c r="G395" s="135" t="s">
        <v>3187</v>
      </c>
      <c r="H395" s="135" t="s">
        <v>1324</v>
      </c>
      <c r="I395" s="135" t="s">
        <v>757</v>
      </c>
      <c r="J395" s="135" t="s">
        <v>758</v>
      </c>
      <c r="K395" s="135" t="s">
        <v>684</v>
      </c>
      <c r="L395" s="138">
        <v>90000</v>
      </c>
      <c r="M395" s="139">
        <v>9753.1200000000008</v>
      </c>
      <c r="N395" s="138">
        <v>2736</v>
      </c>
      <c r="O395" s="138">
        <v>2583</v>
      </c>
      <c r="P395" s="138">
        <f>SUM(Tabla20[[#This Row],[ADP]:[SFS - Salud Padres]])</f>
        <v>2817</v>
      </c>
      <c r="Q395" s="138">
        <v>72110.880000000005</v>
      </c>
      <c r="R395" s="135" t="str">
        <f>_xlfn.XLOOKUP(Tabla20[[#This Row],[cedula]],EMPXSEXO[NODOC],EMPXSEXO[GENERO])</f>
        <v>F</v>
      </c>
      <c r="S395" s="135" t="str">
        <f>_xlfn.XLOOKUP(Tabla20[[#This Row],[nomdepto]],Tabla21[LUGAR],Tabla21[CODLUGAR])</f>
        <v>01.83.02.00.01</v>
      </c>
      <c r="T395" s="135" t="s">
        <v>3724</v>
      </c>
      <c r="U395" s="135" t="s">
        <v>3723</v>
      </c>
      <c r="V395" s="137">
        <v>0</v>
      </c>
      <c r="W395" s="137">
        <v>0</v>
      </c>
      <c r="X395" s="138">
        <v>2792</v>
      </c>
      <c r="Y395" s="137">
        <v>0</v>
      </c>
      <c r="Z395" s="140">
        <v>0</v>
      </c>
      <c r="AA395" s="138">
        <v>25</v>
      </c>
      <c r="AB395" s="137">
        <v>0</v>
      </c>
      <c r="AC395" s="137">
        <v>0</v>
      </c>
      <c r="AD395" s="137">
        <v>0</v>
      </c>
    </row>
    <row r="396" spans="1:30" hidden="1">
      <c r="A396" t="str">
        <f>Tabla20[[#This Row],[cedula]]&amp;Tabla20[[#This Row],[prog]]&amp;LEFT(Tabla20[[#This Row],[tipo]],3)</f>
        <v>0011157902513FIJ</v>
      </c>
      <c r="B396" s="135" t="s">
        <v>2463</v>
      </c>
      <c r="C396" s="135" t="s">
        <v>11</v>
      </c>
      <c r="D396" s="135" t="s">
        <v>2497</v>
      </c>
      <c r="E396" s="135" t="s">
        <v>3229</v>
      </c>
      <c r="F396" s="135" t="s">
        <v>3182</v>
      </c>
      <c r="G396" s="135" t="s">
        <v>3185</v>
      </c>
      <c r="H396" s="135" t="s">
        <v>1270</v>
      </c>
      <c r="I396" s="135" t="s">
        <v>688</v>
      </c>
      <c r="J396" s="135" t="s">
        <v>689</v>
      </c>
      <c r="K396" s="135" t="s">
        <v>684</v>
      </c>
      <c r="L396" s="138">
        <v>75000</v>
      </c>
      <c r="M396" s="139">
        <v>5993.89</v>
      </c>
      <c r="N396" s="138">
        <v>2280</v>
      </c>
      <c r="O396" s="138">
        <v>2152.5</v>
      </c>
      <c r="P396" s="138">
        <f>SUM(Tabla20[[#This Row],[ADP]:[SFS - Salud Padres]])</f>
        <v>17613.66</v>
      </c>
      <c r="Q396" s="138">
        <v>46959.95</v>
      </c>
      <c r="R396" s="135" t="str">
        <f>_xlfn.XLOOKUP(Tabla20[[#This Row],[cedula]],EMPXSEXO[NODOC],EMPXSEXO[GENERO])</f>
        <v>M</v>
      </c>
      <c r="S396" s="135" t="str">
        <f>_xlfn.XLOOKUP(Tabla20[[#This Row],[nomdepto]],Tabla21[LUGAR],Tabla21[CODLUGAR])</f>
        <v>01.83.02.00.01</v>
      </c>
      <c r="T396" s="135" t="s">
        <v>3724</v>
      </c>
      <c r="U396" s="135" t="s">
        <v>3723</v>
      </c>
      <c r="V396" s="137">
        <v>0</v>
      </c>
      <c r="W396" s="137">
        <v>0</v>
      </c>
      <c r="X396" s="139">
        <v>15961.21</v>
      </c>
      <c r="Y396" s="137">
        <v>0</v>
      </c>
      <c r="Z396" s="139">
        <v>50</v>
      </c>
      <c r="AA396" s="138">
        <v>25</v>
      </c>
      <c r="AB396" s="137">
        <v>0</v>
      </c>
      <c r="AC396" s="137">
        <v>0</v>
      </c>
      <c r="AD396" s="139">
        <v>1577.45</v>
      </c>
    </row>
    <row r="397" spans="1:30" hidden="1">
      <c r="A397" t="str">
        <f>Tabla20[[#This Row],[cedula]]&amp;Tabla20[[#This Row],[prog]]&amp;LEFT(Tabla20[[#This Row],[tipo]],3)</f>
        <v>0010301960013FIJ</v>
      </c>
      <c r="B397" s="135" t="s">
        <v>2463</v>
      </c>
      <c r="C397" s="135" t="s">
        <v>11</v>
      </c>
      <c r="D397" s="135" t="s">
        <v>2497</v>
      </c>
      <c r="E397" s="135" t="s">
        <v>3229</v>
      </c>
      <c r="F397" s="135" t="s">
        <v>3182</v>
      </c>
      <c r="G397" s="135" t="s">
        <v>3195</v>
      </c>
      <c r="H397" s="135" t="s">
        <v>1282</v>
      </c>
      <c r="I397" s="135" t="s">
        <v>702</v>
      </c>
      <c r="J397" s="135" t="s">
        <v>703</v>
      </c>
      <c r="K397" s="135" t="s">
        <v>684</v>
      </c>
      <c r="L397" s="138">
        <v>75000</v>
      </c>
      <c r="M397" s="138">
        <v>14955.94</v>
      </c>
      <c r="N397" s="138">
        <v>2280</v>
      </c>
      <c r="O397" s="138">
        <v>2152.5</v>
      </c>
      <c r="P397" s="138">
        <f>SUM(Tabla20[[#This Row],[ADP]:[SFS - Salud Padres]])</f>
        <v>22963.82</v>
      </c>
      <c r="Q397" s="138">
        <v>32647.74</v>
      </c>
      <c r="R397" s="135" t="str">
        <f>_xlfn.XLOOKUP(Tabla20[[#This Row],[cedula]],EMPXSEXO[NODOC],EMPXSEXO[GENERO])</f>
        <v>M</v>
      </c>
      <c r="S397" s="135" t="str">
        <f>_xlfn.XLOOKUP(Tabla20[[#This Row],[nomdepto]],Tabla21[LUGAR],Tabla21[CODLUGAR])</f>
        <v>01.83.02.00.01</v>
      </c>
      <c r="T397" s="135" t="s">
        <v>3724</v>
      </c>
      <c r="U397" s="135" t="s">
        <v>3723</v>
      </c>
      <c r="V397" s="137">
        <v>0</v>
      </c>
      <c r="W397" s="138">
        <v>300</v>
      </c>
      <c r="X397" s="138">
        <v>22638.82</v>
      </c>
      <c r="Y397" s="137">
        <v>0</v>
      </c>
      <c r="Z397" s="137">
        <v>0</v>
      </c>
      <c r="AA397" s="138">
        <v>25</v>
      </c>
      <c r="AB397" s="137">
        <v>0</v>
      </c>
      <c r="AC397" s="137">
        <v>0</v>
      </c>
      <c r="AD397" s="137">
        <v>0</v>
      </c>
    </row>
    <row r="398" spans="1:30" hidden="1">
      <c r="A398" t="str">
        <f>Tabla20[[#This Row],[cedula]]&amp;Tabla20[[#This Row],[prog]]&amp;LEFT(Tabla20[[#This Row],[tipo]],3)</f>
        <v>0010881012813FIJ</v>
      </c>
      <c r="B398" s="135" t="s">
        <v>2463</v>
      </c>
      <c r="C398" s="135" t="s">
        <v>11</v>
      </c>
      <c r="D398" s="135" t="s">
        <v>2497</v>
      </c>
      <c r="E398" s="135" t="s">
        <v>3229</v>
      </c>
      <c r="F398" s="135" t="s">
        <v>3182</v>
      </c>
      <c r="G398" s="135" t="s">
        <v>3184</v>
      </c>
      <c r="H398" s="135" t="s">
        <v>2155</v>
      </c>
      <c r="I398" s="135" t="s">
        <v>742</v>
      </c>
      <c r="J398" s="135" t="s">
        <v>445</v>
      </c>
      <c r="K398" s="135" t="s">
        <v>684</v>
      </c>
      <c r="L398" s="138">
        <v>75000</v>
      </c>
      <c r="M398" s="139">
        <v>6309.38</v>
      </c>
      <c r="N398" s="138">
        <v>2280</v>
      </c>
      <c r="O398" s="138">
        <v>2152.5</v>
      </c>
      <c r="P398" s="138">
        <f>SUM(Tabla20[[#This Row],[ADP]:[SFS - Salud Padres]])</f>
        <v>25</v>
      </c>
      <c r="Q398" s="138">
        <v>64233.120000000003</v>
      </c>
      <c r="R398" s="135" t="str">
        <f>_xlfn.XLOOKUP(Tabla20[[#This Row],[cedula]],EMPXSEXO[NODOC],EMPXSEXO[GENERO])</f>
        <v>F</v>
      </c>
      <c r="S398" s="135" t="str">
        <f>_xlfn.XLOOKUP(Tabla20[[#This Row],[nomdepto]],Tabla21[LUGAR],Tabla21[CODLUGAR])</f>
        <v>01.83.02.00.01</v>
      </c>
      <c r="T398" s="135" t="s">
        <v>3724</v>
      </c>
      <c r="U398" s="135" t="s">
        <v>3723</v>
      </c>
      <c r="V398" s="137">
        <v>0</v>
      </c>
      <c r="W398" s="137">
        <v>0</v>
      </c>
      <c r="X398" s="141">
        <v>0</v>
      </c>
      <c r="Y398" s="137">
        <v>0</v>
      </c>
      <c r="Z398" s="137">
        <v>0</v>
      </c>
      <c r="AA398" s="138">
        <v>25</v>
      </c>
      <c r="AB398" s="137">
        <v>0</v>
      </c>
      <c r="AC398" s="137">
        <v>0</v>
      </c>
      <c r="AD398" s="137">
        <v>0</v>
      </c>
    </row>
    <row r="399" spans="1:30" hidden="1">
      <c r="A399" t="str">
        <f>Tabla20[[#This Row],[cedula]]&amp;Tabla20[[#This Row],[prog]]&amp;LEFT(Tabla20[[#This Row],[tipo]],3)</f>
        <v>0010155005113FIJ</v>
      </c>
      <c r="B399" s="135" t="s">
        <v>2463</v>
      </c>
      <c r="C399" s="135" t="s">
        <v>11</v>
      </c>
      <c r="D399" s="135" t="s">
        <v>2497</v>
      </c>
      <c r="E399" s="135" t="s">
        <v>3229</v>
      </c>
      <c r="F399" s="135" t="s">
        <v>3182</v>
      </c>
      <c r="G399" s="135" t="s">
        <v>3190</v>
      </c>
      <c r="H399" s="135" t="s">
        <v>1320</v>
      </c>
      <c r="I399" s="135" t="s">
        <v>745</v>
      </c>
      <c r="J399" s="135" t="s">
        <v>746</v>
      </c>
      <c r="K399" s="135" t="s">
        <v>684</v>
      </c>
      <c r="L399" s="138">
        <v>75000</v>
      </c>
      <c r="M399" s="139">
        <v>5678.4</v>
      </c>
      <c r="N399" s="138">
        <v>2280</v>
      </c>
      <c r="O399" s="138">
        <v>2152.5</v>
      </c>
      <c r="P399" s="138">
        <f>SUM(Tabla20[[#This Row],[ADP]:[SFS - Salud Padres]])</f>
        <v>5815.9</v>
      </c>
      <c r="Q399" s="138">
        <v>59073.2</v>
      </c>
      <c r="R399" s="135" t="str">
        <f>_xlfn.XLOOKUP(Tabla20[[#This Row],[cedula]],EMPXSEXO[NODOC],EMPXSEXO[GENERO])</f>
        <v>M</v>
      </c>
      <c r="S399" s="135" t="str">
        <f>_xlfn.XLOOKUP(Tabla20[[#This Row],[nomdepto]],Tabla21[LUGAR],Tabla21[CODLUGAR])</f>
        <v>01.83.02.00.01</v>
      </c>
      <c r="T399" s="135" t="s">
        <v>3724</v>
      </c>
      <c r="U399" s="135" t="s">
        <v>3723</v>
      </c>
      <c r="V399" s="137">
        <v>0</v>
      </c>
      <c r="W399" s="137">
        <v>0</v>
      </c>
      <c r="X399" s="139">
        <v>2496</v>
      </c>
      <c r="Y399" s="137">
        <v>0</v>
      </c>
      <c r="Z399" s="139">
        <v>140</v>
      </c>
      <c r="AA399" s="138">
        <v>25</v>
      </c>
      <c r="AB399" s="137">
        <v>0</v>
      </c>
      <c r="AC399" s="137">
        <v>0</v>
      </c>
      <c r="AD399" s="139">
        <v>3154.9</v>
      </c>
    </row>
    <row r="400" spans="1:30" hidden="1">
      <c r="A400" t="str">
        <f>Tabla20[[#This Row],[cedula]]&amp;Tabla20[[#This Row],[prog]]&amp;LEFT(Tabla20[[#This Row],[tipo]],3)</f>
        <v>0010163762713FIJ</v>
      </c>
      <c r="B400" s="135" t="s">
        <v>2463</v>
      </c>
      <c r="C400" s="135" t="s">
        <v>11</v>
      </c>
      <c r="D400" s="135" t="s">
        <v>2497</v>
      </c>
      <c r="E400" s="135" t="s">
        <v>3229</v>
      </c>
      <c r="F400" s="135" t="s">
        <v>3182</v>
      </c>
      <c r="G400" s="135" t="s">
        <v>3185</v>
      </c>
      <c r="H400" s="135" t="s">
        <v>1322</v>
      </c>
      <c r="I400" s="135" t="s">
        <v>752</v>
      </c>
      <c r="J400" s="135" t="s">
        <v>753</v>
      </c>
      <c r="K400" s="135" t="s">
        <v>684</v>
      </c>
      <c r="L400" s="138">
        <v>70000</v>
      </c>
      <c r="M400" s="138">
        <v>5368.48</v>
      </c>
      <c r="N400" s="138">
        <v>2128</v>
      </c>
      <c r="O400" s="138">
        <v>2009</v>
      </c>
      <c r="P400" s="138">
        <f>SUM(Tabla20[[#This Row],[ADP]:[SFS - Salud Padres]])</f>
        <v>31513.69</v>
      </c>
      <c r="Q400" s="138">
        <v>28980.83</v>
      </c>
      <c r="R400" s="135" t="str">
        <f>_xlfn.XLOOKUP(Tabla20[[#This Row],[cedula]],EMPXSEXO[NODOC],EMPXSEXO[GENERO])</f>
        <v>M</v>
      </c>
      <c r="S400" s="135" t="str">
        <f>_xlfn.XLOOKUP(Tabla20[[#This Row],[nomdepto]],Tabla21[LUGAR],Tabla21[CODLUGAR])</f>
        <v>01.83.02.00.01</v>
      </c>
      <c r="T400" s="135" t="s">
        <v>3724</v>
      </c>
      <c r="U400" s="135" t="s">
        <v>3723</v>
      </c>
      <c r="V400" s="137">
        <v>0</v>
      </c>
      <c r="W400" s="137">
        <v>0</v>
      </c>
      <c r="X400" s="139">
        <v>31438.69</v>
      </c>
      <c r="Y400" s="137">
        <v>0</v>
      </c>
      <c r="Z400" s="139">
        <v>50</v>
      </c>
      <c r="AA400" s="138">
        <v>25</v>
      </c>
      <c r="AB400" s="137">
        <v>0</v>
      </c>
      <c r="AC400" s="137">
        <v>0</v>
      </c>
      <c r="AD400" s="140">
        <v>0</v>
      </c>
    </row>
    <row r="401" spans="1:30" hidden="1">
      <c r="A401" t="str">
        <f>Tabla20[[#This Row],[cedula]]&amp;Tabla20[[#This Row],[prog]]&amp;LEFT(Tabla20[[#This Row],[tipo]],3)</f>
        <v>0011104415213FIJ</v>
      </c>
      <c r="B401" s="135" t="s">
        <v>2463</v>
      </c>
      <c r="C401" s="135" t="s">
        <v>11</v>
      </c>
      <c r="D401" s="135" t="s">
        <v>2497</v>
      </c>
      <c r="E401" s="135" t="s">
        <v>3229</v>
      </c>
      <c r="F401" s="135" t="s">
        <v>3182</v>
      </c>
      <c r="G401" s="135" t="s">
        <v>3187</v>
      </c>
      <c r="H401" s="135" t="s">
        <v>2174</v>
      </c>
      <c r="I401" s="135" t="s">
        <v>751</v>
      </c>
      <c r="J401" s="135" t="s">
        <v>32</v>
      </c>
      <c r="K401" s="135" t="s">
        <v>684</v>
      </c>
      <c r="L401" s="138">
        <v>65000</v>
      </c>
      <c r="M401" s="139">
        <v>4427.58</v>
      </c>
      <c r="N401" s="138">
        <v>1976</v>
      </c>
      <c r="O401" s="138">
        <v>1865.5</v>
      </c>
      <c r="P401" s="138">
        <f>SUM(Tabla20[[#This Row],[ADP]:[SFS - Salud Padres]])</f>
        <v>2521</v>
      </c>
      <c r="Q401" s="138">
        <v>54209.919999999998</v>
      </c>
      <c r="R401" s="135" t="str">
        <f>_xlfn.XLOOKUP(Tabla20[[#This Row],[cedula]],EMPXSEXO[NODOC],EMPXSEXO[GENERO])</f>
        <v>M</v>
      </c>
      <c r="S401" s="135" t="str">
        <f>_xlfn.XLOOKUP(Tabla20[[#This Row],[nomdepto]],Tabla21[LUGAR],Tabla21[CODLUGAR])</f>
        <v>01.83.02.00.01</v>
      </c>
      <c r="T401" s="135" t="s">
        <v>3724</v>
      </c>
      <c r="U401" s="135" t="s">
        <v>3723</v>
      </c>
      <c r="V401" s="137">
        <v>0</v>
      </c>
      <c r="W401" s="137">
        <v>0</v>
      </c>
      <c r="X401" s="139">
        <v>2496</v>
      </c>
      <c r="Y401" s="137">
        <v>0</v>
      </c>
      <c r="Z401" s="137">
        <v>0</v>
      </c>
      <c r="AA401" s="138">
        <v>25</v>
      </c>
      <c r="AB401" s="137">
        <v>0</v>
      </c>
      <c r="AC401" s="137">
        <v>0</v>
      </c>
      <c r="AD401" s="137">
        <v>0</v>
      </c>
    </row>
    <row r="402" spans="1:30" hidden="1">
      <c r="A402" t="str">
        <f>Tabla20[[#This Row],[cedula]]&amp;Tabla20[[#This Row],[prog]]&amp;LEFT(Tabla20[[#This Row],[tipo]],3)</f>
        <v>0010382788713FIJ</v>
      </c>
      <c r="B402" s="135" t="s">
        <v>2463</v>
      </c>
      <c r="C402" s="135" t="s">
        <v>11</v>
      </c>
      <c r="D402" s="135" t="s">
        <v>2497</v>
      </c>
      <c r="E402" s="135" t="s">
        <v>3229</v>
      </c>
      <c r="F402" s="135" t="s">
        <v>3182</v>
      </c>
      <c r="G402" s="135" t="s">
        <v>3185</v>
      </c>
      <c r="H402" s="135" t="s">
        <v>1285</v>
      </c>
      <c r="I402" s="135" t="s">
        <v>708</v>
      </c>
      <c r="J402" s="135" t="s">
        <v>709</v>
      </c>
      <c r="K402" s="135" t="s">
        <v>684</v>
      </c>
      <c r="L402" s="138">
        <v>60000</v>
      </c>
      <c r="M402" s="138">
        <v>3171.19</v>
      </c>
      <c r="N402" s="138">
        <v>1824</v>
      </c>
      <c r="O402" s="138">
        <v>1722</v>
      </c>
      <c r="P402" s="138">
        <f>SUM(Tabla20[[#This Row],[ADP]:[SFS - Salud Padres]])</f>
        <v>33550.51</v>
      </c>
      <c r="Q402" s="138">
        <v>19732.3</v>
      </c>
      <c r="R402" s="135" t="str">
        <f>_xlfn.XLOOKUP(Tabla20[[#This Row],[cedula]],EMPXSEXO[NODOC],EMPXSEXO[GENERO])</f>
        <v>F</v>
      </c>
      <c r="S402" s="135" t="str">
        <f>_xlfn.XLOOKUP(Tabla20[[#This Row],[nomdepto]],Tabla21[LUGAR],Tabla21[CODLUGAR])</f>
        <v>01.83.02.00.01</v>
      </c>
      <c r="T402" s="135" t="s">
        <v>3724</v>
      </c>
      <c r="U402" s="135" t="s">
        <v>3723</v>
      </c>
      <c r="V402" s="137">
        <v>0</v>
      </c>
      <c r="W402" s="137">
        <v>0</v>
      </c>
      <c r="X402" s="139">
        <v>31898.06</v>
      </c>
      <c r="Y402" s="137">
        <v>0</v>
      </c>
      <c r="Z402" s="139">
        <v>50</v>
      </c>
      <c r="AA402" s="138">
        <v>25</v>
      </c>
      <c r="AB402" s="137">
        <v>0</v>
      </c>
      <c r="AC402" s="137">
        <v>0</v>
      </c>
      <c r="AD402" s="139">
        <v>1577.45</v>
      </c>
    </row>
    <row r="403" spans="1:30" hidden="1">
      <c r="A403" t="str">
        <f>Tabla20[[#This Row],[cedula]]&amp;Tabla20[[#This Row],[prog]]&amp;LEFT(Tabla20[[#This Row],[tipo]],3)</f>
        <v>0010106630613FIJ</v>
      </c>
      <c r="B403" s="135" t="s">
        <v>2463</v>
      </c>
      <c r="C403" s="135" t="s">
        <v>11</v>
      </c>
      <c r="D403" s="135" t="s">
        <v>2497</v>
      </c>
      <c r="E403" s="135" t="s">
        <v>3229</v>
      </c>
      <c r="F403" s="135" t="s">
        <v>3182</v>
      </c>
      <c r="G403" s="135" t="s">
        <v>3190</v>
      </c>
      <c r="H403" s="135" t="s">
        <v>1290</v>
      </c>
      <c r="I403" s="135" t="s">
        <v>724</v>
      </c>
      <c r="J403" s="135" t="s">
        <v>725</v>
      </c>
      <c r="K403" s="135" t="s">
        <v>684</v>
      </c>
      <c r="L403" s="138">
        <v>60000</v>
      </c>
      <c r="M403" s="139">
        <v>3486.68</v>
      </c>
      <c r="N403" s="138">
        <v>1824</v>
      </c>
      <c r="O403" s="138">
        <v>1722</v>
      </c>
      <c r="P403" s="138">
        <f>SUM(Tabla20[[#This Row],[ADP]:[SFS - Salud Padres]])</f>
        <v>375</v>
      </c>
      <c r="Q403" s="138">
        <v>52592.32</v>
      </c>
      <c r="R403" s="135" t="str">
        <f>_xlfn.XLOOKUP(Tabla20[[#This Row],[cedula]],EMPXSEXO[NODOC],EMPXSEXO[GENERO])</f>
        <v>F</v>
      </c>
      <c r="S403" s="135" t="str">
        <f>_xlfn.XLOOKUP(Tabla20[[#This Row],[nomdepto]],Tabla21[LUGAR],Tabla21[CODLUGAR])</f>
        <v>01.83.02.00.01</v>
      </c>
      <c r="T403" s="135" t="s">
        <v>3724</v>
      </c>
      <c r="U403" s="135" t="s">
        <v>3723</v>
      </c>
      <c r="V403" s="137">
        <v>0</v>
      </c>
      <c r="W403" s="139">
        <v>300</v>
      </c>
      <c r="X403" s="141">
        <v>0</v>
      </c>
      <c r="Y403" s="137">
        <v>0</v>
      </c>
      <c r="Z403" s="139">
        <v>50</v>
      </c>
      <c r="AA403" s="138">
        <v>25</v>
      </c>
      <c r="AB403" s="137">
        <v>0</v>
      </c>
      <c r="AC403" s="137">
        <v>0</v>
      </c>
      <c r="AD403" s="141">
        <v>0</v>
      </c>
    </row>
    <row r="404" spans="1:30" hidden="1">
      <c r="A404" t="str">
        <f>Tabla20[[#This Row],[cedula]]&amp;Tabla20[[#This Row],[prog]]&amp;LEFT(Tabla20[[#This Row],[tipo]],3)</f>
        <v>0010653807713FIJ</v>
      </c>
      <c r="B404" s="135" t="s">
        <v>2463</v>
      </c>
      <c r="C404" s="135" t="s">
        <v>11</v>
      </c>
      <c r="D404" s="135" t="s">
        <v>2497</v>
      </c>
      <c r="E404" s="135" t="s">
        <v>3229</v>
      </c>
      <c r="F404" s="135" t="s">
        <v>3182</v>
      </c>
      <c r="G404" s="135" t="s">
        <v>3190</v>
      </c>
      <c r="H404" s="135" t="s">
        <v>2105</v>
      </c>
      <c r="I404" s="135" t="s">
        <v>716</v>
      </c>
      <c r="J404" s="135" t="s">
        <v>717</v>
      </c>
      <c r="K404" s="135" t="s">
        <v>684</v>
      </c>
      <c r="L404" s="138">
        <v>55000</v>
      </c>
      <c r="M404" s="139">
        <v>2559.6799999999998</v>
      </c>
      <c r="N404" s="138">
        <v>1672</v>
      </c>
      <c r="O404" s="138">
        <v>1578.5</v>
      </c>
      <c r="P404" s="138">
        <f>SUM(Tabla20[[#This Row],[ADP]:[SFS - Salud Padres]])</f>
        <v>75</v>
      </c>
      <c r="Q404" s="138">
        <v>49114.82</v>
      </c>
      <c r="R404" s="135" t="str">
        <f>_xlfn.XLOOKUP(Tabla20[[#This Row],[cedula]],EMPXSEXO[NODOC],EMPXSEXO[GENERO])</f>
        <v>F</v>
      </c>
      <c r="S404" s="135" t="str">
        <f>_xlfn.XLOOKUP(Tabla20[[#This Row],[nomdepto]],Tabla21[LUGAR],Tabla21[CODLUGAR])</f>
        <v>01.83.02.00.01</v>
      </c>
      <c r="T404" s="135" t="s">
        <v>3724</v>
      </c>
      <c r="U404" s="135" t="s">
        <v>3723</v>
      </c>
      <c r="V404" s="137">
        <v>0</v>
      </c>
      <c r="W404" s="141">
        <v>0</v>
      </c>
      <c r="X404" s="140">
        <v>0</v>
      </c>
      <c r="Y404" s="137">
        <v>0</v>
      </c>
      <c r="Z404" s="138">
        <v>50</v>
      </c>
      <c r="AA404" s="138">
        <v>25</v>
      </c>
      <c r="AB404" s="137">
        <v>0</v>
      </c>
      <c r="AC404" s="137">
        <v>0</v>
      </c>
      <c r="AD404" s="137">
        <v>0</v>
      </c>
    </row>
    <row r="405" spans="1:30" hidden="1">
      <c r="A405" t="str">
        <f>Tabla20[[#This Row],[cedula]]&amp;Tabla20[[#This Row],[prog]]&amp;LEFT(Tabla20[[#This Row],[tipo]],3)</f>
        <v>0010527901213FIJ</v>
      </c>
      <c r="B405" s="135" t="s">
        <v>2463</v>
      </c>
      <c r="C405" s="135" t="s">
        <v>11</v>
      </c>
      <c r="D405" s="135" t="s">
        <v>2497</v>
      </c>
      <c r="E405" s="135" t="s">
        <v>3229</v>
      </c>
      <c r="F405" s="135" t="s">
        <v>3182</v>
      </c>
      <c r="G405" s="135" t="s">
        <v>3190</v>
      </c>
      <c r="H405" s="135" t="s">
        <v>1304</v>
      </c>
      <c r="I405" s="135" t="s">
        <v>736</v>
      </c>
      <c r="J405" s="135" t="s">
        <v>737</v>
      </c>
      <c r="K405" s="135" t="s">
        <v>684</v>
      </c>
      <c r="L405" s="138">
        <v>55000</v>
      </c>
      <c r="M405" s="138">
        <v>2559.6799999999998</v>
      </c>
      <c r="N405" s="138">
        <v>1672</v>
      </c>
      <c r="O405" s="138">
        <v>1578.5</v>
      </c>
      <c r="P405" s="138">
        <f>SUM(Tabla20[[#This Row],[ADP]:[SFS - Salud Padres]])</f>
        <v>11446.27</v>
      </c>
      <c r="Q405" s="138">
        <v>37743.550000000003</v>
      </c>
      <c r="R405" s="135" t="str">
        <f>_xlfn.XLOOKUP(Tabla20[[#This Row],[cedula]],EMPXSEXO[NODOC],EMPXSEXO[GENERO])</f>
        <v>F</v>
      </c>
      <c r="S405" s="135" t="str">
        <f>_xlfn.XLOOKUP(Tabla20[[#This Row],[nomdepto]],Tabla21[LUGAR],Tabla21[CODLUGAR])</f>
        <v>01.83.02.00.01</v>
      </c>
      <c r="T405" s="135" t="s">
        <v>3724</v>
      </c>
      <c r="U405" s="135" t="s">
        <v>3723</v>
      </c>
      <c r="V405" s="139">
        <v>37.950000000000003</v>
      </c>
      <c r="W405" s="138">
        <v>300</v>
      </c>
      <c r="X405" s="139">
        <v>11033.32</v>
      </c>
      <c r="Y405" s="137">
        <v>0</v>
      </c>
      <c r="Z405" s="138">
        <v>50</v>
      </c>
      <c r="AA405" s="138">
        <v>25</v>
      </c>
      <c r="AB405" s="137">
        <v>0</v>
      </c>
      <c r="AC405" s="137">
        <v>0</v>
      </c>
      <c r="AD405" s="140">
        <v>0</v>
      </c>
    </row>
    <row r="406" spans="1:30" hidden="1">
      <c r="A406" t="str">
        <f>Tabla20[[#This Row],[cedula]]&amp;Tabla20[[#This Row],[prog]]&amp;LEFT(Tabla20[[#This Row],[tipo]],3)</f>
        <v>0010249035613FIJ</v>
      </c>
      <c r="B406" s="135" t="s">
        <v>2463</v>
      </c>
      <c r="C406" s="135" t="s">
        <v>11</v>
      </c>
      <c r="D406" s="135" t="s">
        <v>2497</v>
      </c>
      <c r="E406" s="135" t="s">
        <v>3229</v>
      </c>
      <c r="F406" s="135" t="s">
        <v>3182</v>
      </c>
      <c r="G406" s="135" t="s">
        <v>3190</v>
      </c>
      <c r="H406" s="135" t="s">
        <v>1321</v>
      </c>
      <c r="I406" s="135" t="s">
        <v>749</v>
      </c>
      <c r="J406" s="135" t="s">
        <v>750</v>
      </c>
      <c r="K406" s="135" t="s">
        <v>684</v>
      </c>
      <c r="L406" s="138">
        <v>55000</v>
      </c>
      <c r="M406" s="139">
        <v>2559.6799999999998</v>
      </c>
      <c r="N406" s="138">
        <v>1672</v>
      </c>
      <c r="O406" s="138">
        <v>1578.5</v>
      </c>
      <c r="P406" s="138">
        <f>SUM(Tabla20[[#This Row],[ADP]:[SFS - Salud Padres]])</f>
        <v>38018.300000000003</v>
      </c>
      <c r="Q406" s="138">
        <v>11171.52</v>
      </c>
      <c r="R406" s="135" t="str">
        <f>_xlfn.XLOOKUP(Tabla20[[#This Row],[cedula]],EMPXSEXO[NODOC],EMPXSEXO[GENERO])</f>
        <v>M</v>
      </c>
      <c r="S406" s="135" t="str">
        <f>_xlfn.XLOOKUP(Tabla20[[#This Row],[nomdepto]],Tabla21[LUGAR],Tabla21[CODLUGAR])</f>
        <v>01.83.02.00.01</v>
      </c>
      <c r="T406" s="135" t="s">
        <v>3724</v>
      </c>
      <c r="U406" s="135" t="s">
        <v>3723</v>
      </c>
      <c r="V406" s="137">
        <v>0</v>
      </c>
      <c r="W406" s="139">
        <v>300</v>
      </c>
      <c r="X406" s="139">
        <v>37643.300000000003</v>
      </c>
      <c r="Y406" s="137">
        <v>0</v>
      </c>
      <c r="Z406" s="139">
        <v>50</v>
      </c>
      <c r="AA406" s="138">
        <v>25</v>
      </c>
      <c r="AB406" s="137">
        <v>0</v>
      </c>
      <c r="AC406" s="137">
        <v>0</v>
      </c>
      <c r="AD406" s="137">
        <v>0</v>
      </c>
    </row>
    <row r="407" spans="1:30" hidden="1">
      <c r="A407" t="str">
        <f>Tabla20[[#This Row],[cedula]]&amp;Tabla20[[#This Row],[prog]]&amp;LEFT(Tabla20[[#This Row],[tipo]],3)</f>
        <v>0010909895413FIJ</v>
      </c>
      <c r="B407" s="135" t="s">
        <v>2463</v>
      </c>
      <c r="C407" s="135" t="s">
        <v>11</v>
      </c>
      <c r="D407" s="135" t="s">
        <v>2497</v>
      </c>
      <c r="E407" s="135" t="s">
        <v>3229</v>
      </c>
      <c r="F407" s="135" t="s">
        <v>3182</v>
      </c>
      <c r="G407" s="135" t="s">
        <v>3186</v>
      </c>
      <c r="H407" s="135" t="s">
        <v>3011</v>
      </c>
      <c r="I407" s="135" t="s">
        <v>3031</v>
      </c>
      <c r="J407" s="135" t="s">
        <v>32</v>
      </c>
      <c r="K407" s="135" t="s">
        <v>684</v>
      </c>
      <c r="L407" s="138">
        <v>55000</v>
      </c>
      <c r="M407" s="139">
        <v>2559.6799999999998</v>
      </c>
      <c r="N407" s="138">
        <v>1672</v>
      </c>
      <c r="O407" s="138">
        <v>1578.5</v>
      </c>
      <c r="P407" s="138">
        <f>SUM(Tabla20[[#This Row],[ADP]:[SFS - Salud Padres]])</f>
        <v>25</v>
      </c>
      <c r="Q407" s="138">
        <v>49164.82</v>
      </c>
      <c r="R407" s="135" t="str">
        <f>_xlfn.XLOOKUP(Tabla20[[#This Row],[cedula]],EMPXSEXO[NODOC],EMPXSEXO[GENERO])</f>
        <v>F</v>
      </c>
      <c r="S407" s="135" t="str">
        <f>_xlfn.XLOOKUP(Tabla20[[#This Row],[nomdepto]],Tabla21[LUGAR],Tabla21[CODLUGAR])</f>
        <v>01.83.02.00.01</v>
      </c>
      <c r="T407" s="135" t="s">
        <v>3724</v>
      </c>
      <c r="U407" s="135" t="s">
        <v>3723</v>
      </c>
      <c r="V407" s="137">
        <v>0</v>
      </c>
      <c r="W407" s="137">
        <v>0</v>
      </c>
      <c r="X407" s="140">
        <v>0</v>
      </c>
      <c r="Y407" s="137">
        <v>0</v>
      </c>
      <c r="Z407" s="137">
        <v>0</v>
      </c>
      <c r="AA407" s="138">
        <v>25</v>
      </c>
      <c r="AB407" s="137">
        <v>0</v>
      </c>
      <c r="AC407" s="137">
        <v>0</v>
      </c>
      <c r="AD407" s="137">
        <v>0</v>
      </c>
    </row>
    <row r="408" spans="1:30" hidden="1">
      <c r="A408" t="str">
        <f>Tabla20[[#This Row],[cedula]]&amp;Tabla20[[#This Row],[prog]]&amp;LEFT(Tabla20[[#This Row],[tipo]],3)</f>
        <v>0010959355813FIJ</v>
      </c>
      <c r="B408" s="135" t="s">
        <v>2463</v>
      </c>
      <c r="C408" s="135" t="s">
        <v>11</v>
      </c>
      <c r="D408" s="135" t="s">
        <v>2497</v>
      </c>
      <c r="E408" s="135" t="s">
        <v>3229</v>
      </c>
      <c r="F408" s="135" t="s">
        <v>3182</v>
      </c>
      <c r="G408" s="135" t="s">
        <v>3185</v>
      </c>
      <c r="H408" s="135" t="s">
        <v>2073</v>
      </c>
      <c r="I408" s="135" t="s">
        <v>704</v>
      </c>
      <c r="J408" s="135" t="s">
        <v>22</v>
      </c>
      <c r="K408" s="135" t="s">
        <v>684</v>
      </c>
      <c r="L408" s="138">
        <v>45000</v>
      </c>
      <c r="M408" s="138">
        <v>1148.33</v>
      </c>
      <c r="N408" s="138">
        <v>1368</v>
      </c>
      <c r="O408" s="138">
        <v>1291.5</v>
      </c>
      <c r="P408" s="138">
        <f>SUM(Tabla20[[#This Row],[ADP]:[SFS - Salud Padres]])</f>
        <v>28891.19</v>
      </c>
      <c r="Q408" s="138">
        <v>12300.98</v>
      </c>
      <c r="R408" s="135" t="str">
        <f>_xlfn.XLOOKUP(Tabla20[[#This Row],[cedula]],EMPXSEXO[NODOC],EMPXSEXO[GENERO])</f>
        <v>M</v>
      </c>
      <c r="S408" s="135" t="str">
        <f>_xlfn.XLOOKUP(Tabla20[[#This Row],[nomdepto]],Tabla21[LUGAR],Tabla21[CODLUGAR])</f>
        <v>01.83.02.00.01</v>
      </c>
      <c r="T408" s="135" t="s">
        <v>3724</v>
      </c>
      <c r="U408" s="135" t="s">
        <v>3723</v>
      </c>
      <c r="V408" s="137">
        <v>0</v>
      </c>
      <c r="W408" s="138">
        <v>600</v>
      </c>
      <c r="X408" s="138">
        <v>28216.19</v>
      </c>
      <c r="Y408" s="137">
        <v>0</v>
      </c>
      <c r="Z408" s="138">
        <v>50</v>
      </c>
      <c r="AA408" s="138">
        <v>25</v>
      </c>
      <c r="AB408" s="137">
        <v>0</v>
      </c>
      <c r="AC408" s="137">
        <v>0</v>
      </c>
      <c r="AD408" s="140">
        <v>0</v>
      </c>
    </row>
    <row r="409" spans="1:30" hidden="1">
      <c r="A409" t="str">
        <f>Tabla20[[#This Row],[cedula]]&amp;Tabla20[[#This Row],[prog]]&amp;LEFT(Tabla20[[#This Row],[tipo]],3)</f>
        <v>2240070667113FIJ</v>
      </c>
      <c r="B409" s="135" t="s">
        <v>2463</v>
      </c>
      <c r="C409" s="135" t="s">
        <v>11</v>
      </c>
      <c r="D409" s="135" t="s">
        <v>2497</v>
      </c>
      <c r="E409" s="135" t="s">
        <v>3229</v>
      </c>
      <c r="F409" s="135" t="s">
        <v>3182</v>
      </c>
      <c r="G409" s="135" t="s">
        <v>3186</v>
      </c>
      <c r="H409" s="135" t="s">
        <v>2733</v>
      </c>
      <c r="I409" s="135" t="s">
        <v>2732</v>
      </c>
      <c r="J409" s="135" t="s">
        <v>673</v>
      </c>
      <c r="K409" s="135" t="s">
        <v>684</v>
      </c>
      <c r="L409" s="138">
        <v>40000</v>
      </c>
      <c r="M409" s="139">
        <v>442.65</v>
      </c>
      <c r="N409" s="138">
        <v>1216</v>
      </c>
      <c r="O409" s="138">
        <v>1148</v>
      </c>
      <c r="P409" s="138">
        <f>SUM(Tabla20[[#This Row],[ADP]:[SFS - Salud Padres]])</f>
        <v>25</v>
      </c>
      <c r="Q409" s="138">
        <v>37168.35</v>
      </c>
      <c r="R409" s="135" t="str">
        <f>_xlfn.XLOOKUP(Tabla20[[#This Row],[cedula]],EMPXSEXO[NODOC],EMPXSEXO[GENERO])</f>
        <v>M</v>
      </c>
      <c r="S409" s="135" t="str">
        <f>_xlfn.XLOOKUP(Tabla20[[#This Row],[nomdepto]],Tabla21[LUGAR],Tabla21[CODLUGAR])</f>
        <v>01.83.02.00.01</v>
      </c>
      <c r="T409" s="135" t="s">
        <v>3724</v>
      </c>
      <c r="U409" s="135" t="s">
        <v>3723</v>
      </c>
      <c r="V409" s="137">
        <v>0</v>
      </c>
      <c r="W409" s="137">
        <v>0</v>
      </c>
      <c r="X409" s="137">
        <v>0</v>
      </c>
      <c r="Y409" s="137">
        <v>0</v>
      </c>
      <c r="Z409" s="137">
        <v>0</v>
      </c>
      <c r="AA409" s="138">
        <v>25</v>
      </c>
      <c r="AB409" s="137">
        <v>0</v>
      </c>
      <c r="AC409" s="137">
        <v>0</v>
      </c>
      <c r="AD409" s="137">
        <v>0</v>
      </c>
    </row>
    <row r="410" spans="1:30" hidden="1">
      <c r="A410" t="str">
        <f>Tabla20[[#This Row],[cedula]]&amp;Tabla20[[#This Row],[prog]]&amp;LEFT(Tabla20[[#This Row],[tipo]],3)</f>
        <v>2230094808413FIJ</v>
      </c>
      <c r="B410" s="135" t="s">
        <v>2463</v>
      </c>
      <c r="C410" s="135" t="s">
        <v>11</v>
      </c>
      <c r="D410" s="135" t="s">
        <v>2497</v>
      </c>
      <c r="E410" s="135" t="s">
        <v>3229</v>
      </c>
      <c r="F410" s="135" t="s">
        <v>3182</v>
      </c>
      <c r="G410" s="135" t="s">
        <v>3185</v>
      </c>
      <c r="H410" s="135" t="s">
        <v>2154</v>
      </c>
      <c r="I410" s="135" t="s">
        <v>740</v>
      </c>
      <c r="J410" s="135" t="s">
        <v>36</v>
      </c>
      <c r="K410" s="135" t="s">
        <v>684</v>
      </c>
      <c r="L410" s="138">
        <v>40000</v>
      </c>
      <c r="M410" s="139">
        <v>442.65</v>
      </c>
      <c r="N410" s="138">
        <v>1216</v>
      </c>
      <c r="O410" s="138">
        <v>1148</v>
      </c>
      <c r="P410" s="138">
        <f>SUM(Tabla20[[#This Row],[ADP]:[SFS - Salud Padres]])</f>
        <v>325</v>
      </c>
      <c r="Q410" s="138">
        <v>36868.35</v>
      </c>
      <c r="R410" s="135" t="str">
        <f>_xlfn.XLOOKUP(Tabla20[[#This Row],[cedula]],EMPXSEXO[NODOC],EMPXSEXO[GENERO])</f>
        <v>M</v>
      </c>
      <c r="S410" s="135" t="str">
        <f>_xlfn.XLOOKUP(Tabla20[[#This Row],[nomdepto]],Tabla21[LUGAR],Tabla21[CODLUGAR])</f>
        <v>01.83.02.00.01</v>
      </c>
      <c r="T410" s="135" t="s">
        <v>3724</v>
      </c>
      <c r="U410" s="135" t="s">
        <v>3723</v>
      </c>
      <c r="V410" s="137">
        <v>0</v>
      </c>
      <c r="W410" s="139">
        <v>300</v>
      </c>
      <c r="X410" s="141">
        <v>0</v>
      </c>
      <c r="Y410" s="137">
        <v>0</v>
      </c>
      <c r="Z410" s="141">
        <v>0</v>
      </c>
      <c r="AA410" s="138">
        <v>25</v>
      </c>
      <c r="AB410" s="137">
        <v>0</v>
      </c>
      <c r="AC410" s="137">
        <v>0</v>
      </c>
      <c r="AD410" s="137">
        <v>0</v>
      </c>
    </row>
    <row r="411" spans="1:30" hidden="1">
      <c r="A411" t="str">
        <f>Tabla20[[#This Row],[cedula]]&amp;Tabla20[[#This Row],[prog]]&amp;LEFT(Tabla20[[#This Row],[tipo]],3)</f>
        <v>0011410010013FIJ</v>
      </c>
      <c r="B411" s="135" t="s">
        <v>2463</v>
      </c>
      <c r="C411" s="135" t="s">
        <v>11</v>
      </c>
      <c r="D411" s="135" t="s">
        <v>2497</v>
      </c>
      <c r="E411" s="135" t="s">
        <v>3229</v>
      </c>
      <c r="F411" s="135" t="s">
        <v>3182</v>
      </c>
      <c r="G411" s="135" t="s">
        <v>3189</v>
      </c>
      <c r="H411" s="135" t="s">
        <v>2171</v>
      </c>
      <c r="I411" s="135" t="s">
        <v>747</v>
      </c>
      <c r="J411" s="135" t="s">
        <v>748</v>
      </c>
      <c r="K411" s="135" t="s">
        <v>684</v>
      </c>
      <c r="L411" s="138">
        <v>40000</v>
      </c>
      <c r="M411" s="139">
        <v>206.03</v>
      </c>
      <c r="N411" s="138">
        <v>1216</v>
      </c>
      <c r="O411" s="138">
        <v>1148</v>
      </c>
      <c r="P411" s="138">
        <f>SUM(Tabla20[[#This Row],[ADP]:[SFS - Salud Padres]])</f>
        <v>2898.45</v>
      </c>
      <c r="Q411" s="138">
        <v>34531.519999999997</v>
      </c>
      <c r="R411" s="135" t="str">
        <f>_xlfn.XLOOKUP(Tabla20[[#This Row],[cedula]],EMPXSEXO[NODOC],EMPXSEXO[GENERO])</f>
        <v>M</v>
      </c>
      <c r="S411" s="135" t="str">
        <f>_xlfn.XLOOKUP(Tabla20[[#This Row],[nomdepto]],Tabla21[LUGAR],Tabla21[CODLUGAR])</f>
        <v>01.83.02.00.01</v>
      </c>
      <c r="T411" s="135" t="s">
        <v>3724</v>
      </c>
      <c r="U411" s="135" t="s">
        <v>3723</v>
      </c>
      <c r="V411" s="137">
        <v>0</v>
      </c>
      <c r="W411" s="137">
        <v>0</v>
      </c>
      <c r="X411" s="138">
        <v>1246</v>
      </c>
      <c r="Y411" s="137">
        <v>0</v>
      </c>
      <c r="Z411" s="139">
        <v>50</v>
      </c>
      <c r="AA411" s="138">
        <v>25</v>
      </c>
      <c r="AB411" s="137">
        <v>0</v>
      </c>
      <c r="AC411" s="137">
        <v>0</v>
      </c>
      <c r="AD411" s="139">
        <v>1577.45</v>
      </c>
    </row>
    <row r="412" spans="1:30" hidden="1">
      <c r="A412" t="str">
        <f>Tabla20[[#This Row],[cedula]]&amp;Tabla20[[#This Row],[prog]]&amp;LEFT(Tabla20[[#This Row],[tipo]],3)</f>
        <v>4022646614813FIJ</v>
      </c>
      <c r="B412" s="135" t="s">
        <v>2463</v>
      </c>
      <c r="C412" s="135" t="s">
        <v>11</v>
      </c>
      <c r="D412" s="135" t="s">
        <v>2497</v>
      </c>
      <c r="E412" s="135" t="s">
        <v>3229</v>
      </c>
      <c r="F412" s="135" t="s">
        <v>3182</v>
      </c>
      <c r="G412" s="135" t="s">
        <v>3186</v>
      </c>
      <c r="H412" s="135" t="s">
        <v>2731</v>
      </c>
      <c r="I412" s="135" t="s">
        <v>2730</v>
      </c>
      <c r="J412" s="135" t="s">
        <v>22</v>
      </c>
      <c r="K412" s="135" t="s">
        <v>684</v>
      </c>
      <c r="L412" s="138">
        <v>36000</v>
      </c>
      <c r="M412" s="141">
        <v>0</v>
      </c>
      <c r="N412" s="138">
        <v>1094.4000000000001</v>
      </c>
      <c r="O412" s="138">
        <v>1033.2</v>
      </c>
      <c r="P412" s="138">
        <f>SUM(Tabla20[[#This Row],[ADP]:[SFS - Salud Padres]])</f>
        <v>2071</v>
      </c>
      <c r="Q412" s="138">
        <v>31801.4</v>
      </c>
      <c r="R412" s="135" t="str">
        <f>_xlfn.XLOOKUP(Tabla20[[#This Row],[cedula]],EMPXSEXO[NODOC],EMPXSEXO[GENERO])</f>
        <v>M</v>
      </c>
      <c r="S412" s="135" t="str">
        <f>_xlfn.XLOOKUP(Tabla20[[#This Row],[nomdepto]],Tabla21[LUGAR],Tabla21[CODLUGAR])</f>
        <v>01.83.02.00.01</v>
      </c>
      <c r="T412" s="135" t="s">
        <v>3724</v>
      </c>
      <c r="U412" s="135" t="s">
        <v>3723</v>
      </c>
      <c r="V412" s="137">
        <v>0</v>
      </c>
      <c r="W412" s="140">
        <v>0</v>
      </c>
      <c r="X412" s="139">
        <v>2046</v>
      </c>
      <c r="Y412" s="137">
        <v>0</v>
      </c>
      <c r="Z412" s="141">
        <v>0</v>
      </c>
      <c r="AA412" s="138">
        <v>25</v>
      </c>
      <c r="AB412" s="137">
        <v>0</v>
      </c>
      <c r="AC412" s="137">
        <v>0</v>
      </c>
      <c r="AD412" s="137">
        <v>0</v>
      </c>
    </row>
    <row r="413" spans="1:30" hidden="1">
      <c r="A413" t="str">
        <f>Tabla20[[#This Row],[cedula]]&amp;Tabla20[[#This Row],[prog]]&amp;LEFT(Tabla20[[#This Row],[tipo]],3)</f>
        <v>0010249077813FIJ</v>
      </c>
      <c r="B413" s="135" t="s">
        <v>2463</v>
      </c>
      <c r="C413" s="135" t="s">
        <v>11</v>
      </c>
      <c r="D413" s="135" t="s">
        <v>2497</v>
      </c>
      <c r="E413" s="135" t="s">
        <v>3229</v>
      </c>
      <c r="F413" s="135" t="s">
        <v>3182</v>
      </c>
      <c r="G413" s="135" t="s">
        <v>3185</v>
      </c>
      <c r="H413" s="135" t="s">
        <v>2055</v>
      </c>
      <c r="I413" s="135" t="s">
        <v>695</v>
      </c>
      <c r="J413" s="135" t="s">
        <v>394</v>
      </c>
      <c r="K413" s="135" t="s">
        <v>684</v>
      </c>
      <c r="L413" s="138">
        <v>36000</v>
      </c>
      <c r="M413" s="141">
        <v>0</v>
      </c>
      <c r="N413" s="138">
        <v>1094.4000000000001</v>
      </c>
      <c r="O413" s="138">
        <v>1033.2</v>
      </c>
      <c r="P413" s="138">
        <f>SUM(Tabla20[[#This Row],[ADP]:[SFS - Salud Padres]])</f>
        <v>15405.69</v>
      </c>
      <c r="Q413" s="138">
        <v>18466.71</v>
      </c>
      <c r="R413" s="135" t="str">
        <f>_xlfn.XLOOKUP(Tabla20[[#This Row],[cedula]],EMPXSEXO[NODOC],EMPXSEXO[GENERO])</f>
        <v>M</v>
      </c>
      <c r="S413" s="135" t="str">
        <f>_xlfn.XLOOKUP(Tabla20[[#This Row],[nomdepto]],Tabla21[LUGAR],Tabla21[CODLUGAR])</f>
        <v>01.83.02.00.01</v>
      </c>
      <c r="T413" s="135" t="s">
        <v>3724</v>
      </c>
      <c r="U413" s="135" t="s">
        <v>3723</v>
      </c>
      <c r="V413" s="137">
        <v>0</v>
      </c>
      <c r="W413" s="140">
        <v>0</v>
      </c>
      <c r="X413" s="138">
        <v>15330.69</v>
      </c>
      <c r="Y413" s="137">
        <v>0</v>
      </c>
      <c r="Z413" s="139">
        <v>50</v>
      </c>
      <c r="AA413" s="138">
        <v>25</v>
      </c>
      <c r="AB413" s="137">
        <v>0</v>
      </c>
      <c r="AC413" s="137">
        <v>0</v>
      </c>
      <c r="AD413" s="137">
        <v>0</v>
      </c>
    </row>
    <row r="414" spans="1:30" hidden="1">
      <c r="A414" t="str">
        <f>Tabla20[[#This Row],[cedula]]&amp;Tabla20[[#This Row],[prog]]&amp;LEFT(Tabla20[[#This Row],[tipo]],3)</f>
        <v>0011549616813FIJ</v>
      </c>
      <c r="B414" s="135" t="s">
        <v>2463</v>
      </c>
      <c r="C414" s="135" t="s">
        <v>11</v>
      </c>
      <c r="D414" s="135" t="s">
        <v>2497</v>
      </c>
      <c r="E414" s="135" t="s">
        <v>3229</v>
      </c>
      <c r="F414" s="135" t="s">
        <v>3182</v>
      </c>
      <c r="G414" s="135" t="s">
        <v>3186</v>
      </c>
      <c r="H414" s="135" t="s">
        <v>2737</v>
      </c>
      <c r="I414" s="135" t="s">
        <v>2736</v>
      </c>
      <c r="J414" s="135" t="s">
        <v>22</v>
      </c>
      <c r="K414" s="135" t="s">
        <v>684</v>
      </c>
      <c r="L414" s="138">
        <v>36000</v>
      </c>
      <c r="M414" s="141">
        <v>0</v>
      </c>
      <c r="N414" s="138">
        <v>1094.4000000000001</v>
      </c>
      <c r="O414" s="138">
        <v>1033.2</v>
      </c>
      <c r="P414" s="138">
        <f>SUM(Tabla20[[#This Row],[ADP]:[SFS - Salud Padres]])</f>
        <v>4571</v>
      </c>
      <c r="Q414" s="138">
        <v>29301.4</v>
      </c>
      <c r="R414" s="135" t="str">
        <f>_xlfn.XLOOKUP(Tabla20[[#This Row],[cedula]],EMPXSEXO[NODOC],EMPXSEXO[GENERO])</f>
        <v>M</v>
      </c>
      <c r="S414" s="135" t="str">
        <f>_xlfn.XLOOKUP(Tabla20[[#This Row],[nomdepto]],Tabla21[LUGAR],Tabla21[CODLUGAR])</f>
        <v>01.83.02.00.01</v>
      </c>
      <c r="T414" s="135" t="s">
        <v>3724</v>
      </c>
      <c r="U414" s="135" t="s">
        <v>3723</v>
      </c>
      <c r="V414" s="137">
        <v>0</v>
      </c>
      <c r="W414" s="141">
        <v>0</v>
      </c>
      <c r="X414" s="138">
        <v>4546</v>
      </c>
      <c r="Y414" s="137">
        <v>0</v>
      </c>
      <c r="Z414" s="137">
        <v>0</v>
      </c>
      <c r="AA414" s="138">
        <v>25</v>
      </c>
      <c r="AB414" s="137">
        <v>0</v>
      </c>
      <c r="AC414" s="137">
        <v>0</v>
      </c>
      <c r="AD414" s="137">
        <v>0</v>
      </c>
    </row>
    <row r="415" spans="1:30" hidden="1">
      <c r="A415" t="str">
        <f>Tabla20[[#This Row],[cedula]]&amp;Tabla20[[#This Row],[prog]]&amp;LEFT(Tabla20[[#This Row],[tipo]],3)</f>
        <v>0900012656613FIJ</v>
      </c>
      <c r="B415" s="135" t="s">
        <v>2463</v>
      </c>
      <c r="C415" s="135" t="s">
        <v>11</v>
      </c>
      <c r="D415" s="135" t="s">
        <v>2497</v>
      </c>
      <c r="E415" s="135" t="s">
        <v>3229</v>
      </c>
      <c r="F415" s="135" t="s">
        <v>3182</v>
      </c>
      <c r="G415" s="135" t="s">
        <v>3190</v>
      </c>
      <c r="H415" s="135" t="s">
        <v>1283</v>
      </c>
      <c r="I415" s="135" t="s">
        <v>707</v>
      </c>
      <c r="J415" s="135" t="s">
        <v>30</v>
      </c>
      <c r="K415" s="135" t="s">
        <v>684</v>
      </c>
      <c r="L415" s="138">
        <v>36000</v>
      </c>
      <c r="M415" s="137">
        <v>0</v>
      </c>
      <c r="N415" s="138">
        <v>1094.4000000000001</v>
      </c>
      <c r="O415" s="138">
        <v>1033.2</v>
      </c>
      <c r="P415" s="138">
        <f>SUM(Tabla20[[#This Row],[ADP]:[SFS - Salud Padres]])</f>
        <v>18591.89</v>
      </c>
      <c r="Q415" s="138">
        <v>15280.51</v>
      </c>
      <c r="R415" s="135" t="str">
        <f>_xlfn.XLOOKUP(Tabla20[[#This Row],[cedula]],EMPXSEXO[NODOC],EMPXSEXO[GENERO])</f>
        <v>M</v>
      </c>
      <c r="S415" s="135" t="str">
        <f>_xlfn.XLOOKUP(Tabla20[[#This Row],[nomdepto]],Tabla21[LUGAR],Tabla21[CODLUGAR])</f>
        <v>01.83.02.00.01</v>
      </c>
      <c r="T415" s="135" t="s">
        <v>3724</v>
      </c>
      <c r="U415" s="135" t="s">
        <v>3723</v>
      </c>
      <c r="V415" s="137">
        <v>0</v>
      </c>
      <c r="W415" s="141">
        <v>0</v>
      </c>
      <c r="X415" s="138">
        <v>18516.89</v>
      </c>
      <c r="Y415" s="137">
        <v>0</v>
      </c>
      <c r="Z415" s="139">
        <v>50</v>
      </c>
      <c r="AA415" s="138">
        <v>25</v>
      </c>
      <c r="AB415" s="137">
        <v>0</v>
      </c>
      <c r="AC415" s="137">
        <v>0</v>
      </c>
      <c r="AD415" s="137">
        <v>0</v>
      </c>
    </row>
    <row r="416" spans="1:30" hidden="1">
      <c r="A416" t="str">
        <f>Tabla20[[#This Row],[cedula]]&amp;Tabla20[[#This Row],[prog]]&amp;LEFT(Tabla20[[#This Row],[tipo]],3)</f>
        <v>0120090714313FIJ</v>
      </c>
      <c r="B416" s="135" t="s">
        <v>2463</v>
      </c>
      <c r="C416" s="135" t="s">
        <v>11</v>
      </c>
      <c r="D416" s="135" t="s">
        <v>2497</v>
      </c>
      <c r="E416" s="135" t="s">
        <v>3229</v>
      </c>
      <c r="F416" s="135" t="s">
        <v>3182</v>
      </c>
      <c r="G416" s="135" t="s">
        <v>3185</v>
      </c>
      <c r="H416" s="135" t="s">
        <v>2112</v>
      </c>
      <c r="I416" s="135" t="s">
        <v>718</v>
      </c>
      <c r="J416" s="135" t="s">
        <v>719</v>
      </c>
      <c r="K416" s="135" t="s">
        <v>684</v>
      </c>
      <c r="L416" s="138">
        <v>36000</v>
      </c>
      <c r="M416" s="140">
        <v>0</v>
      </c>
      <c r="N416" s="138">
        <v>1094.4000000000001</v>
      </c>
      <c r="O416" s="138">
        <v>1033.2</v>
      </c>
      <c r="P416" s="138">
        <f>SUM(Tabla20[[#This Row],[ADP]:[SFS - Salud Padres]])</f>
        <v>18734.05</v>
      </c>
      <c r="Q416" s="138">
        <v>15138.35</v>
      </c>
      <c r="R416" s="135" t="str">
        <f>_xlfn.XLOOKUP(Tabla20[[#This Row],[cedula]],EMPXSEXO[NODOC],EMPXSEXO[GENERO])</f>
        <v>M</v>
      </c>
      <c r="S416" s="135" t="str">
        <f>_xlfn.XLOOKUP(Tabla20[[#This Row],[nomdepto]],Tabla21[LUGAR],Tabla21[CODLUGAR])</f>
        <v>01.83.02.00.01</v>
      </c>
      <c r="T416" s="135" t="s">
        <v>3724</v>
      </c>
      <c r="U416" s="135" t="s">
        <v>3723</v>
      </c>
      <c r="V416" s="137">
        <v>0</v>
      </c>
      <c r="W416" s="140">
        <v>0</v>
      </c>
      <c r="X416" s="139">
        <v>18709.05</v>
      </c>
      <c r="Y416" s="137">
        <v>0</v>
      </c>
      <c r="Z416" s="137">
        <v>0</v>
      </c>
      <c r="AA416" s="138">
        <v>25</v>
      </c>
      <c r="AB416" s="137">
        <v>0</v>
      </c>
      <c r="AC416" s="137">
        <v>0</v>
      </c>
      <c r="AD416" s="137">
        <v>0</v>
      </c>
    </row>
    <row r="417" spans="1:30" hidden="1">
      <c r="A417" t="str">
        <f>Tabla20[[#This Row],[cedula]]&amp;Tabla20[[#This Row],[prog]]&amp;LEFT(Tabla20[[#This Row],[tipo]],3)</f>
        <v>0310004038913FIJ</v>
      </c>
      <c r="B417" s="135" t="s">
        <v>2463</v>
      </c>
      <c r="C417" s="135" t="s">
        <v>11</v>
      </c>
      <c r="D417" s="135" t="s">
        <v>2497</v>
      </c>
      <c r="E417" s="135" t="s">
        <v>3229</v>
      </c>
      <c r="F417" s="135" t="s">
        <v>3182</v>
      </c>
      <c r="G417" s="135" t="s">
        <v>3190</v>
      </c>
      <c r="H417" s="135" t="s">
        <v>2178</v>
      </c>
      <c r="I417" s="135" t="s">
        <v>754</v>
      </c>
      <c r="J417" s="135" t="s">
        <v>755</v>
      </c>
      <c r="K417" s="135" t="s">
        <v>684</v>
      </c>
      <c r="L417" s="138">
        <v>36000</v>
      </c>
      <c r="M417" s="141">
        <v>0</v>
      </c>
      <c r="N417" s="138">
        <v>1094.4000000000001</v>
      </c>
      <c r="O417" s="138">
        <v>1033.2</v>
      </c>
      <c r="P417" s="138">
        <f>SUM(Tabla20[[#This Row],[ADP]:[SFS - Salud Padres]])</f>
        <v>75</v>
      </c>
      <c r="Q417" s="138">
        <v>33797.4</v>
      </c>
      <c r="R417" s="135" t="str">
        <f>_xlfn.XLOOKUP(Tabla20[[#This Row],[cedula]],EMPXSEXO[NODOC],EMPXSEXO[GENERO])</f>
        <v>M</v>
      </c>
      <c r="S417" s="135" t="str">
        <f>_xlfn.XLOOKUP(Tabla20[[#This Row],[nomdepto]],Tabla21[LUGAR],Tabla21[CODLUGAR])</f>
        <v>01.83.02.00.01</v>
      </c>
      <c r="T417" s="135" t="s">
        <v>3724</v>
      </c>
      <c r="U417" s="135" t="s">
        <v>3723</v>
      </c>
      <c r="V417" s="137">
        <v>0</v>
      </c>
      <c r="W417" s="137">
        <v>0</v>
      </c>
      <c r="X417" s="137">
        <v>0</v>
      </c>
      <c r="Y417" s="137">
        <v>0</v>
      </c>
      <c r="Z417" s="139">
        <v>50</v>
      </c>
      <c r="AA417" s="138">
        <v>25</v>
      </c>
      <c r="AB417" s="137">
        <v>0</v>
      </c>
      <c r="AC417" s="137">
        <v>0</v>
      </c>
      <c r="AD417" s="137">
        <v>0</v>
      </c>
    </row>
    <row r="418" spans="1:30" hidden="1">
      <c r="A418" t="str">
        <f>Tabla20[[#This Row],[cedula]]&amp;Tabla20[[#This Row],[prog]]&amp;LEFT(Tabla20[[#This Row],[tipo]],3)</f>
        <v>0560099419713FIJ</v>
      </c>
      <c r="B418" s="135" t="s">
        <v>2463</v>
      </c>
      <c r="C418" s="135" t="s">
        <v>11</v>
      </c>
      <c r="D418" s="135" t="s">
        <v>2497</v>
      </c>
      <c r="E418" s="135" t="s">
        <v>3229</v>
      </c>
      <c r="F418" s="135" t="s">
        <v>3182</v>
      </c>
      <c r="G418" s="135" t="s">
        <v>3185</v>
      </c>
      <c r="H418" s="135" t="s">
        <v>1277</v>
      </c>
      <c r="I418" s="135" t="s">
        <v>693</v>
      </c>
      <c r="J418" s="135" t="s">
        <v>22</v>
      </c>
      <c r="K418" s="135" t="s">
        <v>684</v>
      </c>
      <c r="L418" s="138">
        <v>35000</v>
      </c>
      <c r="M418" s="141">
        <v>0</v>
      </c>
      <c r="N418" s="138">
        <v>1064</v>
      </c>
      <c r="O418" s="138">
        <v>1004.5</v>
      </c>
      <c r="P418" s="138">
        <f>SUM(Tabla20[[#This Row],[ADP]:[SFS - Salud Padres]])</f>
        <v>25793.06</v>
      </c>
      <c r="Q418" s="138">
        <v>7138.44</v>
      </c>
      <c r="R418" s="135" t="str">
        <f>_xlfn.XLOOKUP(Tabla20[[#This Row],[cedula]],EMPXSEXO[NODOC],EMPXSEXO[GENERO])</f>
        <v>M</v>
      </c>
      <c r="S418" s="135" t="str">
        <f>_xlfn.XLOOKUP(Tabla20[[#This Row],[nomdepto]],Tabla21[LUGAR],Tabla21[CODLUGAR])</f>
        <v>01.83.02.00.01</v>
      </c>
      <c r="T418" s="135" t="s">
        <v>3724</v>
      </c>
      <c r="U418" s="135" t="s">
        <v>3723</v>
      </c>
      <c r="V418" s="137">
        <v>0</v>
      </c>
      <c r="W418" s="139">
        <v>300</v>
      </c>
      <c r="X418" s="139">
        <v>25418.06</v>
      </c>
      <c r="Y418" s="137">
        <v>0</v>
      </c>
      <c r="Z418" s="139">
        <v>50</v>
      </c>
      <c r="AA418" s="138">
        <v>25</v>
      </c>
      <c r="AB418" s="137">
        <v>0</v>
      </c>
      <c r="AC418" s="137">
        <v>0</v>
      </c>
      <c r="AD418" s="137">
        <v>0</v>
      </c>
    </row>
    <row r="419" spans="1:30" hidden="1">
      <c r="A419" t="str">
        <f>Tabla20[[#This Row],[cedula]]&amp;Tabla20[[#This Row],[prog]]&amp;LEFT(Tabla20[[#This Row],[tipo]],3)</f>
        <v>0010225513013FIJ</v>
      </c>
      <c r="B419" s="135" t="s">
        <v>2463</v>
      </c>
      <c r="C419" s="135" t="s">
        <v>11</v>
      </c>
      <c r="D419" s="135" t="s">
        <v>2497</v>
      </c>
      <c r="E419" s="135" t="s">
        <v>3229</v>
      </c>
      <c r="F419" s="135" t="s">
        <v>3182</v>
      </c>
      <c r="G419" s="135" t="s">
        <v>3185</v>
      </c>
      <c r="H419" s="135" t="s">
        <v>2047</v>
      </c>
      <c r="I419" s="135" t="s">
        <v>694</v>
      </c>
      <c r="J419" s="135" t="s">
        <v>649</v>
      </c>
      <c r="K419" s="135" t="s">
        <v>684</v>
      </c>
      <c r="L419" s="138">
        <v>35000</v>
      </c>
      <c r="M419" s="140">
        <v>0</v>
      </c>
      <c r="N419" s="138">
        <v>1064</v>
      </c>
      <c r="O419" s="138">
        <v>1004.5</v>
      </c>
      <c r="P419" s="138">
        <f>SUM(Tabla20[[#This Row],[ADP]:[SFS - Salud Padres]])</f>
        <v>1471</v>
      </c>
      <c r="Q419" s="138">
        <v>31460.5</v>
      </c>
      <c r="R419" s="135" t="str">
        <f>_xlfn.XLOOKUP(Tabla20[[#This Row],[cedula]],EMPXSEXO[NODOC],EMPXSEXO[GENERO])</f>
        <v>F</v>
      </c>
      <c r="S419" s="135" t="str">
        <f>_xlfn.XLOOKUP(Tabla20[[#This Row],[nomdepto]],Tabla21[LUGAR],Tabla21[CODLUGAR])</f>
        <v>01.83.02.00.01</v>
      </c>
      <c r="T419" s="135" t="s">
        <v>3724</v>
      </c>
      <c r="U419" s="135" t="s">
        <v>3723</v>
      </c>
      <c r="V419" s="137">
        <v>0</v>
      </c>
      <c r="W419" s="139">
        <v>300</v>
      </c>
      <c r="X419" s="138">
        <v>1096</v>
      </c>
      <c r="Y419" s="137">
        <v>0</v>
      </c>
      <c r="Z419" s="139">
        <v>50</v>
      </c>
      <c r="AA419" s="138">
        <v>25</v>
      </c>
      <c r="AB419" s="137">
        <v>0</v>
      </c>
      <c r="AC419" s="137">
        <v>0</v>
      </c>
      <c r="AD419" s="140">
        <v>0</v>
      </c>
    </row>
    <row r="420" spans="1:30" hidden="1">
      <c r="A420" t="str">
        <f>Tabla20[[#This Row],[cedula]]&amp;Tabla20[[#This Row],[prog]]&amp;LEFT(Tabla20[[#This Row],[tipo]],3)</f>
        <v>0011400697613FIJ</v>
      </c>
      <c r="B420" s="135" t="s">
        <v>2463</v>
      </c>
      <c r="C420" s="135" t="s">
        <v>11</v>
      </c>
      <c r="D420" s="135" t="s">
        <v>2497</v>
      </c>
      <c r="E420" s="135" t="s">
        <v>3229</v>
      </c>
      <c r="F420" s="135" t="s">
        <v>3182</v>
      </c>
      <c r="G420" s="135" t="s">
        <v>3190</v>
      </c>
      <c r="H420" s="135" t="s">
        <v>2074</v>
      </c>
      <c r="I420" s="135" t="s">
        <v>705</v>
      </c>
      <c r="J420" s="135" t="s">
        <v>22</v>
      </c>
      <c r="K420" s="135" t="s">
        <v>684</v>
      </c>
      <c r="L420" s="138">
        <v>35000</v>
      </c>
      <c r="M420" s="140">
        <v>0</v>
      </c>
      <c r="N420" s="138">
        <v>1064</v>
      </c>
      <c r="O420" s="138">
        <v>1004.5</v>
      </c>
      <c r="P420" s="138">
        <f>SUM(Tabla20[[#This Row],[ADP]:[SFS - Salud Padres]])</f>
        <v>20782.91</v>
      </c>
      <c r="Q420" s="138">
        <v>12148.59</v>
      </c>
      <c r="R420" s="135" t="str">
        <f>_xlfn.XLOOKUP(Tabla20[[#This Row],[cedula]],EMPXSEXO[NODOC],EMPXSEXO[GENERO])</f>
        <v>M</v>
      </c>
      <c r="S420" s="135" t="str">
        <f>_xlfn.XLOOKUP(Tabla20[[#This Row],[nomdepto]],Tabla21[LUGAR],Tabla21[CODLUGAR])</f>
        <v>01.83.02.00.01</v>
      </c>
      <c r="T420" s="135" t="s">
        <v>3724</v>
      </c>
      <c r="U420" s="135" t="s">
        <v>3723</v>
      </c>
      <c r="V420" s="137">
        <v>0</v>
      </c>
      <c r="W420" s="140">
        <v>0</v>
      </c>
      <c r="X420" s="139">
        <v>20757.91</v>
      </c>
      <c r="Y420" s="137">
        <v>0</v>
      </c>
      <c r="Z420" s="137">
        <v>0</v>
      </c>
      <c r="AA420" s="138">
        <v>25</v>
      </c>
      <c r="AB420" s="137">
        <v>0</v>
      </c>
      <c r="AC420" s="137">
        <v>0</v>
      </c>
      <c r="AD420" s="137">
        <v>0</v>
      </c>
    </row>
    <row r="421" spans="1:30" hidden="1">
      <c r="A421" t="str">
        <f>Tabla20[[#This Row],[cedula]]&amp;Tabla20[[#This Row],[prog]]&amp;LEFT(Tabla20[[#This Row],[tipo]],3)</f>
        <v>0010906166313FIJ</v>
      </c>
      <c r="B421" s="135" t="s">
        <v>2463</v>
      </c>
      <c r="C421" s="135" t="s">
        <v>11</v>
      </c>
      <c r="D421" s="135" t="s">
        <v>2497</v>
      </c>
      <c r="E421" s="135" t="s">
        <v>3229</v>
      </c>
      <c r="F421" s="135" t="s">
        <v>3182</v>
      </c>
      <c r="G421" s="135" t="s">
        <v>3186</v>
      </c>
      <c r="H421" s="135" t="s">
        <v>2108</v>
      </c>
      <c r="I421" s="135" t="s">
        <v>3233</v>
      </c>
      <c r="J421" s="135" t="s">
        <v>10</v>
      </c>
      <c r="K421" s="135" t="s">
        <v>684</v>
      </c>
      <c r="L421" s="138">
        <v>35000</v>
      </c>
      <c r="M421" s="140">
        <v>0</v>
      </c>
      <c r="N421" s="138">
        <v>1064</v>
      </c>
      <c r="O421" s="138">
        <v>1004.5</v>
      </c>
      <c r="P421" s="138">
        <f>SUM(Tabla20[[#This Row],[ADP]:[SFS - Salud Padres]])</f>
        <v>25</v>
      </c>
      <c r="Q421" s="138">
        <v>32906.5</v>
      </c>
      <c r="R421" s="135" t="str">
        <f>_xlfn.XLOOKUP(Tabla20[[#This Row],[cedula]],EMPXSEXO[NODOC],EMPXSEXO[GENERO])</f>
        <v>F</v>
      </c>
      <c r="S421" s="135" t="str">
        <f>_xlfn.XLOOKUP(Tabla20[[#This Row],[nomdepto]],Tabla21[LUGAR],Tabla21[CODLUGAR])</f>
        <v>01.83.02.00.01</v>
      </c>
      <c r="T421" s="135" t="s">
        <v>3724</v>
      </c>
      <c r="U421" s="135" t="s">
        <v>3723</v>
      </c>
      <c r="V421" s="137">
        <v>0</v>
      </c>
      <c r="W421" s="140">
        <v>0</v>
      </c>
      <c r="X421" s="137">
        <v>0</v>
      </c>
      <c r="Y421" s="137">
        <v>0</v>
      </c>
      <c r="Z421" s="140">
        <v>0</v>
      </c>
      <c r="AA421" s="138">
        <v>25</v>
      </c>
      <c r="AB421" s="137">
        <v>0</v>
      </c>
      <c r="AC421" s="137">
        <v>0</v>
      </c>
      <c r="AD421" s="140">
        <v>0</v>
      </c>
    </row>
    <row r="422" spans="1:30" hidden="1">
      <c r="A422" t="str">
        <f>Tabla20[[#This Row],[cedula]]&amp;Tabla20[[#This Row],[prog]]&amp;LEFT(Tabla20[[#This Row],[tipo]],3)</f>
        <v>4022290899413FIJ</v>
      </c>
      <c r="B422" s="135" t="s">
        <v>2463</v>
      </c>
      <c r="C422" s="135" t="s">
        <v>11</v>
      </c>
      <c r="D422" s="135" t="s">
        <v>2497</v>
      </c>
      <c r="E422" s="135" t="s">
        <v>3229</v>
      </c>
      <c r="F422" s="135" t="s">
        <v>3182</v>
      </c>
      <c r="G422" s="135" t="s">
        <v>3186</v>
      </c>
      <c r="H422" s="135" t="s">
        <v>2110</v>
      </c>
      <c r="I422" s="135" t="s">
        <v>1633</v>
      </c>
      <c r="J422" s="135" t="s">
        <v>22</v>
      </c>
      <c r="K422" s="142" t="s">
        <v>684</v>
      </c>
      <c r="L422" s="138">
        <v>35000</v>
      </c>
      <c r="M422" s="141">
        <v>0</v>
      </c>
      <c r="N422" s="138">
        <v>1064</v>
      </c>
      <c r="O422" s="138">
        <v>1004.5</v>
      </c>
      <c r="P422" s="138">
        <f>SUM(Tabla20[[#This Row],[ADP]:[SFS - Salud Padres]])</f>
        <v>25</v>
      </c>
      <c r="Q422" s="138">
        <v>32906.5</v>
      </c>
      <c r="R422" s="135" t="str">
        <f>_xlfn.XLOOKUP(Tabla20[[#This Row],[cedula]],EMPXSEXO[NODOC],EMPXSEXO[GENERO])</f>
        <v>M</v>
      </c>
      <c r="S422" s="135" t="str">
        <f>_xlfn.XLOOKUP(Tabla20[[#This Row],[nomdepto]],Tabla21[LUGAR],Tabla21[CODLUGAR])</f>
        <v>01.83.02.00.01</v>
      </c>
      <c r="T422" s="135" t="s">
        <v>3724</v>
      </c>
      <c r="U422" s="135" t="s">
        <v>3723</v>
      </c>
      <c r="V422" s="137">
        <v>0</v>
      </c>
      <c r="W422" s="141">
        <v>0</v>
      </c>
      <c r="X422" s="137">
        <v>0</v>
      </c>
      <c r="Y422" s="137">
        <v>0</v>
      </c>
      <c r="Z422" s="137">
        <v>0</v>
      </c>
      <c r="AA422" s="138">
        <v>25</v>
      </c>
      <c r="AB422" s="137">
        <v>0</v>
      </c>
      <c r="AC422" s="137">
        <v>0</v>
      </c>
      <c r="AD422" s="137">
        <v>0</v>
      </c>
    </row>
    <row r="423" spans="1:30" hidden="1">
      <c r="A423" t="str">
        <f>Tabla20[[#This Row],[cedula]]&amp;Tabla20[[#This Row],[prog]]&amp;LEFT(Tabla20[[#This Row],[tipo]],3)</f>
        <v>0010248647913FIJ</v>
      </c>
      <c r="B423" s="135" t="s">
        <v>2463</v>
      </c>
      <c r="C423" s="135" t="s">
        <v>11</v>
      </c>
      <c r="D423" s="135" t="s">
        <v>2497</v>
      </c>
      <c r="E423" s="135" t="s">
        <v>3229</v>
      </c>
      <c r="F423" s="135" t="s">
        <v>3182</v>
      </c>
      <c r="G423" s="135" t="s">
        <v>3193</v>
      </c>
      <c r="H423" s="135" t="s">
        <v>1296</v>
      </c>
      <c r="I423" s="135" t="s">
        <v>730</v>
      </c>
      <c r="J423" s="135" t="s">
        <v>82</v>
      </c>
      <c r="K423" s="142" t="s">
        <v>684</v>
      </c>
      <c r="L423" s="138">
        <v>35000</v>
      </c>
      <c r="M423" s="141">
        <v>0</v>
      </c>
      <c r="N423" s="138">
        <v>1064</v>
      </c>
      <c r="O423" s="138">
        <v>1004.5</v>
      </c>
      <c r="P423" s="138">
        <f>SUM(Tabla20[[#This Row],[ADP]:[SFS - Salud Padres]])</f>
        <v>375</v>
      </c>
      <c r="Q423" s="138">
        <v>32556.5</v>
      </c>
      <c r="R423" s="135" t="str">
        <f>_xlfn.XLOOKUP(Tabla20[[#This Row],[cedula]],EMPXSEXO[NODOC],EMPXSEXO[GENERO])</f>
        <v>F</v>
      </c>
      <c r="S423" s="135" t="str">
        <f>_xlfn.XLOOKUP(Tabla20[[#This Row],[nomdepto]],Tabla21[LUGAR],Tabla21[CODLUGAR])</f>
        <v>01.83.02.00.01</v>
      </c>
      <c r="T423" s="135" t="s">
        <v>3724</v>
      </c>
      <c r="U423" s="135" t="s">
        <v>3723</v>
      </c>
      <c r="V423" s="137">
        <v>0</v>
      </c>
      <c r="W423" s="139">
        <v>300</v>
      </c>
      <c r="X423" s="137">
        <v>0</v>
      </c>
      <c r="Y423" s="137">
        <v>0</v>
      </c>
      <c r="Z423" s="139">
        <v>50</v>
      </c>
      <c r="AA423" s="138">
        <v>25</v>
      </c>
      <c r="AB423" s="137">
        <v>0</v>
      </c>
      <c r="AC423" s="137">
        <v>0</v>
      </c>
      <c r="AD423" s="137">
        <v>0</v>
      </c>
    </row>
    <row r="424" spans="1:30" hidden="1">
      <c r="A424" t="str">
        <f>Tabla20[[#This Row],[cedula]]&amp;Tabla20[[#This Row],[prog]]&amp;LEFT(Tabla20[[#This Row],[tipo]],3)</f>
        <v>0010242810913FIJ</v>
      </c>
      <c r="B424" s="135" t="s">
        <v>2463</v>
      </c>
      <c r="C424" s="135" t="s">
        <v>11</v>
      </c>
      <c r="D424" s="135" t="s">
        <v>2497</v>
      </c>
      <c r="E424" s="135" t="s">
        <v>3229</v>
      </c>
      <c r="F424" s="135" t="s">
        <v>3182</v>
      </c>
      <c r="G424" s="135" t="s">
        <v>3187</v>
      </c>
      <c r="H424" s="135" t="s">
        <v>1307</v>
      </c>
      <c r="I424" s="135" t="s">
        <v>738</v>
      </c>
      <c r="J424" s="135" t="s">
        <v>10</v>
      </c>
      <c r="K424" s="142" t="s">
        <v>684</v>
      </c>
      <c r="L424" s="138">
        <v>35000</v>
      </c>
      <c r="M424" s="140">
        <v>0</v>
      </c>
      <c r="N424" s="138">
        <v>1064</v>
      </c>
      <c r="O424" s="138">
        <v>1004.5</v>
      </c>
      <c r="P424" s="138">
        <f>SUM(Tabla20[[#This Row],[ADP]:[SFS - Salud Padres]])</f>
        <v>8167</v>
      </c>
      <c r="Q424" s="138">
        <v>24764.5</v>
      </c>
      <c r="R424" s="135" t="str">
        <f>_xlfn.XLOOKUP(Tabla20[[#This Row],[cedula]],EMPXSEXO[NODOC],EMPXSEXO[GENERO])</f>
        <v>F</v>
      </c>
      <c r="S424" s="135" t="str">
        <f>_xlfn.XLOOKUP(Tabla20[[#This Row],[nomdepto]],Tabla21[LUGAR],Tabla21[CODLUGAR])</f>
        <v>01.83.02.00.01</v>
      </c>
      <c r="T424" s="135" t="s">
        <v>3724</v>
      </c>
      <c r="U424" s="135" t="s">
        <v>3723</v>
      </c>
      <c r="V424" s="137">
        <v>0</v>
      </c>
      <c r="W424" s="141">
        <v>0</v>
      </c>
      <c r="X424" s="138">
        <v>8142</v>
      </c>
      <c r="Y424" s="137">
        <v>0</v>
      </c>
      <c r="Z424" s="140">
        <v>0</v>
      </c>
      <c r="AA424" s="138">
        <v>25</v>
      </c>
      <c r="AB424" s="137">
        <v>0</v>
      </c>
      <c r="AC424" s="137">
        <v>0</v>
      </c>
      <c r="AD424" s="137">
        <v>0</v>
      </c>
    </row>
    <row r="425" spans="1:30" hidden="1">
      <c r="A425" t="str">
        <f>Tabla20[[#This Row],[cedula]]&amp;Tabla20[[#This Row],[prog]]&amp;LEFT(Tabla20[[#This Row],[tipo]],3)</f>
        <v>0010951153513FIJ</v>
      </c>
      <c r="B425" s="135" t="s">
        <v>2463</v>
      </c>
      <c r="C425" s="135" t="s">
        <v>11</v>
      </c>
      <c r="D425" s="135" t="s">
        <v>2497</v>
      </c>
      <c r="E425" s="135" t="s">
        <v>3229</v>
      </c>
      <c r="F425" s="135" t="s">
        <v>3182</v>
      </c>
      <c r="G425" s="135" t="s">
        <v>3185</v>
      </c>
      <c r="H425" s="135" t="s">
        <v>1310</v>
      </c>
      <c r="I425" s="135" t="s">
        <v>741</v>
      </c>
      <c r="J425" s="135" t="s">
        <v>22</v>
      </c>
      <c r="K425" s="142" t="s">
        <v>684</v>
      </c>
      <c r="L425" s="138">
        <v>35000</v>
      </c>
      <c r="M425" s="141">
        <v>0</v>
      </c>
      <c r="N425" s="138">
        <v>1064</v>
      </c>
      <c r="O425" s="138">
        <v>1004.5</v>
      </c>
      <c r="P425" s="138">
        <f>SUM(Tabla20[[#This Row],[ADP]:[SFS - Salud Padres]])</f>
        <v>19030.45</v>
      </c>
      <c r="Q425" s="138">
        <v>13901.05</v>
      </c>
      <c r="R425" s="135" t="str">
        <f>_xlfn.XLOOKUP(Tabla20[[#This Row],[cedula]],EMPXSEXO[NODOC],EMPXSEXO[GENERO])</f>
        <v>M</v>
      </c>
      <c r="S425" s="135" t="str">
        <f>_xlfn.XLOOKUP(Tabla20[[#This Row],[nomdepto]],Tabla21[LUGAR],Tabla21[CODLUGAR])</f>
        <v>01.83.02.00.01</v>
      </c>
      <c r="T425" s="135" t="s">
        <v>3724</v>
      </c>
      <c r="U425" s="135" t="s">
        <v>3723</v>
      </c>
      <c r="V425" s="137">
        <v>0</v>
      </c>
      <c r="W425" s="141">
        <v>0</v>
      </c>
      <c r="X425" s="139">
        <v>18955.45</v>
      </c>
      <c r="Y425" s="137">
        <v>0</v>
      </c>
      <c r="Z425" s="139">
        <v>50</v>
      </c>
      <c r="AA425" s="138">
        <v>25</v>
      </c>
      <c r="AB425" s="137">
        <v>0</v>
      </c>
      <c r="AC425" s="137">
        <v>0</v>
      </c>
      <c r="AD425" s="137">
        <v>0</v>
      </c>
    </row>
    <row r="426" spans="1:30" hidden="1">
      <c r="A426" t="str">
        <f>Tabla20[[#This Row],[cedula]]&amp;Tabla20[[#This Row],[prog]]&amp;LEFT(Tabla20[[#This Row],[tipo]],3)</f>
        <v>0011727005813FIJ</v>
      </c>
      <c r="B426" s="135" t="s">
        <v>2463</v>
      </c>
      <c r="C426" s="135" t="s">
        <v>11</v>
      </c>
      <c r="D426" s="135" t="s">
        <v>2497</v>
      </c>
      <c r="E426" s="135" t="s">
        <v>3229</v>
      </c>
      <c r="F426" s="135" t="s">
        <v>3182</v>
      </c>
      <c r="G426" s="135" t="s">
        <v>3186</v>
      </c>
      <c r="H426" s="135" t="s">
        <v>3575</v>
      </c>
      <c r="I426" s="135" t="s">
        <v>3576</v>
      </c>
      <c r="J426" s="135" t="s">
        <v>343</v>
      </c>
      <c r="K426" s="142" t="s">
        <v>684</v>
      </c>
      <c r="L426" s="138">
        <v>35000</v>
      </c>
      <c r="M426" s="137">
        <v>0</v>
      </c>
      <c r="N426" s="138">
        <v>1064</v>
      </c>
      <c r="O426" s="138">
        <v>1004.5</v>
      </c>
      <c r="P426" s="138">
        <f>SUM(Tabla20[[#This Row],[ADP]:[SFS - Salud Padres]])</f>
        <v>25</v>
      </c>
      <c r="Q426" s="138">
        <v>32906.5</v>
      </c>
      <c r="R426" s="135" t="str">
        <f>_xlfn.XLOOKUP(Tabla20[[#This Row],[cedula]],EMPXSEXO[NODOC],EMPXSEXO[GENERO])</f>
        <v>F</v>
      </c>
      <c r="S426" s="135" t="str">
        <f>_xlfn.XLOOKUP(Tabla20[[#This Row],[nomdepto]],Tabla21[LUGAR],Tabla21[CODLUGAR])</f>
        <v>01.83.02.00.01</v>
      </c>
      <c r="T426" s="135" t="s">
        <v>3724</v>
      </c>
      <c r="U426" s="135" t="s">
        <v>3723</v>
      </c>
      <c r="V426" s="137">
        <v>0</v>
      </c>
      <c r="W426" s="141">
        <v>0</v>
      </c>
      <c r="X426" s="140">
        <v>0</v>
      </c>
      <c r="Y426" s="137">
        <v>0</v>
      </c>
      <c r="Z426" s="137">
        <v>0</v>
      </c>
      <c r="AA426" s="138">
        <v>25</v>
      </c>
      <c r="AB426" s="137">
        <v>0</v>
      </c>
      <c r="AC426" s="137">
        <v>0</v>
      </c>
      <c r="AD426" s="137">
        <v>0</v>
      </c>
    </row>
    <row r="427" spans="1:30" hidden="1">
      <c r="A427" t="str">
        <f>Tabla20[[#This Row],[cedula]]&amp;Tabla20[[#This Row],[prog]]&amp;LEFT(Tabla20[[#This Row],[tipo]],3)</f>
        <v>0010074447313FIJ</v>
      </c>
      <c r="B427" s="135" t="s">
        <v>2463</v>
      </c>
      <c r="C427" s="135" t="s">
        <v>11</v>
      </c>
      <c r="D427" s="135" t="s">
        <v>2497</v>
      </c>
      <c r="E427" s="135" t="s">
        <v>3229</v>
      </c>
      <c r="F427" s="135" t="s">
        <v>3182</v>
      </c>
      <c r="G427" s="135" t="s">
        <v>3185</v>
      </c>
      <c r="H427" s="135" t="s">
        <v>2194</v>
      </c>
      <c r="I427" s="135" t="s">
        <v>760</v>
      </c>
      <c r="J427" s="135" t="s">
        <v>22</v>
      </c>
      <c r="K427" s="142" t="s">
        <v>684</v>
      </c>
      <c r="L427" s="138">
        <v>35000</v>
      </c>
      <c r="M427" s="140">
        <v>0</v>
      </c>
      <c r="N427" s="138">
        <v>1064</v>
      </c>
      <c r="O427" s="138">
        <v>1004.5</v>
      </c>
      <c r="P427" s="138">
        <f>SUM(Tabla20[[#This Row],[ADP]:[SFS - Salud Padres]])</f>
        <v>22317.63</v>
      </c>
      <c r="Q427" s="138">
        <v>10613.87</v>
      </c>
      <c r="R427" s="135" t="str">
        <f>_xlfn.XLOOKUP(Tabla20[[#This Row],[cedula]],EMPXSEXO[NODOC],EMPXSEXO[GENERO])</f>
        <v>M</v>
      </c>
      <c r="S427" s="135" t="str">
        <f>_xlfn.XLOOKUP(Tabla20[[#This Row],[nomdepto]],Tabla21[LUGAR],Tabla21[CODLUGAR])</f>
        <v>01.83.02.00.01</v>
      </c>
      <c r="T427" s="135" t="s">
        <v>3724</v>
      </c>
      <c r="U427" s="135" t="s">
        <v>3723</v>
      </c>
      <c r="V427" s="137">
        <v>0</v>
      </c>
      <c r="W427" s="141">
        <v>0</v>
      </c>
      <c r="X427" s="139">
        <v>22242.63</v>
      </c>
      <c r="Y427" s="137">
        <v>0</v>
      </c>
      <c r="Z427" s="139">
        <v>50</v>
      </c>
      <c r="AA427" s="138">
        <v>25</v>
      </c>
      <c r="AB427" s="137">
        <v>0</v>
      </c>
      <c r="AC427" s="137">
        <v>0</v>
      </c>
      <c r="AD427" s="140">
        <v>0</v>
      </c>
    </row>
    <row r="428" spans="1:30" hidden="1">
      <c r="A428" t="str">
        <f>Tabla20[[#This Row],[cedula]]&amp;Tabla20[[#This Row],[prog]]&amp;LEFT(Tabla20[[#This Row],[tipo]],3)</f>
        <v>0010058298013FIJ</v>
      </c>
      <c r="B428" s="135" t="s">
        <v>2463</v>
      </c>
      <c r="C428" s="135" t="s">
        <v>11</v>
      </c>
      <c r="D428" s="135" t="s">
        <v>2497</v>
      </c>
      <c r="E428" s="135" t="s">
        <v>3229</v>
      </c>
      <c r="F428" s="135" t="s">
        <v>3182</v>
      </c>
      <c r="G428" s="135" t="s">
        <v>3189</v>
      </c>
      <c r="H428" s="135" t="s">
        <v>1278</v>
      </c>
      <c r="I428" s="135" t="s">
        <v>698</v>
      </c>
      <c r="J428" s="135" t="s">
        <v>156</v>
      </c>
      <c r="K428" s="135" t="s">
        <v>684</v>
      </c>
      <c r="L428" s="138">
        <v>31500</v>
      </c>
      <c r="M428" s="141">
        <v>0</v>
      </c>
      <c r="N428" s="138">
        <v>957.6</v>
      </c>
      <c r="O428" s="138">
        <v>904.05</v>
      </c>
      <c r="P428" s="138">
        <f>SUM(Tabla20[[#This Row],[ADP]:[SFS - Salud Padres]])</f>
        <v>6671.01</v>
      </c>
      <c r="Q428" s="138">
        <v>22967.34</v>
      </c>
      <c r="R428" s="135" t="str">
        <f>_xlfn.XLOOKUP(Tabla20[[#This Row],[cedula]],EMPXSEXO[NODOC],EMPXSEXO[GENERO])</f>
        <v>F</v>
      </c>
      <c r="S428" s="135" t="str">
        <f>_xlfn.XLOOKUP(Tabla20[[#This Row],[nomdepto]],Tabla21[LUGAR],Tabla21[CODLUGAR])</f>
        <v>01.83.02.00.01</v>
      </c>
      <c r="T428" s="135" t="s">
        <v>3724</v>
      </c>
      <c r="U428" s="135" t="s">
        <v>3723</v>
      </c>
      <c r="V428" s="137">
        <v>0</v>
      </c>
      <c r="W428" s="139">
        <v>600</v>
      </c>
      <c r="X428" s="139">
        <v>5996.01</v>
      </c>
      <c r="Y428" s="137">
        <v>0</v>
      </c>
      <c r="Z428" s="139">
        <v>50</v>
      </c>
      <c r="AA428" s="138">
        <v>25</v>
      </c>
      <c r="AB428" s="137">
        <v>0</v>
      </c>
      <c r="AC428" s="137">
        <v>0</v>
      </c>
      <c r="AD428" s="141">
        <v>0</v>
      </c>
    </row>
    <row r="429" spans="1:30" hidden="1">
      <c r="A429" t="str">
        <f>Tabla20[[#This Row],[cedula]]&amp;Tabla20[[#This Row],[prog]]&amp;LEFT(Tabla20[[#This Row],[tipo]],3)</f>
        <v>0011157421613FIJ</v>
      </c>
      <c r="B429" s="135" t="s">
        <v>2463</v>
      </c>
      <c r="C429" s="135" t="s">
        <v>11</v>
      </c>
      <c r="D429" s="135" t="s">
        <v>2497</v>
      </c>
      <c r="E429" s="135" t="s">
        <v>3229</v>
      </c>
      <c r="F429" s="135" t="s">
        <v>3182</v>
      </c>
      <c r="G429" s="135" t="s">
        <v>3187</v>
      </c>
      <c r="H429" s="135" t="s">
        <v>1300</v>
      </c>
      <c r="I429" s="135" t="s">
        <v>732</v>
      </c>
      <c r="J429" s="135" t="s">
        <v>733</v>
      </c>
      <c r="K429" s="135" t="s">
        <v>684</v>
      </c>
      <c r="L429" s="138">
        <v>31500</v>
      </c>
      <c r="M429" s="140">
        <v>0</v>
      </c>
      <c r="N429" s="138">
        <v>957.6</v>
      </c>
      <c r="O429" s="138">
        <v>904.05</v>
      </c>
      <c r="P429" s="138">
        <f>SUM(Tabla20[[#This Row],[ADP]:[SFS - Salud Padres]])</f>
        <v>11649</v>
      </c>
      <c r="Q429" s="138">
        <v>17989.349999999999</v>
      </c>
      <c r="R429" s="135" t="str">
        <f>_xlfn.XLOOKUP(Tabla20[[#This Row],[cedula]],EMPXSEXO[NODOC],EMPXSEXO[GENERO])</f>
        <v>F</v>
      </c>
      <c r="S429" s="135" t="str">
        <f>_xlfn.XLOOKUP(Tabla20[[#This Row],[nomdepto]],Tabla21[LUGAR],Tabla21[CODLUGAR])</f>
        <v>01.83.02.00.01</v>
      </c>
      <c r="T429" s="135" t="s">
        <v>3724</v>
      </c>
      <c r="U429" s="135" t="s">
        <v>3723</v>
      </c>
      <c r="V429" s="137">
        <v>0</v>
      </c>
      <c r="W429" s="138">
        <v>600</v>
      </c>
      <c r="X429" s="139">
        <v>10924</v>
      </c>
      <c r="Y429" s="137">
        <v>0</v>
      </c>
      <c r="Z429" s="138">
        <v>100</v>
      </c>
      <c r="AA429" s="138">
        <v>25</v>
      </c>
      <c r="AB429" s="137">
        <v>0</v>
      </c>
      <c r="AC429" s="137">
        <v>0</v>
      </c>
      <c r="AD429" s="137">
        <v>0</v>
      </c>
    </row>
    <row r="430" spans="1:30" hidden="1">
      <c r="A430" t="str">
        <f>Tabla20[[#This Row],[cedula]]&amp;Tabla20[[#This Row],[prog]]&amp;LEFT(Tabla20[[#This Row],[tipo]],3)</f>
        <v>0011407005513FIJ</v>
      </c>
      <c r="B430" s="135" t="s">
        <v>2463</v>
      </c>
      <c r="C430" s="135" t="s">
        <v>11</v>
      </c>
      <c r="D430" s="135" t="s">
        <v>2497</v>
      </c>
      <c r="E430" s="135" t="s">
        <v>3229</v>
      </c>
      <c r="F430" s="135" t="s">
        <v>3182</v>
      </c>
      <c r="G430" s="135" t="s">
        <v>3186</v>
      </c>
      <c r="H430" s="135" t="s">
        <v>2048</v>
      </c>
      <c r="I430" s="135" t="s">
        <v>1624</v>
      </c>
      <c r="J430" s="135" t="s">
        <v>2592</v>
      </c>
      <c r="K430" s="135" t="s">
        <v>684</v>
      </c>
      <c r="L430" s="138">
        <v>30000</v>
      </c>
      <c r="M430" s="141">
        <v>0</v>
      </c>
      <c r="N430" s="138">
        <v>912</v>
      </c>
      <c r="O430" s="138">
        <v>861</v>
      </c>
      <c r="P430" s="138">
        <f>SUM(Tabla20[[#This Row],[ADP]:[SFS - Salud Padres]])</f>
        <v>25</v>
      </c>
      <c r="Q430" s="138">
        <v>28202</v>
      </c>
      <c r="R430" s="135" t="str">
        <f>_xlfn.XLOOKUP(Tabla20[[#This Row],[cedula]],EMPXSEXO[NODOC],EMPXSEXO[GENERO])</f>
        <v>F</v>
      </c>
      <c r="S430" s="135" t="str">
        <f>_xlfn.XLOOKUP(Tabla20[[#This Row],[nomdepto]],Tabla21[LUGAR],Tabla21[CODLUGAR])</f>
        <v>01.83.02.00.01</v>
      </c>
      <c r="T430" s="135" t="s">
        <v>3724</v>
      </c>
      <c r="U430" s="135" t="s">
        <v>3723</v>
      </c>
      <c r="V430" s="137">
        <v>0</v>
      </c>
      <c r="W430" s="141">
        <v>0</v>
      </c>
      <c r="X430" s="137">
        <v>0</v>
      </c>
      <c r="Y430" s="137">
        <v>0</v>
      </c>
      <c r="Z430" s="137">
        <v>0</v>
      </c>
      <c r="AA430" s="138">
        <v>25</v>
      </c>
      <c r="AB430" s="137">
        <v>0</v>
      </c>
      <c r="AC430" s="137">
        <v>0</v>
      </c>
      <c r="AD430" s="137">
        <v>0</v>
      </c>
    </row>
    <row r="431" spans="1:30" hidden="1">
      <c r="A431" t="str">
        <f>Tabla20[[#This Row],[cedula]]&amp;Tabla20[[#This Row],[prog]]&amp;LEFT(Tabla20[[#This Row],[tipo]],3)</f>
        <v>0010053961813FIJ</v>
      </c>
      <c r="B431" s="135" t="s">
        <v>2463</v>
      </c>
      <c r="C431" s="135" t="s">
        <v>11</v>
      </c>
      <c r="D431" s="135" t="s">
        <v>2497</v>
      </c>
      <c r="E431" s="135" t="s">
        <v>3229</v>
      </c>
      <c r="F431" s="135" t="s">
        <v>3182</v>
      </c>
      <c r="G431" s="135" t="s">
        <v>3186</v>
      </c>
      <c r="H431" s="135" t="s">
        <v>3563</v>
      </c>
      <c r="I431" s="135" t="s">
        <v>3564</v>
      </c>
      <c r="J431" s="135" t="s">
        <v>103</v>
      </c>
      <c r="K431" s="135" t="s">
        <v>684</v>
      </c>
      <c r="L431" s="138">
        <v>30000</v>
      </c>
      <c r="M431" s="141">
        <v>0</v>
      </c>
      <c r="N431" s="138">
        <v>912</v>
      </c>
      <c r="O431" s="138">
        <v>861</v>
      </c>
      <c r="P431" s="138">
        <f>SUM(Tabla20[[#This Row],[ADP]:[SFS - Salud Padres]])</f>
        <v>25</v>
      </c>
      <c r="Q431" s="138">
        <v>28202</v>
      </c>
      <c r="R431" s="135" t="str">
        <f>_xlfn.XLOOKUP(Tabla20[[#This Row],[cedula]],EMPXSEXO[NODOC],EMPXSEXO[GENERO])</f>
        <v>F</v>
      </c>
      <c r="S431" s="135" t="str">
        <f>_xlfn.XLOOKUP(Tabla20[[#This Row],[nomdepto]],Tabla21[LUGAR],Tabla21[CODLUGAR])</f>
        <v>01.83.02.00.01</v>
      </c>
      <c r="T431" s="135" t="s">
        <v>3724</v>
      </c>
      <c r="U431" s="135" t="s">
        <v>3723</v>
      </c>
      <c r="V431" s="137">
        <v>0</v>
      </c>
      <c r="W431" s="140">
        <v>0</v>
      </c>
      <c r="X431" s="141">
        <v>0</v>
      </c>
      <c r="Y431" s="137">
        <v>0</v>
      </c>
      <c r="Z431" s="140">
        <v>0</v>
      </c>
      <c r="AA431" s="138">
        <v>25</v>
      </c>
      <c r="AB431" s="137">
        <v>0</v>
      </c>
      <c r="AC431" s="137">
        <v>0</v>
      </c>
      <c r="AD431" s="137">
        <v>0</v>
      </c>
    </row>
    <row r="432" spans="1:30" hidden="1">
      <c r="A432" t="str">
        <f>Tabla20[[#This Row],[cedula]]&amp;Tabla20[[#This Row],[prog]]&amp;LEFT(Tabla20[[#This Row],[tipo]],3)</f>
        <v>0010496385513FIJ</v>
      </c>
      <c r="B432" s="135" t="s">
        <v>2463</v>
      </c>
      <c r="C432" s="135" t="s">
        <v>11</v>
      </c>
      <c r="D432" s="135" t="s">
        <v>2497</v>
      </c>
      <c r="E432" s="135" t="s">
        <v>3229</v>
      </c>
      <c r="F432" s="135" t="s">
        <v>3182</v>
      </c>
      <c r="G432" s="135" t="s">
        <v>3185</v>
      </c>
      <c r="H432" s="135" t="s">
        <v>2029</v>
      </c>
      <c r="I432" s="135" t="s">
        <v>683</v>
      </c>
      <c r="J432" s="135" t="s">
        <v>685</v>
      </c>
      <c r="K432" s="135" t="s">
        <v>684</v>
      </c>
      <c r="L432" s="138">
        <v>27300</v>
      </c>
      <c r="M432" s="137">
        <v>0</v>
      </c>
      <c r="N432" s="138">
        <v>829.92</v>
      </c>
      <c r="O432" s="138">
        <v>783.51</v>
      </c>
      <c r="P432" s="138">
        <f>SUM(Tabla20[[#This Row],[ADP]:[SFS - Salud Padres]])</f>
        <v>12651.93</v>
      </c>
      <c r="Q432" s="138">
        <v>13034.64</v>
      </c>
      <c r="R432" s="135" t="str">
        <f>_xlfn.XLOOKUP(Tabla20[[#This Row],[cedula]],EMPXSEXO[NODOC],EMPXSEXO[GENERO])</f>
        <v>F</v>
      </c>
      <c r="S432" s="135" t="str">
        <f>_xlfn.XLOOKUP(Tabla20[[#This Row],[nomdepto]],Tabla21[LUGAR],Tabla21[CODLUGAR])</f>
        <v>01.83.02.00.01</v>
      </c>
      <c r="T432" s="135" t="s">
        <v>3724</v>
      </c>
      <c r="U432" s="135" t="s">
        <v>3723</v>
      </c>
      <c r="V432" s="137">
        <v>0</v>
      </c>
      <c r="W432" s="137">
        <v>0</v>
      </c>
      <c r="X432" s="139">
        <v>9422.0300000000007</v>
      </c>
      <c r="Y432" s="137">
        <v>0</v>
      </c>
      <c r="Z432" s="139">
        <v>50</v>
      </c>
      <c r="AA432" s="138">
        <v>25</v>
      </c>
      <c r="AB432" s="137">
        <v>0</v>
      </c>
      <c r="AC432" s="137">
        <v>0</v>
      </c>
      <c r="AD432" s="139">
        <v>3154.9</v>
      </c>
    </row>
    <row r="433" spans="1:30" hidden="1">
      <c r="A433" t="str">
        <f>Tabla20[[#This Row],[cedula]]&amp;Tabla20[[#This Row],[prog]]&amp;LEFT(Tabla20[[#This Row],[tipo]],3)</f>
        <v>0010007883113FIJ</v>
      </c>
      <c r="B433" s="135" t="s">
        <v>2463</v>
      </c>
      <c r="C433" s="135" t="s">
        <v>11</v>
      </c>
      <c r="D433" s="135" t="s">
        <v>2497</v>
      </c>
      <c r="E433" s="135" t="s">
        <v>3229</v>
      </c>
      <c r="F433" s="135" t="s">
        <v>3182</v>
      </c>
      <c r="G433" s="135" t="s">
        <v>3185</v>
      </c>
      <c r="H433" s="135" t="s">
        <v>2094</v>
      </c>
      <c r="I433" s="135" t="s">
        <v>712</v>
      </c>
      <c r="J433" s="135" t="s">
        <v>55</v>
      </c>
      <c r="K433" s="135" t="s">
        <v>684</v>
      </c>
      <c r="L433" s="138">
        <v>27300</v>
      </c>
      <c r="M433" s="140">
        <v>0</v>
      </c>
      <c r="N433" s="138">
        <v>829.92</v>
      </c>
      <c r="O433" s="138">
        <v>783.51</v>
      </c>
      <c r="P433" s="138">
        <f>SUM(Tabla20[[#This Row],[ADP]:[SFS - Salud Padres]])</f>
        <v>4967.88</v>
      </c>
      <c r="Q433" s="138">
        <v>20718.689999999999</v>
      </c>
      <c r="R433" s="135" t="str">
        <f>_xlfn.XLOOKUP(Tabla20[[#This Row],[cedula]],EMPXSEXO[NODOC],EMPXSEXO[GENERO])</f>
        <v>F</v>
      </c>
      <c r="S433" s="135" t="str">
        <f>_xlfn.XLOOKUP(Tabla20[[#This Row],[nomdepto]],Tabla21[LUGAR],Tabla21[CODLUGAR])</f>
        <v>01.83.02.00.01</v>
      </c>
      <c r="T433" s="135" t="s">
        <v>3724</v>
      </c>
      <c r="U433" s="135" t="s">
        <v>3723</v>
      </c>
      <c r="V433" s="137">
        <v>0</v>
      </c>
      <c r="W433" s="137">
        <v>0</v>
      </c>
      <c r="X433" s="139">
        <v>4892.88</v>
      </c>
      <c r="Y433" s="137">
        <v>0</v>
      </c>
      <c r="Z433" s="139">
        <v>50</v>
      </c>
      <c r="AA433" s="138">
        <v>25</v>
      </c>
      <c r="AB433" s="137">
        <v>0</v>
      </c>
      <c r="AC433" s="137">
        <v>0</v>
      </c>
      <c r="AD433" s="137">
        <v>0</v>
      </c>
    </row>
    <row r="434" spans="1:30" hidden="1">
      <c r="A434" t="str">
        <f>Tabla20[[#This Row],[cedula]]&amp;Tabla20[[#This Row],[prog]]&amp;LEFT(Tabla20[[#This Row],[tipo]],3)</f>
        <v>0010252783513FIJ</v>
      </c>
      <c r="B434" s="135" t="s">
        <v>2463</v>
      </c>
      <c r="C434" s="135" t="s">
        <v>11</v>
      </c>
      <c r="D434" s="135" t="s">
        <v>2497</v>
      </c>
      <c r="E434" s="135" t="s">
        <v>3229</v>
      </c>
      <c r="F434" s="135" t="s">
        <v>3182</v>
      </c>
      <c r="G434" s="135" t="s">
        <v>3189</v>
      </c>
      <c r="H434" s="135" t="s">
        <v>1308</v>
      </c>
      <c r="I434" s="135" t="s">
        <v>739</v>
      </c>
      <c r="J434" s="135" t="s">
        <v>82</v>
      </c>
      <c r="K434" s="135" t="s">
        <v>684</v>
      </c>
      <c r="L434" s="138">
        <v>27300</v>
      </c>
      <c r="M434" s="141">
        <v>0</v>
      </c>
      <c r="N434" s="138">
        <v>829.92</v>
      </c>
      <c r="O434" s="138">
        <v>783.51</v>
      </c>
      <c r="P434" s="138">
        <f>SUM(Tabla20[[#This Row],[ADP]:[SFS - Salud Padres]])</f>
        <v>4498.45</v>
      </c>
      <c r="Q434" s="138">
        <v>21188.12</v>
      </c>
      <c r="R434" s="135" t="str">
        <f>_xlfn.XLOOKUP(Tabla20[[#This Row],[cedula]],EMPXSEXO[NODOC],EMPXSEXO[GENERO])</f>
        <v>F</v>
      </c>
      <c r="S434" s="135" t="str">
        <f>_xlfn.XLOOKUP(Tabla20[[#This Row],[nomdepto]],Tabla21[LUGAR],Tabla21[CODLUGAR])</f>
        <v>01.83.02.00.01</v>
      </c>
      <c r="T434" s="135" t="s">
        <v>3724</v>
      </c>
      <c r="U434" s="135" t="s">
        <v>3723</v>
      </c>
      <c r="V434" s="137">
        <v>0</v>
      </c>
      <c r="W434" s="139">
        <v>300</v>
      </c>
      <c r="X434" s="139">
        <v>2546</v>
      </c>
      <c r="Y434" s="137">
        <v>0</v>
      </c>
      <c r="Z434" s="139">
        <v>50</v>
      </c>
      <c r="AA434" s="138">
        <v>25</v>
      </c>
      <c r="AB434" s="137">
        <v>0</v>
      </c>
      <c r="AC434" s="137">
        <v>0</v>
      </c>
      <c r="AD434" s="139">
        <v>1577.45</v>
      </c>
    </row>
    <row r="435" spans="1:30" hidden="1">
      <c r="A435" t="str">
        <f>Tabla20[[#This Row],[cedula]]&amp;Tabla20[[#This Row],[prog]]&amp;LEFT(Tabla20[[#This Row],[tipo]],3)</f>
        <v>0011240047813FIJ</v>
      </c>
      <c r="B435" s="135" t="s">
        <v>2463</v>
      </c>
      <c r="C435" s="135" t="s">
        <v>11</v>
      </c>
      <c r="D435" s="135" t="s">
        <v>2497</v>
      </c>
      <c r="E435" s="135" t="s">
        <v>3229</v>
      </c>
      <c r="F435" s="135" t="s">
        <v>3182</v>
      </c>
      <c r="G435" s="135" t="s">
        <v>3186</v>
      </c>
      <c r="H435" s="135" t="s">
        <v>2042</v>
      </c>
      <c r="I435" s="135" t="s">
        <v>981</v>
      </c>
      <c r="J435" s="135" t="s">
        <v>131</v>
      </c>
      <c r="K435" s="135" t="s">
        <v>684</v>
      </c>
      <c r="L435" s="138">
        <v>26250</v>
      </c>
      <c r="M435" s="141">
        <v>0</v>
      </c>
      <c r="N435" s="138">
        <v>798</v>
      </c>
      <c r="O435" s="138">
        <v>753.38</v>
      </c>
      <c r="P435" s="138">
        <f>SUM(Tabla20[[#This Row],[ADP]:[SFS - Salud Padres]])</f>
        <v>5294.74</v>
      </c>
      <c r="Q435" s="138">
        <v>19403.88</v>
      </c>
      <c r="R435" s="135" t="str">
        <f>_xlfn.XLOOKUP(Tabla20[[#This Row],[cedula]],EMPXSEXO[NODOC],EMPXSEXO[GENERO])</f>
        <v>M</v>
      </c>
      <c r="S435" s="135" t="str">
        <f>_xlfn.XLOOKUP(Tabla20[[#This Row],[nomdepto]],Tabla21[LUGAR],Tabla21[CODLUGAR])</f>
        <v>01.83.02.00.01</v>
      </c>
      <c r="T435" s="135" t="s">
        <v>3724</v>
      </c>
      <c r="U435" s="135" t="s">
        <v>3723</v>
      </c>
      <c r="V435" s="137">
        <v>0</v>
      </c>
      <c r="W435" s="137">
        <v>0</v>
      </c>
      <c r="X435" s="139">
        <v>5269.74</v>
      </c>
      <c r="Y435" s="137">
        <v>0</v>
      </c>
      <c r="Z435" s="140">
        <v>0</v>
      </c>
      <c r="AA435" s="138">
        <v>25</v>
      </c>
      <c r="AB435" s="137">
        <v>0</v>
      </c>
      <c r="AC435" s="137">
        <v>0</v>
      </c>
      <c r="AD435" s="140">
        <v>0</v>
      </c>
    </row>
    <row r="436" spans="1:30" hidden="1">
      <c r="A436" t="str">
        <f>Tabla20[[#This Row],[cedula]]&amp;Tabla20[[#This Row],[prog]]&amp;LEFT(Tabla20[[#This Row],[tipo]],3)</f>
        <v>0010264650213FIJ</v>
      </c>
      <c r="B436" s="135" t="s">
        <v>2463</v>
      </c>
      <c r="C436" s="135" t="s">
        <v>11</v>
      </c>
      <c r="D436" s="135" t="s">
        <v>2497</v>
      </c>
      <c r="E436" s="135" t="s">
        <v>3229</v>
      </c>
      <c r="F436" s="135" t="s">
        <v>3182</v>
      </c>
      <c r="G436" s="135" t="s">
        <v>3190</v>
      </c>
      <c r="H436" s="135" t="s">
        <v>2059</v>
      </c>
      <c r="I436" s="135" t="s">
        <v>697</v>
      </c>
      <c r="J436" s="135" t="s">
        <v>42</v>
      </c>
      <c r="K436" s="135" t="s">
        <v>684</v>
      </c>
      <c r="L436" s="138">
        <v>26250</v>
      </c>
      <c r="M436" s="141">
        <v>0</v>
      </c>
      <c r="N436" s="138">
        <v>798</v>
      </c>
      <c r="O436" s="138">
        <v>753.38</v>
      </c>
      <c r="P436" s="138">
        <f>SUM(Tabla20[[#This Row],[ADP]:[SFS - Salud Padres]])</f>
        <v>5924.87</v>
      </c>
      <c r="Q436" s="138">
        <v>18773.75</v>
      </c>
      <c r="R436" s="135" t="str">
        <f>_xlfn.XLOOKUP(Tabla20[[#This Row],[cedula]],EMPXSEXO[NODOC],EMPXSEXO[GENERO])</f>
        <v>M</v>
      </c>
      <c r="S436" s="135" t="str">
        <f>_xlfn.XLOOKUP(Tabla20[[#This Row],[nomdepto]],Tabla21[LUGAR],Tabla21[CODLUGAR])</f>
        <v>01.83.02.00.01</v>
      </c>
      <c r="T436" s="135" t="s">
        <v>3724</v>
      </c>
      <c r="U436" s="135" t="s">
        <v>3723</v>
      </c>
      <c r="V436" s="137">
        <v>0</v>
      </c>
      <c r="W436" s="137">
        <v>0</v>
      </c>
      <c r="X436" s="138">
        <v>5899.87</v>
      </c>
      <c r="Y436" s="137">
        <v>0</v>
      </c>
      <c r="Z436" s="140">
        <v>0</v>
      </c>
      <c r="AA436" s="138">
        <v>25</v>
      </c>
      <c r="AB436" s="137">
        <v>0</v>
      </c>
      <c r="AC436" s="137">
        <v>0</v>
      </c>
      <c r="AD436" s="137">
        <v>0</v>
      </c>
    </row>
    <row r="437" spans="1:30" hidden="1">
      <c r="A437" t="str">
        <f>Tabla20[[#This Row],[cedula]]&amp;Tabla20[[#This Row],[prog]]&amp;LEFT(Tabla20[[#This Row],[tipo]],3)</f>
        <v>4023785152813FIJ</v>
      </c>
      <c r="B437" s="135" t="s">
        <v>2463</v>
      </c>
      <c r="C437" s="135" t="s">
        <v>11</v>
      </c>
      <c r="D437" s="135" t="s">
        <v>2497</v>
      </c>
      <c r="E437" s="135" t="s">
        <v>3229</v>
      </c>
      <c r="F437" s="135" t="s">
        <v>3182</v>
      </c>
      <c r="G437" s="135" t="s">
        <v>3186</v>
      </c>
      <c r="H437" s="135" t="s">
        <v>3634</v>
      </c>
      <c r="I437" s="135" t="s">
        <v>3633</v>
      </c>
      <c r="J437" s="135" t="s">
        <v>723</v>
      </c>
      <c r="K437" s="135" t="s">
        <v>684</v>
      </c>
      <c r="L437" s="138">
        <v>25000</v>
      </c>
      <c r="M437" s="137">
        <v>0</v>
      </c>
      <c r="N437" s="138">
        <v>760</v>
      </c>
      <c r="O437" s="138">
        <v>717.5</v>
      </c>
      <c r="P437" s="138">
        <f>SUM(Tabla20[[#This Row],[ADP]:[SFS - Salud Padres]])</f>
        <v>25</v>
      </c>
      <c r="Q437" s="138">
        <v>23497.5</v>
      </c>
      <c r="R437" s="135" t="str">
        <f>_xlfn.XLOOKUP(Tabla20[[#This Row],[cedula]],EMPXSEXO[NODOC],EMPXSEXO[GENERO])</f>
        <v>F</v>
      </c>
      <c r="S437" s="135" t="str">
        <f>_xlfn.XLOOKUP(Tabla20[[#This Row],[nomdepto]],Tabla21[LUGAR],Tabla21[CODLUGAR])</f>
        <v>01.83.02.00.01</v>
      </c>
      <c r="T437" s="135" t="s">
        <v>3724</v>
      </c>
      <c r="U437" s="135" t="s">
        <v>3723</v>
      </c>
      <c r="V437" s="137">
        <v>0</v>
      </c>
      <c r="W437" s="137">
        <v>0</v>
      </c>
      <c r="X437" s="141">
        <v>0</v>
      </c>
      <c r="Y437" s="137">
        <v>0</v>
      </c>
      <c r="Z437" s="137">
        <v>0</v>
      </c>
      <c r="AA437" s="138">
        <v>25</v>
      </c>
      <c r="AB437" s="137">
        <v>0</v>
      </c>
      <c r="AC437" s="137">
        <v>0</v>
      </c>
      <c r="AD437" s="137">
        <v>0</v>
      </c>
    </row>
    <row r="438" spans="1:30" hidden="1">
      <c r="A438" t="str">
        <f>Tabla20[[#This Row],[cedula]]&amp;Tabla20[[#This Row],[prog]]&amp;LEFT(Tabla20[[#This Row],[tipo]],3)</f>
        <v>4022665157413FIJ</v>
      </c>
      <c r="B438" s="135" t="s">
        <v>2463</v>
      </c>
      <c r="C438" s="135" t="s">
        <v>11</v>
      </c>
      <c r="D438" s="135" t="s">
        <v>2497</v>
      </c>
      <c r="E438" s="135" t="s">
        <v>3229</v>
      </c>
      <c r="F438" s="135" t="s">
        <v>3182</v>
      </c>
      <c r="G438" s="135" t="s">
        <v>3186</v>
      </c>
      <c r="H438" s="135" t="s">
        <v>2566</v>
      </c>
      <c r="I438" s="135" t="s">
        <v>2550</v>
      </c>
      <c r="J438" s="135" t="s">
        <v>103</v>
      </c>
      <c r="K438" s="135" t="s">
        <v>684</v>
      </c>
      <c r="L438" s="138">
        <v>25000</v>
      </c>
      <c r="M438" s="141">
        <v>0</v>
      </c>
      <c r="N438" s="138">
        <v>760</v>
      </c>
      <c r="O438" s="138">
        <v>717.5</v>
      </c>
      <c r="P438" s="138">
        <f>SUM(Tabla20[[#This Row],[ADP]:[SFS - Salud Padres]])</f>
        <v>3571</v>
      </c>
      <c r="Q438" s="138">
        <v>19951.5</v>
      </c>
      <c r="R438" s="135" t="str">
        <f>_xlfn.XLOOKUP(Tabla20[[#This Row],[cedula]],EMPXSEXO[NODOC],EMPXSEXO[GENERO])</f>
        <v>F</v>
      </c>
      <c r="S438" s="135" t="str">
        <f>_xlfn.XLOOKUP(Tabla20[[#This Row],[nomdepto]],Tabla21[LUGAR],Tabla21[CODLUGAR])</f>
        <v>01.83.02.00.01</v>
      </c>
      <c r="T438" s="135" t="s">
        <v>3724</v>
      </c>
      <c r="U438" s="135" t="s">
        <v>3723</v>
      </c>
      <c r="V438" s="137">
        <v>0</v>
      </c>
      <c r="W438" s="137">
        <v>0</v>
      </c>
      <c r="X438" s="138">
        <v>3546</v>
      </c>
      <c r="Y438" s="137">
        <v>0</v>
      </c>
      <c r="Z438" s="140">
        <v>0</v>
      </c>
      <c r="AA438" s="138">
        <v>25</v>
      </c>
      <c r="AB438" s="137">
        <v>0</v>
      </c>
      <c r="AC438" s="137">
        <v>0</v>
      </c>
      <c r="AD438" s="137">
        <v>0</v>
      </c>
    </row>
    <row r="439" spans="1:30" hidden="1">
      <c r="A439" t="str">
        <f>Tabla20[[#This Row],[cedula]]&amp;Tabla20[[#This Row],[prog]]&amp;LEFT(Tabla20[[#This Row],[tipo]],3)</f>
        <v>0100005876613FIJ</v>
      </c>
      <c r="B439" s="135" t="s">
        <v>2463</v>
      </c>
      <c r="C439" s="135" t="s">
        <v>11</v>
      </c>
      <c r="D439" s="135" t="s">
        <v>2497</v>
      </c>
      <c r="E439" s="135" t="s">
        <v>3229</v>
      </c>
      <c r="F439" s="135" t="s">
        <v>3182</v>
      </c>
      <c r="G439" s="135" t="s">
        <v>3186</v>
      </c>
      <c r="H439" s="135" t="s">
        <v>3557</v>
      </c>
      <c r="I439" s="135" t="s">
        <v>3558</v>
      </c>
      <c r="J439" s="135" t="s">
        <v>42</v>
      </c>
      <c r="K439" s="135" t="s">
        <v>684</v>
      </c>
      <c r="L439" s="138">
        <v>22000</v>
      </c>
      <c r="M439" s="141">
        <v>0</v>
      </c>
      <c r="N439" s="138">
        <v>668.8</v>
      </c>
      <c r="O439" s="138">
        <v>631.4</v>
      </c>
      <c r="P439" s="138">
        <f>SUM(Tabla20[[#This Row],[ADP]:[SFS - Salud Padres]])</f>
        <v>4571</v>
      </c>
      <c r="Q439" s="138">
        <v>16128.8</v>
      </c>
      <c r="R439" s="135" t="str">
        <f>_xlfn.XLOOKUP(Tabla20[[#This Row],[cedula]],EMPXSEXO[NODOC],EMPXSEXO[GENERO])</f>
        <v>M</v>
      </c>
      <c r="S439" s="135" t="str">
        <f>_xlfn.XLOOKUP(Tabla20[[#This Row],[nomdepto]],Tabla21[LUGAR],Tabla21[CODLUGAR])</f>
        <v>01.83.02.00.01</v>
      </c>
      <c r="T439" s="135" t="s">
        <v>3724</v>
      </c>
      <c r="U439" s="135" t="s">
        <v>3723</v>
      </c>
      <c r="V439" s="137">
        <v>0</v>
      </c>
      <c r="W439" s="137">
        <v>0</v>
      </c>
      <c r="X439" s="139">
        <v>4546</v>
      </c>
      <c r="Y439" s="137">
        <v>0</v>
      </c>
      <c r="Z439" s="137">
        <v>0</v>
      </c>
      <c r="AA439" s="138">
        <v>25</v>
      </c>
      <c r="AB439" s="137">
        <v>0</v>
      </c>
      <c r="AC439" s="137">
        <v>0</v>
      </c>
      <c r="AD439" s="137">
        <v>0</v>
      </c>
    </row>
    <row r="440" spans="1:30" hidden="1">
      <c r="A440" t="str">
        <f>Tabla20[[#This Row],[cedula]]&amp;Tabla20[[#This Row],[prog]]&amp;LEFT(Tabla20[[#This Row],[tipo]],3)</f>
        <v>0520006813713FIJ</v>
      </c>
      <c r="B440" s="135" t="s">
        <v>2463</v>
      </c>
      <c r="C440" s="135" t="s">
        <v>11</v>
      </c>
      <c r="D440" s="135" t="s">
        <v>2497</v>
      </c>
      <c r="E440" s="135" t="s">
        <v>3229</v>
      </c>
      <c r="F440" s="135" t="s">
        <v>3182</v>
      </c>
      <c r="G440" s="135" t="s">
        <v>3185</v>
      </c>
      <c r="H440" s="135" t="s">
        <v>1275</v>
      </c>
      <c r="I440" s="135" t="s">
        <v>691</v>
      </c>
      <c r="J440" s="135" t="s">
        <v>692</v>
      </c>
      <c r="K440" s="135" t="s">
        <v>684</v>
      </c>
      <c r="L440" s="138">
        <v>22000</v>
      </c>
      <c r="M440" s="141">
        <v>0</v>
      </c>
      <c r="N440" s="138">
        <v>668.8</v>
      </c>
      <c r="O440" s="138">
        <v>631.4</v>
      </c>
      <c r="P440" s="138">
        <f>SUM(Tabla20[[#This Row],[ADP]:[SFS - Salud Padres]])</f>
        <v>12894.91</v>
      </c>
      <c r="Q440" s="138">
        <v>7804.89</v>
      </c>
      <c r="R440" s="135" t="str">
        <f>_xlfn.XLOOKUP(Tabla20[[#This Row],[cedula]],EMPXSEXO[NODOC],EMPXSEXO[GENERO])</f>
        <v>M</v>
      </c>
      <c r="S440" s="135" t="str">
        <f>_xlfn.XLOOKUP(Tabla20[[#This Row],[nomdepto]],Tabla21[LUGAR],Tabla21[CODLUGAR])</f>
        <v>01.83.02.00.01</v>
      </c>
      <c r="T440" s="135" t="s">
        <v>3724</v>
      </c>
      <c r="U440" s="135" t="s">
        <v>3723</v>
      </c>
      <c r="V440" s="137">
        <v>0</v>
      </c>
      <c r="W440" s="139">
        <v>300</v>
      </c>
      <c r="X440" s="138">
        <v>12569.91</v>
      </c>
      <c r="Y440" s="137">
        <v>0</v>
      </c>
      <c r="Z440" s="140">
        <v>0</v>
      </c>
      <c r="AA440" s="138">
        <v>25</v>
      </c>
      <c r="AB440" s="137">
        <v>0</v>
      </c>
      <c r="AC440" s="137">
        <v>0</v>
      </c>
      <c r="AD440" s="137">
        <v>0</v>
      </c>
    </row>
    <row r="441" spans="1:30" hidden="1">
      <c r="A441" t="str">
        <f>Tabla20[[#This Row],[cedula]]&amp;Tabla20[[#This Row],[prog]]&amp;LEFT(Tabla20[[#This Row],[tipo]],3)</f>
        <v>0170012140113FIJ</v>
      </c>
      <c r="B441" s="135" t="s">
        <v>2463</v>
      </c>
      <c r="C441" s="135" t="s">
        <v>11</v>
      </c>
      <c r="D441" s="135" t="s">
        <v>2497</v>
      </c>
      <c r="E441" s="135" t="s">
        <v>3229</v>
      </c>
      <c r="F441" s="135" t="s">
        <v>3182</v>
      </c>
      <c r="G441" s="135" t="s">
        <v>3185</v>
      </c>
      <c r="H441" s="135" t="s">
        <v>2057</v>
      </c>
      <c r="I441" s="135" t="s">
        <v>696</v>
      </c>
      <c r="J441" s="135" t="s">
        <v>8</v>
      </c>
      <c r="K441" s="135" t="s">
        <v>684</v>
      </c>
      <c r="L441" s="138">
        <v>22000</v>
      </c>
      <c r="M441" s="141">
        <v>0</v>
      </c>
      <c r="N441" s="138">
        <v>668.8</v>
      </c>
      <c r="O441" s="138">
        <v>631.4</v>
      </c>
      <c r="P441" s="138">
        <f>SUM(Tabla20[[#This Row],[ADP]:[SFS - Salud Padres]])</f>
        <v>16564.62</v>
      </c>
      <c r="Q441" s="138">
        <v>4135.18</v>
      </c>
      <c r="R441" s="135" t="str">
        <f>_xlfn.XLOOKUP(Tabla20[[#This Row],[cedula]],EMPXSEXO[NODOC],EMPXSEXO[GENERO])</f>
        <v>M</v>
      </c>
      <c r="S441" s="135" t="str">
        <f>_xlfn.XLOOKUP(Tabla20[[#This Row],[nomdepto]],Tabla21[LUGAR],Tabla21[CODLUGAR])</f>
        <v>01.83.02.00.01</v>
      </c>
      <c r="T441" s="135" t="s">
        <v>3724</v>
      </c>
      <c r="U441" s="135" t="s">
        <v>3723</v>
      </c>
      <c r="V441" s="137">
        <v>0</v>
      </c>
      <c r="W441" s="140">
        <v>0</v>
      </c>
      <c r="X441" s="138">
        <v>16539.62</v>
      </c>
      <c r="Y441" s="137">
        <v>0</v>
      </c>
      <c r="Z441" s="140">
        <v>0</v>
      </c>
      <c r="AA441" s="138">
        <v>25</v>
      </c>
      <c r="AB441" s="137">
        <v>0</v>
      </c>
      <c r="AC441" s="137">
        <v>0</v>
      </c>
      <c r="AD441" s="137">
        <v>0</v>
      </c>
    </row>
    <row r="442" spans="1:30" hidden="1">
      <c r="A442" t="str">
        <f>Tabla20[[#This Row],[cedula]]&amp;Tabla20[[#This Row],[prog]]&amp;LEFT(Tabla20[[#This Row],[tipo]],3)</f>
        <v>0011600180113FIJ</v>
      </c>
      <c r="B442" s="135" t="s">
        <v>2463</v>
      </c>
      <c r="C442" s="135" t="s">
        <v>11</v>
      </c>
      <c r="D442" s="135" t="s">
        <v>2497</v>
      </c>
      <c r="E442" s="135" t="s">
        <v>3229</v>
      </c>
      <c r="F442" s="135" t="s">
        <v>3182</v>
      </c>
      <c r="G442" s="135" t="s">
        <v>3186</v>
      </c>
      <c r="H442" s="135" t="s">
        <v>2735</v>
      </c>
      <c r="I442" s="135" t="s">
        <v>2734</v>
      </c>
      <c r="J442" s="135" t="s">
        <v>394</v>
      </c>
      <c r="K442" s="135" t="s">
        <v>684</v>
      </c>
      <c r="L442" s="138">
        <v>22000</v>
      </c>
      <c r="M442" s="137">
        <v>0</v>
      </c>
      <c r="N442" s="138">
        <v>668.8</v>
      </c>
      <c r="O442" s="138">
        <v>631.4</v>
      </c>
      <c r="P442" s="138">
        <f>SUM(Tabla20[[#This Row],[ADP]:[SFS - Salud Padres]])</f>
        <v>25</v>
      </c>
      <c r="Q442" s="138">
        <v>20674.8</v>
      </c>
      <c r="R442" s="135" t="str">
        <f>_xlfn.XLOOKUP(Tabla20[[#This Row],[cedula]],EMPXSEXO[NODOC],EMPXSEXO[GENERO])</f>
        <v>M</v>
      </c>
      <c r="S442" s="135" t="str">
        <f>_xlfn.XLOOKUP(Tabla20[[#This Row],[nomdepto]],Tabla21[LUGAR],Tabla21[CODLUGAR])</f>
        <v>01.83.02.00.01</v>
      </c>
      <c r="T442" s="135" t="s">
        <v>3724</v>
      </c>
      <c r="U442" s="135" t="s">
        <v>3723</v>
      </c>
      <c r="V442" s="137">
        <v>0</v>
      </c>
      <c r="W442" s="137">
        <v>0</v>
      </c>
      <c r="X442" s="137">
        <v>0</v>
      </c>
      <c r="Y442" s="137">
        <v>0</v>
      </c>
      <c r="Z442" s="137">
        <v>0</v>
      </c>
      <c r="AA442" s="138">
        <v>25</v>
      </c>
      <c r="AB442" s="137">
        <v>0</v>
      </c>
      <c r="AC442" s="137">
        <v>0</v>
      </c>
      <c r="AD442" s="141">
        <v>0</v>
      </c>
    </row>
    <row r="443" spans="1:30" hidden="1">
      <c r="A443" t="str">
        <f>Tabla20[[#This Row],[cedula]]&amp;Tabla20[[#This Row],[prog]]&amp;LEFT(Tabla20[[#This Row],[tipo]],3)</f>
        <v>0010960652513FIJ</v>
      </c>
      <c r="B443" s="135" t="s">
        <v>2463</v>
      </c>
      <c r="C443" s="135" t="s">
        <v>11</v>
      </c>
      <c r="D443" s="135" t="s">
        <v>2497</v>
      </c>
      <c r="E443" s="135" t="s">
        <v>3229</v>
      </c>
      <c r="F443" s="135" t="s">
        <v>3182</v>
      </c>
      <c r="G443" s="135" t="s">
        <v>3185</v>
      </c>
      <c r="H443" s="135" t="s">
        <v>1279</v>
      </c>
      <c r="I443" s="135" t="s">
        <v>699</v>
      </c>
      <c r="J443" s="135" t="s">
        <v>8</v>
      </c>
      <c r="K443" s="135" t="s">
        <v>684</v>
      </c>
      <c r="L443" s="138">
        <v>22000</v>
      </c>
      <c r="M443" s="141">
        <v>0</v>
      </c>
      <c r="N443" s="138">
        <v>668.8</v>
      </c>
      <c r="O443" s="138">
        <v>631.4</v>
      </c>
      <c r="P443" s="138">
        <f>SUM(Tabla20[[#This Row],[ADP]:[SFS - Salud Padres]])</f>
        <v>8389.73</v>
      </c>
      <c r="Q443" s="138">
        <v>12310.07</v>
      </c>
      <c r="R443" s="135" t="str">
        <f>_xlfn.XLOOKUP(Tabla20[[#This Row],[cedula]],EMPXSEXO[NODOC],EMPXSEXO[GENERO])</f>
        <v>F</v>
      </c>
      <c r="S443" s="135" t="str">
        <f>_xlfn.XLOOKUP(Tabla20[[#This Row],[nomdepto]],Tabla21[LUGAR],Tabla21[CODLUGAR])</f>
        <v>01.83.02.00.01</v>
      </c>
      <c r="T443" s="135" t="s">
        <v>3724</v>
      </c>
      <c r="U443" s="135" t="s">
        <v>3723</v>
      </c>
      <c r="V443" s="137">
        <v>0</v>
      </c>
      <c r="W443" s="140">
        <v>0</v>
      </c>
      <c r="X443" s="138">
        <v>8314.73</v>
      </c>
      <c r="Y443" s="137">
        <v>0</v>
      </c>
      <c r="Z443" s="139">
        <v>50</v>
      </c>
      <c r="AA443" s="138">
        <v>25</v>
      </c>
      <c r="AB443" s="140">
        <v>0</v>
      </c>
      <c r="AC443" s="137">
        <v>0</v>
      </c>
      <c r="AD443" s="137">
        <v>0</v>
      </c>
    </row>
    <row r="444" spans="1:30" hidden="1">
      <c r="A444" t="str">
        <f>Tabla20[[#This Row],[cedula]]&amp;Tabla20[[#This Row],[prog]]&amp;LEFT(Tabla20[[#This Row],[tipo]],3)</f>
        <v>2250034362313FIJ</v>
      </c>
      <c r="B444" s="135" t="s">
        <v>2463</v>
      </c>
      <c r="C444" s="135" t="s">
        <v>11</v>
      </c>
      <c r="D444" s="135" t="s">
        <v>2497</v>
      </c>
      <c r="E444" s="135" t="s">
        <v>3229</v>
      </c>
      <c r="F444" s="135" t="s">
        <v>3182</v>
      </c>
      <c r="G444" s="135" t="s">
        <v>3190</v>
      </c>
      <c r="H444" s="135" t="s">
        <v>2068</v>
      </c>
      <c r="I444" s="135" t="s">
        <v>700</v>
      </c>
      <c r="J444" s="135" t="s">
        <v>116</v>
      </c>
      <c r="K444" s="135" t="s">
        <v>684</v>
      </c>
      <c r="L444" s="138">
        <v>22000</v>
      </c>
      <c r="M444" s="141">
        <v>0</v>
      </c>
      <c r="N444" s="138">
        <v>668.8</v>
      </c>
      <c r="O444" s="138">
        <v>631.4</v>
      </c>
      <c r="P444" s="138">
        <f>SUM(Tabla20[[#This Row],[ADP]:[SFS - Salud Padres]])</f>
        <v>25</v>
      </c>
      <c r="Q444" s="138">
        <v>20674.8</v>
      </c>
      <c r="R444" s="135" t="str">
        <f>_xlfn.XLOOKUP(Tabla20[[#This Row],[cedula]],EMPXSEXO[NODOC],EMPXSEXO[GENERO])</f>
        <v>M</v>
      </c>
      <c r="S444" s="135" t="str">
        <f>_xlfn.XLOOKUP(Tabla20[[#This Row],[nomdepto]],Tabla21[LUGAR],Tabla21[CODLUGAR])</f>
        <v>01.83.02.00.01</v>
      </c>
      <c r="T444" s="135" t="s">
        <v>3724</v>
      </c>
      <c r="U444" s="135" t="s">
        <v>3723</v>
      </c>
      <c r="V444" s="137">
        <v>0</v>
      </c>
      <c r="W444" s="141">
        <v>0</v>
      </c>
      <c r="X444" s="137">
        <v>0</v>
      </c>
      <c r="Y444" s="137">
        <v>0</v>
      </c>
      <c r="Z444" s="141">
        <v>0</v>
      </c>
      <c r="AA444" s="138">
        <v>25</v>
      </c>
      <c r="AB444" s="137">
        <v>0</v>
      </c>
      <c r="AC444" s="137">
        <v>0</v>
      </c>
      <c r="AD444" s="141">
        <v>0</v>
      </c>
    </row>
    <row r="445" spans="1:30" hidden="1">
      <c r="A445" t="str">
        <f>Tabla20[[#This Row],[cedula]]&amp;Tabla20[[#This Row],[prog]]&amp;LEFT(Tabla20[[#This Row],[tipo]],3)</f>
        <v>0680013834613FIJ</v>
      </c>
      <c r="B445" s="135" t="s">
        <v>2463</v>
      </c>
      <c r="C445" s="135" t="s">
        <v>11</v>
      </c>
      <c r="D445" s="135" t="s">
        <v>2497</v>
      </c>
      <c r="E445" s="135" t="s">
        <v>3229</v>
      </c>
      <c r="F445" s="135" t="s">
        <v>3182</v>
      </c>
      <c r="G445" s="135" t="s">
        <v>3189</v>
      </c>
      <c r="H445" s="135" t="s">
        <v>2069</v>
      </c>
      <c r="I445" s="135" t="s">
        <v>701</v>
      </c>
      <c r="J445" s="135" t="s">
        <v>8</v>
      </c>
      <c r="K445" s="135" t="s">
        <v>684</v>
      </c>
      <c r="L445" s="138">
        <v>22000</v>
      </c>
      <c r="M445" s="137">
        <v>0</v>
      </c>
      <c r="N445" s="138">
        <v>668.8</v>
      </c>
      <c r="O445" s="138">
        <v>631.4</v>
      </c>
      <c r="P445" s="138">
        <f>SUM(Tabla20[[#This Row],[ADP]:[SFS - Salud Padres]])</f>
        <v>12545.02</v>
      </c>
      <c r="Q445" s="138">
        <v>8154.78</v>
      </c>
      <c r="R445" s="135" t="str">
        <f>_xlfn.XLOOKUP(Tabla20[[#This Row],[cedula]],EMPXSEXO[NODOC],EMPXSEXO[GENERO])</f>
        <v>F</v>
      </c>
      <c r="S445" s="135" t="str">
        <f>_xlfn.XLOOKUP(Tabla20[[#This Row],[nomdepto]],Tabla21[LUGAR],Tabla21[CODLUGAR])</f>
        <v>01.83.02.00.01</v>
      </c>
      <c r="T445" s="135" t="s">
        <v>3724</v>
      </c>
      <c r="U445" s="135" t="s">
        <v>3723</v>
      </c>
      <c r="V445" s="137">
        <v>0</v>
      </c>
      <c r="W445" s="139">
        <v>300</v>
      </c>
      <c r="X445" s="139">
        <v>12170.02</v>
      </c>
      <c r="Y445" s="137">
        <v>0</v>
      </c>
      <c r="Z445" s="139">
        <v>50</v>
      </c>
      <c r="AA445" s="138">
        <v>25</v>
      </c>
      <c r="AB445" s="137">
        <v>0</v>
      </c>
      <c r="AC445" s="137">
        <v>0</v>
      </c>
      <c r="AD445" s="137">
        <v>0</v>
      </c>
    </row>
    <row r="446" spans="1:30" hidden="1">
      <c r="A446" t="str">
        <f>Tabla20[[#This Row],[cedula]]&amp;Tabla20[[#This Row],[prog]]&amp;LEFT(Tabla20[[#This Row],[tipo]],3)</f>
        <v>0100077766213FIJ</v>
      </c>
      <c r="B446" s="135" t="s">
        <v>2463</v>
      </c>
      <c r="C446" s="135" t="s">
        <v>11</v>
      </c>
      <c r="D446" s="135" t="s">
        <v>2497</v>
      </c>
      <c r="E446" s="135" t="s">
        <v>3229</v>
      </c>
      <c r="F446" s="135" t="s">
        <v>3182</v>
      </c>
      <c r="G446" s="135" t="s">
        <v>3186</v>
      </c>
      <c r="H446" s="135" t="s">
        <v>2072</v>
      </c>
      <c r="I446" s="135" t="s">
        <v>1049</v>
      </c>
      <c r="J446" s="135" t="s">
        <v>562</v>
      </c>
      <c r="K446" s="135" t="s">
        <v>684</v>
      </c>
      <c r="L446" s="138">
        <v>22000</v>
      </c>
      <c r="M446" s="137">
        <v>0</v>
      </c>
      <c r="N446" s="138">
        <v>668.8</v>
      </c>
      <c r="O446" s="138">
        <v>631.4</v>
      </c>
      <c r="P446" s="138">
        <f>SUM(Tabla20[[#This Row],[ADP]:[SFS - Salud Padres]])</f>
        <v>25</v>
      </c>
      <c r="Q446" s="138">
        <v>20674.8</v>
      </c>
      <c r="R446" s="135" t="str">
        <f>_xlfn.XLOOKUP(Tabla20[[#This Row],[cedula]],EMPXSEXO[NODOC],EMPXSEXO[GENERO])</f>
        <v>M</v>
      </c>
      <c r="S446" s="135" t="str">
        <f>_xlfn.XLOOKUP(Tabla20[[#This Row],[nomdepto]],Tabla21[LUGAR],Tabla21[CODLUGAR])</f>
        <v>01.83.02.00.01</v>
      </c>
      <c r="T446" s="135" t="s">
        <v>3724</v>
      </c>
      <c r="U446" s="135" t="s">
        <v>3723</v>
      </c>
      <c r="V446" s="137">
        <v>0</v>
      </c>
      <c r="W446" s="137">
        <v>0</v>
      </c>
      <c r="X446" s="141">
        <v>0</v>
      </c>
      <c r="Y446" s="137">
        <v>0</v>
      </c>
      <c r="Z446" s="137">
        <v>0</v>
      </c>
      <c r="AA446" s="138">
        <v>25</v>
      </c>
      <c r="AB446" s="137">
        <v>0</v>
      </c>
      <c r="AC446" s="137">
        <v>0</v>
      </c>
      <c r="AD446" s="137">
        <v>0</v>
      </c>
    </row>
    <row r="447" spans="1:30" hidden="1">
      <c r="A447" t="str">
        <f>Tabla20[[#This Row],[cedula]]&amp;Tabla20[[#This Row],[prog]]&amp;LEFT(Tabla20[[#This Row],[tipo]],3)</f>
        <v>1080009183613FIJ</v>
      </c>
      <c r="B447" s="135" t="s">
        <v>2463</v>
      </c>
      <c r="C447" s="135" t="s">
        <v>11</v>
      </c>
      <c r="D447" s="135" t="s">
        <v>2497</v>
      </c>
      <c r="E447" s="135" t="s">
        <v>3229</v>
      </c>
      <c r="F447" s="135" t="s">
        <v>3182</v>
      </c>
      <c r="G447" s="135" t="s">
        <v>3185</v>
      </c>
      <c r="H447" s="135" t="s">
        <v>2075</v>
      </c>
      <c r="I447" s="135" t="s">
        <v>706</v>
      </c>
      <c r="J447" s="135" t="s">
        <v>8</v>
      </c>
      <c r="K447" s="135" t="s">
        <v>684</v>
      </c>
      <c r="L447" s="138">
        <v>22000</v>
      </c>
      <c r="M447" s="141">
        <v>0</v>
      </c>
      <c r="N447" s="138">
        <v>668.8</v>
      </c>
      <c r="O447" s="138">
        <v>631.4</v>
      </c>
      <c r="P447" s="138">
        <f>SUM(Tabla20[[#This Row],[ADP]:[SFS - Salud Padres]])</f>
        <v>325</v>
      </c>
      <c r="Q447" s="138">
        <v>20374.8</v>
      </c>
      <c r="R447" s="135" t="str">
        <f>_xlfn.XLOOKUP(Tabla20[[#This Row],[cedula]],EMPXSEXO[NODOC],EMPXSEXO[GENERO])</f>
        <v>F</v>
      </c>
      <c r="S447" s="135" t="str">
        <f>_xlfn.XLOOKUP(Tabla20[[#This Row],[nomdepto]],Tabla21[LUGAR],Tabla21[CODLUGAR])</f>
        <v>01.83.02.00.01</v>
      </c>
      <c r="T447" s="135" t="s">
        <v>3724</v>
      </c>
      <c r="U447" s="135" t="s">
        <v>3723</v>
      </c>
      <c r="V447" s="137">
        <v>0</v>
      </c>
      <c r="W447" s="138">
        <v>300</v>
      </c>
      <c r="X447" s="140">
        <v>0</v>
      </c>
      <c r="Y447" s="137">
        <v>0</v>
      </c>
      <c r="Z447" s="140">
        <v>0</v>
      </c>
      <c r="AA447" s="138">
        <v>25</v>
      </c>
      <c r="AB447" s="137">
        <v>0</v>
      </c>
      <c r="AC447" s="137">
        <v>0</v>
      </c>
      <c r="AD447" s="137">
        <v>0</v>
      </c>
    </row>
    <row r="448" spans="1:30" hidden="1">
      <c r="A448" t="str">
        <f>Tabla20[[#This Row],[cedula]]&amp;Tabla20[[#This Row],[prog]]&amp;LEFT(Tabla20[[#This Row],[tipo]],3)</f>
        <v>0010937733313FIJ</v>
      </c>
      <c r="B448" s="135" t="s">
        <v>2463</v>
      </c>
      <c r="C448" s="135" t="s">
        <v>11</v>
      </c>
      <c r="D448" s="135" t="s">
        <v>2497</v>
      </c>
      <c r="E448" s="135" t="s">
        <v>3229</v>
      </c>
      <c r="F448" s="135" t="s">
        <v>3182</v>
      </c>
      <c r="G448" s="135" t="s">
        <v>3190</v>
      </c>
      <c r="H448" s="135" t="s">
        <v>2081</v>
      </c>
      <c r="I448" s="135" t="s">
        <v>710</v>
      </c>
      <c r="J448" s="135" t="s">
        <v>60</v>
      </c>
      <c r="K448" s="135" t="s">
        <v>684</v>
      </c>
      <c r="L448" s="138">
        <v>22000</v>
      </c>
      <c r="M448" s="141">
        <v>0</v>
      </c>
      <c r="N448" s="138">
        <v>668.8</v>
      </c>
      <c r="O448" s="138">
        <v>631.4</v>
      </c>
      <c r="P448" s="138">
        <f>SUM(Tabla20[[#This Row],[ADP]:[SFS - Salud Padres]])</f>
        <v>6209.99</v>
      </c>
      <c r="Q448" s="138">
        <v>14489.81</v>
      </c>
      <c r="R448" s="135" t="str">
        <f>_xlfn.XLOOKUP(Tabla20[[#This Row],[cedula]],EMPXSEXO[NODOC],EMPXSEXO[GENERO])</f>
        <v>F</v>
      </c>
      <c r="S448" s="135" t="str">
        <f>_xlfn.XLOOKUP(Tabla20[[#This Row],[nomdepto]],Tabla21[LUGAR],Tabla21[CODLUGAR])</f>
        <v>01.83.02.00.01</v>
      </c>
      <c r="T448" s="135" t="s">
        <v>3724</v>
      </c>
      <c r="U448" s="135" t="s">
        <v>3723</v>
      </c>
      <c r="V448" s="137">
        <v>0</v>
      </c>
      <c r="W448" s="141">
        <v>0</v>
      </c>
      <c r="X448" s="138">
        <v>4607.54</v>
      </c>
      <c r="Y448" s="137">
        <v>0</v>
      </c>
      <c r="Z448" s="137">
        <v>0</v>
      </c>
      <c r="AA448" s="138">
        <v>25</v>
      </c>
      <c r="AB448" s="137">
        <v>0</v>
      </c>
      <c r="AC448" s="137">
        <v>0</v>
      </c>
      <c r="AD448" s="139">
        <v>1577.45</v>
      </c>
    </row>
    <row r="449" spans="1:30" hidden="1">
      <c r="A449" t="str">
        <f>Tabla20[[#This Row],[cedula]]&amp;Tabla20[[#This Row],[prog]]&amp;LEFT(Tabla20[[#This Row],[tipo]],3)</f>
        <v>0011117756413FIJ</v>
      </c>
      <c r="B449" s="135" t="s">
        <v>2463</v>
      </c>
      <c r="C449" s="135" t="s">
        <v>11</v>
      </c>
      <c r="D449" s="135" t="s">
        <v>2497</v>
      </c>
      <c r="E449" s="135" t="s">
        <v>3229</v>
      </c>
      <c r="F449" s="135" t="s">
        <v>3182</v>
      </c>
      <c r="G449" s="135" t="s">
        <v>3190</v>
      </c>
      <c r="H449" s="135" t="s">
        <v>2084</v>
      </c>
      <c r="I449" s="135" t="s">
        <v>711</v>
      </c>
      <c r="J449" s="135" t="s">
        <v>60</v>
      </c>
      <c r="K449" s="142" t="s">
        <v>684</v>
      </c>
      <c r="L449" s="138">
        <v>22000</v>
      </c>
      <c r="M449" s="141">
        <v>0</v>
      </c>
      <c r="N449" s="138">
        <v>668.8</v>
      </c>
      <c r="O449" s="138">
        <v>631.4</v>
      </c>
      <c r="P449" s="138">
        <f>SUM(Tabla20[[#This Row],[ADP]:[SFS - Salud Padres]])</f>
        <v>17883.68</v>
      </c>
      <c r="Q449" s="138">
        <v>2816.12</v>
      </c>
      <c r="R449" s="135" t="str">
        <f>_xlfn.XLOOKUP(Tabla20[[#This Row],[cedula]],EMPXSEXO[NODOC],EMPXSEXO[GENERO])</f>
        <v>F</v>
      </c>
      <c r="S449" s="135" t="str">
        <f>_xlfn.XLOOKUP(Tabla20[[#This Row],[nomdepto]],Tabla21[LUGAR],Tabla21[CODLUGAR])</f>
        <v>01.83.02.00.01</v>
      </c>
      <c r="T449" s="135" t="s">
        <v>3724</v>
      </c>
      <c r="U449" s="135" t="s">
        <v>3723</v>
      </c>
      <c r="V449" s="137">
        <v>0</v>
      </c>
      <c r="W449" s="138">
        <v>300</v>
      </c>
      <c r="X449" s="139">
        <v>14353.78</v>
      </c>
      <c r="Y449" s="137">
        <v>0</v>
      </c>
      <c r="Z449" s="139">
        <v>50</v>
      </c>
      <c r="AA449" s="138">
        <v>25</v>
      </c>
      <c r="AB449" s="137">
        <v>0</v>
      </c>
      <c r="AC449" s="137">
        <v>0</v>
      </c>
      <c r="AD449" s="139">
        <v>3154.9</v>
      </c>
    </row>
    <row r="450" spans="1:30" hidden="1">
      <c r="A450" t="str">
        <f>Tabla20[[#This Row],[cedula]]&amp;Tabla20[[#This Row],[prog]]&amp;LEFT(Tabla20[[#This Row],[tipo]],3)</f>
        <v>0011294002813FIJ</v>
      </c>
      <c r="B450" s="135" t="s">
        <v>2463</v>
      </c>
      <c r="C450" s="135" t="s">
        <v>11</v>
      </c>
      <c r="D450" s="135" t="s">
        <v>2497</v>
      </c>
      <c r="E450" s="135" t="s">
        <v>3229</v>
      </c>
      <c r="F450" s="135" t="s">
        <v>3182</v>
      </c>
      <c r="G450" s="135" t="s">
        <v>3190</v>
      </c>
      <c r="H450" s="135" t="s">
        <v>2096</v>
      </c>
      <c r="I450" s="135" t="s">
        <v>713</v>
      </c>
      <c r="J450" s="135" t="s">
        <v>8</v>
      </c>
      <c r="K450" s="135" t="s">
        <v>684</v>
      </c>
      <c r="L450" s="138">
        <v>22000</v>
      </c>
      <c r="M450" s="141">
        <v>0</v>
      </c>
      <c r="N450" s="138">
        <v>668.8</v>
      </c>
      <c r="O450" s="138">
        <v>631.4</v>
      </c>
      <c r="P450" s="138">
        <f>SUM(Tabla20[[#This Row],[ADP]:[SFS - Salud Padres]])</f>
        <v>9166.48</v>
      </c>
      <c r="Q450" s="138">
        <v>11533.32</v>
      </c>
      <c r="R450" s="135" t="str">
        <f>_xlfn.XLOOKUP(Tabla20[[#This Row],[cedula]],EMPXSEXO[NODOC],EMPXSEXO[GENERO])</f>
        <v>F</v>
      </c>
      <c r="S450" s="135" t="str">
        <f>_xlfn.XLOOKUP(Tabla20[[#This Row],[nomdepto]],Tabla21[LUGAR],Tabla21[CODLUGAR])</f>
        <v>01.83.02.00.01</v>
      </c>
      <c r="T450" s="135" t="s">
        <v>3724</v>
      </c>
      <c r="U450" s="135" t="s">
        <v>3723</v>
      </c>
      <c r="V450" s="137">
        <v>0</v>
      </c>
      <c r="W450" s="141">
        <v>0</v>
      </c>
      <c r="X450" s="139">
        <v>9141.48</v>
      </c>
      <c r="Y450" s="137">
        <v>0</v>
      </c>
      <c r="Z450" s="137">
        <v>0</v>
      </c>
      <c r="AA450" s="138">
        <v>25</v>
      </c>
      <c r="AB450" s="137">
        <v>0</v>
      </c>
      <c r="AC450" s="137">
        <v>0</v>
      </c>
      <c r="AD450" s="137">
        <v>0</v>
      </c>
    </row>
    <row r="451" spans="1:30" hidden="1">
      <c r="A451" t="str">
        <f>Tabla20[[#This Row],[cedula]]&amp;Tabla20[[#This Row],[prog]]&amp;LEFT(Tabla20[[#This Row],[tipo]],3)</f>
        <v>0011682100013FIJ</v>
      </c>
      <c r="B451" s="135" t="s">
        <v>2463</v>
      </c>
      <c r="C451" s="135" t="s">
        <v>11</v>
      </c>
      <c r="D451" s="135" t="s">
        <v>2497</v>
      </c>
      <c r="E451" s="135" t="s">
        <v>3229</v>
      </c>
      <c r="F451" s="135" t="s">
        <v>3182</v>
      </c>
      <c r="G451" s="135" t="s">
        <v>3185</v>
      </c>
      <c r="H451" s="135" t="s">
        <v>2102</v>
      </c>
      <c r="I451" s="135" t="s">
        <v>715</v>
      </c>
      <c r="J451" s="135" t="s">
        <v>8</v>
      </c>
      <c r="K451" s="135" t="s">
        <v>684</v>
      </c>
      <c r="L451" s="138">
        <v>22000</v>
      </c>
      <c r="M451" s="140">
        <v>0</v>
      </c>
      <c r="N451" s="138">
        <v>668.8</v>
      </c>
      <c r="O451" s="138">
        <v>631.4</v>
      </c>
      <c r="P451" s="138">
        <f>SUM(Tabla20[[#This Row],[ADP]:[SFS - Salud Padres]])</f>
        <v>965</v>
      </c>
      <c r="Q451" s="138">
        <v>19734.8</v>
      </c>
      <c r="R451" s="135" t="str">
        <f>_xlfn.XLOOKUP(Tabla20[[#This Row],[cedula]],EMPXSEXO[NODOC],EMPXSEXO[GENERO])</f>
        <v>F</v>
      </c>
      <c r="S451" s="135" t="str">
        <f>_xlfn.XLOOKUP(Tabla20[[#This Row],[nomdepto]],Tabla21[LUGAR],Tabla21[CODLUGAR])</f>
        <v>01.83.02.00.01</v>
      </c>
      <c r="T451" s="135" t="s">
        <v>3724</v>
      </c>
      <c r="U451" s="135" t="s">
        <v>3723</v>
      </c>
      <c r="V451" s="137">
        <v>0</v>
      </c>
      <c r="W451" s="140">
        <v>0</v>
      </c>
      <c r="X451" s="138">
        <v>890</v>
      </c>
      <c r="Y451" s="137">
        <v>0</v>
      </c>
      <c r="Z451" s="138">
        <v>50</v>
      </c>
      <c r="AA451" s="138">
        <v>25</v>
      </c>
      <c r="AB451" s="137">
        <v>0</v>
      </c>
      <c r="AC451" s="137">
        <v>0</v>
      </c>
      <c r="AD451" s="140">
        <v>0</v>
      </c>
    </row>
    <row r="452" spans="1:30" hidden="1">
      <c r="A452" t="str">
        <f>Tabla20[[#This Row],[cedula]]&amp;Tabla20[[#This Row],[prog]]&amp;LEFT(Tabla20[[#This Row],[tipo]],3)</f>
        <v>0020066608913FIJ</v>
      </c>
      <c r="B452" s="135" t="s">
        <v>2463</v>
      </c>
      <c r="C452" s="135" t="s">
        <v>11</v>
      </c>
      <c r="D452" s="135" t="s">
        <v>2497</v>
      </c>
      <c r="E452" s="135" t="s">
        <v>3229</v>
      </c>
      <c r="F452" s="135" t="s">
        <v>3182</v>
      </c>
      <c r="G452" s="135" t="s">
        <v>3184</v>
      </c>
      <c r="H452" s="135" t="s">
        <v>2741</v>
      </c>
      <c r="I452" s="135" t="s">
        <v>2740</v>
      </c>
      <c r="J452" s="135" t="s">
        <v>8</v>
      </c>
      <c r="K452" s="135" t="s">
        <v>684</v>
      </c>
      <c r="L452" s="138">
        <v>22000</v>
      </c>
      <c r="M452" s="141">
        <v>0</v>
      </c>
      <c r="N452" s="138">
        <v>668.8</v>
      </c>
      <c r="O452" s="138">
        <v>631.4</v>
      </c>
      <c r="P452" s="138">
        <f>SUM(Tabla20[[#This Row],[ADP]:[SFS - Salud Padres]])</f>
        <v>1071</v>
      </c>
      <c r="Q452" s="138">
        <v>19628.8</v>
      </c>
      <c r="R452" s="135" t="str">
        <f>_xlfn.XLOOKUP(Tabla20[[#This Row],[cedula]],EMPXSEXO[NODOC],EMPXSEXO[GENERO])</f>
        <v>M</v>
      </c>
      <c r="S452" s="135" t="str">
        <f>_xlfn.XLOOKUP(Tabla20[[#This Row],[nomdepto]],Tabla21[LUGAR],Tabla21[CODLUGAR])</f>
        <v>01.83.02.00.01</v>
      </c>
      <c r="T452" s="135" t="s">
        <v>3724</v>
      </c>
      <c r="U452" s="135" t="s">
        <v>3723</v>
      </c>
      <c r="V452" s="137">
        <v>0</v>
      </c>
      <c r="W452" s="140">
        <v>0</v>
      </c>
      <c r="X452" s="138">
        <v>1046</v>
      </c>
      <c r="Y452" s="137">
        <v>0</v>
      </c>
      <c r="Z452" s="140">
        <v>0</v>
      </c>
      <c r="AA452" s="138">
        <v>25</v>
      </c>
      <c r="AB452" s="137">
        <v>0</v>
      </c>
      <c r="AC452" s="137">
        <v>0</v>
      </c>
      <c r="AD452" s="137">
        <v>0</v>
      </c>
    </row>
    <row r="453" spans="1:30" hidden="1">
      <c r="A453" t="str">
        <f>Tabla20[[#This Row],[cedula]]&amp;Tabla20[[#This Row],[prog]]&amp;LEFT(Tabla20[[#This Row],[tipo]],3)</f>
        <v>0011388413413FIJ</v>
      </c>
      <c r="B453" s="135" t="s">
        <v>2463</v>
      </c>
      <c r="C453" s="135" t="s">
        <v>11</v>
      </c>
      <c r="D453" s="135" t="s">
        <v>2497</v>
      </c>
      <c r="E453" s="135" t="s">
        <v>3229</v>
      </c>
      <c r="F453" s="135" t="s">
        <v>3182</v>
      </c>
      <c r="G453" s="135" t="s">
        <v>3190</v>
      </c>
      <c r="H453" s="135" t="s">
        <v>2116</v>
      </c>
      <c r="I453" s="135" t="s">
        <v>3234</v>
      </c>
      <c r="J453" s="135" t="s">
        <v>27</v>
      </c>
      <c r="K453" s="135" t="s">
        <v>684</v>
      </c>
      <c r="L453" s="138">
        <v>22000</v>
      </c>
      <c r="M453" s="140">
        <v>0</v>
      </c>
      <c r="N453" s="138">
        <v>668.8</v>
      </c>
      <c r="O453" s="138">
        <v>631.4</v>
      </c>
      <c r="P453" s="138">
        <f>SUM(Tabla20[[#This Row],[ADP]:[SFS - Salud Padres]])</f>
        <v>25</v>
      </c>
      <c r="Q453" s="138">
        <v>20674.8</v>
      </c>
      <c r="R453" s="135" t="str">
        <f>_xlfn.XLOOKUP(Tabla20[[#This Row],[cedula]],EMPXSEXO[NODOC],EMPXSEXO[GENERO])</f>
        <v>M</v>
      </c>
      <c r="S453" s="135" t="str">
        <f>_xlfn.XLOOKUP(Tabla20[[#This Row],[nomdepto]],Tabla21[LUGAR],Tabla21[CODLUGAR])</f>
        <v>01.83.02.00.01</v>
      </c>
      <c r="T453" s="135" t="s">
        <v>3724</v>
      </c>
      <c r="U453" s="135" t="s">
        <v>3723</v>
      </c>
      <c r="V453" s="137">
        <v>0</v>
      </c>
      <c r="W453" s="137">
        <v>0</v>
      </c>
      <c r="X453" s="140">
        <v>0</v>
      </c>
      <c r="Y453" s="137">
        <v>0</v>
      </c>
      <c r="Z453" s="140">
        <v>0</v>
      </c>
      <c r="AA453" s="138">
        <v>25</v>
      </c>
      <c r="AB453" s="137">
        <v>0</v>
      </c>
      <c r="AC453" s="137">
        <v>0</v>
      </c>
      <c r="AD453" s="141">
        <v>0</v>
      </c>
    </row>
    <row r="454" spans="1:30" hidden="1">
      <c r="A454" t="str">
        <f>Tabla20[[#This Row],[cedula]]&amp;Tabla20[[#This Row],[prog]]&amp;LEFT(Tabla20[[#This Row],[tipo]],3)</f>
        <v>0010818692513FIJ</v>
      </c>
      <c r="B454" s="135" t="s">
        <v>2463</v>
      </c>
      <c r="C454" s="135" t="s">
        <v>11</v>
      </c>
      <c r="D454" s="135" t="s">
        <v>2497</v>
      </c>
      <c r="E454" s="135" t="s">
        <v>3229</v>
      </c>
      <c r="F454" s="135" t="s">
        <v>3182</v>
      </c>
      <c r="G454" s="135" t="s">
        <v>3190</v>
      </c>
      <c r="H454" s="135" t="s">
        <v>2125</v>
      </c>
      <c r="I454" s="135" t="s">
        <v>720</v>
      </c>
      <c r="J454" s="135" t="s">
        <v>383</v>
      </c>
      <c r="K454" s="135" t="s">
        <v>684</v>
      </c>
      <c r="L454" s="138">
        <v>22000</v>
      </c>
      <c r="M454" s="137">
        <v>0</v>
      </c>
      <c r="N454" s="138">
        <v>668.8</v>
      </c>
      <c r="O454" s="138">
        <v>631.4</v>
      </c>
      <c r="P454" s="138">
        <f>SUM(Tabla20[[#This Row],[ADP]:[SFS - Salud Padres]])</f>
        <v>3206.59</v>
      </c>
      <c r="Q454" s="138">
        <v>17493.21</v>
      </c>
      <c r="R454" s="135" t="str">
        <f>_xlfn.XLOOKUP(Tabla20[[#This Row],[cedula]],EMPXSEXO[NODOC],EMPXSEXO[GENERO])</f>
        <v>M</v>
      </c>
      <c r="S454" s="135" t="str">
        <f>_xlfn.XLOOKUP(Tabla20[[#This Row],[nomdepto]],Tabla21[LUGAR],Tabla21[CODLUGAR])</f>
        <v>01.83.02.00.01</v>
      </c>
      <c r="T454" s="135" t="s">
        <v>3724</v>
      </c>
      <c r="U454" s="135" t="s">
        <v>3723</v>
      </c>
      <c r="V454" s="137">
        <v>0</v>
      </c>
      <c r="W454" s="137">
        <v>0</v>
      </c>
      <c r="X454" s="139">
        <v>3131.59</v>
      </c>
      <c r="Y454" s="137">
        <v>0</v>
      </c>
      <c r="Z454" s="139">
        <v>50</v>
      </c>
      <c r="AA454" s="138">
        <v>25</v>
      </c>
      <c r="AB454" s="137">
        <v>0</v>
      </c>
      <c r="AC454" s="137">
        <v>0</v>
      </c>
      <c r="AD454" s="137">
        <v>0</v>
      </c>
    </row>
    <row r="455" spans="1:30" hidden="1">
      <c r="A455" t="str">
        <f>Tabla20[[#This Row],[cedula]]&amp;Tabla20[[#This Row],[prog]]&amp;LEFT(Tabla20[[#This Row],[tipo]],3)</f>
        <v>0010962685313FIJ</v>
      </c>
      <c r="B455" s="135" t="s">
        <v>2463</v>
      </c>
      <c r="C455" s="135" t="s">
        <v>11</v>
      </c>
      <c r="D455" s="135" t="s">
        <v>2497</v>
      </c>
      <c r="E455" s="135" t="s">
        <v>3229</v>
      </c>
      <c r="F455" s="135" t="s">
        <v>3182</v>
      </c>
      <c r="G455" s="135" t="s">
        <v>3190</v>
      </c>
      <c r="H455" s="135" t="s">
        <v>2127</v>
      </c>
      <c r="I455" s="135" t="s">
        <v>722</v>
      </c>
      <c r="J455" s="135" t="s">
        <v>723</v>
      </c>
      <c r="K455" s="135" t="s">
        <v>684</v>
      </c>
      <c r="L455" s="138">
        <v>22000</v>
      </c>
      <c r="M455" s="141">
        <v>0</v>
      </c>
      <c r="N455" s="138">
        <v>668.8</v>
      </c>
      <c r="O455" s="138">
        <v>631.4</v>
      </c>
      <c r="P455" s="138">
        <f>SUM(Tabla20[[#This Row],[ADP]:[SFS - Salud Padres]])</f>
        <v>75</v>
      </c>
      <c r="Q455" s="138">
        <v>20624.8</v>
      </c>
      <c r="R455" s="135" t="str">
        <f>_xlfn.XLOOKUP(Tabla20[[#This Row],[cedula]],EMPXSEXO[NODOC],EMPXSEXO[GENERO])</f>
        <v>M</v>
      </c>
      <c r="S455" s="135" t="str">
        <f>_xlfn.XLOOKUP(Tabla20[[#This Row],[nomdepto]],Tabla21[LUGAR],Tabla21[CODLUGAR])</f>
        <v>01.83.02.00.01</v>
      </c>
      <c r="T455" s="135" t="s">
        <v>3724</v>
      </c>
      <c r="U455" s="135" t="s">
        <v>3723</v>
      </c>
      <c r="V455" s="137">
        <v>0</v>
      </c>
      <c r="W455" s="140">
        <v>0</v>
      </c>
      <c r="X455" s="140">
        <v>0</v>
      </c>
      <c r="Y455" s="137">
        <v>0</v>
      </c>
      <c r="Z455" s="138">
        <v>50</v>
      </c>
      <c r="AA455" s="138">
        <v>25</v>
      </c>
      <c r="AB455" s="137">
        <v>0</v>
      </c>
      <c r="AC455" s="137">
        <v>0</v>
      </c>
      <c r="AD455" s="137">
        <v>0</v>
      </c>
    </row>
    <row r="456" spans="1:30" hidden="1">
      <c r="A456" t="str">
        <f>Tabla20[[#This Row],[cedula]]&amp;Tabla20[[#This Row],[prog]]&amp;LEFT(Tabla20[[#This Row],[tipo]],3)</f>
        <v>0011043495813FIJ</v>
      </c>
      <c r="B456" s="135" t="s">
        <v>2463</v>
      </c>
      <c r="C456" s="135" t="s">
        <v>11</v>
      </c>
      <c r="D456" s="135" t="s">
        <v>2497</v>
      </c>
      <c r="E456" s="135" t="s">
        <v>3229</v>
      </c>
      <c r="F456" s="135" t="s">
        <v>3182</v>
      </c>
      <c r="G456" s="135" t="s">
        <v>3185</v>
      </c>
      <c r="H456" s="135" t="s">
        <v>1291</v>
      </c>
      <c r="I456" s="135" t="s">
        <v>726</v>
      </c>
      <c r="J456" s="135" t="s">
        <v>692</v>
      </c>
      <c r="K456" s="135" t="s">
        <v>684</v>
      </c>
      <c r="L456" s="138">
        <v>22000</v>
      </c>
      <c r="M456" s="141">
        <v>0</v>
      </c>
      <c r="N456" s="138">
        <v>668.8</v>
      </c>
      <c r="O456" s="138">
        <v>631.4</v>
      </c>
      <c r="P456" s="138">
        <f>SUM(Tabla20[[#This Row],[ADP]:[SFS - Salud Padres]])</f>
        <v>12055.21</v>
      </c>
      <c r="Q456" s="138">
        <v>8644.59</v>
      </c>
      <c r="R456" s="135" t="str">
        <f>_xlfn.XLOOKUP(Tabla20[[#This Row],[cedula]],EMPXSEXO[NODOC],EMPXSEXO[GENERO])</f>
        <v>F</v>
      </c>
      <c r="S456" s="135" t="str">
        <f>_xlfn.XLOOKUP(Tabla20[[#This Row],[nomdepto]],Tabla21[LUGAR],Tabla21[CODLUGAR])</f>
        <v>01.83.02.00.01</v>
      </c>
      <c r="T456" s="135" t="s">
        <v>3724</v>
      </c>
      <c r="U456" s="135" t="s">
        <v>3723</v>
      </c>
      <c r="V456" s="137">
        <v>0</v>
      </c>
      <c r="W456" s="140">
        <v>0</v>
      </c>
      <c r="X456" s="138">
        <v>11980.21</v>
      </c>
      <c r="Y456" s="137">
        <v>0</v>
      </c>
      <c r="Z456" s="138">
        <v>50</v>
      </c>
      <c r="AA456" s="138">
        <v>25</v>
      </c>
      <c r="AB456" s="137">
        <v>0</v>
      </c>
      <c r="AC456" s="137">
        <v>0</v>
      </c>
      <c r="AD456" s="141">
        <v>0</v>
      </c>
    </row>
    <row r="457" spans="1:30" hidden="1">
      <c r="A457" t="str">
        <f>Tabla20[[#This Row],[cedula]]&amp;Tabla20[[#This Row],[prog]]&amp;LEFT(Tabla20[[#This Row],[tipo]],3)</f>
        <v>0011188552113FIJ</v>
      </c>
      <c r="B457" s="135" t="s">
        <v>2463</v>
      </c>
      <c r="C457" s="135" t="s">
        <v>11</v>
      </c>
      <c r="D457" s="135" t="s">
        <v>2497</v>
      </c>
      <c r="E457" s="135" t="s">
        <v>3229</v>
      </c>
      <c r="F457" s="135" t="s">
        <v>3182</v>
      </c>
      <c r="G457" s="135" t="s">
        <v>3190</v>
      </c>
      <c r="H457" s="135" t="s">
        <v>1293</v>
      </c>
      <c r="I457" s="135" t="s">
        <v>727</v>
      </c>
      <c r="J457" s="135" t="s">
        <v>60</v>
      </c>
      <c r="K457" s="135" t="s">
        <v>684</v>
      </c>
      <c r="L457" s="138">
        <v>22000</v>
      </c>
      <c r="M457" s="141">
        <v>0</v>
      </c>
      <c r="N457" s="138">
        <v>668.8</v>
      </c>
      <c r="O457" s="138">
        <v>631.4</v>
      </c>
      <c r="P457" s="138">
        <f>SUM(Tabla20[[#This Row],[ADP]:[SFS - Salud Padres]])</f>
        <v>2421</v>
      </c>
      <c r="Q457" s="138">
        <v>18278.8</v>
      </c>
      <c r="R457" s="135" t="str">
        <f>_xlfn.XLOOKUP(Tabla20[[#This Row],[cedula]],EMPXSEXO[NODOC],EMPXSEXO[GENERO])</f>
        <v>F</v>
      </c>
      <c r="S457" s="135" t="str">
        <f>_xlfn.XLOOKUP(Tabla20[[#This Row],[nomdepto]],Tabla21[LUGAR],Tabla21[CODLUGAR])</f>
        <v>01.83.02.00.01</v>
      </c>
      <c r="T457" s="135" t="s">
        <v>3724</v>
      </c>
      <c r="U457" s="135" t="s">
        <v>3723</v>
      </c>
      <c r="V457" s="137">
        <v>0</v>
      </c>
      <c r="W457" s="138">
        <v>300</v>
      </c>
      <c r="X457" s="138">
        <v>2046</v>
      </c>
      <c r="Y457" s="137">
        <v>0</v>
      </c>
      <c r="Z457" s="138">
        <v>50</v>
      </c>
      <c r="AA457" s="138">
        <v>25</v>
      </c>
      <c r="AB457" s="137">
        <v>0</v>
      </c>
      <c r="AC457" s="137">
        <v>0</v>
      </c>
      <c r="AD457" s="137">
        <v>0</v>
      </c>
    </row>
    <row r="458" spans="1:30" hidden="1">
      <c r="A458" t="str">
        <f>Tabla20[[#This Row],[cedula]]&amp;Tabla20[[#This Row],[prog]]&amp;LEFT(Tabla20[[#This Row],[tipo]],3)</f>
        <v>0750008354313FIJ</v>
      </c>
      <c r="B458" s="135" t="s">
        <v>2463</v>
      </c>
      <c r="C458" s="135" t="s">
        <v>11</v>
      </c>
      <c r="D458" s="135" t="s">
        <v>2497</v>
      </c>
      <c r="E458" s="135" t="s">
        <v>3229</v>
      </c>
      <c r="F458" s="135" t="s">
        <v>3182</v>
      </c>
      <c r="G458" s="135" t="s">
        <v>3190</v>
      </c>
      <c r="H458" s="135" t="s">
        <v>1295</v>
      </c>
      <c r="I458" s="135" t="s">
        <v>728</v>
      </c>
      <c r="J458" s="135" t="s">
        <v>60</v>
      </c>
      <c r="K458" s="135" t="s">
        <v>684</v>
      </c>
      <c r="L458" s="138">
        <v>22000</v>
      </c>
      <c r="M458" s="141">
        <v>0</v>
      </c>
      <c r="N458" s="138">
        <v>668.8</v>
      </c>
      <c r="O458" s="138">
        <v>631.4</v>
      </c>
      <c r="P458" s="138">
        <f>SUM(Tabla20[[#This Row],[ADP]:[SFS - Salud Padres]])</f>
        <v>3028.45</v>
      </c>
      <c r="Q458" s="138">
        <v>17671.349999999999</v>
      </c>
      <c r="R458" s="135" t="str">
        <f>_xlfn.XLOOKUP(Tabla20[[#This Row],[cedula]],EMPXSEXO[NODOC],EMPXSEXO[GENERO])</f>
        <v>F</v>
      </c>
      <c r="S458" s="135" t="str">
        <f>_xlfn.XLOOKUP(Tabla20[[#This Row],[nomdepto]],Tabla21[LUGAR],Tabla21[CODLUGAR])</f>
        <v>01.83.02.00.01</v>
      </c>
      <c r="T458" s="135" t="s">
        <v>3724</v>
      </c>
      <c r="U458" s="135" t="s">
        <v>3723</v>
      </c>
      <c r="V458" s="137">
        <v>0</v>
      </c>
      <c r="W458" s="137">
        <v>0</v>
      </c>
      <c r="X458" s="138">
        <v>1246</v>
      </c>
      <c r="Y458" s="137">
        <v>0</v>
      </c>
      <c r="Z458" s="139">
        <v>180</v>
      </c>
      <c r="AA458" s="138">
        <v>25</v>
      </c>
      <c r="AB458" s="137">
        <v>0</v>
      </c>
      <c r="AC458" s="137">
        <v>0</v>
      </c>
      <c r="AD458" s="139">
        <v>1577.45</v>
      </c>
    </row>
    <row r="459" spans="1:30" hidden="1">
      <c r="A459" t="str">
        <f>Tabla20[[#This Row],[cedula]]&amp;Tabla20[[#This Row],[prog]]&amp;LEFT(Tabla20[[#This Row],[tipo]],3)</f>
        <v>2230014252213FIJ</v>
      </c>
      <c r="B459" s="135" t="s">
        <v>2463</v>
      </c>
      <c r="C459" s="135" t="s">
        <v>11</v>
      </c>
      <c r="D459" s="135" t="s">
        <v>2497</v>
      </c>
      <c r="E459" s="135" t="s">
        <v>3229</v>
      </c>
      <c r="F459" s="135" t="s">
        <v>3182</v>
      </c>
      <c r="G459" s="135" t="s">
        <v>3190</v>
      </c>
      <c r="H459" s="135" t="s">
        <v>1302</v>
      </c>
      <c r="I459" s="135" t="s">
        <v>734</v>
      </c>
      <c r="J459" s="135" t="s">
        <v>60</v>
      </c>
      <c r="K459" s="135" t="s">
        <v>684</v>
      </c>
      <c r="L459" s="138">
        <v>22000</v>
      </c>
      <c r="M459" s="141">
        <v>0</v>
      </c>
      <c r="N459" s="138">
        <v>668.8</v>
      </c>
      <c r="O459" s="138">
        <v>631.4</v>
      </c>
      <c r="P459" s="138">
        <f>SUM(Tabla20[[#This Row],[ADP]:[SFS - Salud Padres]])</f>
        <v>4310.92</v>
      </c>
      <c r="Q459" s="138">
        <v>16388.88</v>
      </c>
      <c r="R459" s="135" t="str">
        <f>_xlfn.XLOOKUP(Tabla20[[#This Row],[cedula]],EMPXSEXO[NODOC],EMPXSEXO[GENERO])</f>
        <v>F</v>
      </c>
      <c r="S459" s="135" t="str">
        <f>_xlfn.XLOOKUP(Tabla20[[#This Row],[nomdepto]],Tabla21[LUGAR],Tabla21[CODLUGAR])</f>
        <v>01.83.02.00.01</v>
      </c>
      <c r="T459" s="135" t="s">
        <v>3724</v>
      </c>
      <c r="U459" s="135" t="s">
        <v>3723</v>
      </c>
      <c r="V459" s="137">
        <v>0</v>
      </c>
      <c r="W459" s="139">
        <v>300</v>
      </c>
      <c r="X459" s="138">
        <v>3935.92</v>
      </c>
      <c r="Y459" s="137">
        <v>0</v>
      </c>
      <c r="Z459" s="139">
        <v>50</v>
      </c>
      <c r="AA459" s="138">
        <v>25</v>
      </c>
      <c r="AB459" s="137">
        <v>0</v>
      </c>
      <c r="AC459" s="137">
        <v>0</v>
      </c>
      <c r="AD459" s="137">
        <v>0</v>
      </c>
    </row>
    <row r="460" spans="1:30" hidden="1">
      <c r="A460" t="str">
        <f>Tabla20[[#This Row],[cedula]]&amp;Tabla20[[#This Row],[prog]]&amp;LEFT(Tabla20[[#This Row],[tipo]],3)</f>
        <v>0011523087213FIJ</v>
      </c>
      <c r="B460" s="135" t="s">
        <v>2463</v>
      </c>
      <c r="C460" s="135" t="s">
        <v>11</v>
      </c>
      <c r="D460" s="135" t="s">
        <v>2497</v>
      </c>
      <c r="E460" s="135" t="s">
        <v>3229</v>
      </c>
      <c r="F460" s="135" t="s">
        <v>3182</v>
      </c>
      <c r="G460" s="135" t="s">
        <v>3190</v>
      </c>
      <c r="H460" s="135" t="s">
        <v>2151</v>
      </c>
      <c r="I460" s="135" t="s">
        <v>735</v>
      </c>
      <c r="J460" s="135" t="s">
        <v>60</v>
      </c>
      <c r="K460" s="135" t="s">
        <v>684</v>
      </c>
      <c r="L460" s="138">
        <v>22000</v>
      </c>
      <c r="M460" s="140">
        <v>0</v>
      </c>
      <c r="N460" s="138">
        <v>668.8</v>
      </c>
      <c r="O460" s="138">
        <v>631.4</v>
      </c>
      <c r="P460" s="138">
        <f>SUM(Tabla20[[#This Row],[ADP]:[SFS - Salud Padres]])</f>
        <v>925</v>
      </c>
      <c r="Q460" s="138">
        <v>19774.8</v>
      </c>
      <c r="R460" s="135" t="str">
        <f>_xlfn.XLOOKUP(Tabla20[[#This Row],[cedula]],EMPXSEXO[NODOC],EMPXSEXO[GENERO])</f>
        <v>F</v>
      </c>
      <c r="S460" s="135" t="str">
        <f>_xlfn.XLOOKUP(Tabla20[[#This Row],[nomdepto]],Tabla21[LUGAR],Tabla21[CODLUGAR])</f>
        <v>01.83.02.00.01</v>
      </c>
      <c r="T460" s="135" t="s">
        <v>3724</v>
      </c>
      <c r="U460" s="135" t="s">
        <v>3723</v>
      </c>
      <c r="V460" s="137">
        <v>0</v>
      </c>
      <c r="W460" s="139">
        <v>900</v>
      </c>
      <c r="X460" s="140">
        <v>0</v>
      </c>
      <c r="Y460" s="137">
        <v>0</v>
      </c>
      <c r="Z460" s="140">
        <v>0</v>
      </c>
      <c r="AA460" s="138">
        <v>25</v>
      </c>
      <c r="AB460" s="137">
        <v>0</v>
      </c>
      <c r="AC460" s="137">
        <v>0</v>
      </c>
      <c r="AD460" s="137">
        <v>0</v>
      </c>
    </row>
    <row r="461" spans="1:30" hidden="1">
      <c r="A461" t="str">
        <f>Tabla20[[#This Row],[cedula]]&amp;Tabla20[[#This Row],[prog]]&amp;LEFT(Tabla20[[#This Row],[tipo]],3)</f>
        <v>0010550869113FIJ</v>
      </c>
      <c r="B461" s="135" t="s">
        <v>2463</v>
      </c>
      <c r="C461" s="135" t="s">
        <v>11</v>
      </c>
      <c r="D461" s="135" t="s">
        <v>2497</v>
      </c>
      <c r="E461" s="135" t="s">
        <v>3229</v>
      </c>
      <c r="F461" s="135" t="s">
        <v>3182</v>
      </c>
      <c r="G461" s="135" t="s">
        <v>3190</v>
      </c>
      <c r="H461" s="135" t="s">
        <v>2157</v>
      </c>
      <c r="I461" s="135" t="s">
        <v>743</v>
      </c>
      <c r="J461" s="135" t="s">
        <v>8</v>
      </c>
      <c r="K461" s="135" t="s">
        <v>684</v>
      </c>
      <c r="L461" s="138">
        <v>22000</v>
      </c>
      <c r="M461" s="140">
        <v>0</v>
      </c>
      <c r="N461" s="138">
        <v>668.8</v>
      </c>
      <c r="O461" s="138">
        <v>631.4</v>
      </c>
      <c r="P461" s="138">
        <f>SUM(Tabla20[[#This Row],[ADP]:[SFS - Salud Padres]])</f>
        <v>3046.18</v>
      </c>
      <c r="Q461" s="138">
        <v>17653.62</v>
      </c>
      <c r="R461" s="135" t="str">
        <f>_xlfn.XLOOKUP(Tabla20[[#This Row],[cedula]],EMPXSEXO[NODOC],EMPXSEXO[GENERO])</f>
        <v>F</v>
      </c>
      <c r="S461" s="135" t="str">
        <f>_xlfn.XLOOKUP(Tabla20[[#This Row],[nomdepto]],Tabla21[LUGAR],Tabla21[CODLUGAR])</f>
        <v>01.83.02.00.01</v>
      </c>
      <c r="T461" s="135" t="s">
        <v>3724</v>
      </c>
      <c r="U461" s="135" t="s">
        <v>3723</v>
      </c>
      <c r="V461" s="137">
        <v>0</v>
      </c>
      <c r="W461" s="141">
        <v>0</v>
      </c>
      <c r="X461" s="138">
        <v>3021.18</v>
      </c>
      <c r="Y461" s="137">
        <v>0</v>
      </c>
      <c r="Z461" s="137">
        <v>0</v>
      </c>
      <c r="AA461" s="138">
        <v>25</v>
      </c>
      <c r="AB461" s="137">
        <v>0</v>
      </c>
      <c r="AC461" s="137">
        <v>0</v>
      </c>
      <c r="AD461" s="137">
        <v>0</v>
      </c>
    </row>
    <row r="462" spans="1:30" hidden="1">
      <c r="A462" t="str">
        <f>Tabla20[[#This Row],[cedula]]&amp;Tabla20[[#This Row],[prog]]&amp;LEFT(Tabla20[[#This Row],[tipo]],3)</f>
        <v>0120029012813FIJ</v>
      </c>
      <c r="B462" s="135" t="s">
        <v>2463</v>
      </c>
      <c r="C462" s="135" t="s">
        <v>11</v>
      </c>
      <c r="D462" s="135" t="s">
        <v>2497</v>
      </c>
      <c r="E462" s="135" t="s">
        <v>3229</v>
      </c>
      <c r="F462" s="135" t="s">
        <v>3182</v>
      </c>
      <c r="G462" s="135" t="s">
        <v>3190</v>
      </c>
      <c r="H462" s="135" t="s">
        <v>2158</v>
      </c>
      <c r="I462" s="135" t="s">
        <v>744</v>
      </c>
      <c r="J462" s="135" t="s">
        <v>60</v>
      </c>
      <c r="K462" s="135" t="s">
        <v>684</v>
      </c>
      <c r="L462" s="138">
        <v>22000</v>
      </c>
      <c r="M462" s="141">
        <v>0</v>
      </c>
      <c r="N462" s="138">
        <v>668.8</v>
      </c>
      <c r="O462" s="138">
        <v>631.4</v>
      </c>
      <c r="P462" s="138">
        <f>SUM(Tabla20[[#This Row],[ADP]:[SFS - Salud Padres]])</f>
        <v>1127</v>
      </c>
      <c r="Q462" s="138">
        <v>19572.8</v>
      </c>
      <c r="R462" s="135" t="str">
        <f>_xlfn.XLOOKUP(Tabla20[[#This Row],[cedula]],EMPXSEXO[NODOC],EMPXSEXO[GENERO])</f>
        <v>F</v>
      </c>
      <c r="S462" s="135" t="str">
        <f>_xlfn.XLOOKUP(Tabla20[[#This Row],[nomdepto]],Tabla21[LUGAR],Tabla21[CODLUGAR])</f>
        <v>01.83.02.00.01</v>
      </c>
      <c r="T462" s="135" t="s">
        <v>3724</v>
      </c>
      <c r="U462" s="135" t="s">
        <v>3723</v>
      </c>
      <c r="V462" s="137">
        <v>0</v>
      </c>
      <c r="W462" s="139">
        <v>300</v>
      </c>
      <c r="X462" s="139">
        <v>752</v>
      </c>
      <c r="Y462" s="137">
        <v>0</v>
      </c>
      <c r="Z462" s="139">
        <v>50</v>
      </c>
      <c r="AA462" s="138">
        <v>25</v>
      </c>
      <c r="AB462" s="137">
        <v>0</v>
      </c>
      <c r="AC462" s="137">
        <v>0</v>
      </c>
      <c r="AD462" s="137">
        <v>0</v>
      </c>
    </row>
    <row r="463" spans="1:30" hidden="1">
      <c r="A463" t="str">
        <f>Tabla20[[#This Row],[cedula]]&amp;Tabla20[[#This Row],[prog]]&amp;LEFT(Tabla20[[#This Row],[tipo]],3)</f>
        <v>4022841937613FIJ</v>
      </c>
      <c r="B463" s="135" t="s">
        <v>2463</v>
      </c>
      <c r="C463" s="135" t="s">
        <v>11</v>
      </c>
      <c r="D463" s="135" t="s">
        <v>2497</v>
      </c>
      <c r="E463" s="135" t="s">
        <v>3229</v>
      </c>
      <c r="F463" s="135" t="s">
        <v>3182</v>
      </c>
      <c r="G463" s="135" t="s">
        <v>3186</v>
      </c>
      <c r="H463" s="135" t="s">
        <v>3646</v>
      </c>
      <c r="I463" s="135" t="s">
        <v>3645</v>
      </c>
      <c r="J463" s="135" t="s">
        <v>8</v>
      </c>
      <c r="K463" s="135" t="s">
        <v>684</v>
      </c>
      <c r="L463" s="138">
        <v>22000</v>
      </c>
      <c r="M463" s="141">
        <v>0</v>
      </c>
      <c r="N463" s="138">
        <v>668.8</v>
      </c>
      <c r="O463" s="138">
        <v>631.4</v>
      </c>
      <c r="P463" s="138">
        <f>SUM(Tabla20[[#This Row],[ADP]:[SFS - Salud Padres]])</f>
        <v>25</v>
      </c>
      <c r="Q463" s="138">
        <v>20674.8</v>
      </c>
      <c r="R463" s="135" t="str">
        <f>_xlfn.XLOOKUP(Tabla20[[#This Row],[cedula]],EMPXSEXO[NODOC],EMPXSEXO[GENERO])</f>
        <v>F</v>
      </c>
      <c r="S463" s="135" t="str">
        <f>_xlfn.XLOOKUP(Tabla20[[#This Row],[nomdepto]],Tabla21[LUGAR],Tabla21[CODLUGAR])</f>
        <v>01.83.02.00.01</v>
      </c>
      <c r="T463" s="135" t="s">
        <v>3724</v>
      </c>
      <c r="U463" s="135" t="s">
        <v>3723</v>
      </c>
      <c r="V463" s="137">
        <v>0</v>
      </c>
      <c r="W463" s="141">
        <v>0</v>
      </c>
      <c r="X463" s="140">
        <v>0</v>
      </c>
      <c r="Y463" s="137">
        <v>0</v>
      </c>
      <c r="Z463" s="141">
        <v>0</v>
      </c>
      <c r="AA463" s="138">
        <v>25</v>
      </c>
      <c r="AB463" s="137">
        <v>0</v>
      </c>
      <c r="AC463" s="137">
        <v>0</v>
      </c>
      <c r="AD463" s="137">
        <v>0</v>
      </c>
    </row>
    <row r="464" spans="1:30" hidden="1">
      <c r="A464" t="str">
        <f>Tabla20[[#This Row],[cedula]]&amp;Tabla20[[#This Row],[prog]]&amp;LEFT(Tabla20[[#This Row],[tipo]],3)</f>
        <v>4021009184513FIJ</v>
      </c>
      <c r="B464" s="135" t="s">
        <v>2463</v>
      </c>
      <c r="C464" s="135" t="s">
        <v>11</v>
      </c>
      <c r="D464" s="135" t="s">
        <v>2497</v>
      </c>
      <c r="E464" s="135" t="s">
        <v>3229</v>
      </c>
      <c r="F464" s="135" t="s">
        <v>3182</v>
      </c>
      <c r="G464" s="135" t="s">
        <v>3186</v>
      </c>
      <c r="H464" s="135" t="s">
        <v>3648</v>
      </c>
      <c r="I464" s="135" t="s">
        <v>3647</v>
      </c>
      <c r="J464" s="135" t="s">
        <v>8</v>
      </c>
      <c r="K464" s="135" t="s">
        <v>684</v>
      </c>
      <c r="L464" s="138">
        <v>22000</v>
      </c>
      <c r="M464" s="137">
        <v>0</v>
      </c>
      <c r="N464" s="138">
        <v>668.8</v>
      </c>
      <c r="O464" s="138">
        <v>631.4</v>
      </c>
      <c r="P464" s="138">
        <f>SUM(Tabla20[[#This Row],[ADP]:[SFS - Salud Padres]])</f>
        <v>25</v>
      </c>
      <c r="Q464" s="138">
        <v>20674.8</v>
      </c>
      <c r="R464" s="135" t="str">
        <f>_xlfn.XLOOKUP(Tabla20[[#This Row],[cedula]],EMPXSEXO[NODOC],EMPXSEXO[GENERO])</f>
        <v>F</v>
      </c>
      <c r="S464" s="135" t="str">
        <f>_xlfn.XLOOKUP(Tabla20[[#This Row],[nomdepto]],Tabla21[LUGAR],Tabla21[CODLUGAR])</f>
        <v>01.83.02.00.01</v>
      </c>
      <c r="T464" s="135" t="s">
        <v>3724</v>
      </c>
      <c r="U464" s="135" t="s">
        <v>3723</v>
      </c>
      <c r="V464" s="137">
        <v>0</v>
      </c>
      <c r="W464" s="141">
        <v>0</v>
      </c>
      <c r="X464" s="137">
        <v>0</v>
      </c>
      <c r="Y464" s="137">
        <v>0</v>
      </c>
      <c r="Z464" s="137">
        <v>0</v>
      </c>
      <c r="AA464" s="138">
        <v>25</v>
      </c>
      <c r="AB464" s="137">
        <v>0</v>
      </c>
      <c r="AC464" s="137">
        <v>0</v>
      </c>
      <c r="AD464" s="137">
        <v>0</v>
      </c>
    </row>
    <row r="465" spans="1:30" hidden="1">
      <c r="A465" t="str">
        <f>Tabla20[[#This Row],[cedula]]&amp;Tabla20[[#This Row],[prog]]&amp;LEFT(Tabla20[[#This Row],[tipo]],3)</f>
        <v>0030062432713FIJ</v>
      </c>
      <c r="B465" s="135" t="s">
        <v>2463</v>
      </c>
      <c r="C465" s="135" t="s">
        <v>11</v>
      </c>
      <c r="D465" s="135" t="s">
        <v>2497</v>
      </c>
      <c r="E465" s="135" t="s">
        <v>3229</v>
      </c>
      <c r="F465" s="135" t="s">
        <v>3182</v>
      </c>
      <c r="G465" s="135" t="s">
        <v>3190</v>
      </c>
      <c r="H465" s="135" t="s">
        <v>2179</v>
      </c>
      <c r="I465" s="135" t="s">
        <v>756</v>
      </c>
      <c r="J465" s="135" t="s">
        <v>8</v>
      </c>
      <c r="K465" s="135" t="s">
        <v>684</v>
      </c>
      <c r="L465" s="138">
        <v>22000</v>
      </c>
      <c r="M465" s="141">
        <v>0</v>
      </c>
      <c r="N465" s="138">
        <v>668.8</v>
      </c>
      <c r="O465" s="138">
        <v>631.4</v>
      </c>
      <c r="P465" s="138">
        <f>SUM(Tabla20[[#This Row],[ADP]:[SFS - Salud Padres]])</f>
        <v>11880.38</v>
      </c>
      <c r="Q465" s="138">
        <v>8819.42</v>
      </c>
      <c r="R465" s="135" t="str">
        <f>_xlfn.XLOOKUP(Tabla20[[#This Row],[cedula]],EMPXSEXO[NODOC],EMPXSEXO[GENERO])</f>
        <v>F</v>
      </c>
      <c r="S465" s="135" t="str">
        <f>_xlfn.XLOOKUP(Tabla20[[#This Row],[nomdepto]],Tabla21[LUGAR],Tabla21[CODLUGAR])</f>
        <v>01.83.02.00.01</v>
      </c>
      <c r="T465" s="135" t="s">
        <v>3724</v>
      </c>
      <c r="U465" s="135" t="s">
        <v>3723</v>
      </c>
      <c r="V465" s="137">
        <v>0</v>
      </c>
      <c r="W465" s="138">
        <v>300</v>
      </c>
      <c r="X465" s="139">
        <v>11555.38</v>
      </c>
      <c r="Y465" s="137">
        <v>0</v>
      </c>
      <c r="Z465" s="140">
        <v>0</v>
      </c>
      <c r="AA465" s="138">
        <v>25</v>
      </c>
      <c r="AB465" s="137">
        <v>0</v>
      </c>
      <c r="AC465" s="137">
        <v>0</v>
      </c>
      <c r="AD465" s="137">
        <v>0</v>
      </c>
    </row>
    <row r="466" spans="1:30" hidden="1">
      <c r="A466" t="str">
        <f>Tabla20[[#This Row],[cedula]]&amp;Tabla20[[#This Row],[prog]]&amp;LEFT(Tabla20[[#This Row],[tipo]],3)</f>
        <v>2230083262713FIJ</v>
      </c>
      <c r="B466" s="135" t="s">
        <v>2463</v>
      </c>
      <c r="C466" s="135" t="s">
        <v>11</v>
      </c>
      <c r="D466" s="135" t="s">
        <v>2497</v>
      </c>
      <c r="E466" s="135" t="s">
        <v>3229</v>
      </c>
      <c r="F466" s="135" t="s">
        <v>3182</v>
      </c>
      <c r="G466" s="135" t="s">
        <v>3186</v>
      </c>
      <c r="H466" s="135" t="s">
        <v>2182</v>
      </c>
      <c r="I466" s="135" t="s">
        <v>1631</v>
      </c>
      <c r="J466" s="135" t="s">
        <v>27</v>
      </c>
      <c r="K466" s="135" t="s">
        <v>684</v>
      </c>
      <c r="L466" s="138">
        <v>22000</v>
      </c>
      <c r="M466" s="141">
        <v>0</v>
      </c>
      <c r="N466" s="138">
        <v>668.8</v>
      </c>
      <c r="O466" s="138">
        <v>631.4</v>
      </c>
      <c r="P466" s="138">
        <f>SUM(Tabla20[[#This Row],[ADP]:[SFS - Salud Padres]])</f>
        <v>25</v>
      </c>
      <c r="Q466" s="138">
        <v>20674.8</v>
      </c>
      <c r="R466" s="135" t="str">
        <f>_xlfn.XLOOKUP(Tabla20[[#This Row],[cedula]],EMPXSEXO[NODOC],EMPXSEXO[GENERO])</f>
        <v>M</v>
      </c>
      <c r="S466" s="135" t="str">
        <f>_xlfn.XLOOKUP(Tabla20[[#This Row],[nomdepto]],Tabla21[LUGAR],Tabla21[CODLUGAR])</f>
        <v>01.83.02.00.01</v>
      </c>
      <c r="T466" s="135" t="s">
        <v>3724</v>
      </c>
      <c r="U466" s="135" t="s">
        <v>3723</v>
      </c>
      <c r="V466" s="137">
        <v>0</v>
      </c>
      <c r="W466" s="137">
        <v>0</v>
      </c>
      <c r="X466" s="140">
        <v>0</v>
      </c>
      <c r="Y466" s="137">
        <v>0</v>
      </c>
      <c r="Z466" s="137">
        <v>0</v>
      </c>
      <c r="AA466" s="138">
        <v>25</v>
      </c>
      <c r="AB466" s="137">
        <v>0</v>
      </c>
      <c r="AC466" s="137">
        <v>0</v>
      </c>
      <c r="AD466" s="137">
        <v>0</v>
      </c>
    </row>
    <row r="467" spans="1:30" hidden="1">
      <c r="A467" t="str">
        <f>Tabla20[[#This Row],[cedula]]&amp;Tabla20[[#This Row],[prog]]&amp;LEFT(Tabla20[[#This Row],[tipo]],3)</f>
        <v>0010816515013FIJ</v>
      </c>
      <c r="B467" s="135" t="s">
        <v>2463</v>
      </c>
      <c r="C467" s="135" t="s">
        <v>11</v>
      </c>
      <c r="D467" s="135" t="s">
        <v>2497</v>
      </c>
      <c r="E467" s="135" t="s">
        <v>3229</v>
      </c>
      <c r="F467" s="135" t="s">
        <v>3182</v>
      </c>
      <c r="G467" s="135" t="s">
        <v>3190</v>
      </c>
      <c r="H467" s="135" t="s">
        <v>1325</v>
      </c>
      <c r="I467" s="135" t="s">
        <v>759</v>
      </c>
      <c r="J467" s="135" t="s">
        <v>8</v>
      </c>
      <c r="K467" s="135" t="s">
        <v>684</v>
      </c>
      <c r="L467" s="138">
        <v>22000</v>
      </c>
      <c r="M467" s="141">
        <v>0</v>
      </c>
      <c r="N467" s="138">
        <v>668.8</v>
      </c>
      <c r="O467" s="138">
        <v>631.4</v>
      </c>
      <c r="P467" s="138">
        <f>SUM(Tabla20[[#This Row],[ADP]:[SFS - Salud Padres]])</f>
        <v>9939.23</v>
      </c>
      <c r="Q467" s="138">
        <v>10760.57</v>
      </c>
      <c r="R467" s="135" t="str">
        <f>_xlfn.XLOOKUP(Tabla20[[#This Row],[cedula]],EMPXSEXO[NODOC],EMPXSEXO[GENERO])</f>
        <v>F</v>
      </c>
      <c r="S467" s="135" t="str">
        <f>_xlfn.XLOOKUP(Tabla20[[#This Row],[nomdepto]],Tabla21[LUGAR],Tabla21[CODLUGAR])</f>
        <v>01.83.02.00.01</v>
      </c>
      <c r="T467" s="135" t="s">
        <v>3724</v>
      </c>
      <c r="U467" s="135" t="s">
        <v>3723</v>
      </c>
      <c r="V467" s="137">
        <v>0</v>
      </c>
      <c r="W467" s="139">
        <v>300</v>
      </c>
      <c r="X467" s="139">
        <v>9564.23</v>
      </c>
      <c r="Y467" s="137">
        <v>0</v>
      </c>
      <c r="Z467" s="139">
        <v>50</v>
      </c>
      <c r="AA467" s="138">
        <v>25</v>
      </c>
      <c r="AB467" s="137">
        <v>0</v>
      </c>
      <c r="AC467" s="137">
        <v>0</v>
      </c>
      <c r="AD467" s="137">
        <v>0</v>
      </c>
    </row>
    <row r="468" spans="1:30" hidden="1">
      <c r="A468" t="str">
        <f>Tabla20[[#This Row],[cedula]]&amp;Tabla20[[#This Row],[prog]]&amp;LEFT(Tabla20[[#This Row],[tipo]],3)</f>
        <v>0010523453813FIJ</v>
      </c>
      <c r="B468" s="135" t="s">
        <v>2463</v>
      </c>
      <c r="C468" s="135" t="s">
        <v>11</v>
      </c>
      <c r="D468" s="135" t="s">
        <v>2497</v>
      </c>
      <c r="E468" s="135" t="s">
        <v>3229</v>
      </c>
      <c r="F468" s="135" t="s">
        <v>3182</v>
      </c>
      <c r="G468" s="135" t="s">
        <v>3185</v>
      </c>
      <c r="H468" s="135" t="s">
        <v>2200</v>
      </c>
      <c r="I468" s="135" t="s">
        <v>761</v>
      </c>
      <c r="J468" s="135" t="s">
        <v>8</v>
      </c>
      <c r="K468" s="135" t="s">
        <v>684</v>
      </c>
      <c r="L468" s="138">
        <v>22000</v>
      </c>
      <c r="M468" s="141">
        <v>0</v>
      </c>
      <c r="N468" s="138">
        <v>668.8</v>
      </c>
      <c r="O468" s="138">
        <v>631.4</v>
      </c>
      <c r="P468" s="138">
        <f>SUM(Tabla20[[#This Row],[ADP]:[SFS - Salud Padres]])</f>
        <v>9911.44</v>
      </c>
      <c r="Q468" s="138">
        <v>10788.36</v>
      </c>
      <c r="R468" s="135" t="str">
        <f>_xlfn.XLOOKUP(Tabla20[[#This Row],[cedula]],EMPXSEXO[NODOC],EMPXSEXO[GENERO])</f>
        <v>F</v>
      </c>
      <c r="S468" s="135" t="str">
        <f>_xlfn.XLOOKUP(Tabla20[[#This Row],[nomdepto]],Tabla21[LUGAR],Tabla21[CODLUGAR])</f>
        <v>01.83.02.00.01</v>
      </c>
      <c r="T468" s="135" t="s">
        <v>3724</v>
      </c>
      <c r="U468" s="135" t="s">
        <v>3723</v>
      </c>
      <c r="V468" s="137">
        <v>0</v>
      </c>
      <c r="W468" s="137">
        <v>0</v>
      </c>
      <c r="X468" s="138">
        <v>9786.44</v>
      </c>
      <c r="Y468" s="137">
        <v>0</v>
      </c>
      <c r="Z468" s="139">
        <v>100</v>
      </c>
      <c r="AA468" s="138">
        <v>25</v>
      </c>
      <c r="AB468" s="137">
        <v>0</v>
      </c>
      <c r="AC468" s="137">
        <v>0</v>
      </c>
      <c r="AD468" s="137">
        <v>0</v>
      </c>
    </row>
    <row r="469" spans="1:30" hidden="1">
      <c r="A469" t="str">
        <f>Tabla20[[#This Row],[cedula]]&amp;Tabla20[[#This Row],[prog]]&amp;LEFT(Tabla20[[#This Row],[tipo]],3)</f>
        <v>0590015383313FIJ</v>
      </c>
      <c r="B469" s="135" t="s">
        <v>2463</v>
      </c>
      <c r="C469" s="135" t="s">
        <v>11</v>
      </c>
      <c r="D469" s="135" t="s">
        <v>2497</v>
      </c>
      <c r="E469" s="135" t="s">
        <v>3229</v>
      </c>
      <c r="F469" s="135" t="s">
        <v>3182</v>
      </c>
      <c r="G469" s="135" t="s">
        <v>3184</v>
      </c>
      <c r="H469" s="135" t="s">
        <v>2067</v>
      </c>
      <c r="I469" s="135" t="s">
        <v>1026</v>
      </c>
      <c r="J469" s="135" t="s">
        <v>27</v>
      </c>
      <c r="K469" s="135" t="s">
        <v>684</v>
      </c>
      <c r="L469" s="138">
        <v>20000</v>
      </c>
      <c r="M469" s="141">
        <v>0</v>
      </c>
      <c r="N469" s="138">
        <v>608</v>
      </c>
      <c r="O469" s="138">
        <v>574</v>
      </c>
      <c r="P469" s="138">
        <f>SUM(Tabla20[[#This Row],[ADP]:[SFS - Salud Padres]])</f>
        <v>25</v>
      </c>
      <c r="Q469" s="138">
        <v>18793</v>
      </c>
      <c r="R469" s="135" t="str">
        <f>_xlfn.XLOOKUP(Tabla20[[#This Row],[cedula]],EMPXSEXO[NODOC],EMPXSEXO[GENERO])</f>
        <v>M</v>
      </c>
      <c r="S469" s="135" t="str">
        <f>_xlfn.XLOOKUP(Tabla20[[#This Row],[nomdepto]],Tabla21[LUGAR],Tabla21[CODLUGAR])</f>
        <v>01.83.02.00.01</v>
      </c>
      <c r="T469" s="135" t="s">
        <v>3724</v>
      </c>
      <c r="U469" s="135" t="s">
        <v>3723</v>
      </c>
      <c r="V469" s="137">
        <v>0</v>
      </c>
      <c r="W469" s="137">
        <v>0</v>
      </c>
      <c r="X469" s="140">
        <v>0</v>
      </c>
      <c r="Y469" s="137">
        <v>0</v>
      </c>
      <c r="Z469" s="140">
        <v>0</v>
      </c>
      <c r="AA469" s="138">
        <v>25</v>
      </c>
      <c r="AB469" s="137">
        <v>0</v>
      </c>
      <c r="AC469" s="137">
        <v>0</v>
      </c>
      <c r="AD469" s="141">
        <v>0</v>
      </c>
    </row>
    <row r="470" spans="1:30" hidden="1">
      <c r="A470" t="str">
        <f>Tabla20[[#This Row],[cedula]]&amp;Tabla20[[#This Row],[prog]]&amp;LEFT(Tabla20[[#This Row],[tipo]],3)</f>
        <v>2230113441113FIJ</v>
      </c>
      <c r="B470" s="135" t="s">
        <v>2463</v>
      </c>
      <c r="C470" s="135" t="s">
        <v>11</v>
      </c>
      <c r="D470" s="135" t="s">
        <v>2497</v>
      </c>
      <c r="E470" s="135" t="s">
        <v>3229</v>
      </c>
      <c r="F470" s="135" t="s">
        <v>3182</v>
      </c>
      <c r="G470" s="135" t="s">
        <v>3186</v>
      </c>
      <c r="H470" s="135" t="s">
        <v>3567</v>
      </c>
      <c r="I470" s="135" t="s">
        <v>3568</v>
      </c>
      <c r="J470" s="135" t="s">
        <v>1349</v>
      </c>
      <c r="K470" s="135" t="s">
        <v>684</v>
      </c>
      <c r="L470" s="138">
        <v>20000</v>
      </c>
      <c r="M470" s="141">
        <v>0</v>
      </c>
      <c r="N470" s="138">
        <v>608</v>
      </c>
      <c r="O470" s="138">
        <v>574</v>
      </c>
      <c r="P470" s="138">
        <f>SUM(Tabla20[[#This Row],[ADP]:[SFS - Salud Padres]])</f>
        <v>25</v>
      </c>
      <c r="Q470" s="138">
        <v>18793</v>
      </c>
      <c r="R470" s="135" t="str">
        <f>_xlfn.XLOOKUP(Tabla20[[#This Row],[cedula]],EMPXSEXO[NODOC],EMPXSEXO[GENERO])</f>
        <v>M</v>
      </c>
      <c r="S470" s="135" t="str">
        <f>_xlfn.XLOOKUP(Tabla20[[#This Row],[nomdepto]],Tabla21[LUGAR],Tabla21[CODLUGAR])</f>
        <v>01.83.02.00.01</v>
      </c>
      <c r="T470" s="135" t="s">
        <v>3724</v>
      </c>
      <c r="U470" s="135" t="s">
        <v>3723</v>
      </c>
      <c r="V470" s="137">
        <v>0</v>
      </c>
      <c r="W470" s="141">
        <v>0</v>
      </c>
      <c r="X470" s="140">
        <v>0</v>
      </c>
      <c r="Y470" s="137">
        <v>0</v>
      </c>
      <c r="Z470" s="141">
        <v>0</v>
      </c>
      <c r="AA470" s="138">
        <v>25</v>
      </c>
      <c r="AB470" s="137">
        <v>0</v>
      </c>
      <c r="AC470" s="137">
        <v>0</v>
      </c>
      <c r="AD470" s="137">
        <v>0</v>
      </c>
    </row>
    <row r="471" spans="1:30" hidden="1">
      <c r="A471" t="str">
        <f>Tabla20[[#This Row],[cedula]]&amp;Tabla20[[#This Row],[prog]]&amp;LEFT(Tabla20[[#This Row],[tipo]],3)</f>
        <v>0011907703013FIJ</v>
      </c>
      <c r="B471" s="135" t="s">
        <v>2463</v>
      </c>
      <c r="C471" s="135" t="s">
        <v>11</v>
      </c>
      <c r="D471" s="135" t="s">
        <v>2497</v>
      </c>
      <c r="E471" s="135" t="s">
        <v>3229</v>
      </c>
      <c r="F471" s="135" t="s">
        <v>3182</v>
      </c>
      <c r="G471" s="135" t="s">
        <v>3186</v>
      </c>
      <c r="H471" s="135" t="s">
        <v>2148</v>
      </c>
      <c r="I471" s="135" t="s">
        <v>977</v>
      </c>
      <c r="J471" s="135" t="s">
        <v>976</v>
      </c>
      <c r="K471" s="135" t="s">
        <v>589</v>
      </c>
      <c r="L471" s="138">
        <v>100000</v>
      </c>
      <c r="M471" s="139">
        <v>12105.37</v>
      </c>
      <c r="N471" s="138">
        <v>3040</v>
      </c>
      <c r="O471" s="138">
        <v>2870</v>
      </c>
      <c r="P471" s="138">
        <f>SUM(Tabla20[[#This Row],[ADP]:[SFS - Salud Padres]])</f>
        <v>25</v>
      </c>
      <c r="Q471" s="138">
        <v>81959.63</v>
      </c>
      <c r="R471" s="135" t="str">
        <f>_xlfn.XLOOKUP(Tabla20[[#This Row],[cedula]],EMPXSEXO[NODOC],EMPXSEXO[GENERO])</f>
        <v>M</v>
      </c>
      <c r="S471" s="135" t="str">
        <f>_xlfn.XLOOKUP(Tabla20[[#This Row],[nomdepto]],Tabla21[LUGAR],Tabla21[CODLUGAR])</f>
        <v>01.83.02.00.02</v>
      </c>
      <c r="T471" s="135" t="s">
        <v>3724</v>
      </c>
      <c r="U471" s="135" t="s">
        <v>3723</v>
      </c>
      <c r="V471" s="137">
        <v>0</v>
      </c>
      <c r="W471" s="141">
        <v>0</v>
      </c>
      <c r="X471" s="141">
        <v>0</v>
      </c>
      <c r="Y471" s="137">
        <v>0</v>
      </c>
      <c r="Z471" s="141">
        <v>0</v>
      </c>
      <c r="AA471" s="138">
        <v>25</v>
      </c>
      <c r="AB471" s="137">
        <v>0</v>
      </c>
      <c r="AC471" s="137">
        <v>0</v>
      </c>
      <c r="AD471" s="137">
        <v>0</v>
      </c>
    </row>
    <row r="472" spans="1:30" hidden="1">
      <c r="A472" t="str">
        <f>Tabla20[[#This Row],[cedula]]&amp;Tabla20[[#This Row],[prog]]&amp;LEFT(Tabla20[[#This Row],[tipo]],3)</f>
        <v>0011283824813FIJ</v>
      </c>
      <c r="B472" s="135" t="s">
        <v>2463</v>
      </c>
      <c r="C472" s="135" t="s">
        <v>11</v>
      </c>
      <c r="D472" s="135" t="s">
        <v>2497</v>
      </c>
      <c r="E472" s="135" t="s">
        <v>3229</v>
      </c>
      <c r="F472" s="135" t="s">
        <v>3182</v>
      </c>
      <c r="G472" s="135" t="s">
        <v>3184</v>
      </c>
      <c r="H472" s="135" t="s">
        <v>2032</v>
      </c>
      <c r="I472" s="135" t="s">
        <v>1623</v>
      </c>
      <c r="J472" s="135" t="s">
        <v>976</v>
      </c>
      <c r="K472" s="135" t="s">
        <v>589</v>
      </c>
      <c r="L472" s="138">
        <v>50000</v>
      </c>
      <c r="M472" s="139">
        <v>1854</v>
      </c>
      <c r="N472" s="138">
        <v>1520</v>
      </c>
      <c r="O472" s="138">
        <v>1435</v>
      </c>
      <c r="P472" s="138">
        <f>SUM(Tabla20[[#This Row],[ADP]:[SFS - Salud Padres]])</f>
        <v>25</v>
      </c>
      <c r="Q472" s="138">
        <v>45166</v>
      </c>
      <c r="R472" s="135" t="str">
        <f>_xlfn.XLOOKUP(Tabla20[[#This Row],[cedula]],EMPXSEXO[NODOC],EMPXSEXO[GENERO])</f>
        <v>F</v>
      </c>
      <c r="S472" s="135" t="str">
        <f>_xlfn.XLOOKUP(Tabla20[[#This Row],[nomdepto]],Tabla21[LUGAR],Tabla21[CODLUGAR])</f>
        <v>01.83.02.00.02</v>
      </c>
      <c r="T472" s="135" t="s">
        <v>3724</v>
      </c>
      <c r="U472" s="135" t="s">
        <v>3723</v>
      </c>
      <c r="V472" s="137">
        <v>0</v>
      </c>
      <c r="W472" s="141">
        <v>0</v>
      </c>
      <c r="X472" s="140">
        <v>0</v>
      </c>
      <c r="Y472" s="137">
        <v>0</v>
      </c>
      <c r="Z472" s="141">
        <v>0</v>
      </c>
      <c r="AA472" s="138">
        <v>25</v>
      </c>
      <c r="AB472" s="137">
        <v>0</v>
      </c>
      <c r="AC472" s="137">
        <v>0</v>
      </c>
      <c r="AD472" s="137">
        <v>0</v>
      </c>
    </row>
    <row r="473" spans="1:30" hidden="1">
      <c r="A473" t="str">
        <f>Tabla20[[#This Row],[cedula]]&amp;Tabla20[[#This Row],[prog]]&amp;LEFT(Tabla20[[#This Row],[tipo]],3)</f>
        <v>0370073378913FIJ</v>
      </c>
      <c r="B473" s="135" t="s">
        <v>2463</v>
      </c>
      <c r="C473" s="135" t="s">
        <v>11</v>
      </c>
      <c r="D473" s="135" t="s">
        <v>2497</v>
      </c>
      <c r="E473" s="135" t="s">
        <v>3229</v>
      </c>
      <c r="F473" s="135" t="s">
        <v>3182</v>
      </c>
      <c r="G473" s="135" t="s">
        <v>3184</v>
      </c>
      <c r="H473" s="135" t="s">
        <v>1828</v>
      </c>
      <c r="I473" s="135" t="s">
        <v>891</v>
      </c>
      <c r="J473" s="135" t="s">
        <v>253</v>
      </c>
      <c r="K473" s="135" t="s">
        <v>589</v>
      </c>
      <c r="L473" s="138">
        <v>50000</v>
      </c>
      <c r="M473" s="139">
        <v>1617.38</v>
      </c>
      <c r="N473" s="138">
        <v>1520</v>
      </c>
      <c r="O473" s="138">
        <v>1435</v>
      </c>
      <c r="P473" s="138">
        <f>SUM(Tabla20[[#This Row],[ADP]:[SFS - Salud Padres]])</f>
        <v>2502.4499999999998</v>
      </c>
      <c r="Q473" s="138">
        <v>42925.17</v>
      </c>
      <c r="R473" s="135" t="str">
        <f>_xlfn.XLOOKUP(Tabla20[[#This Row],[cedula]],EMPXSEXO[NODOC],EMPXSEXO[GENERO])</f>
        <v>F</v>
      </c>
      <c r="S473" s="135" t="str">
        <f>_xlfn.XLOOKUP(Tabla20[[#This Row],[nomdepto]],Tabla21[LUGAR],Tabla21[CODLUGAR])</f>
        <v>01.83.02.00.02</v>
      </c>
      <c r="T473" s="135" t="s">
        <v>3724</v>
      </c>
      <c r="U473" s="135" t="s">
        <v>3723</v>
      </c>
      <c r="V473" s="137">
        <v>0</v>
      </c>
      <c r="W473" s="139">
        <v>900</v>
      </c>
      <c r="X473" s="141">
        <v>0</v>
      </c>
      <c r="Y473" s="137">
        <v>0</v>
      </c>
      <c r="Z473" s="141">
        <v>0</v>
      </c>
      <c r="AA473" s="138">
        <v>25</v>
      </c>
      <c r="AB473" s="137">
        <v>0</v>
      </c>
      <c r="AC473" s="137">
        <v>0</v>
      </c>
      <c r="AD473" s="139">
        <v>1577.45</v>
      </c>
    </row>
    <row r="474" spans="1:30" hidden="1">
      <c r="A474" t="str">
        <f>Tabla20[[#This Row],[cedula]]&amp;Tabla20[[#This Row],[prog]]&amp;LEFT(Tabla20[[#This Row],[tipo]],3)</f>
        <v>0010093994113FIJ</v>
      </c>
      <c r="B474" s="135" t="s">
        <v>2463</v>
      </c>
      <c r="C474" s="135" t="s">
        <v>11</v>
      </c>
      <c r="D474" s="135" t="s">
        <v>2497</v>
      </c>
      <c r="E474" s="135" t="s">
        <v>3229</v>
      </c>
      <c r="F474" s="135" t="s">
        <v>3182</v>
      </c>
      <c r="G474" s="135" t="s">
        <v>3186</v>
      </c>
      <c r="H474" s="135" t="s">
        <v>3445</v>
      </c>
      <c r="I474" s="135" t="s">
        <v>3444</v>
      </c>
      <c r="J474" s="135" t="s">
        <v>883</v>
      </c>
      <c r="K474" s="135" t="s">
        <v>589</v>
      </c>
      <c r="L474" s="138">
        <v>48000</v>
      </c>
      <c r="M474" s="139">
        <v>1571.73</v>
      </c>
      <c r="N474" s="138">
        <v>1459.2</v>
      </c>
      <c r="O474" s="138">
        <v>1377.6</v>
      </c>
      <c r="P474" s="138">
        <f>SUM(Tabla20[[#This Row],[ADP]:[SFS - Salud Padres]])</f>
        <v>25</v>
      </c>
      <c r="Q474" s="138">
        <v>43566.47</v>
      </c>
      <c r="R474" s="135" t="str">
        <f>_xlfn.XLOOKUP(Tabla20[[#This Row],[cedula]],EMPXSEXO[NODOC],EMPXSEXO[GENERO])</f>
        <v>F</v>
      </c>
      <c r="S474" s="135" t="str">
        <f>_xlfn.XLOOKUP(Tabla20[[#This Row],[nomdepto]],Tabla21[LUGAR],Tabla21[CODLUGAR])</f>
        <v>01.83.02.00.02</v>
      </c>
      <c r="T474" s="135" t="s">
        <v>3724</v>
      </c>
      <c r="U474" s="135" t="s">
        <v>3723</v>
      </c>
      <c r="V474" s="137">
        <v>0</v>
      </c>
      <c r="W474" s="140">
        <v>0</v>
      </c>
      <c r="X474" s="140">
        <v>0</v>
      </c>
      <c r="Y474" s="137">
        <v>0</v>
      </c>
      <c r="Z474" s="140">
        <v>0</v>
      </c>
      <c r="AA474" s="138">
        <v>25</v>
      </c>
      <c r="AB474" s="137">
        <v>0</v>
      </c>
      <c r="AC474" s="137">
        <v>0</v>
      </c>
      <c r="AD474" s="141">
        <v>0</v>
      </c>
    </row>
    <row r="475" spans="1:30" hidden="1">
      <c r="A475" t="str">
        <f>Tabla20[[#This Row],[cedula]]&amp;Tabla20[[#This Row],[prog]]&amp;LEFT(Tabla20[[#This Row],[tipo]],3)</f>
        <v>0310109410413FIJ</v>
      </c>
      <c r="B475" s="135" t="s">
        <v>2463</v>
      </c>
      <c r="C475" s="135" t="s">
        <v>11</v>
      </c>
      <c r="D475" s="135" t="s">
        <v>2497</v>
      </c>
      <c r="E475" s="135" t="s">
        <v>3229</v>
      </c>
      <c r="F475" s="135" t="s">
        <v>3182</v>
      </c>
      <c r="G475" s="135" t="s">
        <v>3189</v>
      </c>
      <c r="H475" s="135" t="s">
        <v>2141</v>
      </c>
      <c r="I475" s="135" t="s">
        <v>609</v>
      </c>
      <c r="J475" s="135" t="s">
        <v>99</v>
      </c>
      <c r="K475" s="135" t="s">
        <v>589</v>
      </c>
      <c r="L475" s="138">
        <v>45000</v>
      </c>
      <c r="M475" s="139">
        <v>911.71</v>
      </c>
      <c r="N475" s="138">
        <v>1368</v>
      </c>
      <c r="O475" s="138">
        <v>1291.5</v>
      </c>
      <c r="P475" s="138">
        <f>SUM(Tabla20[[#This Row],[ADP]:[SFS - Salud Padres]])</f>
        <v>1902.45</v>
      </c>
      <c r="Q475" s="138">
        <v>39526.339999999997</v>
      </c>
      <c r="R475" s="135" t="str">
        <f>_xlfn.XLOOKUP(Tabla20[[#This Row],[cedula]],EMPXSEXO[NODOC],EMPXSEXO[GENERO])</f>
        <v>F</v>
      </c>
      <c r="S475" s="135" t="str">
        <f>_xlfn.XLOOKUP(Tabla20[[#This Row],[nomdepto]],Tabla21[LUGAR],Tabla21[CODLUGAR])</f>
        <v>01.83.02.00.02</v>
      </c>
      <c r="T475" s="135" t="s">
        <v>3724</v>
      </c>
      <c r="U475" s="135" t="s">
        <v>3723</v>
      </c>
      <c r="V475" s="137">
        <v>0</v>
      </c>
      <c r="W475" s="139">
        <v>300</v>
      </c>
      <c r="X475" s="140">
        <v>0</v>
      </c>
      <c r="Y475" s="137">
        <v>0</v>
      </c>
      <c r="Z475" s="137">
        <v>0</v>
      </c>
      <c r="AA475" s="138">
        <v>25</v>
      </c>
      <c r="AB475" s="137">
        <v>0</v>
      </c>
      <c r="AC475" s="137">
        <v>0</v>
      </c>
      <c r="AD475" s="139">
        <v>1577.45</v>
      </c>
    </row>
    <row r="476" spans="1:30" hidden="1">
      <c r="A476" t="str">
        <f>Tabla20[[#This Row],[cedula]]&amp;Tabla20[[#This Row],[prog]]&amp;LEFT(Tabla20[[#This Row],[tipo]],3)</f>
        <v>0310037870613FIJ</v>
      </c>
      <c r="B476" s="135" t="s">
        <v>2463</v>
      </c>
      <c r="C476" s="135" t="s">
        <v>11</v>
      </c>
      <c r="D476" s="135" t="s">
        <v>2497</v>
      </c>
      <c r="E476" s="135" t="s">
        <v>3229</v>
      </c>
      <c r="F476" s="135" t="s">
        <v>3182</v>
      </c>
      <c r="G476" s="135" t="s">
        <v>3190</v>
      </c>
      <c r="H476" s="135" t="s">
        <v>2190</v>
      </c>
      <c r="I476" s="135" t="s">
        <v>623</v>
      </c>
      <c r="J476" s="135" t="s">
        <v>17</v>
      </c>
      <c r="K476" s="135" t="s">
        <v>589</v>
      </c>
      <c r="L476" s="138">
        <v>45000</v>
      </c>
      <c r="M476" s="139">
        <v>1148.33</v>
      </c>
      <c r="N476" s="138">
        <v>1368</v>
      </c>
      <c r="O476" s="138">
        <v>1291.5</v>
      </c>
      <c r="P476" s="138">
        <f>SUM(Tabla20[[#This Row],[ADP]:[SFS - Salud Padres]])</f>
        <v>75</v>
      </c>
      <c r="Q476" s="138">
        <v>41117.17</v>
      </c>
      <c r="R476" s="135" t="str">
        <f>_xlfn.XLOOKUP(Tabla20[[#This Row],[cedula]],EMPXSEXO[NODOC],EMPXSEXO[GENERO])</f>
        <v>M</v>
      </c>
      <c r="S476" s="135" t="str">
        <f>_xlfn.XLOOKUP(Tabla20[[#This Row],[nomdepto]],Tabla21[LUGAR],Tabla21[CODLUGAR])</f>
        <v>01.83.02.00.02</v>
      </c>
      <c r="T476" s="135" t="s">
        <v>3724</v>
      </c>
      <c r="U476" s="135" t="s">
        <v>3723</v>
      </c>
      <c r="V476" s="137">
        <v>0</v>
      </c>
      <c r="W476" s="140">
        <v>0</v>
      </c>
      <c r="X476" s="140">
        <v>0</v>
      </c>
      <c r="Y476" s="137">
        <v>0</v>
      </c>
      <c r="Z476" s="138">
        <v>50</v>
      </c>
      <c r="AA476" s="138">
        <v>25</v>
      </c>
      <c r="AB476" s="137">
        <v>0</v>
      </c>
      <c r="AC476" s="137">
        <v>0</v>
      </c>
      <c r="AD476" s="141">
        <v>0</v>
      </c>
    </row>
    <row r="477" spans="1:30" hidden="1">
      <c r="A477" t="str">
        <f>Tabla20[[#This Row],[cedula]]&amp;Tabla20[[#This Row],[prog]]&amp;LEFT(Tabla20[[#This Row],[tipo]],3)</f>
        <v>0310108798313FIJ</v>
      </c>
      <c r="B477" s="135" t="s">
        <v>2463</v>
      </c>
      <c r="C477" s="135" t="s">
        <v>11</v>
      </c>
      <c r="D477" s="135" t="s">
        <v>2497</v>
      </c>
      <c r="E477" s="135" t="s">
        <v>3229</v>
      </c>
      <c r="F477" s="135" t="s">
        <v>3182</v>
      </c>
      <c r="G477" s="135" t="s">
        <v>3190</v>
      </c>
      <c r="H477" s="135" t="s">
        <v>3573</v>
      </c>
      <c r="I477" s="135" t="s">
        <v>3644</v>
      </c>
      <c r="J477" s="135" t="s">
        <v>883</v>
      </c>
      <c r="K477" s="135" t="s">
        <v>589</v>
      </c>
      <c r="L477" s="138">
        <v>42000</v>
      </c>
      <c r="M477" s="139">
        <v>724.92</v>
      </c>
      <c r="N477" s="138">
        <v>1276.8</v>
      </c>
      <c r="O477" s="138">
        <v>1205.4000000000001</v>
      </c>
      <c r="P477" s="138">
        <f>SUM(Tabla20[[#This Row],[ADP]:[SFS - Salud Padres]])</f>
        <v>25</v>
      </c>
      <c r="Q477" s="138">
        <v>38767.879999999997</v>
      </c>
      <c r="R477" s="135" t="str">
        <f>_xlfn.XLOOKUP(Tabla20[[#This Row],[cedula]],EMPXSEXO[NODOC],EMPXSEXO[GENERO])</f>
        <v>F</v>
      </c>
      <c r="S477" s="135" t="str">
        <f>_xlfn.XLOOKUP(Tabla20[[#This Row],[nomdepto]],Tabla21[LUGAR],Tabla21[CODLUGAR])</f>
        <v>01.83.02.00.02</v>
      </c>
      <c r="T477" s="135" t="s">
        <v>3724</v>
      </c>
      <c r="U477" s="135" t="s">
        <v>3723</v>
      </c>
      <c r="V477" s="137">
        <v>0</v>
      </c>
      <c r="W477" s="137">
        <v>0</v>
      </c>
      <c r="X477" s="141">
        <v>0</v>
      </c>
      <c r="Y477" s="137">
        <v>0</v>
      </c>
      <c r="Z477" s="137">
        <v>0</v>
      </c>
      <c r="AA477" s="138">
        <v>25</v>
      </c>
      <c r="AB477" s="137">
        <v>0</v>
      </c>
      <c r="AC477" s="137">
        <v>0</v>
      </c>
      <c r="AD477" s="141">
        <v>0</v>
      </c>
    </row>
    <row r="478" spans="1:30" hidden="1">
      <c r="A478" t="str">
        <f>Tabla20[[#This Row],[cedula]]&amp;Tabla20[[#This Row],[prog]]&amp;LEFT(Tabla20[[#This Row],[tipo]],3)</f>
        <v>0310096559313FIJ</v>
      </c>
      <c r="B478" s="135" t="s">
        <v>2463</v>
      </c>
      <c r="C478" s="135" t="s">
        <v>11</v>
      </c>
      <c r="D478" s="135" t="s">
        <v>2497</v>
      </c>
      <c r="E478" s="135" t="s">
        <v>3229</v>
      </c>
      <c r="F478" s="135" t="s">
        <v>3182</v>
      </c>
      <c r="G478" s="135" t="s">
        <v>3190</v>
      </c>
      <c r="H478" s="135" t="s">
        <v>1273</v>
      </c>
      <c r="I478" s="135" t="s">
        <v>595</v>
      </c>
      <c r="J478" s="135" t="s">
        <v>596</v>
      </c>
      <c r="K478" s="135" t="s">
        <v>589</v>
      </c>
      <c r="L478" s="138">
        <v>35000</v>
      </c>
      <c r="M478" s="140">
        <v>0</v>
      </c>
      <c r="N478" s="138">
        <v>1064</v>
      </c>
      <c r="O478" s="138">
        <v>1004.5</v>
      </c>
      <c r="P478" s="138">
        <f>SUM(Tabla20[[#This Row],[ADP]:[SFS - Salud Padres]])</f>
        <v>325</v>
      </c>
      <c r="Q478" s="138">
        <v>32606.5</v>
      </c>
      <c r="R478" s="135" t="str">
        <f>_xlfn.XLOOKUP(Tabla20[[#This Row],[cedula]],EMPXSEXO[NODOC],EMPXSEXO[GENERO])</f>
        <v>F</v>
      </c>
      <c r="S478" s="135" t="str">
        <f>_xlfn.XLOOKUP(Tabla20[[#This Row],[nomdepto]],Tabla21[LUGAR],Tabla21[CODLUGAR])</f>
        <v>01.83.02.00.02</v>
      </c>
      <c r="T478" s="135" t="s">
        <v>3724</v>
      </c>
      <c r="U478" s="135" t="s">
        <v>3723</v>
      </c>
      <c r="V478" s="137">
        <v>0</v>
      </c>
      <c r="W478" s="139">
        <v>300</v>
      </c>
      <c r="X478" s="137">
        <v>0</v>
      </c>
      <c r="Y478" s="137">
        <v>0</v>
      </c>
      <c r="Z478" s="137">
        <v>0</v>
      </c>
      <c r="AA478" s="138">
        <v>25</v>
      </c>
      <c r="AB478" s="137">
        <v>0</v>
      </c>
      <c r="AC478" s="137">
        <v>0</v>
      </c>
      <c r="AD478" s="137">
        <v>0</v>
      </c>
    </row>
    <row r="479" spans="1:30" hidden="1">
      <c r="A479" t="str">
        <f>Tabla20[[#This Row],[cedula]]&amp;Tabla20[[#This Row],[prog]]&amp;LEFT(Tabla20[[#This Row],[tipo]],3)</f>
        <v>0310405656313FIJ</v>
      </c>
      <c r="B479" s="135" t="s">
        <v>2463</v>
      </c>
      <c r="C479" s="135" t="s">
        <v>11</v>
      </c>
      <c r="D479" s="135" t="s">
        <v>2497</v>
      </c>
      <c r="E479" s="135" t="s">
        <v>3229</v>
      </c>
      <c r="F479" s="135" t="s">
        <v>3182</v>
      </c>
      <c r="G479" s="135" t="s">
        <v>3185</v>
      </c>
      <c r="H479" s="135" t="s">
        <v>1286</v>
      </c>
      <c r="I479" s="135" t="s">
        <v>605</v>
      </c>
      <c r="J479" s="135" t="s">
        <v>139</v>
      </c>
      <c r="K479" s="135" t="s">
        <v>589</v>
      </c>
      <c r="L479" s="138">
        <v>35000</v>
      </c>
      <c r="M479" s="137">
        <v>0</v>
      </c>
      <c r="N479" s="138">
        <v>1064</v>
      </c>
      <c r="O479" s="138">
        <v>1004.5</v>
      </c>
      <c r="P479" s="138">
        <f>SUM(Tabla20[[#This Row],[ADP]:[SFS - Salud Padres]])</f>
        <v>1902.45</v>
      </c>
      <c r="Q479" s="138">
        <v>31029.05</v>
      </c>
      <c r="R479" s="135" t="str">
        <f>_xlfn.XLOOKUP(Tabla20[[#This Row],[cedula]],EMPXSEXO[NODOC],EMPXSEXO[GENERO])</f>
        <v>F</v>
      </c>
      <c r="S479" s="135" t="str">
        <f>_xlfn.XLOOKUP(Tabla20[[#This Row],[nomdepto]],Tabla21[LUGAR],Tabla21[CODLUGAR])</f>
        <v>01.83.02.00.02</v>
      </c>
      <c r="T479" s="135" t="s">
        <v>3724</v>
      </c>
      <c r="U479" s="135" t="s">
        <v>3723</v>
      </c>
      <c r="V479" s="137">
        <v>0</v>
      </c>
      <c r="W479" s="139">
        <v>300</v>
      </c>
      <c r="X479" s="141">
        <v>0</v>
      </c>
      <c r="Y479" s="137">
        <v>0</v>
      </c>
      <c r="Z479" s="141">
        <v>0</v>
      </c>
      <c r="AA479" s="138">
        <v>25</v>
      </c>
      <c r="AB479" s="137">
        <v>0</v>
      </c>
      <c r="AC479" s="137">
        <v>0</v>
      </c>
      <c r="AD479" s="139">
        <v>1577.45</v>
      </c>
    </row>
    <row r="480" spans="1:30" hidden="1">
      <c r="A480" t="str">
        <f>Tabla20[[#This Row],[cedula]]&amp;Tabla20[[#This Row],[prog]]&amp;LEFT(Tabla20[[#This Row],[tipo]],3)</f>
        <v>0310318988613FIJ</v>
      </c>
      <c r="B480" s="135" t="s">
        <v>2463</v>
      </c>
      <c r="C480" s="135" t="s">
        <v>11</v>
      </c>
      <c r="D480" s="135" t="s">
        <v>2497</v>
      </c>
      <c r="E480" s="135" t="s">
        <v>3229</v>
      </c>
      <c r="F480" s="135" t="s">
        <v>3182</v>
      </c>
      <c r="G480" s="135" t="s">
        <v>3187</v>
      </c>
      <c r="H480" s="135" t="s">
        <v>2143</v>
      </c>
      <c r="I480" s="135" t="s">
        <v>610</v>
      </c>
      <c r="J480" s="135" t="s">
        <v>354</v>
      </c>
      <c r="K480" s="135" t="s">
        <v>589</v>
      </c>
      <c r="L480" s="138">
        <v>35000</v>
      </c>
      <c r="M480" s="137">
        <v>0</v>
      </c>
      <c r="N480" s="138">
        <v>1064</v>
      </c>
      <c r="O480" s="138">
        <v>1004.5</v>
      </c>
      <c r="P480" s="138">
        <f>SUM(Tabla20[[#This Row],[ADP]:[SFS - Salud Padres]])</f>
        <v>1602.45</v>
      </c>
      <c r="Q480" s="138">
        <v>31329.05</v>
      </c>
      <c r="R480" s="135" t="str">
        <f>_xlfn.XLOOKUP(Tabla20[[#This Row],[cedula]],EMPXSEXO[NODOC],EMPXSEXO[GENERO])</f>
        <v>F</v>
      </c>
      <c r="S480" s="135" t="str">
        <f>_xlfn.XLOOKUP(Tabla20[[#This Row],[nomdepto]],Tabla21[LUGAR],Tabla21[CODLUGAR])</f>
        <v>01.83.02.00.02</v>
      </c>
      <c r="T480" s="135" t="s">
        <v>3724</v>
      </c>
      <c r="U480" s="135" t="s">
        <v>3723</v>
      </c>
      <c r="V480" s="137">
        <v>0</v>
      </c>
      <c r="W480" s="140">
        <v>0</v>
      </c>
      <c r="X480" s="141">
        <v>0</v>
      </c>
      <c r="Y480" s="137">
        <v>0</v>
      </c>
      <c r="Z480" s="140">
        <v>0</v>
      </c>
      <c r="AA480" s="138">
        <v>25</v>
      </c>
      <c r="AB480" s="137">
        <v>0</v>
      </c>
      <c r="AC480" s="137">
        <v>0</v>
      </c>
      <c r="AD480" s="139">
        <v>1577.45</v>
      </c>
    </row>
    <row r="481" spans="1:30" hidden="1">
      <c r="A481" t="str">
        <f>Tabla20[[#This Row],[cedula]]&amp;Tabla20[[#This Row],[prog]]&amp;LEFT(Tabla20[[#This Row],[tipo]],3)</f>
        <v>0310502476813FIJ</v>
      </c>
      <c r="B481" s="135" t="s">
        <v>2463</v>
      </c>
      <c r="C481" s="135" t="s">
        <v>11</v>
      </c>
      <c r="D481" s="135" t="s">
        <v>2497</v>
      </c>
      <c r="E481" s="135" t="s">
        <v>3229</v>
      </c>
      <c r="F481" s="135" t="s">
        <v>3182</v>
      </c>
      <c r="G481" s="135" t="s">
        <v>3186</v>
      </c>
      <c r="H481" s="135" t="s">
        <v>3571</v>
      </c>
      <c r="I481" s="135" t="s">
        <v>3572</v>
      </c>
      <c r="J481" s="135" t="s">
        <v>354</v>
      </c>
      <c r="K481" s="135" t="s">
        <v>589</v>
      </c>
      <c r="L481" s="138">
        <v>35000</v>
      </c>
      <c r="M481" s="137">
        <v>0</v>
      </c>
      <c r="N481" s="138">
        <v>1064</v>
      </c>
      <c r="O481" s="138">
        <v>1004.5</v>
      </c>
      <c r="P481" s="138">
        <f>SUM(Tabla20[[#This Row],[ADP]:[SFS - Salud Padres]])</f>
        <v>25</v>
      </c>
      <c r="Q481" s="138">
        <v>32906.5</v>
      </c>
      <c r="R481" s="135" t="str">
        <f>_xlfn.XLOOKUP(Tabla20[[#This Row],[cedula]],EMPXSEXO[NODOC],EMPXSEXO[GENERO])</f>
        <v>F</v>
      </c>
      <c r="S481" s="135" t="str">
        <f>_xlfn.XLOOKUP(Tabla20[[#This Row],[nomdepto]],Tabla21[LUGAR],Tabla21[CODLUGAR])</f>
        <v>01.83.02.00.02</v>
      </c>
      <c r="T481" s="135" t="s">
        <v>3724</v>
      </c>
      <c r="U481" s="135" t="s">
        <v>3723</v>
      </c>
      <c r="V481" s="137">
        <v>0</v>
      </c>
      <c r="W481" s="140">
        <v>0</v>
      </c>
      <c r="X481" s="141">
        <v>0</v>
      </c>
      <c r="Y481" s="137">
        <v>0</v>
      </c>
      <c r="Z481" s="140">
        <v>0</v>
      </c>
      <c r="AA481" s="138">
        <v>25</v>
      </c>
      <c r="AB481" s="137">
        <v>0</v>
      </c>
      <c r="AC481" s="137">
        <v>0</v>
      </c>
      <c r="AD481" s="137">
        <v>0</v>
      </c>
    </row>
    <row r="482" spans="1:30" hidden="1">
      <c r="A482" t="str">
        <f>Tabla20[[#This Row],[cedula]]&amp;Tabla20[[#This Row],[prog]]&amp;LEFT(Tabla20[[#This Row],[tipo]],3)</f>
        <v>0310003574413FIJ</v>
      </c>
      <c r="B482" s="135" t="s">
        <v>2463</v>
      </c>
      <c r="C482" s="135" t="s">
        <v>11</v>
      </c>
      <c r="D482" s="135" t="s">
        <v>2497</v>
      </c>
      <c r="E482" s="135" t="s">
        <v>3229</v>
      </c>
      <c r="F482" s="135" t="s">
        <v>3182</v>
      </c>
      <c r="G482" s="135" t="s">
        <v>3190</v>
      </c>
      <c r="H482" s="135" t="s">
        <v>2056</v>
      </c>
      <c r="I482" s="135" t="s">
        <v>598</v>
      </c>
      <c r="J482" s="135" t="s">
        <v>30</v>
      </c>
      <c r="K482" s="135" t="s">
        <v>589</v>
      </c>
      <c r="L482" s="138">
        <v>30000</v>
      </c>
      <c r="M482" s="141">
        <v>0</v>
      </c>
      <c r="N482" s="138">
        <v>912</v>
      </c>
      <c r="O482" s="138">
        <v>861</v>
      </c>
      <c r="P482" s="138">
        <f>SUM(Tabla20[[#This Row],[ADP]:[SFS - Salud Padres]])</f>
        <v>325</v>
      </c>
      <c r="Q482" s="138">
        <v>27902</v>
      </c>
      <c r="R482" s="135" t="str">
        <f>_xlfn.XLOOKUP(Tabla20[[#This Row],[cedula]],EMPXSEXO[NODOC],EMPXSEXO[GENERO])</f>
        <v>M</v>
      </c>
      <c r="S482" s="135" t="str">
        <f>_xlfn.XLOOKUP(Tabla20[[#This Row],[nomdepto]],Tabla21[LUGAR],Tabla21[CODLUGAR])</f>
        <v>01.83.02.00.02</v>
      </c>
      <c r="T482" s="135" t="s">
        <v>3724</v>
      </c>
      <c r="U482" s="135" t="s">
        <v>3723</v>
      </c>
      <c r="V482" s="137">
        <v>0</v>
      </c>
      <c r="W482" s="138">
        <v>300</v>
      </c>
      <c r="X482" s="140">
        <v>0</v>
      </c>
      <c r="Y482" s="137">
        <v>0</v>
      </c>
      <c r="Z482" s="137">
        <v>0</v>
      </c>
      <c r="AA482" s="138">
        <v>25</v>
      </c>
      <c r="AB482" s="137">
        <v>0</v>
      </c>
      <c r="AC482" s="137">
        <v>0</v>
      </c>
      <c r="AD482" s="141">
        <v>0</v>
      </c>
    </row>
    <row r="483" spans="1:30" hidden="1">
      <c r="A483" t="str">
        <f>Tabla20[[#This Row],[cedula]]&amp;Tabla20[[#This Row],[prog]]&amp;LEFT(Tabla20[[#This Row],[tipo]],3)</f>
        <v>0310275107413FIJ</v>
      </c>
      <c r="B483" s="135" t="s">
        <v>2463</v>
      </c>
      <c r="C483" s="135" t="s">
        <v>11</v>
      </c>
      <c r="D483" s="135" t="s">
        <v>2497</v>
      </c>
      <c r="E483" s="135" t="s">
        <v>3229</v>
      </c>
      <c r="F483" s="135" t="s">
        <v>3182</v>
      </c>
      <c r="G483" s="135" t="s">
        <v>3190</v>
      </c>
      <c r="H483" s="135" t="s">
        <v>2115</v>
      </c>
      <c r="I483" s="135" t="s">
        <v>606</v>
      </c>
      <c r="J483" s="135" t="s">
        <v>30</v>
      </c>
      <c r="K483" s="135" t="s">
        <v>589</v>
      </c>
      <c r="L483" s="138">
        <v>30000</v>
      </c>
      <c r="M483" s="140">
        <v>0</v>
      </c>
      <c r="N483" s="138">
        <v>912</v>
      </c>
      <c r="O483" s="138">
        <v>861</v>
      </c>
      <c r="P483" s="138">
        <f>SUM(Tabla20[[#This Row],[ADP]:[SFS - Salud Padres]])</f>
        <v>1025</v>
      </c>
      <c r="Q483" s="138">
        <v>27202</v>
      </c>
      <c r="R483" s="135" t="str">
        <f>_xlfn.XLOOKUP(Tabla20[[#This Row],[cedula]],EMPXSEXO[NODOC],EMPXSEXO[GENERO])</f>
        <v>M</v>
      </c>
      <c r="S483" s="135" t="str">
        <f>_xlfn.XLOOKUP(Tabla20[[#This Row],[nomdepto]],Tabla21[LUGAR],Tabla21[CODLUGAR])</f>
        <v>01.83.02.00.02</v>
      </c>
      <c r="T483" s="135" t="s">
        <v>3724</v>
      </c>
      <c r="U483" s="135" t="s">
        <v>3723</v>
      </c>
      <c r="V483" s="137">
        <v>0</v>
      </c>
      <c r="W483" s="138">
        <v>900</v>
      </c>
      <c r="X483" s="140">
        <v>0</v>
      </c>
      <c r="Y483" s="137">
        <v>0</v>
      </c>
      <c r="Z483" s="138">
        <v>100</v>
      </c>
      <c r="AA483" s="138">
        <v>25</v>
      </c>
      <c r="AB483" s="137">
        <v>0</v>
      </c>
      <c r="AC483" s="137">
        <v>0</v>
      </c>
      <c r="AD483" s="141">
        <v>0</v>
      </c>
    </row>
    <row r="484" spans="1:30" hidden="1">
      <c r="A484" t="str">
        <f>Tabla20[[#This Row],[cedula]]&amp;Tabla20[[#This Row],[prog]]&amp;LEFT(Tabla20[[#This Row],[tipo]],3)</f>
        <v>4024160350113FIJ</v>
      </c>
      <c r="B484" s="135" t="s">
        <v>2463</v>
      </c>
      <c r="C484" s="135" t="s">
        <v>11</v>
      </c>
      <c r="D484" s="135" t="s">
        <v>2497</v>
      </c>
      <c r="E484" s="135" t="s">
        <v>3229</v>
      </c>
      <c r="F484" s="135" t="s">
        <v>3182</v>
      </c>
      <c r="G484" s="135" t="s">
        <v>3186</v>
      </c>
      <c r="H484" s="135" t="s">
        <v>3652</v>
      </c>
      <c r="I484" s="135" t="s">
        <v>3651</v>
      </c>
      <c r="J484" s="135" t="s">
        <v>10</v>
      </c>
      <c r="K484" s="135" t="s">
        <v>589</v>
      </c>
      <c r="L484" s="138">
        <v>30000</v>
      </c>
      <c r="M484" s="137">
        <v>0</v>
      </c>
      <c r="N484" s="138">
        <v>912</v>
      </c>
      <c r="O484" s="138">
        <v>861</v>
      </c>
      <c r="P484" s="138">
        <f>SUM(Tabla20[[#This Row],[ADP]:[SFS - Salud Padres]])</f>
        <v>25</v>
      </c>
      <c r="Q484" s="138">
        <v>28202</v>
      </c>
      <c r="R484" s="135" t="str">
        <f>_xlfn.XLOOKUP(Tabla20[[#This Row],[cedula]],EMPXSEXO[NODOC],EMPXSEXO[GENERO])</f>
        <v>F</v>
      </c>
      <c r="S484" s="135" t="str">
        <f>_xlfn.XLOOKUP(Tabla20[[#This Row],[nomdepto]],Tabla21[LUGAR],Tabla21[CODLUGAR])</f>
        <v>01.83.02.00.02</v>
      </c>
      <c r="T484" s="135" t="s">
        <v>3724</v>
      </c>
      <c r="U484" s="135" t="s">
        <v>3723</v>
      </c>
      <c r="V484" s="137">
        <v>0</v>
      </c>
      <c r="W484" s="137">
        <v>0</v>
      </c>
      <c r="X484" s="140">
        <v>0</v>
      </c>
      <c r="Y484" s="137">
        <v>0</v>
      </c>
      <c r="Z484" s="137">
        <v>0</v>
      </c>
      <c r="AA484" s="138">
        <v>25</v>
      </c>
      <c r="AB484" s="137">
        <v>0</v>
      </c>
      <c r="AC484" s="137">
        <v>0</v>
      </c>
      <c r="AD484" s="137">
        <v>0</v>
      </c>
    </row>
    <row r="485" spans="1:30" hidden="1">
      <c r="A485" t="str">
        <f>Tabla20[[#This Row],[cedula]]&amp;Tabla20[[#This Row],[prog]]&amp;LEFT(Tabla20[[#This Row],[tipo]],3)</f>
        <v>0310452118613FIJ</v>
      </c>
      <c r="B485" s="135" t="s">
        <v>2463</v>
      </c>
      <c r="C485" s="135" t="s">
        <v>11</v>
      </c>
      <c r="D485" s="135" t="s">
        <v>2497</v>
      </c>
      <c r="E485" s="135" t="s">
        <v>3229</v>
      </c>
      <c r="F485" s="135" t="s">
        <v>3182</v>
      </c>
      <c r="G485" s="135" t="s">
        <v>3186</v>
      </c>
      <c r="H485" s="135" t="s">
        <v>2098</v>
      </c>
      <c r="I485" s="135" t="s">
        <v>1042</v>
      </c>
      <c r="J485" s="135" t="s">
        <v>30</v>
      </c>
      <c r="K485" s="135" t="s">
        <v>589</v>
      </c>
      <c r="L485" s="138">
        <v>25000</v>
      </c>
      <c r="M485" s="137">
        <v>0</v>
      </c>
      <c r="N485" s="138">
        <v>760</v>
      </c>
      <c r="O485" s="138">
        <v>717.5</v>
      </c>
      <c r="P485" s="138">
        <f>SUM(Tabla20[[#This Row],[ADP]:[SFS - Salud Padres]])</f>
        <v>25</v>
      </c>
      <c r="Q485" s="138">
        <v>23497.5</v>
      </c>
      <c r="R485" s="135" t="str">
        <f>_xlfn.XLOOKUP(Tabla20[[#This Row],[cedula]],EMPXSEXO[NODOC],EMPXSEXO[GENERO])</f>
        <v>M</v>
      </c>
      <c r="S485" s="135" t="str">
        <f>_xlfn.XLOOKUP(Tabla20[[#This Row],[nomdepto]],Tabla21[LUGAR],Tabla21[CODLUGAR])</f>
        <v>01.83.02.00.02</v>
      </c>
      <c r="T485" s="135" t="s">
        <v>3724</v>
      </c>
      <c r="U485" s="135" t="s">
        <v>3723</v>
      </c>
      <c r="V485" s="137">
        <v>0</v>
      </c>
      <c r="W485" s="140">
        <v>0</v>
      </c>
      <c r="X485" s="140">
        <v>0</v>
      </c>
      <c r="Y485" s="137">
        <v>0</v>
      </c>
      <c r="Z485" s="140">
        <v>0</v>
      </c>
      <c r="AA485" s="138">
        <v>25</v>
      </c>
      <c r="AB485" s="137">
        <v>0</v>
      </c>
      <c r="AC485" s="137">
        <v>0</v>
      </c>
      <c r="AD485" s="137">
        <v>0</v>
      </c>
    </row>
    <row r="486" spans="1:30" hidden="1">
      <c r="A486" t="str">
        <f>Tabla20[[#This Row],[cedula]]&amp;Tabla20[[#This Row],[prog]]&amp;LEFT(Tabla20[[#This Row],[tipo]],3)</f>
        <v>4021400078413FIJ</v>
      </c>
      <c r="B486" s="135" t="s">
        <v>2463</v>
      </c>
      <c r="C486" s="135" t="s">
        <v>11</v>
      </c>
      <c r="D486" s="135" t="s">
        <v>2497</v>
      </c>
      <c r="E486" s="135" t="s">
        <v>3229</v>
      </c>
      <c r="F486" s="135" t="s">
        <v>3182</v>
      </c>
      <c r="G486" s="135" t="s">
        <v>3186</v>
      </c>
      <c r="H486" s="135" t="s">
        <v>3369</v>
      </c>
      <c r="I486" s="135" t="s">
        <v>3368</v>
      </c>
      <c r="J486" s="135" t="s">
        <v>60</v>
      </c>
      <c r="K486" s="135" t="s">
        <v>589</v>
      </c>
      <c r="L486" s="138">
        <v>25000</v>
      </c>
      <c r="M486" s="141">
        <v>0</v>
      </c>
      <c r="N486" s="138">
        <v>760</v>
      </c>
      <c r="O486" s="138">
        <v>717.5</v>
      </c>
      <c r="P486" s="138">
        <f>SUM(Tabla20[[#This Row],[ADP]:[SFS - Salud Padres]])</f>
        <v>25</v>
      </c>
      <c r="Q486" s="138">
        <v>23497.5</v>
      </c>
      <c r="R486" s="135" t="str">
        <f>_xlfn.XLOOKUP(Tabla20[[#This Row],[cedula]],EMPXSEXO[NODOC],EMPXSEXO[GENERO])</f>
        <v>M</v>
      </c>
      <c r="S486" s="135" t="str">
        <f>_xlfn.XLOOKUP(Tabla20[[#This Row],[nomdepto]],Tabla21[LUGAR],Tabla21[CODLUGAR])</f>
        <v>01.83.02.00.02</v>
      </c>
      <c r="T486" s="135" t="s">
        <v>3724</v>
      </c>
      <c r="U486" s="135" t="s">
        <v>3723</v>
      </c>
      <c r="V486" s="137">
        <v>0</v>
      </c>
      <c r="W486" s="141">
        <v>0</v>
      </c>
      <c r="X486" s="140">
        <v>0</v>
      </c>
      <c r="Y486" s="137">
        <v>0</v>
      </c>
      <c r="Z486" s="137">
        <v>0</v>
      </c>
      <c r="AA486" s="138">
        <v>25</v>
      </c>
      <c r="AB486" s="137">
        <v>0</v>
      </c>
      <c r="AC486" s="137">
        <v>0</v>
      </c>
      <c r="AD486" s="137">
        <v>0</v>
      </c>
    </row>
    <row r="487" spans="1:30" hidden="1">
      <c r="A487" t="str">
        <f>Tabla20[[#This Row],[cedula]]&amp;Tabla20[[#This Row],[prog]]&amp;LEFT(Tabla20[[#This Row],[tipo]],3)</f>
        <v>0950012681913FIJ</v>
      </c>
      <c r="B487" s="135" t="s">
        <v>2463</v>
      </c>
      <c r="C487" s="135" t="s">
        <v>11</v>
      </c>
      <c r="D487" s="135" t="s">
        <v>2497</v>
      </c>
      <c r="E487" s="135" t="s">
        <v>3229</v>
      </c>
      <c r="F487" s="135" t="s">
        <v>3182</v>
      </c>
      <c r="G487" s="135" t="s">
        <v>3184</v>
      </c>
      <c r="H487" s="135" t="s">
        <v>3569</v>
      </c>
      <c r="I487" s="135" t="s">
        <v>3641</v>
      </c>
      <c r="J487" s="135" t="s">
        <v>103</v>
      </c>
      <c r="K487" s="135" t="s">
        <v>589</v>
      </c>
      <c r="L487" s="138">
        <v>25000</v>
      </c>
      <c r="M487" s="137">
        <v>0</v>
      </c>
      <c r="N487" s="138">
        <v>760</v>
      </c>
      <c r="O487" s="138">
        <v>717.5</v>
      </c>
      <c r="P487" s="138">
        <f>SUM(Tabla20[[#This Row],[ADP]:[SFS - Salud Padres]])</f>
        <v>25</v>
      </c>
      <c r="Q487" s="138">
        <v>23497.5</v>
      </c>
      <c r="R487" s="135" t="str">
        <f>_xlfn.XLOOKUP(Tabla20[[#This Row],[cedula]],EMPXSEXO[NODOC],EMPXSEXO[GENERO])</f>
        <v>F</v>
      </c>
      <c r="S487" s="135" t="str">
        <f>_xlfn.XLOOKUP(Tabla20[[#This Row],[nomdepto]],Tabla21[LUGAR],Tabla21[CODLUGAR])</f>
        <v>01.83.02.00.02</v>
      </c>
      <c r="T487" s="135" t="s">
        <v>3724</v>
      </c>
      <c r="U487" s="135" t="s">
        <v>3723</v>
      </c>
      <c r="V487" s="137">
        <v>0</v>
      </c>
      <c r="W487" s="137">
        <v>0</v>
      </c>
      <c r="X487" s="137">
        <v>0</v>
      </c>
      <c r="Y487" s="137">
        <v>0</v>
      </c>
      <c r="Z487" s="137">
        <v>0</v>
      </c>
      <c r="AA487" s="138">
        <v>25</v>
      </c>
      <c r="AB487" s="137">
        <v>0</v>
      </c>
      <c r="AC487" s="137">
        <v>0</v>
      </c>
      <c r="AD487" s="141">
        <v>0</v>
      </c>
    </row>
    <row r="488" spans="1:30" hidden="1">
      <c r="A488" t="str">
        <f>Tabla20[[#This Row],[cedula]]&amp;Tabla20[[#This Row],[prog]]&amp;LEFT(Tabla20[[#This Row],[tipo]],3)</f>
        <v>0310476198013FIJ</v>
      </c>
      <c r="B488" s="135" t="s">
        <v>2463</v>
      </c>
      <c r="C488" s="135" t="s">
        <v>11</v>
      </c>
      <c r="D488" s="135" t="s">
        <v>2497</v>
      </c>
      <c r="E488" s="135" t="s">
        <v>3229</v>
      </c>
      <c r="F488" s="135" t="s">
        <v>3182</v>
      </c>
      <c r="G488" s="135" t="s">
        <v>3186</v>
      </c>
      <c r="H488" s="135" t="s">
        <v>3373</v>
      </c>
      <c r="I488" s="135" t="s">
        <v>3372</v>
      </c>
      <c r="J488" s="135" t="s">
        <v>287</v>
      </c>
      <c r="K488" s="135" t="s">
        <v>589</v>
      </c>
      <c r="L488" s="138">
        <v>25000</v>
      </c>
      <c r="M488" s="141">
        <v>0</v>
      </c>
      <c r="N488" s="138">
        <v>760</v>
      </c>
      <c r="O488" s="138">
        <v>717.5</v>
      </c>
      <c r="P488" s="138">
        <f>SUM(Tabla20[[#This Row],[ADP]:[SFS - Salud Padres]])</f>
        <v>25</v>
      </c>
      <c r="Q488" s="138">
        <v>23497.5</v>
      </c>
      <c r="R488" s="135" t="str">
        <f>_xlfn.XLOOKUP(Tabla20[[#This Row],[cedula]],EMPXSEXO[NODOC],EMPXSEXO[GENERO])</f>
        <v>F</v>
      </c>
      <c r="S488" s="135" t="str">
        <f>_xlfn.XLOOKUP(Tabla20[[#This Row],[nomdepto]],Tabla21[LUGAR],Tabla21[CODLUGAR])</f>
        <v>01.83.02.00.02</v>
      </c>
      <c r="T488" s="135" t="s">
        <v>3724</v>
      </c>
      <c r="U488" s="135" t="s">
        <v>3723</v>
      </c>
      <c r="V488" s="137">
        <v>0</v>
      </c>
      <c r="W488" s="141">
        <v>0</v>
      </c>
      <c r="X488" s="141">
        <v>0</v>
      </c>
      <c r="Y488" s="137">
        <v>0</v>
      </c>
      <c r="Z488" s="137">
        <v>0</v>
      </c>
      <c r="AA488" s="138">
        <v>25</v>
      </c>
      <c r="AB488" s="137">
        <v>0</v>
      </c>
      <c r="AC488" s="137">
        <v>0</v>
      </c>
      <c r="AD488" s="137">
        <v>0</v>
      </c>
    </row>
    <row r="489" spans="1:30" hidden="1">
      <c r="A489" t="str">
        <f>Tabla20[[#This Row],[cedula]]&amp;Tabla20[[#This Row],[prog]]&amp;LEFT(Tabla20[[#This Row],[tipo]],3)</f>
        <v>0010220192813FIJ</v>
      </c>
      <c r="B489" s="135" t="s">
        <v>2463</v>
      </c>
      <c r="C489" s="135" t="s">
        <v>11</v>
      </c>
      <c r="D489" s="135" t="s">
        <v>2497</v>
      </c>
      <c r="E489" s="135" t="s">
        <v>3229</v>
      </c>
      <c r="F489" s="135" t="s">
        <v>3182</v>
      </c>
      <c r="G489" s="135" t="s">
        <v>3190</v>
      </c>
      <c r="H489" s="135" t="s">
        <v>2156</v>
      </c>
      <c r="I489" s="135" t="s">
        <v>3241</v>
      </c>
      <c r="J489" s="135" t="s">
        <v>22</v>
      </c>
      <c r="K489" s="135" t="s">
        <v>589</v>
      </c>
      <c r="L489" s="138">
        <v>25000</v>
      </c>
      <c r="M489" s="141">
        <v>0</v>
      </c>
      <c r="N489" s="138">
        <v>760</v>
      </c>
      <c r="O489" s="138">
        <v>717.5</v>
      </c>
      <c r="P489" s="138">
        <f>SUM(Tabla20[[#This Row],[ADP]:[SFS - Salud Padres]])</f>
        <v>1902.45</v>
      </c>
      <c r="Q489" s="138">
        <v>21620.05</v>
      </c>
      <c r="R489" s="135" t="str">
        <f>_xlfn.XLOOKUP(Tabla20[[#This Row],[cedula]],EMPXSEXO[NODOC],EMPXSEXO[GENERO])</f>
        <v>M</v>
      </c>
      <c r="S489" s="135" t="str">
        <f>_xlfn.XLOOKUP(Tabla20[[#This Row],[nomdepto]],Tabla21[LUGAR],Tabla21[CODLUGAR])</f>
        <v>01.83.02.00.02</v>
      </c>
      <c r="T489" s="135" t="s">
        <v>3724</v>
      </c>
      <c r="U489" s="135" t="s">
        <v>3723</v>
      </c>
      <c r="V489" s="141">
        <v>0</v>
      </c>
      <c r="W489" s="138">
        <v>300</v>
      </c>
      <c r="X489" s="141">
        <v>0</v>
      </c>
      <c r="Y489" s="137">
        <v>0</v>
      </c>
      <c r="Z489" s="141">
        <v>0</v>
      </c>
      <c r="AA489" s="138">
        <v>25</v>
      </c>
      <c r="AB489" s="137">
        <v>0</v>
      </c>
      <c r="AC489" s="137">
        <v>0</v>
      </c>
      <c r="AD489" s="139">
        <v>1577.45</v>
      </c>
    </row>
    <row r="490" spans="1:30" hidden="1">
      <c r="A490" t="str">
        <f>Tabla20[[#This Row],[cedula]]&amp;Tabla20[[#This Row],[prog]]&amp;LEFT(Tabla20[[#This Row],[tipo]],3)</f>
        <v>0310450080013FIJ</v>
      </c>
      <c r="B490" s="135" t="s">
        <v>2463</v>
      </c>
      <c r="C490" s="135" t="s">
        <v>11</v>
      </c>
      <c r="D490" s="135" t="s">
        <v>2497</v>
      </c>
      <c r="E490" s="135" t="s">
        <v>3229</v>
      </c>
      <c r="F490" s="135" t="s">
        <v>3182</v>
      </c>
      <c r="G490" s="135" t="s">
        <v>3185</v>
      </c>
      <c r="H490" s="135" t="s">
        <v>2160</v>
      </c>
      <c r="I490" s="135" t="s">
        <v>616</v>
      </c>
      <c r="J490" s="135" t="s">
        <v>36</v>
      </c>
      <c r="K490" s="135" t="s">
        <v>589</v>
      </c>
      <c r="L490" s="138">
        <v>25000</v>
      </c>
      <c r="M490" s="137">
        <v>0</v>
      </c>
      <c r="N490" s="138">
        <v>760</v>
      </c>
      <c r="O490" s="138">
        <v>717.5</v>
      </c>
      <c r="P490" s="138">
        <f>SUM(Tabla20[[#This Row],[ADP]:[SFS - Salud Padres]])</f>
        <v>325</v>
      </c>
      <c r="Q490" s="138">
        <v>23197.5</v>
      </c>
      <c r="R490" s="135" t="str">
        <f>_xlfn.XLOOKUP(Tabla20[[#This Row],[cedula]],EMPXSEXO[NODOC],EMPXSEXO[GENERO])</f>
        <v>M</v>
      </c>
      <c r="S490" s="135" t="str">
        <f>_xlfn.XLOOKUP(Tabla20[[#This Row],[nomdepto]],Tabla21[LUGAR],Tabla21[CODLUGAR])</f>
        <v>01.83.02.00.02</v>
      </c>
      <c r="T490" s="135" t="s">
        <v>3724</v>
      </c>
      <c r="U490" s="135" t="s">
        <v>3723</v>
      </c>
      <c r="V490" s="137">
        <v>0</v>
      </c>
      <c r="W490" s="139">
        <v>300</v>
      </c>
      <c r="X490" s="140">
        <v>0</v>
      </c>
      <c r="Y490" s="137">
        <v>0</v>
      </c>
      <c r="Z490" s="141">
        <v>0</v>
      </c>
      <c r="AA490" s="138">
        <v>25</v>
      </c>
      <c r="AB490" s="137">
        <v>0</v>
      </c>
      <c r="AC490" s="137">
        <v>0</v>
      </c>
      <c r="AD490" s="137">
        <v>0</v>
      </c>
    </row>
    <row r="491" spans="1:30" hidden="1">
      <c r="A491" t="str">
        <f>Tabla20[[#This Row],[cedula]]&amp;Tabla20[[#This Row],[prog]]&amp;LEFT(Tabla20[[#This Row],[tipo]],3)</f>
        <v>0310435939713FIJ</v>
      </c>
      <c r="B491" s="135" t="s">
        <v>2463</v>
      </c>
      <c r="C491" s="135" t="s">
        <v>11</v>
      </c>
      <c r="D491" s="135" t="s">
        <v>2497</v>
      </c>
      <c r="E491" s="135" t="s">
        <v>3229</v>
      </c>
      <c r="F491" s="135" t="s">
        <v>3182</v>
      </c>
      <c r="G491" s="135" t="s">
        <v>3186</v>
      </c>
      <c r="H491" s="135" t="s">
        <v>2184</v>
      </c>
      <c r="I491" s="135" t="s">
        <v>1574</v>
      </c>
      <c r="J491" s="135" t="s">
        <v>60</v>
      </c>
      <c r="K491" s="135" t="s">
        <v>589</v>
      </c>
      <c r="L491" s="138">
        <v>25000</v>
      </c>
      <c r="M491" s="140">
        <v>0</v>
      </c>
      <c r="N491" s="138">
        <v>760</v>
      </c>
      <c r="O491" s="138">
        <v>717.5</v>
      </c>
      <c r="P491" s="138">
        <f>SUM(Tabla20[[#This Row],[ADP]:[SFS - Salud Padres]])</f>
        <v>25</v>
      </c>
      <c r="Q491" s="138">
        <v>23497.5</v>
      </c>
      <c r="R491" s="135" t="str">
        <f>_xlfn.XLOOKUP(Tabla20[[#This Row],[cedula]],EMPXSEXO[NODOC],EMPXSEXO[GENERO])</f>
        <v>F</v>
      </c>
      <c r="S491" s="135" t="str">
        <f>_xlfn.XLOOKUP(Tabla20[[#This Row],[nomdepto]],Tabla21[LUGAR],Tabla21[CODLUGAR])</f>
        <v>01.83.02.00.02</v>
      </c>
      <c r="T491" s="135" t="s">
        <v>3724</v>
      </c>
      <c r="U491" s="135" t="s">
        <v>3723</v>
      </c>
      <c r="V491" s="137">
        <v>0</v>
      </c>
      <c r="W491" s="137">
        <v>0</v>
      </c>
      <c r="X491" s="141">
        <v>0</v>
      </c>
      <c r="Y491" s="137">
        <v>0</v>
      </c>
      <c r="Z491" s="140">
        <v>0</v>
      </c>
      <c r="AA491" s="138">
        <v>25</v>
      </c>
      <c r="AB491" s="137">
        <v>0</v>
      </c>
      <c r="AC491" s="137">
        <v>0</v>
      </c>
      <c r="AD491" s="140">
        <v>0</v>
      </c>
    </row>
    <row r="492" spans="1:30" hidden="1">
      <c r="A492" t="str">
        <f>Tabla20[[#This Row],[cedula]]&amp;Tabla20[[#This Row],[prog]]&amp;LEFT(Tabla20[[#This Row],[tipo]],3)</f>
        <v>0310385271513FIJ</v>
      </c>
      <c r="B492" s="135" t="s">
        <v>2463</v>
      </c>
      <c r="C492" s="135" t="s">
        <v>11</v>
      </c>
      <c r="D492" s="135" t="s">
        <v>2497</v>
      </c>
      <c r="E492" s="135" t="s">
        <v>3229</v>
      </c>
      <c r="F492" s="135" t="s">
        <v>3182</v>
      </c>
      <c r="G492" s="135" t="s">
        <v>3186</v>
      </c>
      <c r="H492" s="135" t="s">
        <v>2189</v>
      </c>
      <c r="I492" s="135" t="s">
        <v>1575</v>
      </c>
      <c r="J492" s="135" t="s">
        <v>60</v>
      </c>
      <c r="K492" s="135" t="s">
        <v>589</v>
      </c>
      <c r="L492" s="138">
        <v>25000</v>
      </c>
      <c r="M492" s="137">
        <v>0</v>
      </c>
      <c r="N492" s="138">
        <v>760</v>
      </c>
      <c r="O492" s="138">
        <v>717.5</v>
      </c>
      <c r="P492" s="138">
        <f>SUM(Tabla20[[#This Row],[ADP]:[SFS - Salud Padres]])</f>
        <v>1602.45</v>
      </c>
      <c r="Q492" s="138">
        <v>21920.05</v>
      </c>
      <c r="R492" s="135" t="str">
        <f>_xlfn.XLOOKUP(Tabla20[[#This Row],[cedula]],EMPXSEXO[NODOC],EMPXSEXO[GENERO])</f>
        <v>F</v>
      </c>
      <c r="S492" s="135" t="str">
        <f>_xlfn.XLOOKUP(Tabla20[[#This Row],[nomdepto]],Tabla21[LUGAR],Tabla21[CODLUGAR])</f>
        <v>01.83.02.00.02</v>
      </c>
      <c r="T492" s="135" t="s">
        <v>3724</v>
      </c>
      <c r="U492" s="135" t="s">
        <v>3723</v>
      </c>
      <c r="V492" s="137">
        <v>0</v>
      </c>
      <c r="W492" s="141">
        <v>0</v>
      </c>
      <c r="X492" s="140">
        <v>0</v>
      </c>
      <c r="Y492" s="137">
        <v>0</v>
      </c>
      <c r="Z492" s="141">
        <v>0</v>
      </c>
      <c r="AA492" s="138">
        <v>25</v>
      </c>
      <c r="AB492" s="137">
        <v>0</v>
      </c>
      <c r="AC492" s="137">
        <v>0</v>
      </c>
      <c r="AD492" s="139">
        <v>1577.45</v>
      </c>
    </row>
    <row r="493" spans="1:30" hidden="1">
      <c r="A493" t="str">
        <f>Tabla20[[#This Row],[cedula]]&amp;Tabla20[[#This Row],[prog]]&amp;LEFT(Tabla20[[#This Row],[tipo]],3)</f>
        <v>0310107645713FIJ</v>
      </c>
      <c r="B493" s="135" t="s">
        <v>2463</v>
      </c>
      <c r="C493" s="135" t="s">
        <v>11</v>
      </c>
      <c r="D493" s="135" t="s">
        <v>2497</v>
      </c>
      <c r="E493" s="135" t="s">
        <v>3229</v>
      </c>
      <c r="F493" s="135" t="s">
        <v>3182</v>
      </c>
      <c r="G493" s="135" t="s">
        <v>3189</v>
      </c>
      <c r="H493" s="135" t="s">
        <v>2039</v>
      </c>
      <c r="I493" s="135" t="s">
        <v>594</v>
      </c>
      <c r="J493" s="135" t="s">
        <v>394</v>
      </c>
      <c r="K493" s="135" t="s">
        <v>589</v>
      </c>
      <c r="L493" s="138">
        <v>24000</v>
      </c>
      <c r="M493" s="137">
        <v>0</v>
      </c>
      <c r="N493" s="138">
        <v>729.6</v>
      </c>
      <c r="O493" s="138">
        <v>688.8</v>
      </c>
      <c r="P493" s="138">
        <f>SUM(Tabla20[[#This Row],[ADP]:[SFS - Salud Padres]])</f>
        <v>325</v>
      </c>
      <c r="Q493" s="138">
        <v>22256.6</v>
      </c>
      <c r="R493" s="135" t="str">
        <f>_xlfn.XLOOKUP(Tabla20[[#This Row],[cedula]],EMPXSEXO[NODOC],EMPXSEXO[GENERO])</f>
        <v>M</v>
      </c>
      <c r="S493" s="135" t="str">
        <f>_xlfn.XLOOKUP(Tabla20[[#This Row],[nomdepto]],Tabla21[LUGAR],Tabla21[CODLUGAR])</f>
        <v>01.83.02.00.02</v>
      </c>
      <c r="T493" s="135" t="s">
        <v>3724</v>
      </c>
      <c r="U493" s="135" t="s">
        <v>3723</v>
      </c>
      <c r="V493" s="137">
        <v>0</v>
      </c>
      <c r="W493" s="138">
        <v>300</v>
      </c>
      <c r="X493" s="140">
        <v>0</v>
      </c>
      <c r="Y493" s="137">
        <v>0</v>
      </c>
      <c r="Z493" s="141">
        <v>0</v>
      </c>
      <c r="AA493" s="138">
        <v>25</v>
      </c>
      <c r="AB493" s="137">
        <v>0</v>
      </c>
      <c r="AC493" s="137">
        <v>0</v>
      </c>
      <c r="AD493" s="137">
        <v>0</v>
      </c>
    </row>
    <row r="494" spans="1:30" hidden="1">
      <c r="A494" t="str">
        <f>Tabla20[[#This Row],[cedula]]&amp;Tabla20[[#This Row],[prog]]&amp;LEFT(Tabla20[[#This Row],[tipo]],3)</f>
        <v>0310013802713FIJ</v>
      </c>
      <c r="B494" s="135" t="s">
        <v>2463</v>
      </c>
      <c r="C494" s="135" t="s">
        <v>11</v>
      </c>
      <c r="D494" s="135" t="s">
        <v>2497</v>
      </c>
      <c r="E494" s="135" t="s">
        <v>3229</v>
      </c>
      <c r="F494" s="135" t="s">
        <v>3182</v>
      </c>
      <c r="G494" s="135" t="s">
        <v>3186</v>
      </c>
      <c r="H494" s="135" t="s">
        <v>3133</v>
      </c>
      <c r="I494" s="135" t="s">
        <v>3132</v>
      </c>
      <c r="J494" s="135" t="s">
        <v>586</v>
      </c>
      <c r="K494" s="135" t="s">
        <v>589</v>
      </c>
      <c r="L494" s="138">
        <v>24000</v>
      </c>
      <c r="M494" s="137">
        <v>0</v>
      </c>
      <c r="N494" s="138">
        <v>729.6</v>
      </c>
      <c r="O494" s="138">
        <v>688.8</v>
      </c>
      <c r="P494" s="138">
        <f>SUM(Tabla20[[#This Row],[ADP]:[SFS - Salud Padres]])</f>
        <v>25</v>
      </c>
      <c r="Q494" s="138">
        <v>22556.6</v>
      </c>
      <c r="R494" s="135" t="str">
        <f>_xlfn.XLOOKUP(Tabla20[[#This Row],[cedula]],EMPXSEXO[NODOC],EMPXSEXO[GENERO])</f>
        <v>M</v>
      </c>
      <c r="S494" s="135" t="str">
        <f>_xlfn.XLOOKUP(Tabla20[[#This Row],[nomdepto]],Tabla21[LUGAR],Tabla21[CODLUGAR])</f>
        <v>01.83.02.00.02</v>
      </c>
      <c r="T494" s="135" t="s">
        <v>3724</v>
      </c>
      <c r="U494" s="135" t="s">
        <v>3723</v>
      </c>
      <c r="V494" s="137">
        <v>0</v>
      </c>
      <c r="W494" s="141">
        <v>0</v>
      </c>
      <c r="X494" s="140">
        <v>0</v>
      </c>
      <c r="Y494" s="137">
        <v>0</v>
      </c>
      <c r="Z494" s="141">
        <v>0</v>
      </c>
      <c r="AA494" s="138">
        <v>25</v>
      </c>
      <c r="AB494" s="137">
        <v>0</v>
      </c>
      <c r="AC494" s="137">
        <v>0</v>
      </c>
      <c r="AD494" s="137">
        <v>0</v>
      </c>
    </row>
    <row r="495" spans="1:30" hidden="1">
      <c r="A495" t="str">
        <f>Tabla20[[#This Row],[cedula]]&amp;Tabla20[[#This Row],[prog]]&amp;LEFT(Tabla20[[#This Row],[tipo]],3)</f>
        <v>0310278438013FIJ</v>
      </c>
      <c r="B495" s="135" t="s">
        <v>2463</v>
      </c>
      <c r="C495" s="135" t="s">
        <v>11</v>
      </c>
      <c r="D495" s="135" t="s">
        <v>2497</v>
      </c>
      <c r="E495" s="135" t="s">
        <v>3229</v>
      </c>
      <c r="F495" s="135" t="s">
        <v>3182</v>
      </c>
      <c r="G495" s="135" t="s">
        <v>3190</v>
      </c>
      <c r="H495" s="135" t="s">
        <v>2025</v>
      </c>
      <c r="I495" s="135" t="s">
        <v>590</v>
      </c>
      <c r="J495" s="135" t="s">
        <v>60</v>
      </c>
      <c r="K495" s="135" t="s">
        <v>589</v>
      </c>
      <c r="L495" s="138">
        <v>22000</v>
      </c>
      <c r="M495" s="137">
        <v>0</v>
      </c>
      <c r="N495" s="138">
        <v>668.8</v>
      </c>
      <c r="O495" s="138">
        <v>631.4</v>
      </c>
      <c r="P495" s="138">
        <f>SUM(Tabla20[[#This Row],[ADP]:[SFS - Salud Padres]])</f>
        <v>625</v>
      </c>
      <c r="Q495" s="138">
        <v>20074.8</v>
      </c>
      <c r="R495" s="135" t="str">
        <f>_xlfn.XLOOKUP(Tabla20[[#This Row],[cedula]],EMPXSEXO[NODOC],EMPXSEXO[GENERO])</f>
        <v>F</v>
      </c>
      <c r="S495" s="135" t="str">
        <f>_xlfn.XLOOKUP(Tabla20[[#This Row],[nomdepto]],Tabla21[LUGAR],Tabla21[CODLUGAR])</f>
        <v>01.83.02.00.02</v>
      </c>
      <c r="T495" s="135" t="s">
        <v>3724</v>
      </c>
      <c r="U495" s="135" t="s">
        <v>3723</v>
      </c>
      <c r="V495" s="137">
        <v>0</v>
      </c>
      <c r="W495" s="138">
        <v>600</v>
      </c>
      <c r="X495" s="141">
        <v>0</v>
      </c>
      <c r="Y495" s="137">
        <v>0</v>
      </c>
      <c r="Z495" s="141">
        <v>0</v>
      </c>
      <c r="AA495" s="138">
        <v>25</v>
      </c>
      <c r="AB495" s="137">
        <v>0</v>
      </c>
      <c r="AC495" s="137">
        <v>0</v>
      </c>
      <c r="AD495" s="141">
        <v>0</v>
      </c>
    </row>
    <row r="496" spans="1:30" hidden="1">
      <c r="A496" t="str">
        <f>Tabla20[[#This Row],[cedula]]&amp;Tabla20[[#This Row],[prog]]&amp;LEFT(Tabla20[[#This Row],[tipo]],3)</f>
        <v>0350008607313FIJ</v>
      </c>
      <c r="B496" s="135" t="s">
        <v>2463</v>
      </c>
      <c r="C496" s="135" t="s">
        <v>11</v>
      </c>
      <c r="D496" s="135" t="s">
        <v>2497</v>
      </c>
      <c r="E496" s="135" t="s">
        <v>3229</v>
      </c>
      <c r="F496" s="135" t="s">
        <v>3182</v>
      </c>
      <c r="G496" s="135" t="s">
        <v>3190</v>
      </c>
      <c r="H496" s="135" t="s">
        <v>2131</v>
      </c>
      <c r="I496" s="135" t="s">
        <v>608</v>
      </c>
      <c r="J496" s="135" t="s">
        <v>60</v>
      </c>
      <c r="K496" s="135" t="s">
        <v>589</v>
      </c>
      <c r="L496" s="138">
        <v>22000</v>
      </c>
      <c r="M496" s="137">
        <v>0</v>
      </c>
      <c r="N496" s="138">
        <v>668.8</v>
      </c>
      <c r="O496" s="138">
        <v>631.4</v>
      </c>
      <c r="P496" s="138">
        <f>SUM(Tabla20[[#This Row],[ADP]:[SFS - Salud Padres]])</f>
        <v>325</v>
      </c>
      <c r="Q496" s="138">
        <v>20374.8</v>
      </c>
      <c r="R496" s="135" t="str">
        <f>_xlfn.XLOOKUP(Tabla20[[#This Row],[cedula]],EMPXSEXO[NODOC],EMPXSEXO[GENERO])</f>
        <v>M</v>
      </c>
      <c r="S496" s="135" t="str">
        <f>_xlfn.XLOOKUP(Tabla20[[#This Row],[nomdepto]],Tabla21[LUGAR],Tabla21[CODLUGAR])</f>
        <v>01.83.02.00.02</v>
      </c>
      <c r="T496" s="135" t="s">
        <v>3724</v>
      </c>
      <c r="U496" s="135" t="s">
        <v>3723</v>
      </c>
      <c r="V496" s="137">
        <v>0</v>
      </c>
      <c r="W496" s="139">
        <v>300</v>
      </c>
      <c r="X496" s="140">
        <v>0</v>
      </c>
      <c r="Y496" s="137">
        <v>0</v>
      </c>
      <c r="Z496" s="140">
        <v>0</v>
      </c>
      <c r="AA496" s="138">
        <v>25</v>
      </c>
      <c r="AB496" s="137">
        <v>0</v>
      </c>
      <c r="AC496" s="137">
        <v>0</v>
      </c>
      <c r="AD496" s="137">
        <v>0</v>
      </c>
    </row>
    <row r="497" spans="1:30" hidden="1">
      <c r="A497" t="str">
        <f>Tabla20[[#This Row],[cedula]]&amp;Tabla20[[#This Row],[prog]]&amp;LEFT(Tabla20[[#This Row],[tipo]],3)</f>
        <v>0310149607713FIJ</v>
      </c>
      <c r="B497" s="135" t="s">
        <v>2463</v>
      </c>
      <c r="C497" s="135" t="s">
        <v>11</v>
      </c>
      <c r="D497" s="135" t="s">
        <v>2497</v>
      </c>
      <c r="E497" s="135" t="s">
        <v>3229</v>
      </c>
      <c r="F497" s="135" t="s">
        <v>3182</v>
      </c>
      <c r="G497" s="135" t="s">
        <v>3189</v>
      </c>
      <c r="H497" s="135" t="s">
        <v>2176</v>
      </c>
      <c r="I497" s="135" t="s">
        <v>619</v>
      </c>
      <c r="J497" s="135" t="s">
        <v>433</v>
      </c>
      <c r="K497" s="135" t="s">
        <v>589</v>
      </c>
      <c r="L497" s="138">
        <v>22000</v>
      </c>
      <c r="M497" s="137">
        <v>0</v>
      </c>
      <c r="N497" s="138">
        <v>668.8</v>
      </c>
      <c r="O497" s="138">
        <v>631.4</v>
      </c>
      <c r="P497" s="138">
        <f>SUM(Tabla20[[#This Row],[ADP]:[SFS - Salud Padres]])</f>
        <v>25</v>
      </c>
      <c r="Q497" s="138">
        <v>20674.8</v>
      </c>
      <c r="R497" s="135" t="str">
        <f>_xlfn.XLOOKUP(Tabla20[[#This Row],[cedula]],EMPXSEXO[NODOC],EMPXSEXO[GENERO])</f>
        <v>F</v>
      </c>
      <c r="S497" s="135" t="str">
        <f>_xlfn.XLOOKUP(Tabla20[[#This Row],[nomdepto]],Tabla21[LUGAR],Tabla21[CODLUGAR])</f>
        <v>01.83.02.00.02</v>
      </c>
      <c r="T497" s="135" t="s">
        <v>3724</v>
      </c>
      <c r="U497" s="135" t="s">
        <v>3723</v>
      </c>
      <c r="V497" s="137">
        <v>0</v>
      </c>
      <c r="W497" s="140">
        <v>0</v>
      </c>
      <c r="X497" s="141">
        <v>0</v>
      </c>
      <c r="Y497" s="137">
        <v>0</v>
      </c>
      <c r="Z497" s="140">
        <v>0</v>
      </c>
      <c r="AA497" s="138">
        <v>25</v>
      </c>
      <c r="AB497" s="137">
        <v>0</v>
      </c>
      <c r="AC497" s="137">
        <v>0</v>
      </c>
      <c r="AD497" s="137">
        <v>0</v>
      </c>
    </row>
    <row r="498" spans="1:30" hidden="1">
      <c r="A498" t="str">
        <f>Tabla20[[#This Row],[cedula]]&amp;Tabla20[[#This Row],[prog]]&amp;LEFT(Tabla20[[#This Row],[tipo]],3)</f>
        <v>0360031800413FIJ</v>
      </c>
      <c r="B498" s="135" t="s">
        <v>2463</v>
      </c>
      <c r="C498" s="135" t="s">
        <v>11</v>
      </c>
      <c r="D498" s="135" t="s">
        <v>2497</v>
      </c>
      <c r="E498" s="135" t="s">
        <v>3229</v>
      </c>
      <c r="F498" s="135" t="s">
        <v>3182</v>
      </c>
      <c r="G498" s="135" t="s">
        <v>3190</v>
      </c>
      <c r="H498" s="135" t="s">
        <v>2191</v>
      </c>
      <c r="I498" s="135" t="s">
        <v>624</v>
      </c>
      <c r="J498" s="135" t="s">
        <v>60</v>
      </c>
      <c r="K498" s="135" t="s">
        <v>589</v>
      </c>
      <c r="L498" s="138">
        <v>22000</v>
      </c>
      <c r="M498" s="137">
        <v>0</v>
      </c>
      <c r="N498" s="138">
        <v>668.8</v>
      </c>
      <c r="O498" s="138">
        <v>631.4</v>
      </c>
      <c r="P498" s="138">
        <f>SUM(Tabla20[[#This Row],[ADP]:[SFS - Salud Padres]])</f>
        <v>25</v>
      </c>
      <c r="Q498" s="138">
        <v>20674.8</v>
      </c>
      <c r="R498" s="135" t="str">
        <f>_xlfn.XLOOKUP(Tabla20[[#This Row],[cedula]],EMPXSEXO[NODOC],EMPXSEXO[GENERO])</f>
        <v>F</v>
      </c>
      <c r="S498" s="135" t="str">
        <f>_xlfn.XLOOKUP(Tabla20[[#This Row],[nomdepto]],Tabla21[LUGAR],Tabla21[CODLUGAR])</f>
        <v>01.83.02.00.02</v>
      </c>
      <c r="T498" s="135" t="s">
        <v>3724</v>
      </c>
      <c r="U498" s="135" t="s">
        <v>3723</v>
      </c>
      <c r="V498" s="137">
        <v>0</v>
      </c>
      <c r="W498" s="137">
        <v>0</v>
      </c>
      <c r="X498" s="141">
        <v>0</v>
      </c>
      <c r="Y498" s="137">
        <v>0</v>
      </c>
      <c r="Z498" s="141">
        <v>0</v>
      </c>
      <c r="AA498" s="138">
        <v>25</v>
      </c>
      <c r="AB498" s="137">
        <v>0</v>
      </c>
      <c r="AC498" s="137">
        <v>0</v>
      </c>
      <c r="AD498" s="137">
        <v>0</v>
      </c>
    </row>
    <row r="499" spans="1:30" hidden="1">
      <c r="A499" t="str">
        <f>Tabla20[[#This Row],[cedula]]&amp;Tabla20[[#This Row],[prog]]&amp;LEFT(Tabla20[[#This Row],[tipo]],3)</f>
        <v>0310492200413FIJ</v>
      </c>
      <c r="B499" s="135" t="s">
        <v>2463</v>
      </c>
      <c r="C499" s="135" t="s">
        <v>11</v>
      </c>
      <c r="D499" s="135" t="s">
        <v>2497</v>
      </c>
      <c r="E499" s="135" t="s">
        <v>3229</v>
      </c>
      <c r="F499" s="135" t="s">
        <v>3182</v>
      </c>
      <c r="G499" s="135" t="s">
        <v>3184</v>
      </c>
      <c r="H499" s="135" t="s">
        <v>2045</v>
      </c>
      <c r="I499" s="135" t="s">
        <v>1571</v>
      </c>
      <c r="J499" s="135" t="s">
        <v>8</v>
      </c>
      <c r="K499" s="135" t="s">
        <v>589</v>
      </c>
      <c r="L499" s="138">
        <v>20000</v>
      </c>
      <c r="M499" s="137">
        <v>0</v>
      </c>
      <c r="N499" s="138">
        <v>608</v>
      </c>
      <c r="O499" s="138">
        <v>574</v>
      </c>
      <c r="P499" s="138">
        <f>SUM(Tabla20[[#This Row],[ADP]:[SFS - Salud Padres]])</f>
        <v>25</v>
      </c>
      <c r="Q499" s="138">
        <v>18793</v>
      </c>
      <c r="R499" s="135" t="str">
        <f>_xlfn.XLOOKUP(Tabla20[[#This Row],[cedula]],EMPXSEXO[NODOC],EMPXSEXO[GENERO])</f>
        <v>F</v>
      </c>
      <c r="S499" s="135" t="str">
        <f>_xlfn.XLOOKUP(Tabla20[[#This Row],[nomdepto]],Tabla21[LUGAR],Tabla21[CODLUGAR])</f>
        <v>01.83.02.00.02</v>
      </c>
      <c r="T499" s="135" t="s">
        <v>3724</v>
      </c>
      <c r="U499" s="135" t="s">
        <v>3723</v>
      </c>
      <c r="V499" s="137">
        <v>0</v>
      </c>
      <c r="W499" s="137">
        <v>0</v>
      </c>
      <c r="X499" s="141">
        <v>0</v>
      </c>
      <c r="Y499" s="137">
        <v>0</v>
      </c>
      <c r="Z499" s="137">
        <v>0</v>
      </c>
      <c r="AA499" s="138">
        <v>25</v>
      </c>
      <c r="AB499" s="137">
        <v>0</v>
      </c>
      <c r="AC499" s="137">
        <v>0</v>
      </c>
      <c r="AD499" s="137">
        <v>0</v>
      </c>
    </row>
    <row r="500" spans="1:30" hidden="1">
      <c r="A500" t="str">
        <f>Tabla20[[#This Row],[cedula]]&amp;Tabla20[[#This Row],[prog]]&amp;LEFT(Tabla20[[#This Row],[tipo]],3)</f>
        <v>0310341030813FIJ</v>
      </c>
      <c r="B500" s="135" t="s">
        <v>2463</v>
      </c>
      <c r="C500" s="135" t="s">
        <v>11</v>
      </c>
      <c r="D500" s="135" t="s">
        <v>2497</v>
      </c>
      <c r="E500" s="135" t="s">
        <v>3229</v>
      </c>
      <c r="F500" s="135" t="s">
        <v>3182</v>
      </c>
      <c r="G500" s="135" t="s">
        <v>3184</v>
      </c>
      <c r="H500" s="135" t="s">
        <v>2060</v>
      </c>
      <c r="I500" s="135" t="s">
        <v>1055</v>
      </c>
      <c r="J500" s="135" t="s">
        <v>394</v>
      </c>
      <c r="K500" s="135" t="s">
        <v>589</v>
      </c>
      <c r="L500" s="138">
        <v>20000</v>
      </c>
      <c r="M500" s="141">
        <v>0</v>
      </c>
      <c r="N500" s="138">
        <v>608</v>
      </c>
      <c r="O500" s="138">
        <v>574</v>
      </c>
      <c r="P500" s="138">
        <f>SUM(Tabla20[[#This Row],[ADP]:[SFS - Salud Padres]])</f>
        <v>25</v>
      </c>
      <c r="Q500" s="138">
        <v>18793</v>
      </c>
      <c r="R500" s="135" t="str">
        <f>_xlfn.XLOOKUP(Tabla20[[#This Row],[cedula]],EMPXSEXO[NODOC],EMPXSEXO[GENERO])</f>
        <v>M</v>
      </c>
      <c r="S500" s="135" t="str">
        <f>_xlfn.XLOOKUP(Tabla20[[#This Row],[nomdepto]],Tabla21[LUGAR],Tabla21[CODLUGAR])</f>
        <v>01.83.02.00.02</v>
      </c>
      <c r="T500" s="135" t="s">
        <v>3724</v>
      </c>
      <c r="U500" s="135" t="s">
        <v>3723</v>
      </c>
      <c r="V500" s="137">
        <v>0</v>
      </c>
      <c r="W500" s="137">
        <v>0</v>
      </c>
      <c r="X500" s="140">
        <v>0</v>
      </c>
      <c r="Y500" s="137">
        <v>0</v>
      </c>
      <c r="Z500" s="137">
        <v>0</v>
      </c>
      <c r="AA500" s="138">
        <v>25</v>
      </c>
      <c r="AB500" s="137">
        <v>0</v>
      </c>
      <c r="AC500" s="137">
        <v>0</v>
      </c>
      <c r="AD500" s="141">
        <v>0</v>
      </c>
    </row>
    <row r="501" spans="1:30" hidden="1">
      <c r="A501" t="str">
        <f>Tabla20[[#This Row],[cedula]]&amp;Tabla20[[#This Row],[prog]]&amp;LEFT(Tabla20[[#This Row],[tipo]],3)</f>
        <v>4022562105713FIJ</v>
      </c>
      <c r="B501" s="135" t="s">
        <v>2463</v>
      </c>
      <c r="C501" s="135" t="s">
        <v>11</v>
      </c>
      <c r="D501" s="135" t="s">
        <v>2497</v>
      </c>
      <c r="E501" s="135" t="s">
        <v>3229</v>
      </c>
      <c r="F501" s="135" t="s">
        <v>3182</v>
      </c>
      <c r="G501" s="135" t="s">
        <v>3186</v>
      </c>
      <c r="H501" s="135" t="s">
        <v>3367</v>
      </c>
      <c r="I501" s="135" t="s">
        <v>3366</v>
      </c>
      <c r="J501" s="135" t="s">
        <v>55</v>
      </c>
      <c r="K501" s="135" t="s">
        <v>589</v>
      </c>
      <c r="L501" s="138">
        <v>20000</v>
      </c>
      <c r="M501" s="141">
        <v>0</v>
      </c>
      <c r="N501" s="138">
        <v>608</v>
      </c>
      <c r="O501" s="138">
        <v>574</v>
      </c>
      <c r="P501" s="138">
        <f>SUM(Tabla20[[#This Row],[ADP]:[SFS - Salud Padres]])</f>
        <v>25</v>
      </c>
      <c r="Q501" s="138">
        <v>18793</v>
      </c>
      <c r="R501" s="135" t="str">
        <f>_xlfn.XLOOKUP(Tabla20[[#This Row],[cedula]],EMPXSEXO[NODOC],EMPXSEXO[GENERO])</f>
        <v>F</v>
      </c>
      <c r="S501" s="135" t="str">
        <f>_xlfn.XLOOKUP(Tabla20[[#This Row],[nomdepto]],Tabla21[LUGAR],Tabla21[CODLUGAR])</f>
        <v>01.83.02.00.02</v>
      </c>
      <c r="T501" s="135" t="s">
        <v>3724</v>
      </c>
      <c r="U501" s="135" t="s">
        <v>3723</v>
      </c>
      <c r="V501" s="137">
        <v>0</v>
      </c>
      <c r="W501" s="141">
        <v>0</v>
      </c>
      <c r="X501" s="141">
        <v>0</v>
      </c>
      <c r="Y501" s="137">
        <v>0</v>
      </c>
      <c r="Z501" s="141">
        <v>0</v>
      </c>
      <c r="AA501" s="138">
        <v>25</v>
      </c>
      <c r="AB501" s="137">
        <v>0</v>
      </c>
      <c r="AC501" s="137">
        <v>0</v>
      </c>
      <c r="AD501" s="141">
        <v>0</v>
      </c>
    </row>
    <row r="502" spans="1:30" hidden="1">
      <c r="A502" t="str">
        <f>Tabla20[[#This Row],[cedula]]&amp;Tabla20[[#This Row],[prog]]&amp;LEFT(Tabla20[[#This Row],[tipo]],3)</f>
        <v>0011552422513FIJ</v>
      </c>
      <c r="B502" s="135" t="s">
        <v>2463</v>
      </c>
      <c r="C502" s="135" t="s">
        <v>11</v>
      </c>
      <c r="D502" s="135" t="s">
        <v>2497</v>
      </c>
      <c r="E502" s="135" t="s">
        <v>3229</v>
      </c>
      <c r="F502" s="135" t="s">
        <v>3182</v>
      </c>
      <c r="G502" s="135" t="s">
        <v>3186</v>
      </c>
      <c r="H502" s="135" t="s">
        <v>3240</v>
      </c>
      <c r="I502" s="135" t="s">
        <v>3239</v>
      </c>
      <c r="J502" s="135" t="s">
        <v>394</v>
      </c>
      <c r="K502" s="135" t="s">
        <v>589</v>
      </c>
      <c r="L502" s="138">
        <v>20000</v>
      </c>
      <c r="M502" s="141">
        <v>0</v>
      </c>
      <c r="N502" s="138">
        <v>608</v>
      </c>
      <c r="O502" s="138">
        <v>574</v>
      </c>
      <c r="P502" s="138">
        <f>SUM(Tabla20[[#This Row],[ADP]:[SFS - Salud Padres]])</f>
        <v>25</v>
      </c>
      <c r="Q502" s="138">
        <v>18793</v>
      </c>
      <c r="R502" s="135" t="str">
        <f>_xlfn.XLOOKUP(Tabla20[[#This Row],[cedula]],EMPXSEXO[NODOC],EMPXSEXO[GENERO])</f>
        <v>M</v>
      </c>
      <c r="S502" s="135" t="str">
        <f>_xlfn.XLOOKUP(Tabla20[[#This Row],[nomdepto]],Tabla21[LUGAR],Tabla21[CODLUGAR])</f>
        <v>01.83.02.00.02</v>
      </c>
      <c r="T502" s="135" t="s">
        <v>3724</v>
      </c>
      <c r="U502" s="135" t="s">
        <v>3723</v>
      </c>
      <c r="V502" s="137">
        <v>0</v>
      </c>
      <c r="W502" s="137">
        <v>0</v>
      </c>
      <c r="X502" s="137">
        <v>0</v>
      </c>
      <c r="Y502" s="137">
        <v>0</v>
      </c>
      <c r="Z502" s="141">
        <v>0</v>
      </c>
      <c r="AA502" s="138">
        <v>25</v>
      </c>
      <c r="AB502" s="137">
        <v>0</v>
      </c>
      <c r="AC502" s="137">
        <v>0</v>
      </c>
      <c r="AD502" s="141">
        <v>0</v>
      </c>
    </row>
    <row r="503" spans="1:30" hidden="1">
      <c r="A503" t="str">
        <f>Tabla20[[#This Row],[cedula]]&amp;Tabla20[[#This Row],[prog]]&amp;LEFT(Tabla20[[#This Row],[tipo]],3)</f>
        <v>4022649441313FIJ</v>
      </c>
      <c r="B503" s="135" t="s">
        <v>2463</v>
      </c>
      <c r="C503" s="135" t="s">
        <v>11</v>
      </c>
      <c r="D503" s="135" t="s">
        <v>2497</v>
      </c>
      <c r="E503" s="135" t="s">
        <v>3229</v>
      </c>
      <c r="F503" s="135" t="s">
        <v>3182</v>
      </c>
      <c r="G503" s="135" t="s">
        <v>3186</v>
      </c>
      <c r="H503" s="135" t="s">
        <v>3246</v>
      </c>
      <c r="I503" s="135" t="s">
        <v>3245</v>
      </c>
      <c r="J503" s="135" t="s">
        <v>27</v>
      </c>
      <c r="K503" s="135" t="s">
        <v>589</v>
      </c>
      <c r="L503" s="138">
        <v>18000</v>
      </c>
      <c r="M503" s="141">
        <v>0</v>
      </c>
      <c r="N503" s="138">
        <v>547.20000000000005</v>
      </c>
      <c r="O503" s="138">
        <v>516.6</v>
      </c>
      <c r="P503" s="138">
        <f>SUM(Tabla20[[#This Row],[ADP]:[SFS - Salud Padres]])</f>
        <v>25</v>
      </c>
      <c r="Q503" s="138">
        <v>16911.2</v>
      </c>
      <c r="R503" s="135" t="str">
        <f>_xlfn.XLOOKUP(Tabla20[[#This Row],[cedula]],EMPXSEXO[NODOC],EMPXSEXO[GENERO])</f>
        <v>M</v>
      </c>
      <c r="S503" s="135" t="str">
        <f>_xlfn.XLOOKUP(Tabla20[[#This Row],[nomdepto]],Tabla21[LUGAR],Tabla21[CODLUGAR])</f>
        <v>01.83.02.00.02</v>
      </c>
      <c r="T503" s="135" t="s">
        <v>3724</v>
      </c>
      <c r="U503" s="135" t="s">
        <v>3723</v>
      </c>
      <c r="V503" s="137">
        <v>0</v>
      </c>
      <c r="W503" s="141">
        <v>0</v>
      </c>
      <c r="X503" s="140">
        <v>0</v>
      </c>
      <c r="Y503" s="137">
        <v>0</v>
      </c>
      <c r="Z503" s="141">
        <v>0</v>
      </c>
      <c r="AA503" s="138">
        <v>25</v>
      </c>
      <c r="AB503" s="137">
        <v>0</v>
      </c>
      <c r="AC503" s="137">
        <v>0</v>
      </c>
      <c r="AD503" s="137">
        <v>0</v>
      </c>
    </row>
    <row r="504" spans="1:30" hidden="1">
      <c r="A504" t="str">
        <f>Tabla20[[#This Row],[cedula]]&amp;Tabla20[[#This Row],[prog]]&amp;LEFT(Tabla20[[#This Row],[tipo]],3)</f>
        <v>0310122505413FIJ</v>
      </c>
      <c r="B504" s="135" t="s">
        <v>2463</v>
      </c>
      <c r="C504" s="135" t="s">
        <v>11</v>
      </c>
      <c r="D504" s="135" t="s">
        <v>2497</v>
      </c>
      <c r="E504" s="135" t="s">
        <v>3229</v>
      </c>
      <c r="F504" s="135" t="s">
        <v>3182</v>
      </c>
      <c r="G504" s="135" t="s">
        <v>3186</v>
      </c>
      <c r="H504" s="135" t="s">
        <v>2656</v>
      </c>
      <c r="I504" s="135" t="s">
        <v>2655</v>
      </c>
      <c r="J504" s="135" t="s">
        <v>8</v>
      </c>
      <c r="K504" s="135" t="s">
        <v>589</v>
      </c>
      <c r="L504" s="138">
        <v>17000</v>
      </c>
      <c r="M504" s="137">
        <v>0</v>
      </c>
      <c r="N504" s="138">
        <v>516.79999999999995</v>
      </c>
      <c r="O504" s="138">
        <v>487.9</v>
      </c>
      <c r="P504" s="138">
        <f>SUM(Tabla20[[#This Row],[ADP]:[SFS - Salud Padres]])</f>
        <v>25</v>
      </c>
      <c r="Q504" s="138">
        <v>15970.3</v>
      </c>
      <c r="R504" s="135" t="str">
        <f>_xlfn.XLOOKUP(Tabla20[[#This Row],[cedula]],EMPXSEXO[NODOC],EMPXSEXO[GENERO])</f>
        <v>F</v>
      </c>
      <c r="S504" s="135" t="str">
        <f>_xlfn.XLOOKUP(Tabla20[[#This Row],[nomdepto]],Tabla21[LUGAR],Tabla21[CODLUGAR])</f>
        <v>01.83.02.00.02</v>
      </c>
      <c r="T504" s="135" t="s">
        <v>3724</v>
      </c>
      <c r="U504" s="135" t="s">
        <v>3723</v>
      </c>
      <c r="V504" s="137">
        <v>0</v>
      </c>
      <c r="W504" s="141">
        <v>0</v>
      </c>
      <c r="X504" s="140">
        <v>0</v>
      </c>
      <c r="Y504" s="137">
        <v>0</v>
      </c>
      <c r="Z504" s="140">
        <v>0</v>
      </c>
      <c r="AA504" s="138">
        <v>25</v>
      </c>
      <c r="AB504" s="137">
        <v>0</v>
      </c>
      <c r="AC504" s="137">
        <v>0</v>
      </c>
      <c r="AD504" s="137">
        <v>0</v>
      </c>
    </row>
    <row r="505" spans="1:30" hidden="1">
      <c r="A505" t="str">
        <f>Tabla20[[#This Row],[cedula]]&amp;Tabla20[[#This Row],[prog]]&amp;LEFT(Tabla20[[#This Row],[tipo]],3)</f>
        <v>0370078142413FIJ</v>
      </c>
      <c r="B505" s="135" t="s">
        <v>2463</v>
      </c>
      <c r="C505" s="135" t="s">
        <v>11</v>
      </c>
      <c r="D505" s="135" t="s">
        <v>2497</v>
      </c>
      <c r="E505" s="135" t="s">
        <v>3229</v>
      </c>
      <c r="F505" s="135" t="s">
        <v>3182</v>
      </c>
      <c r="G505" s="135" t="s">
        <v>3186</v>
      </c>
      <c r="H505" s="135" t="s">
        <v>2743</v>
      </c>
      <c r="I505" s="135" t="s">
        <v>2742</v>
      </c>
      <c r="J505" s="135" t="s">
        <v>8</v>
      </c>
      <c r="K505" s="135" t="s">
        <v>589</v>
      </c>
      <c r="L505" s="138">
        <v>17000</v>
      </c>
      <c r="M505" s="137">
        <v>0</v>
      </c>
      <c r="N505" s="138">
        <v>516.79999999999995</v>
      </c>
      <c r="O505" s="138">
        <v>487.9</v>
      </c>
      <c r="P505" s="138">
        <f>SUM(Tabla20[[#This Row],[ADP]:[SFS - Salud Padres]])</f>
        <v>25</v>
      </c>
      <c r="Q505" s="138">
        <v>15970.3</v>
      </c>
      <c r="R505" s="135" t="str">
        <f>_xlfn.XLOOKUP(Tabla20[[#This Row],[cedula]],EMPXSEXO[NODOC],EMPXSEXO[GENERO])</f>
        <v>F</v>
      </c>
      <c r="S505" s="135" t="str">
        <f>_xlfn.XLOOKUP(Tabla20[[#This Row],[nomdepto]],Tabla21[LUGAR],Tabla21[CODLUGAR])</f>
        <v>01.83.02.00.02</v>
      </c>
      <c r="T505" s="135" t="s">
        <v>3724</v>
      </c>
      <c r="U505" s="135" t="s">
        <v>3723</v>
      </c>
      <c r="V505" s="137">
        <v>0</v>
      </c>
      <c r="W505" s="140">
        <v>0</v>
      </c>
      <c r="X505" s="141">
        <v>0</v>
      </c>
      <c r="Y505" s="137">
        <v>0</v>
      </c>
      <c r="Z505" s="140">
        <v>0</v>
      </c>
      <c r="AA505" s="138">
        <v>25</v>
      </c>
      <c r="AB505" s="137">
        <v>0</v>
      </c>
      <c r="AC505" s="137">
        <v>0</v>
      </c>
      <c r="AD505" s="137">
        <v>0</v>
      </c>
    </row>
    <row r="506" spans="1:30" hidden="1">
      <c r="A506" t="str">
        <f>Tabla20[[#This Row],[cedula]]&amp;Tabla20[[#This Row],[prog]]&amp;LEFT(Tabla20[[#This Row],[tipo]],3)</f>
        <v>0310194228613FIJ</v>
      </c>
      <c r="B506" s="135" t="s">
        <v>2463</v>
      </c>
      <c r="C506" s="135" t="s">
        <v>11</v>
      </c>
      <c r="D506" s="135" t="s">
        <v>2497</v>
      </c>
      <c r="E506" s="135" t="s">
        <v>3229</v>
      </c>
      <c r="F506" s="135" t="s">
        <v>3182</v>
      </c>
      <c r="G506" s="135" t="s">
        <v>3190</v>
      </c>
      <c r="H506" s="135" t="s">
        <v>2061</v>
      </c>
      <c r="I506" s="135" t="s">
        <v>599</v>
      </c>
      <c r="J506" s="135" t="s">
        <v>126</v>
      </c>
      <c r="K506" s="135" t="s">
        <v>589</v>
      </c>
      <c r="L506" s="138">
        <v>15000</v>
      </c>
      <c r="M506" s="140">
        <v>0</v>
      </c>
      <c r="N506" s="138">
        <v>456</v>
      </c>
      <c r="O506" s="138">
        <v>430.5</v>
      </c>
      <c r="P506" s="138">
        <f>SUM(Tabla20[[#This Row],[ADP]:[SFS - Salud Padres]])</f>
        <v>325</v>
      </c>
      <c r="Q506" s="138">
        <v>13788.5</v>
      </c>
      <c r="R506" s="135" t="str">
        <f>_xlfn.XLOOKUP(Tabla20[[#This Row],[cedula]],EMPXSEXO[NODOC],EMPXSEXO[GENERO])</f>
        <v>M</v>
      </c>
      <c r="S506" s="135" t="str">
        <f>_xlfn.XLOOKUP(Tabla20[[#This Row],[nomdepto]],Tabla21[LUGAR],Tabla21[CODLUGAR])</f>
        <v>01.83.02.00.02</v>
      </c>
      <c r="T506" s="135" t="s">
        <v>3724</v>
      </c>
      <c r="U506" s="135" t="s">
        <v>3723</v>
      </c>
      <c r="V506" s="137">
        <v>0</v>
      </c>
      <c r="W506" s="139">
        <v>300</v>
      </c>
      <c r="X506" s="141">
        <v>0</v>
      </c>
      <c r="Y506" s="137">
        <v>0</v>
      </c>
      <c r="Z506" s="141">
        <v>0</v>
      </c>
      <c r="AA506" s="138">
        <v>25</v>
      </c>
      <c r="AB506" s="137">
        <v>0</v>
      </c>
      <c r="AC506" s="137">
        <v>0</v>
      </c>
      <c r="AD506" s="137">
        <v>0</v>
      </c>
    </row>
    <row r="507" spans="1:30" hidden="1">
      <c r="A507" t="str">
        <f>Tabla20[[#This Row],[cedula]]&amp;Tabla20[[#This Row],[prog]]&amp;LEFT(Tabla20[[#This Row],[tipo]],3)</f>
        <v>0310279287013FIJ</v>
      </c>
      <c r="B507" s="135" t="s">
        <v>2463</v>
      </c>
      <c r="C507" s="135" t="s">
        <v>11</v>
      </c>
      <c r="D507" s="135" t="s">
        <v>2497</v>
      </c>
      <c r="E507" s="135" t="s">
        <v>3229</v>
      </c>
      <c r="F507" s="135" t="s">
        <v>3182</v>
      </c>
      <c r="G507" s="135" t="s">
        <v>3190</v>
      </c>
      <c r="H507" s="135" t="s">
        <v>2091</v>
      </c>
      <c r="I507" s="135" t="s">
        <v>604</v>
      </c>
      <c r="J507" s="135" t="s">
        <v>8</v>
      </c>
      <c r="K507" s="142" t="s">
        <v>589</v>
      </c>
      <c r="L507" s="138">
        <v>15000</v>
      </c>
      <c r="M507" s="141">
        <v>0</v>
      </c>
      <c r="N507" s="138">
        <v>456</v>
      </c>
      <c r="O507" s="138">
        <v>430.5</v>
      </c>
      <c r="P507" s="138">
        <f>SUM(Tabla20[[#This Row],[ADP]:[SFS - Salud Padres]])</f>
        <v>25</v>
      </c>
      <c r="Q507" s="138">
        <v>14088.5</v>
      </c>
      <c r="R507" s="135" t="str">
        <f>_xlfn.XLOOKUP(Tabla20[[#This Row],[cedula]],EMPXSEXO[NODOC],EMPXSEXO[GENERO])</f>
        <v>F</v>
      </c>
      <c r="S507" s="135" t="str">
        <f>_xlfn.XLOOKUP(Tabla20[[#This Row],[nomdepto]],Tabla21[LUGAR],Tabla21[CODLUGAR])</f>
        <v>01.83.02.00.02</v>
      </c>
      <c r="T507" s="135" t="s">
        <v>3724</v>
      </c>
      <c r="U507" s="135" t="s">
        <v>3723</v>
      </c>
      <c r="V507" s="137">
        <v>0</v>
      </c>
      <c r="W507" s="141">
        <v>0</v>
      </c>
      <c r="X507" s="141">
        <v>0</v>
      </c>
      <c r="Y507" s="137">
        <v>0</v>
      </c>
      <c r="Z507" s="141">
        <v>0</v>
      </c>
      <c r="AA507" s="138">
        <v>25</v>
      </c>
      <c r="AB507" s="137">
        <v>0</v>
      </c>
      <c r="AC507" s="137">
        <v>0</v>
      </c>
      <c r="AD507" s="137">
        <v>0</v>
      </c>
    </row>
    <row r="508" spans="1:30" hidden="1">
      <c r="A508" t="str">
        <f>Tabla20[[#This Row],[cedula]]&amp;Tabla20[[#This Row],[prog]]&amp;LEFT(Tabla20[[#This Row],[tipo]],3)</f>
        <v>0310310428113FIJ</v>
      </c>
      <c r="B508" s="135" t="s">
        <v>2463</v>
      </c>
      <c r="C508" s="135" t="s">
        <v>11</v>
      </c>
      <c r="D508" s="135" t="s">
        <v>2497</v>
      </c>
      <c r="E508" s="135" t="s">
        <v>3229</v>
      </c>
      <c r="F508" s="135" t="s">
        <v>3182</v>
      </c>
      <c r="G508" s="135" t="s">
        <v>3190</v>
      </c>
      <c r="H508" s="135" t="s">
        <v>2118</v>
      </c>
      <c r="I508" s="135" t="s">
        <v>607</v>
      </c>
      <c r="J508" s="135" t="s">
        <v>126</v>
      </c>
      <c r="K508" s="142" t="s">
        <v>589</v>
      </c>
      <c r="L508" s="138">
        <v>15000</v>
      </c>
      <c r="M508" s="137">
        <v>0</v>
      </c>
      <c r="N508" s="138">
        <v>456</v>
      </c>
      <c r="O508" s="138">
        <v>430.5</v>
      </c>
      <c r="P508" s="138">
        <f>SUM(Tabla20[[#This Row],[ADP]:[SFS - Salud Padres]])</f>
        <v>25</v>
      </c>
      <c r="Q508" s="138">
        <v>14088.5</v>
      </c>
      <c r="R508" s="135" t="str">
        <f>_xlfn.XLOOKUP(Tabla20[[#This Row],[cedula]],EMPXSEXO[NODOC],EMPXSEXO[GENERO])</f>
        <v>M</v>
      </c>
      <c r="S508" s="135" t="str">
        <f>_xlfn.XLOOKUP(Tabla20[[#This Row],[nomdepto]],Tabla21[LUGAR],Tabla21[CODLUGAR])</f>
        <v>01.83.02.00.02</v>
      </c>
      <c r="T508" s="135" t="s">
        <v>3724</v>
      </c>
      <c r="U508" s="135" t="s">
        <v>3723</v>
      </c>
      <c r="V508" s="137">
        <v>0</v>
      </c>
      <c r="W508" s="140">
        <v>0</v>
      </c>
      <c r="X508" s="140">
        <v>0</v>
      </c>
      <c r="Y508" s="137">
        <v>0</v>
      </c>
      <c r="Z508" s="140">
        <v>0</v>
      </c>
      <c r="AA508" s="138">
        <v>25</v>
      </c>
      <c r="AB508" s="137">
        <v>0</v>
      </c>
      <c r="AC508" s="137">
        <v>0</v>
      </c>
      <c r="AD508" s="137">
        <v>0</v>
      </c>
    </row>
    <row r="509" spans="1:30" hidden="1">
      <c r="A509" t="str">
        <f>Tabla20[[#This Row],[cedula]]&amp;Tabla20[[#This Row],[prog]]&amp;LEFT(Tabla20[[#This Row],[tipo]],3)</f>
        <v>0010776643813FIJ</v>
      </c>
      <c r="B509" s="135" t="s">
        <v>2463</v>
      </c>
      <c r="C509" s="135" t="s">
        <v>11</v>
      </c>
      <c r="D509" s="135" t="s">
        <v>2497</v>
      </c>
      <c r="E509" s="135" t="s">
        <v>3229</v>
      </c>
      <c r="F509" s="135" t="s">
        <v>3182</v>
      </c>
      <c r="G509" s="135" t="s">
        <v>3190</v>
      </c>
      <c r="H509" s="135" t="s">
        <v>2144</v>
      </c>
      <c r="I509" s="135" t="s">
        <v>611</v>
      </c>
      <c r="J509" s="135" t="s">
        <v>8</v>
      </c>
      <c r="K509" s="142" t="s">
        <v>589</v>
      </c>
      <c r="L509" s="138">
        <v>15000</v>
      </c>
      <c r="M509" s="137">
        <v>0</v>
      </c>
      <c r="N509" s="138">
        <v>456</v>
      </c>
      <c r="O509" s="138">
        <v>430.5</v>
      </c>
      <c r="P509" s="138">
        <f>SUM(Tabla20[[#This Row],[ADP]:[SFS - Salud Padres]])</f>
        <v>325</v>
      </c>
      <c r="Q509" s="138">
        <v>13788.5</v>
      </c>
      <c r="R509" s="135" t="str">
        <f>_xlfn.XLOOKUP(Tabla20[[#This Row],[cedula]],EMPXSEXO[NODOC],EMPXSEXO[GENERO])</f>
        <v>F</v>
      </c>
      <c r="S509" s="135" t="str">
        <f>_xlfn.XLOOKUP(Tabla20[[#This Row],[nomdepto]],Tabla21[LUGAR],Tabla21[CODLUGAR])</f>
        <v>01.83.02.00.02</v>
      </c>
      <c r="T509" s="135" t="s">
        <v>3724</v>
      </c>
      <c r="U509" s="135" t="s">
        <v>3723</v>
      </c>
      <c r="V509" s="137">
        <v>0</v>
      </c>
      <c r="W509" s="139">
        <v>300</v>
      </c>
      <c r="X509" s="137">
        <v>0</v>
      </c>
      <c r="Y509" s="137">
        <v>0</v>
      </c>
      <c r="Z509" s="137">
        <v>0</v>
      </c>
      <c r="AA509" s="138">
        <v>25</v>
      </c>
      <c r="AB509" s="137">
        <v>0</v>
      </c>
      <c r="AC509" s="137">
        <v>0</v>
      </c>
      <c r="AD509" s="137">
        <v>0</v>
      </c>
    </row>
    <row r="510" spans="1:30" hidden="1">
      <c r="A510" t="str">
        <f>Tabla20[[#This Row],[cedula]]&amp;Tabla20[[#This Row],[prog]]&amp;LEFT(Tabla20[[#This Row],[tipo]],3)</f>
        <v>0310202766513FIJ</v>
      </c>
      <c r="B510" s="135" t="s">
        <v>2463</v>
      </c>
      <c r="C510" s="135" t="s">
        <v>11</v>
      </c>
      <c r="D510" s="135" t="s">
        <v>2497</v>
      </c>
      <c r="E510" s="135" t="s">
        <v>3229</v>
      </c>
      <c r="F510" s="135" t="s">
        <v>3182</v>
      </c>
      <c r="G510" s="135" t="s">
        <v>3190</v>
      </c>
      <c r="H510" s="135" t="s">
        <v>2145</v>
      </c>
      <c r="I510" s="135" t="s">
        <v>612</v>
      </c>
      <c r="J510" s="135" t="s">
        <v>243</v>
      </c>
      <c r="K510" s="142" t="s">
        <v>589</v>
      </c>
      <c r="L510" s="138">
        <v>15000</v>
      </c>
      <c r="M510" s="141">
        <v>0</v>
      </c>
      <c r="N510" s="138">
        <v>456</v>
      </c>
      <c r="O510" s="138">
        <v>430.5</v>
      </c>
      <c r="P510" s="138">
        <f>SUM(Tabla20[[#This Row],[ADP]:[SFS - Salud Padres]])</f>
        <v>25</v>
      </c>
      <c r="Q510" s="138">
        <v>14088.5</v>
      </c>
      <c r="R510" s="135" t="str">
        <f>_xlfn.XLOOKUP(Tabla20[[#This Row],[cedula]],EMPXSEXO[NODOC],EMPXSEXO[GENERO])</f>
        <v>M</v>
      </c>
      <c r="S510" s="135" t="str">
        <f>_xlfn.XLOOKUP(Tabla20[[#This Row],[nomdepto]],Tabla21[LUGAR],Tabla21[CODLUGAR])</f>
        <v>01.83.02.00.02</v>
      </c>
      <c r="T510" s="135" t="s">
        <v>3724</v>
      </c>
      <c r="U510" s="135" t="s">
        <v>3723</v>
      </c>
      <c r="V510" s="137">
        <v>0</v>
      </c>
      <c r="W510" s="137">
        <v>0</v>
      </c>
      <c r="X510" s="137">
        <v>0</v>
      </c>
      <c r="Y510" s="137">
        <v>0</v>
      </c>
      <c r="Z510" s="140">
        <v>0</v>
      </c>
      <c r="AA510" s="138">
        <v>25</v>
      </c>
      <c r="AB510" s="137">
        <v>0</v>
      </c>
      <c r="AC510" s="137">
        <v>0</v>
      </c>
      <c r="AD510" s="137">
        <v>0</v>
      </c>
    </row>
    <row r="511" spans="1:30" hidden="1">
      <c r="A511" t="str">
        <f>Tabla20[[#This Row],[cedula]]&amp;Tabla20[[#This Row],[prog]]&amp;LEFT(Tabla20[[#This Row],[tipo]],3)</f>
        <v>0390014561013FIJ</v>
      </c>
      <c r="B511" s="135" t="s">
        <v>2463</v>
      </c>
      <c r="C511" s="135" t="s">
        <v>11</v>
      </c>
      <c r="D511" s="135" t="s">
        <v>2497</v>
      </c>
      <c r="E511" s="135" t="s">
        <v>3229</v>
      </c>
      <c r="F511" s="135" t="s">
        <v>3182</v>
      </c>
      <c r="G511" s="135" t="s">
        <v>3185</v>
      </c>
      <c r="H511" s="135" t="s">
        <v>2153</v>
      </c>
      <c r="I511" s="135" t="s">
        <v>614</v>
      </c>
      <c r="J511" s="135" t="s">
        <v>8</v>
      </c>
      <c r="K511" s="142" t="s">
        <v>589</v>
      </c>
      <c r="L511" s="138">
        <v>15000</v>
      </c>
      <c r="M511" s="137">
        <v>0</v>
      </c>
      <c r="N511" s="138">
        <v>456</v>
      </c>
      <c r="O511" s="138">
        <v>430.5</v>
      </c>
      <c r="P511" s="138">
        <f>SUM(Tabla20[[#This Row],[ADP]:[SFS - Salud Padres]])</f>
        <v>325</v>
      </c>
      <c r="Q511" s="138">
        <v>13788.5</v>
      </c>
      <c r="R511" s="135" t="str">
        <f>_xlfn.XLOOKUP(Tabla20[[#This Row],[cedula]],EMPXSEXO[NODOC],EMPXSEXO[GENERO])</f>
        <v>M</v>
      </c>
      <c r="S511" s="135" t="str">
        <f>_xlfn.XLOOKUP(Tabla20[[#This Row],[nomdepto]],Tabla21[LUGAR],Tabla21[CODLUGAR])</f>
        <v>01.83.02.00.02</v>
      </c>
      <c r="T511" s="135" t="s">
        <v>3724</v>
      </c>
      <c r="U511" s="135" t="s">
        <v>3723</v>
      </c>
      <c r="V511" s="137">
        <v>0</v>
      </c>
      <c r="W511" s="139">
        <v>300</v>
      </c>
      <c r="X511" s="141">
        <v>0</v>
      </c>
      <c r="Y511" s="137">
        <v>0</v>
      </c>
      <c r="Z511" s="140">
        <v>0</v>
      </c>
      <c r="AA511" s="138">
        <v>25</v>
      </c>
      <c r="AB511" s="137">
        <v>0</v>
      </c>
      <c r="AC511" s="137">
        <v>0</v>
      </c>
      <c r="AD511" s="137">
        <v>0</v>
      </c>
    </row>
    <row r="512" spans="1:30" hidden="1">
      <c r="A512" t="str">
        <f>Tabla20[[#This Row],[cedula]]&amp;Tabla20[[#This Row],[prog]]&amp;LEFT(Tabla20[[#This Row],[tipo]],3)</f>
        <v>0310042125813FIJ</v>
      </c>
      <c r="B512" s="135" t="s">
        <v>2463</v>
      </c>
      <c r="C512" s="135" t="s">
        <v>11</v>
      </c>
      <c r="D512" s="135" t="s">
        <v>2497</v>
      </c>
      <c r="E512" s="135" t="s">
        <v>3229</v>
      </c>
      <c r="F512" s="135" t="s">
        <v>3182</v>
      </c>
      <c r="G512" s="135" t="s">
        <v>3185</v>
      </c>
      <c r="H512" s="135" t="s">
        <v>2180</v>
      </c>
      <c r="I512" s="135" t="s">
        <v>620</v>
      </c>
      <c r="J512" s="135" t="s">
        <v>621</v>
      </c>
      <c r="K512" s="142" t="s">
        <v>589</v>
      </c>
      <c r="L512" s="138">
        <v>15000</v>
      </c>
      <c r="M512" s="137">
        <v>0</v>
      </c>
      <c r="N512" s="138">
        <v>456</v>
      </c>
      <c r="O512" s="138">
        <v>430.5</v>
      </c>
      <c r="P512" s="138">
        <f>SUM(Tabla20[[#This Row],[ADP]:[SFS - Salud Padres]])</f>
        <v>25</v>
      </c>
      <c r="Q512" s="138">
        <v>14088.5</v>
      </c>
      <c r="R512" s="135" t="str">
        <f>_xlfn.XLOOKUP(Tabla20[[#This Row],[cedula]],EMPXSEXO[NODOC],EMPXSEXO[GENERO])</f>
        <v>M</v>
      </c>
      <c r="S512" s="135" t="str">
        <f>_xlfn.XLOOKUP(Tabla20[[#This Row],[nomdepto]],Tabla21[LUGAR],Tabla21[CODLUGAR])</f>
        <v>01.83.02.00.02</v>
      </c>
      <c r="T512" s="135" t="s">
        <v>3724</v>
      </c>
      <c r="U512" s="135" t="s">
        <v>3723</v>
      </c>
      <c r="V512" s="137">
        <v>0</v>
      </c>
      <c r="W512" s="141">
        <v>0</v>
      </c>
      <c r="X512" s="137">
        <v>0</v>
      </c>
      <c r="Y512" s="137">
        <v>0</v>
      </c>
      <c r="Z512" s="137">
        <v>0</v>
      </c>
      <c r="AA512" s="138">
        <v>25</v>
      </c>
      <c r="AB512" s="137">
        <v>0</v>
      </c>
      <c r="AC512" s="137">
        <v>0</v>
      </c>
      <c r="AD512" s="137">
        <v>0</v>
      </c>
    </row>
    <row r="513" spans="1:30" hidden="1">
      <c r="A513" t="str">
        <f>Tabla20[[#This Row],[cedula]]&amp;Tabla20[[#This Row],[prog]]&amp;LEFT(Tabla20[[#This Row],[tipo]],3)</f>
        <v>0310103293013FIJ</v>
      </c>
      <c r="B513" s="135" t="s">
        <v>2463</v>
      </c>
      <c r="C513" s="135" t="s">
        <v>11</v>
      </c>
      <c r="D513" s="135" t="s">
        <v>2497</v>
      </c>
      <c r="E513" s="135" t="s">
        <v>3229</v>
      </c>
      <c r="F513" s="135" t="s">
        <v>3182</v>
      </c>
      <c r="G513" s="135" t="s">
        <v>3185</v>
      </c>
      <c r="H513" s="135" t="s">
        <v>2186</v>
      </c>
      <c r="I513" s="135" t="s">
        <v>622</v>
      </c>
      <c r="J513" s="135" t="s">
        <v>243</v>
      </c>
      <c r="K513" s="142" t="s">
        <v>589</v>
      </c>
      <c r="L513" s="138">
        <v>15000</v>
      </c>
      <c r="M513" s="140">
        <v>0</v>
      </c>
      <c r="N513" s="138">
        <v>456</v>
      </c>
      <c r="O513" s="138">
        <v>430.5</v>
      </c>
      <c r="P513" s="138">
        <f>SUM(Tabla20[[#This Row],[ADP]:[SFS - Salud Padres]])</f>
        <v>25</v>
      </c>
      <c r="Q513" s="138">
        <v>14088.5</v>
      </c>
      <c r="R513" s="135" t="str">
        <f>_xlfn.XLOOKUP(Tabla20[[#This Row],[cedula]],EMPXSEXO[NODOC],EMPXSEXO[GENERO])</f>
        <v>M</v>
      </c>
      <c r="S513" s="135" t="str">
        <f>_xlfn.XLOOKUP(Tabla20[[#This Row],[nomdepto]],Tabla21[LUGAR],Tabla21[CODLUGAR])</f>
        <v>01.83.02.00.02</v>
      </c>
      <c r="T513" s="135" t="s">
        <v>3724</v>
      </c>
      <c r="U513" s="135" t="s">
        <v>3723</v>
      </c>
      <c r="V513" s="137">
        <v>0</v>
      </c>
      <c r="W513" s="140">
        <v>0</v>
      </c>
      <c r="X513" s="137">
        <v>0</v>
      </c>
      <c r="Y513" s="137">
        <v>0</v>
      </c>
      <c r="Z513" s="137">
        <v>0</v>
      </c>
      <c r="AA513" s="138">
        <v>25</v>
      </c>
      <c r="AB513" s="137">
        <v>0</v>
      </c>
      <c r="AC513" s="137">
        <v>0</v>
      </c>
      <c r="AD513" s="137">
        <v>0</v>
      </c>
    </row>
    <row r="514" spans="1:30" hidden="1">
      <c r="A514" t="str">
        <f>Tabla20[[#This Row],[cedula]]&amp;Tabla20[[#This Row],[prog]]&amp;LEFT(Tabla20[[#This Row],[tipo]],3)</f>
        <v>0310014144313FIJ</v>
      </c>
      <c r="B514" s="135" t="s">
        <v>2463</v>
      </c>
      <c r="C514" s="135" t="s">
        <v>11</v>
      </c>
      <c r="D514" s="135" t="s">
        <v>2497</v>
      </c>
      <c r="E514" s="135" t="s">
        <v>3229</v>
      </c>
      <c r="F514" s="135" t="s">
        <v>3182</v>
      </c>
      <c r="G514" s="135" t="s">
        <v>3185</v>
      </c>
      <c r="H514" s="135" t="s">
        <v>2195</v>
      </c>
      <c r="I514" s="135" t="s">
        <v>627</v>
      </c>
      <c r="J514" s="135" t="s">
        <v>22</v>
      </c>
      <c r="K514" s="142" t="s">
        <v>589</v>
      </c>
      <c r="L514" s="138">
        <v>15000</v>
      </c>
      <c r="M514" s="141">
        <v>0</v>
      </c>
      <c r="N514" s="138">
        <v>456</v>
      </c>
      <c r="O514" s="138">
        <v>430.5</v>
      </c>
      <c r="P514" s="138">
        <f>SUM(Tabla20[[#This Row],[ADP]:[SFS - Salud Padres]])</f>
        <v>325</v>
      </c>
      <c r="Q514" s="138">
        <v>13788.5</v>
      </c>
      <c r="R514" s="135" t="str">
        <f>_xlfn.XLOOKUP(Tabla20[[#This Row],[cedula]],EMPXSEXO[NODOC],EMPXSEXO[GENERO])</f>
        <v>M</v>
      </c>
      <c r="S514" s="135" t="str">
        <f>_xlfn.XLOOKUP(Tabla20[[#This Row],[nomdepto]],Tabla21[LUGAR],Tabla21[CODLUGAR])</f>
        <v>01.83.02.00.02</v>
      </c>
      <c r="T514" s="135" t="s">
        <v>3724</v>
      </c>
      <c r="U514" s="135" t="s">
        <v>3723</v>
      </c>
      <c r="V514" s="137">
        <v>0</v>
      </c>
      <c r="W514" s="139">
        <v>300</v>
      </c>
      <c r="X514" s="140">
        <v>0</v>
      </c>
      <c r="Y514" s="137">
        <v>0</v>
      </c>
      <c r="Z514" s="141">
        <v>0</v>
      </c>
      <c r="AA514" s="138">
        <v>25</v>
      </c>
      <c r="AB514" s="137">
        <v>0</v>
      </c>
      <c r="AC514" s="137">
        <v>0</v>
      </c>
      <c r="AD514" s="141">
        <v>0</v>
      </c>
    </row>
    <row r="515" spans="1:30" hidden="1">
      <c r="A515" t="str">
        <f>Tabla20[[#This Row],[cedula]]&amp;Tabla20[[#This Row],[prog]]&amp;LEFT(Tabla20[[#This Row],[tipo]],3)</f>
        <v>0310548028313FIJ</v>
      </c>
      <c r="B515" s="135" t="s">
        <v>2463</v>
      </c>
      <c r="C515" s="135" t="s">
        <v>11</v>
      </c>
      <c r="D515" s="135" t="s">
        <v>2497</v>
      </c>
      <c r="E515" s="135" t="s">
        <v>3229</v>
      </c>
      <c r="F515" s="135" t="s">
        <v>3182</v>
      </c>
      <c r="G515" s="135" t="s">
        <v>3189</v>
      </c>
      <c r="H515" s="135" t="s">
        <v>2197</v>
      </c>
      <c r="I515" s="135" t="s">
        <v>628</v>
      </c>
      <c r="J515" s="135" t="s">
        <v>15</v>
      </c>
      <c r="K515" s="142" t="s">
        <v>589</v>
      </c>
      <c r="L515" s="138">
        <v>15000</v>
      </c>
      <c r="M515" s="141">
        <v>0</v>
      </c>
      <c r="N515" s="138">
        <v>456</v>
      </c>
      <c r="O515" s="138">
        <v>430.5</v>
      </c>
      <c r="P515" s="138">
        <f>SUM(Tabla20[[#This Row],[ADP]:[SFS - Salud Padres]])</f>
        <v>1602.45</v>
      </c>
      <c r="Q515" s="138">
        <v>12511.05</v>
      </c>
      <c r="R515" s="135" t="str">
        <f>_xlfn.XLOOKUP(Tabla20[[#This Row],[cedula]],EMPXSEXO[NODOC],EMPXSEXO[GENERO])</f>
        <v>M</v>
      </c>
      <c r="S515" s="135" t="str">
        <f>_xlfn.XLOOKUP(Tabla20[[#This Row],[nomdepto]],Tabla21[LUGAR],Tabla21[CODLUGAR])</f>
        <v>01.83.02.00.02</v>
      </c>
      <c r="T515" s="135" t="s">
        <v>3724</v>
      </c>
      <c r="U515" s="135" t="s">
        <v>3723</v>
      </c>
      <c r="V515" s="137">
        <v>0</v>
      </c>
      <c r="W515" s="141">
        <v>0</v>
      </c>
      <c r="X515" s="141">
        <v>0</v>
      </c>
      <c r="Y515" s="137">
        <v>0</v>
      </c>
      <c r="Z515" s="137">
        <v>0</v>
      </c>
      <c r="AA515" s="138">
        <v>25</v>
      </c>
      <c r="AB515" s="137">
        <v>0</v>
      </c>
      <c r="AC515" s="137">
        <v>0</v>
      </c>
      <c r="AD515" s="139">
        <v>1577.45</v>
      </c>
    </row>
    <row r="516" spans="1:30" hidden="1">
      <c r="A516" t="str">
        <f>Tabla20[[#This Row],[cedula]]&amp;Tabla20[[#This Row],[prog]]&amp;LEFT(Tabla20[[#This Row],[tipo]],3)</f>
        <v>0310048190613FIJ</v>
      </c>
      <c r="B516" s="135" t="s">
        <v>2463</v>
      </c>
      <c r="C516" s="135" t="s">
        <v>11</v>
      </c>
      <c r="D516" s="135" t="s">
        <v>2497</v>
      </c>
      <c r="E516" s="135" t="s">
        <v>3229</v>
      </c>
      <c r="F516" s="135" t="s">
        <v>3182</v>
      </c>
      <c r="G516" s="135" t="s">
        <v>3184</v>
      </c>
      <c r="H516" s="135" t="s">
        <v>2040</v>
      </c>
      <c r="I516" s="135" t="s">
        <v>597</v>
      </c>
      <c r="J516" s="135" t="s">
        <v>586</v>
      </c>
      <c r="K516" s="142" t="s">
        <v>589</v>
      </c>
      <c r="L516" s="138">
        <v>10000</v>
      </c>
      <c r="M516" s="140">
        <v>0</v>
      </c>
      <c r="N516" s="138">
        <v>304</v>
      </c>
      <c r="O516" s="138">
        <v>287</v>
      </c>
      <c r="P516" s="138">
        <f>SUM(Tabla20[[#This Row],[ADP]:[SFS - Salud Padres]])</f>
        <v>325</v>
      </c>
      <c r="Q516" s="138">
        <v>9084</v>
      </c>
      <c r="R516" s="135" t="str">
        <f>_xlfn.XLOOKUP(Tabla20[[#This Row],[cedula]],EMPXSEXO[NODOC],EMPXSEXO[GENERO])</f>
        <v>M</v>
      </c>
      <c r="S516" s="135" t="str">
        <f>_xlfn.XLOOKUP(Tabla20[[#This Row],[nomdepto]],Tabla21[LUGAR],Tabla21[CODLUGAR])</f>
        <v>01.83.02.00.02</v>
      </c>
      <c r="T516" s="135" t="s">
        <v>3724</v>
      </c>
      <c r="U516" s="135" t="s">
        <v>3723</v>
      </c>
      <c r="V516" s="137">
        <v>0</v>
      </c>
      <c r="W516" s="139">
        <v>300</v>
      </c>
      <c r="X516" s="141">
        <v>0</v>
      </c>
      <c r="Y516" s="137">
        <v>0</v>
      </c>
      <c r="Z516" s="141">
        <v>0</v>
      </c>
      <c r="AA516" s="138">
        <v>25</v>
      </c>
      <c r="AB516" s="137">
        <v>0</v>
      </c>
      <c r="AC516" s="137">
        <v>0</v>
      </c>
      <c r="AD516" s="137">
        <v>0</v>
      </c>
    </row>
    <row r="517" spans="1:30" hidden="1">
      <c r="A517" t="str">
        <f>Tabla20[[#This Row],[cedula]]&amp;Tabla20[[#This Row],[prog]]&amp;LEFT(Tabla20[[#This Row],[tipo]],3)</f>
        <v>0950006818513FIJ</v>
      </c>
      <c r="B517" s="135" t="s">
        <v>2463</v>
      </c>
      <c r="C517" s="135" t="s">
        <v>11</v>
      </c>
      <c r="D517" s="135" t="s">
        <v>2497</v>
      </c>
      <c r="E517" s="135" t="s">
        <v>3229</v>
      </c>
      <c r="F517" s="135" t="s">
        <v>3182</v>
      </c>
      <c r="G517" s="135" t="s">
        <v>3184</v>
      </c>
      <c r="H517" s="135" t="s">
        <v>2087</v>
      </c>
      <c r="I517" s="135" t="s">
        <v>601</v>
      </c>
      <c r="J517" s="135" t="s">
        <v>8</v>
      </c>
      <c r="K517" s="142" t="s">
        <v>589</v>
      </c>
      <c r="L517" s="138">
        <v>10000</v>
      </c>
      <c r="M517" s="137">
        <v>0</v>
      </c>
      <c r="N517" s="138">
        <v>304</v>
      </c>
      <c r="O517" s="138">
        <v>287</v>
      </c>
      <c r="P517" s="138">
        <f>SUM(Tabla20[[#This Row],[ADP]:[SFS - Salud Padres]])</f>
        <v>375</v>
      </c>
      <c r="Q517" s="138">
        <v>9034</v>
      </c>
      <c r="R517" s="135" t="str">
        <f>_xlfn.XLOOKUP(Tabla20[[#This Row],[cedula]],EMPXSEXO[NODOC],EMPXSEXO[GENERO])</f>
        <v>F</v>
      </c>
      <c r="S517" s="135" t="str">
        <f>_xlfn.XLOOKUP(Tabla20[[#This Row],[nomdepto]],Tabla21[LUGAR],Tabla21[CODLUGAR])</f>
        <v>01.83.02.00.02</v>
      </c>
      <c r="T517" s="135" t="s">
        <v>3724</v>
      </c>
      <c r="U517" s="135" t="s">
        <v>3723</v>
      </c>
      <c r="V517" s="137">
        <v>0</v>
      </c>
      <c r="W517" s="138">
        <v>300</v>
      </c>
      <c r="X517" s="141">
        <v>0</v>
      </c>
      <c r="Y517" s="137">
        <v>0</v>
      </c>
      <c r="Z517" s="138">
        <v>50</v>
      </c>
      <c r="AA517" s="138">
        <v>25</v>
      </c>
      <c r="AB517" s="137">
        <v>0</v>
      </c>
      <c r="AC517" s="137">
        <v>0</v>
      </c>
      <c r="AD517" s="137">
        <v>0</v>
      </c>
    </row>
    <row r="518" spans="1:30" hidden="1">
      <c r="A518" t="str">
        <f>Tabla20[[#This Row],[cedula]]&amp;Tabla20[[#This Row],[prog]]&amp;LEFT(Tabla20[[#This Row],[tipo]],3)</f>
        <v>0310294107113FIJ</v>
      </c>
      <c r="B518" s="135" t="s">
        <v>2463</v>
      </c>
      <c r="C518" s="135" t="s">
        <v>11</v>
      </c>
      <c r="D518" s="135" t="s">
        <v>2497</v>
      </c>
      <c r="E518" s="135" t="s">
        <v>3229</v>
      </c>
      <c r="F518" s="135" t="s">
        <v>3182</v>
      </c>
      <c r="G518" s="135" t="s">
        <v>3184</v>
      </c>
      <c r="H518" s="135" t="s">
        <v>2192</v>
      </c>
      <c r="I518" s="135" t="s">
        <v>625</v>
      </c>
      <c r="J518" s="135" t="s">
        <v>626</v>
      </c>
      <c r="K518" s="142" t="s">
        <v>589</v>
      </c>
      <c r="L518" s="138">
        <v>10000</v>
      </c>
      <c r="M518" s="137">
        <v>0</v>
      </c>
      <c r="N518" s="138">
        <v>304</v>
      </c>
      <c r="O518" s="138">
        <v>287</v>
      </c>
      <c r="P518" s="138">
        <f>SUM(Tabla20[[#This Row],[ADP]:[SFS - Salud Padres]])</f>
        <v>425</v>
      </c>
      <c r="Q518" s="138">
        <v>8984</v>
      </c>
      <c r="R518" s="135" t="str">
        <f>_xlfn.XLOOKUP(Tabla20[[#This Row],[cedula]],EMPXSEXO[NODOC],EMPXSEXO[GENERO])</f>
        <v>M</v>
      </c>
      <c r="S518" s="135" t="str">
        <f>_xlfn.XLOOKUP(Tabla20[[#This Row],[nomdepto]],Tabla21[LUGAR],Tabla21[CODLUGAR])</f>
        <v>01.83.02.00.02</v>
      </c>
      <c r="T518" s="135" t="s">
        <v>3724</v>
      </c>
      <c r="U518" s="135" t="s">
        <v>3723</v>
      </c>
      <c r="V518" s="137">
        <v>0</v>
      </c>
      <c r="W518" s="139">
        <v>300</v>
      </c>
      <c r="X518" s="141">
        <v>0</v>
      </c>
      <c r="Y518" s="137">
        <v>0</v>
      </c>
      <c r="Z518" s="139">
        <v>100</v>
      </c>
      <c r="AA518" s="138">
        <v>25</v>
      </c>
      <c r="AB518" s="137">
        <v>0</v>
      </c>
      <c r="AC518" s="137">
        <v>0</v>
      </c>
      <c r="AD518" s="141">
        <v>0</v>
      </c>
    </row>
    <row r="519" spans="1:30" hidden="1">
      <c r="A519" t="str">
        <f>Tabla20[[#This Row],[cedula]]&amp;Tabla20[[#This Row],[prog]]&amp;LEFT(Tabla20[[#This Row],[tipo]],3)</f>
        <v>0310243285713FIJ</v>
      </c>
      <c r="B519" s="135" t="s">
        <v>2463</v>
      </c>
      <c r="C519" s="135" t="s">
        <v>11</v>
      </c>
      <c r="D519" s="135" t="s">
        <v>2497</v>
      </c>
      <c r="E519" s="135" t="s">
        <v>3229</v>
      </c>
      <c r="F519" s="135" t="s">
        <v>3182</v>
      </c>
      <c r="G519" s="135" t="s">
        <v>3189</v>
      </c>
      <c r="H519" s="135" t="s">
        <v>1303</v>
      </c>
      <c r="I519" s="135" t="s">
        <v>58</v>
      </c>
      <c r="J519" s="135" t="s">
        <v>34</v>
      </c>
      <c r="K519" s="142" t="s">
        <v>18</v>
      </c>
      <c r="L519" s="138">
        <v>40000</v>
      </c>
      <c r="M519" s="139">
        <v>206.03</v>
      </c>
      <c r="N519" s="138">
        <v>1216</v>
      </c>
      <c r="O519" s="138">
        <v>1148</v>
      </c>
      <c r="P519" s="138">
        <f>SUM(Tabla20[[#This Row],[ADP]:[SFS - Salud Padres]])</f>
        <v>1652.45</v>
      </c>
      <c r="Q519" s="138">
        <v>35777.519999999997</v>
      </c>
      <c r="R519" s="135" t="str">
        <f>_xlfn.XLOOKUP(Tabla20[[#This Row],[cedula]],EMPXSEXO[NODOC],EMPXSEXO[GENERO])</f>
        <v>F</v>
      </c>
      <c r="S519" s="135" t="str">
        <f>_xlfn.XLOOKUP(Tabla20[[#This Row],[nomdepto]],Tabla21[LUGAR],Tabla21[CODLUGAR])</f>
        <v>01.83.02.00.03</v>
      </c>
      <c r="T519" s="135" t="s">
        <v>3724</v>
      </c>
      <c r="U519" s="135" t="s">
        <v>3723</v>
      </c>
      <c r="V519" s="137">
        <v>0</v>
      </c>
      <c r="W519" s="137">
        <v>0</v>
      </c>
      <c r="X519" s="137">
        <v>0</v>
      </c>
      <c r="Y519" s="137">
        <v>0</v>
      </c>
      <c r="Z519" s="139">
        <v>50</v>
      </c>
      <c r="AA519" s="138">
        <v>25</v>
      </c>
      <c r="AB519" s="137">
        <v>0</v>
      </c>
      <c r="AC519" s="137">
        <v>0</v>
      </c>
      <c r="AD519" s="138">
        <v>1577.45</v>
      </c>
    </row>
    <row r="520" spans="1:30" hidden="1">
      <c r="A520" t="str">
        <f>Tabla20[[#This Row],[cedula]]&amp;Tabla20[[#This Row],[prog]]&amp;LEFT(Tabla20[[#This Row],[tipo]],3)</f>
        <v>4023468589513FIJ</v>
      </c>
      <c r="B520" s="135" t="s">
        <v>2463</v>
      </c>
      <c r="C520" s="135" t="s">
        <v>11</v>
      </c>
      <c r="D520" s="135" t="s">
        <v>2497</v>
      </c>
      <c r="E520" s="135" t="s">
        <v>3229</v>
      </c>
      <c r="F520" s="135" t="s">
        <v>3182</v>
      </c>
      <c r="G520" s="135" t="s">
        <v>3186</v>
      </c>
      <c r="H520" s="135" t="s">
        <v>3643</v>
      </c>
      <c r="I520" s="135" t="s">
        <v>3642</v>
      </c>
      <c r="J520" s="135" t="s">
        <v>22</v>
      </c>
      <c r="K520" s="142" t="s">
        <v>18</v>
      </c>
      <c r="L520" s="138">
        <v>36000</v>
      </c>
      <c r="M520" s="140">
        <v>0</v>
      </c>
      <c r="N520" s="138">
        <v>1094.4000000000001</v>
      </c>
      <c r="O520" s="138">
        <v>1033.2</v>
      </c>
      <c r="P520" s="138">
        <f>SUM(Tabla20[[#This Row],[ADP]:[SFS - Salud Padres]])</f>
        <v>25</v>
      </c>
      <c r="Q520" s="138">
        <v>33847.4</v>
      </c>
      <c r="R520" s="135" t="str">
        <f>_xlfn.XLOOKUP(Tabla20[[#This Row],[cedula]],EMPXSEXO[NODOC],EMPXSEXO[GENERO])</f>
        <v>M</v>
      </c>
      <c r="S520" s="135" t="str">
        <f>_xlfn.XLOOKUP(Tabla20[[#This Row],[nomdepto]],Tabla21[LUGAR],Tabla21[CODLUGAR])</f>
        <v>01.83.02.00.03</v>
      </c>
      <c r="T520" s="135" t="s">
        <v>3724</v>
      </c>
      <c r="U520" s="135" t="s">
        <v>3723</v>
      </c>
      <c r="V520" s="137">
        <v>0</v>
      </c>
      <c r="W520" s="140">
        <v>0</v>
      </c>
      <c r="X520" s="140">
        <v>0</v>
      </c>
      <c r="Y520" s="137">
        <v>0</v>
      </c>
      <c r="Z520" s="137">
        <v>0</v>
      </c>
      <c r="AA520" s="138">
        <v>25</v>
      </c>
      <c r="AB520" s="137">
        <v>0</v>
      </c>
      <c r="AC520" s="137">
        <v>0</v>
      </c>
      <c r="AD520" s="140">
        <v>0</v>
      </c>
    </row>
    <row r="521" spans="1:30" hidden="1">
      <c r="A521" t="str">
        <f>Tabla20[[#This Row],[cedula]]&amp;Tabla20[[#This Row],[prog]]&amp;LEFT(Tabla20[[#This Row],[tipo]],3)</f>
        <v>4022794259213FIJ</v>
      </c>
      <c r="B521" s="135" t="s">
        <v>2463</v>
      </c>
      <c r="C521" s="135" t="s">
        <v>11</v>
      </c>
      <c r="D521" s="135" t="s">
        <v>2497</v>
      </c>
      <c r="E521" s="135" t="s">
        <v>3229</v>
      </c>
      <c r="F521" s="135" t="s">
        <v>3182</v>
      </c>
      <c r="G521" s="135" t="s">
        <v>3184</v>
      </c>
      <c r="H521" s="135" t="s">
        <v>2770</v>
      </c>
      <c r="I521" s="135" t="s">
        <v>2769</v>
      </c>
      <c r="J521" s="135" t="s">
        <v>285</v>
      </c>
      <c r="K521" s="142" t="s">
        <v>18</v>
      </c>
      <c r="L521" s="138">
        <v>35000</v>
      </c>
      <c r="M521" s="140">
        <v>0</v>
      </c>
      <c r="N521" s="138">
        <v>1064</v>
      </c>
      <c r="O521" s="138">
        <v>1004.5</v>
      </c>
      <c r="P521" s="138">
        <f>SUM(Tabla20[[#This Row],[ADP]:[SFS - Salud Padres]])</f>
        <v>25</v>
      </c>
      <c r="Q521" s="138">
        <v>32906.5</v>
      </c>
      <c r="R521" s="135" t="str">
        <f>_xlfn.XLOOKUP(Tabla20[[#This Row],[cedula]],EMPXSEXO[NODOC],EMPXSEXO[GENERO])</f>
        <v>M</v>
      </c>
      <c r="S521" s="135" t="str">
        <f>_xlfn.XLOOKUP(Tabla20[[#This Row],[nomdepto]],Tabla21[LUGAR],Tabla21[CODLUGAR])</f>
        <v>01.83.02.00.03</v>
      </c>
      <c r="T521" s="135" t="s">
        <v>3724</v>
      </c>
      <c r="U521" s="135" t="s">
        <v>3723</v>
      </c>
      <c r="V521" s="137">
        <v>0</v>
      </c>
      <c r="W521" s="141">
        <v>0</v>
      </c>
      <c r="X521" s="140">
        <v>0</v>
      </c>
      <c r="Y521" s="137">
        <v>0</v>
      </c>
      <c r="Z521" s="140">
        <v>0</v>
      </c>
      <c r="AA521" s="138">
        <v>25</v>
      </c>
      <c r="AB521" s="137">
        <v>0</v>
      </c>
      <c r="AC521" s="137">
        <v>0</v>
      </c>
      <c r="AD521" s="137">
        <v>0</v>
      </c>
    </row>
    <row r="522" spans="1:30" hidden="1">
      <c r="A522" t="str">
        <f>Tabla20[[#This Row],[cedula]]&amp;Tabla20[[#This Row],[prog]]&amp;LEFT(Tabla20[[#This Row],[tipo]],3)</f>
        <v>0310243854013FIJ</v>
      </c>
      <c r="B522" s="135" t="s">
        <v>2463</v>
      </c>
      <c r="C522" s="135" t="s">
        <v>11</v>
      </c>
      <c r="D522" s="135" t="s">
        <v>2497</v>
      </c>
      <c r="E522" s="135" t="s">
        <v>3229</v>
      </c>
      <c r="F522" s="135" t="s">
        <v>3182</v>
      </c>
      <c r="G522" s="135" t="s">
        <v>3190</v>
      </c>
      <c r="H522" s="135" t="s">
        <v>2095</v>
      </c>
      <c r="I522" s="135" t="s">
        <v>31</v>
      </c>
      <c r="J522" s="135" t="s">
        <v>32</v>
      </c>
      <c r="K522" s="142" t="s">
        <v>18</v>
      </c>
      <c r="L522" s="138">
        <v>35000</v>
      </c>
      <c r="M522" s="141">
        <v>0</v>
      </c>
      <c r="N522" s="138">
        <v>1064</v>
      </c>
      <c r="O522" s="138">
        <v>1004.5</v>
      </c>
      <c r="P522" s="138">
        <f>SUM(Tabla20[[#This Row],[ADP]:[SFS - Salud Padres]])</f>
        <v>725</v>
      </c>
      <c r="Q522" s="138">
        <v>32206.5</v>
      </c>
      <c r="R522" s="135" t="str">
        <f>_xlfn.XLOOKUP(Tabla20[[#This Row],[cedula]],EMPXSEXO[NODOC],EMPXSEXO[GENERO])</f>
        <v>M</v>
      </c>
      <c r="S522" s="135" t="str">
        <f>_xlfn.XLOOKUP(Tabla20[[#This Row],[nomdepto]],Tabla21[LUGAR],Tabla21[CODLUGAR])</f>
        <v>01.83.02.00.03</v>
      </c>
      <c r="T522" s="135" t="s">
        <v>3724</v>
      </c>
      <c r="U522" s="135" t="s">
        <v>3723</v>
      </c>
      <c r="V522" s="137">
        <v>0</v>
      </c>
      <c r="W522" s="139">
        <v>600</v>
      </c>
      <c r="X522" s="140">
        <v>0</v>
      </c>
      <c r="Y522" s="137">
        <v>0</v>
      </c>
      <c r="Z522" s="139">
        <v>100</v>
      </c>
      <c r="AA522" s="138">
        <v>25</v>
      </c>
      <c r="AB522" s="137">
        <v>0</v>
      </c>
      <c r="AC522" s="137">
        <v>0</v>
      </c>
      <c r="AD522" s="137">
        <v>0</v>
      </c>
    </row>
    <row r="523" spans="1:30" hidden="1">
      <c r="A523" t="str">
        <f>Tabla20[[#This Row],[cedula]]&amp;Tabla20[[#This Row],[prog]]&amp;LEFT(Tabla20[[#This Row],[tipo]],3)</f>
        <v>0310078995113FIJ</v>
      </c>
      <c r="B523" s="135" t="s">
        <v>2463</v>
      </c>
      <c r="C523" s="135" t="s">
        <v>11</v>
      </c>
      <c r="D523" s="135" t="s">
        <v>2497</v>
      </c>
      <c r="E523" s="135" t="s">
        <v>3229</v>
      </c>
      <c r="F523" s="135" t="s">
        <v>3182</v>
      </c>
      <c r="G523" s="135" t="s">
        <v>3190</v>
      </c>
      <c r="H523" s="135" t="s">
        <v>2079</v>
      </c>
      <c r="I523" s="135" t="s">
        <v>29</v>
      </c>
      <c r="J523" s="135" t="s">
        <v>30</v>
      </c>
      <c r="K523" s="142" t="s">
        <v>18</v>
      </c>
      <c r="L523" s="138">
        <v>30000</v>
      </c>
      <c r="M523" s="141">
        <v>0</v>
      </c>
      <c r="N523" s="138">
        <v>912</v>
      </c>
      <c r="O523" s="138">
        <v>861</v>
      </c>
      <c r="P523" s="138">
        <f>SUM(Tabla20[[#This Row],[ADP]:[SFS - Salud Padres]])</f>
        <v>375</v>
      </c>
      <c r="Q523" s="138">
        <v>27852</v>
      </c>
      <c r="R523" s="135" t="str">
        <f>_xlfn.XLOOKUP(Tabla20[[#This Row],[cedula]],EMPXSEXO[NODOC],EMPXSEXO[GENERO])</f>
        <v>M</v>
      </c>
      <c r="S523" s="135" t="str">
        <f>_xlfn.XLOOKUP(Tabla20[[#This Row],[nomdepto]],Tabla21[LUGAR],Tabla21[CODLUGAR])</f>
        <v>01.83.02.00.03</v>
      </c>
      <c r="T523" s="135" t="s">
        <v>3724</v>
      </c>
      <c r="U523" s="135" t="s">
        <v>3723</v>
      </c>
      <c r="V523" s="137">
        <v>0</v>
      </c>
      <c r="W523" s="139">
        <v>300</v>
      </c>
      <c r="X523" s="141">
        <v>0</v>
      </c>
      <c r="Y523" s="137">
        <v>0</v>
      </c>
      <c r="Z523" s="138">
        <v>50</v>
      </c>
      <c r="AA523" s="138">
        <v>25</v>
      </c>
      <c r="AB523" s="137">
        <v>0</v>
      </c>
      <c r="AC523" s="137">
        <v>0</v>
      </c>
      <c r="AD523" s="140">
        <v>0</v>
      </c>
    </row>
    <row r="524" spans="1:30" hidden="1">
      <c r="A524" t="str">
        <f>Tabla20[[#This Row],[cedula]]&amp;Tabla20[[#This Row],[prog]]&amp;LEFT(Tabla20[[#This Row],[tipo]],3)</f>
        <v>0310448219913FIJ</v>
      </c>
      <c r="B524" s="135" t="s">
        <v>2463</v>
      </c>
      <c r="C524" s="135" t="s">
        <v>11</v>
      </c>
      <c r="D524" s="135" t="s">
        <v>2497</v>
      </c>
      <c r="E524" s="135" t="s">
        <v>3229</v>
      </c>
      <c r="F524" s="135" t="s">
        <v>3182</v>
      </c>
      <c r="G524" s="135" t="s">
        <v>3186</v>
      </c>
      <c r="H524" s="135" t="s">
        <v>3640</v>
      </c>
      <c r="I524" s="135" t="s">
        <v>3639</v>
      </c>
      <c r="J524" s="135" t="s">
        <v>1048</v>
      </c>
      <c r="K524" s="142" t="s">
        <v>18</v>
      </c>
      <c r="L524" s="138">
        <v>30000</v>
      </c>
      <c r="M524" s="137">
        <v>0</v>
      </c>
      <c r="N524" s="138">
        <v>912</v>
      </c>
      <c r="O524" s="138">
        <v>861</v>
      </c>
      <c r="P524" s="138">
        <f>SUM(Tabla20[[#This Row],[ADP]:[SFS - Salud Padres]])</f>
        <v>25</v>
      </c>
      <c r="Q524" s="138">
        <v>28202</v>
      </c>
      <c r="R524" s="135" t="str">
        <f>_xlfn.XLOOKUP(Tabla20[[#This Row],[cedula]],EMPXSEXO[NODOC],EMPXSEXO[GENERO])</f>
        <v>M</v>
      </c>
      <c r="S524" s="135" t="str">
        <f>_xlfn.XLOOKUP(Tabla20[[#This Row],[nomdepto]],Tabla21[LUGAR],Tabla21[CODLUGAR])</f>
        <v>01.83.02.00.03</v>
      </c>
      <c r="T524" s="135" t="s">
        <v>3724</v>
      </c>
      <c r="U524" s="135" t="s">
        <v>3723</v>
      </c>
      <c r="V524" s="137">
        <v>0</v>
      </c>
      <c r="W524" s="141">
        <v>0</v>
      </c>
      <c r="X524" s="141">
        <v>0</v>
      </c>
      <c r="Y524" s="137">
        <v>0</v>
      </c>
      <c r="Z524" s="140">
        <v>0</v>
      </c>
      <c r="AA524" s="138">
        <v>25</v>
      </c>
      <c r="AB524" s="137">
        <v>0</v>
      </c>
      <c r="AC524" s="137">
        <v>0</v>
      </c>
      <c r="AD524" s="140">
        <v>0</v>
      </c>
    </row>
    <row r="525" spans="1:30" hidden="1">
      <c r="A525" t="str">
        <f>Tabla20[[#This Row],[cedula]]&amp;Tabla20[[#This Row],[prog]]&amp;LEFT(Tabla20[[#This Row],[tipo]],3)</f>
        <v>0310067310613FIJ</v>
      </c>
      <c r="B525" s="135" t="s">
        <v>2463</v>
      </c>
      <c r="C525" s="135" t="s">
        <v>11</v>
      </c>
      <c r="D525" s="135" t="s">
        <v>2497</v>
      </c>
      <c r="E525" s="135" t="s">
        <v>3229</v>
      </c>
      <c r="F525" s="135" t="s">
        <v>3182</v>
      </c>
      <c r="G525" s="135" t="s">
        <v>3190</v>
      </c>
      <c r="H525" s="135" t="s">
        <v>2124</v>
      </c>
      <c r="I525" s="135" t="s">
        <v>46</v>
      </c>
      <c r="J525" s="135" t="s">
        <v>245</v>
      </c>
      <c r="K525" s="142" t="s">
        <v>18</v>
      </c>
      <c r="L525" s="138">
        <v>30000</v>
      </c>
      <c r="M525" s="141">
        <v>0</v>
      </c>
      <c r="N525" s="138">
        <v>912</v>
      </c>
      <c r="O525" s="138">
        <v>861</v>
      </c>
      <c r="P525" s="138">
        <f>SUM(Tabla20[[#This Row],[ADP]:[SFS - Salud Padres]])</f>
        <v>75</v>
      </c>
      <c r="Q525" s="138">
        <v>28152</v>
      </c>
      <c r="R525" s="135" t="str">
        <f>_xlfn.XLOOKUP(Tabla20[[#This Row],[cedula]],EMPXSEXO[NODOC],EMPXSEXO[GENERO])</f>
        <v>F</v>
      </c>
      <c r="S525" s="135" t="str">
        <f>_xlfn.XLOOKUP(Tabla20[[#This Row],[nomdepto]],Tabla21[LUGAR],Tabla21[CODLUGAR])</f>
        <v>01.83.02.00.03</v>
      </c>
      <c r="T525" s="135" t="s">
        <v>3724</v>
      </c>
      <c r="U525" s="135" t="s">
        <v>3723</v>
      </c>
      <c r="V525" s="137">
        <v>0</v>
      </c>
      <c r="W525" s="140">
        <v>0</v>
      </c>
      <c r="X525" s="140">
        <v>0</v>
      </c>
      <c r="Y525" s="137">
        <v>0</v>
      </c>
      <c r="Z525" s="138">
        <v>50</v>
      </c>
      <c r="AA525" s="138">
        <v>25</v>
      </c>
      <c r="AB525" s="137">
        <v>0</v>
      </c>
      <c r="AC525" s="137">
        <v>0</v>
      </c>
      <c r="AD525" s="137">
        <v>0</v>
      </c>
    </row>
    <row r="526" spans="1:30" hidden="1">
      <c r="A526" t="str">
        <f>Tabla20[[#This Row],[cedula]]&amp;Tabla20[[#This Row],[prog]]&amp;LEFT(Tabla20[[#This Row],[tipo]],3)</f>
        <v>0030061740413FIJ</v>
      </c>
      <c r="B526" s="135" t="s">
        <v>2463</v>
      </c>
      <c r="C526" s="135" t="s">
        <v>11</v>
      </c>
      <c r="D526" s="135" t="s">
        <v>2497</v>
      </c>
      <c r="E526" s="135" t="s">
        <v>3229</v>
      </c>
      <c r="F526" s="135" t="s">
        <v>3182</v>
      </c>
      <c r="G526" s="135" t="s">
        <v>3186</v>
      </c>
      <c r="H526" s="135" t="s">
        <v>3656</v>
      </c>
      <c r="I526" s="135" t="s">
        <v>3655</v>
      </c>
      <c r="J526" s="135" t="s">
        <v>205</v>
      </c>
      <c r="K526" s="142" t="s">
        <v>18</v>
      </c>
      <c r="L526" s="138">
        <v>30000</v>
      </c>
      <c r="M526" s="141">
        <v>0</v>
      </c>
      <c r="N526" s="138">
        <v>912</v>
      </c>
      <c r="O526" s="138">
        <v>861</v>
      </c>
      <c r="P526" s="138">
        <f>SUM(Tabla20[[#This Row],[ADP]:[SFS - Salud Padres]])</f>
        <v>25</v>
      </c>
      <c r="Q526" s="138">
        <v>28202</v>
      </c>
      <c r="R526" s="135" t="str">
        <f>_xlfn.XLOOKUP(Tabla20[[#This Row],[cedula]],EMPXSEXO[NODOC],EMPXSEXO[GENERO])</f>
        <v>M</v>
      </c>
      <c r="S526" s="135" t="str">
        <f>_xlfn.XLOOKUP(Tabla20[[#This Row],[nomdepto]],Tabla21[LUGAR],Tabla21[CODLUGAR])</f>
        <v>01.83.02.00.03</v>
      </c>
      <c r="T526" s="135" t="s">
        <v>3724</v>
      </c>
      <c r="U526" s="135" t="s">
        <v>3723</v>
      </c>
      <c r="V526" s="137">
        <v>0</v>
      </c>
      <c r="W526" s="141">
        <v>0</v>
      </c>
      <c r="X526" s="140">
        <v>0</v>
      </c>
      <c r="Y526" s="137">
        <v>0</v>
      </c>
      <c r="Z526" s="141">
        <v>0</v>
      </c>
      <c r="AA526" s="138">
        <v>25</v>
      </c>
      <c r="AB526" s="137">
        <v>0</v>
      </c>
      <c r="AC526" s="137">
        <v>0</v>
      </c>
      <c r="AD526" s="137">
        <v>0</v>
      </c>
    </row>
    <row r="527" spans="1:30" hidden="1">
      <c r="A527" t="str">
        <f>Tabla20[[#This Row],[cedula]]&amp;Tabla20[[#This Row],[prog]]&amp;LEFT(Tabla20[[#This Row],[tipo]],3)</f>
        <v>0310525799613FIJ</v>
      </c>
      <c r="B527" s="135" t="s">
        <v>2463</v>
      </c>
      <c r="C527" s="135" t="s">
        <v>11</v>
      </c>
      <c r="D527" s="135" t="s">
        <v>2497</v>
      </c>
      <c r="E527" s="135" t="s">
        <v>3229</v>
      </c>
      <c r="F527" s="135" t="s">
        <v>3182</v>
      </c>
      <c r="G527" s="135" t="s">
        <v>3186</v>
      </c>
      <c r="H527" s="135" t="s">
        <v>2622</v>
      </c>
      <c r="I527" s="135" t="s">
        <v>2594</v>
      </c>
      <c r="J527" s="135" t="s">
        <v>10</v>
      </c>
      <c r="K527" s="142" t="s">
        <v>18</v>
      </c>
      <c r="L527" s="138">
        <v>25000</v>
      </c>
      <c r="M527" s="141">
        <v>0</v>
      </c>
      <c r="N527" s="138">
        <v>760</v>
      </c>
      <c r="O527" s="138">
        <v>717.5</v>
      </c>
      <c r="P527" s="138">
        <f>SUM(Tabla20[[#This Row],[ADP]:[SFS - Salud Padres]])</f>
        <v>25</v>
      </c>
      <c r="Q527" s="138">
        <v>23497.5</v>
      </c>
      <c r="R527" s="135" t="str">
        <f>_xlfn.XLOOKUP(Tabla20[[#This Row],[cedula]],EMPXSEXO[NODOC],EMPXSEXO[GENERO])</f>
        <v>F</v>
      </c>
      <c r="S527" s="135" t="str">
        <f>_xlfn.XLOOKUP(Tabla20[[#This Row],[nomdepto]],Tabla21[LUGAR],Tabla21[CODLUGAR])</f>
        <v>01.83.02.00.03</v>
      </c>
      <c r="T527" s="135" t="s">
        <v>3724</v>
      </c>
      <c r="U527" s="135" t="s">
        <v>3723</v>
      </c>
      <c r="V527" s="137">
        <v>0</v>
      </c>
      <c r="W527" s="137">
        <v>0</v>
      </c>
      <c r="X527" s="140">
        <v>0</v>
      </c>
      <c r="Y527" s="137">
        <v>0</v>
      </c>
      <c r="Z527" s="137">
        <v>0</v>
      </c>
      <c r="AA527" s="138">
        <v>25</v>
      </c>
      <c r="AB527" s="137">
        <v>0</v>
      </c>
      <c r="AC527" s="137">
        <v>0</v>
      </c>
      <c r="AD527" s="137">
        <v>0</v>
      </c>
    </row>
    <row r="528" spans="1:30" hidden="1">
      <c r="A528" t="str">
        <f>Tabla20[[#This Row],[cedula]]&amp;Tabla20[[#This Row],[prog]]&amp;LEFT(Tabla20[[#This Row],[tipo]],3)</f>
        <v>4022160698713FIJ</v>
      </c>
      <c r="B528" s="135" t="s">
        <v>2463</v>
      </c>
      <c r="C528" s="135" t="s">
        <v>11</v>
      </c>
      <c r="D528" s="135" t="s">
        <v>2497</v>
      </c>
      <c r="E528" s="135" t="s">
        <v>3229</v>
      </c>
      <c r="F528" s="135" t="s">
        <v>3182</v>
      </c>
      <c r="G528" s="135" t="s">
        <v>3186</v>
      </c>
      <c r="H528" s="135" t="s">
        <v>3237</v>
      </c>
      <c r="I528" s="135" t="s">
        <v>3236</v>
      </c>
      <c r="J528" s="135" t="s">
        <v>60</v>
      </c>
      <c r="K528" s="142" t="s">
        <v>18</v>
      </c>
      <c r="L528" s="138">
        <v>25000</v>
      </c>
      <c r="M528" s="141">
        <v>0</v>
      </c>
      <c r="N528" s="138">
        <v>760</v>
      </c>
      <c r="O528" s="138">
        <v>717.5</v>
      </c>
      <c r="P528" s="138">
        <f>SUM(Tabla20[[#This Row],[ADP]:[SFS - Salud Padres]])</f>
        <v>25</v>
      </c>
      <c r="Q528" s="138">
        <v>23497.5</v>
      </c>
      <c r="R528" s="135" t="str">
        <f>_xlfn.XLOOKUP(Tabla20[[#This Row],[cedula]],EMPXSEXO[NODOC],EMPXSEXO[GENERO])</f>
        <v>F</v>
      </c>
      <c r="S528" s="135" t="str">
        <f>_xlfn.XLOOKUP(Tabla20[[#This Row],[nomdepto]],Tabla21[LUGAR],Tabla21[CODLUGAR])</f>
        <v>01.83.02.00.03</v>
      </c>
      <c r="T528" s="135" t="s">
        <v>3724</v>
      </c>
      <c r="U528" s="135" t="s">
        <v>3723</v>
      </c>
      <c r="V528" s="137">
        <v>0</v>
      </c>
      <c r="W528" s="141">
        <v>0</v>
      </c>
      <c r="X528" s="140">
        <v>0</v>
      </c>
      <c r="Y528" s="137">
        <v>0</v>
      </c>
      <c r="Z528" s="140">
        <v>0</v>
      </c>
      <c r="AA528" s="138">
        <v>25</v>
      </c>
      <c r="AB528" s="137">
        <v>0</v>
      </c>
      <c r="AC528" s="137">
        <v>0</v>
      </c>
      <c r="AD528" s="137">
        <v>0</v>
      </c>
    </row>
    <row r="529" spans="1:30" hidden="1">
      <c r="A529" t="str">
        <f>Tabla20[[#This Row],[cedula]]&amp;Tabla20[[#This Row],[prog]]&amp;LEFT(Tabla20[[#This Row],[tipo]],3)</f>
        <v>4021900513513FIJ</v>
      </c>
      <c r="B529" s="135" t="s">
        <v>2463</v>
      </c>
      <c r="C529" s="135" t="s">
        <v>11</v>
      </c>
      <c r="D529" s="135" t="s">
        <v>2497</v>
      </c>
      <c r="E529" s="135" t="s">
        <v>3229</v>
      </c>
      <c r="F529" s="135" t="s">
        <v>3182</v>
      </c>
      <c r="G529" s="135" t="s">
        <v>3186</v>
      </c>
      <c r="H529" s="135" t="s">
        <v>3736</v>
      </c>
      <c r="I529" s="135" t="s">
        <v>3735</v>
      </c>
      <c r="J529" s="135" t="s">
        <v>60</v>
      </c>
      <c r="K529" s="142" t="s">
        <v>18</v>
      </c>
      <c r="L529" s="138">
        <v>25000</v>
      </c>
      <c r="M529" s="141">
        <v>0</v>
      </c>
      <c r="N529" s="138">
        <v>760</v>
      </c>
      <c r="O529" s="138">
        <v>717.5</v>
      </c>
      <c r="P529" s="138">
        <f>SUM(Tabla20[[#This Row],[ADP]:[SFS - Salud Padres]])</f>
        <v>25</v>
      </c>
      <c r="Q529" s="138">
        <v>23497.5</v>
      </c>
      <c r="R529" s="135" t="str">
        <f>_xlfn.XLOOKUP(Tabla20[[#This Row],[cedula]],EMPXSEXO[NODOC],EMPXSEXO[GENERO])</f>
        <v>F</v>
      </c>
      <c r="S529" s="135" t="str">
        <f>_xlfn.XLOOKUP(Tabla20[[#This Row],[nomdepto]],Tabla21[LUGAR],Tabla21[CODLUGAR])</f>
        <v>01.83.02.00.03</v>
      </c>
      <c r="T529" s="135" t="s">
        <v>3724</v>
      </c>
      <c r="U529" s="135" t="s">
        <v>3723</v>
      </c>
      <c r="V529" s="137">
        <v>0</v>
      </c>
      <c r="W529" s="141">
        <v>0</v>
      </c>
      <c r="X529" s="137">
        <v>0</v>
      </c>
      <c r="Y529" s="137">
        <v>0</v>
      </c>
      <c r="Z529" s="141">
        <v>0</v>
      </c>
      <c r="AA529" s="138">
        <v>25</v>
      </c>
      <c r="AB529" s="137">
        <v>0</v>
      </c>
      <c r="AC529" s="137">
        <v>0</v>
      </c>
      <c r="AD529" s="137">
        <v>0</v>
      </c>
    </row>
    <row r="530" spans="1:30" hidden="1">
      <c r="A530" t="str">
        <f>Tabla20[[#This Row],[cedula]]&amp;Tabla20[[#This Row],[prog]]&amp;LEFT(Tabla20[[#This Row],[tipo]],3)</f>
        <v>0310038140313FIJ</v>
      </c>
      <c r="B530" s="135" t="s">
        <v>2463</v>
      </c>
      <c r="C530" s="135" t="s">
        <v>11</v>
      </c>
      <c r="D530" s="135" t="s">
        <v>2497</v>
      </c>
      <c r="E530" s="135" t="s">
        <v>3229</v>
      </c>
      <c r="F530" s="135" t="s">
        <v>3182</v>
      </c>
      <c r="G530" s="135" t="s">
        <v>3186</v>
      </c>
      <c r="H530" s="135" t="s">
        <v>3738</v>
      </c>
      <c r="I530" s="135" t="s">
        <v>3737</v>
      </c>
      <c r="J530" s="135" t="s">
        <v>55</v>
      </c>
      <c r="K530" s="142" t="s">
        <v>18</v>
      </c>
      <c r="L530" s="138">
        <v>25000</v>
      </c>
      <c r="M530" s="137">
        <v>0</v>
      </c>
      <c r="N530" s="138">
        <v>760</v>
      </c>
      <c r="O530" s="138">
        <v>717.5</v>
      </c>
      <c r="P530" s="138">
        <f>SUM(Tabla20[[#This Row],[ADP]:[SFS - Salud Padres]])</f>
        <v>25</v>
      </c>
      <c r="Q530" s="138">
        <v>23497.5</v>
      </c>
      <c r="R530" s="135" t="str">
        <f>_xlfn.XLOOKUP(Tabla20[[#This Row],[cedula]],EMPXSEXO[NODOC],EMPXSEXO[GENERO])</f>
        <v>F</v>
      </c>
      <c r="S530" s="135" t="str">
        <f>_xlfn.XLOOKUP(Tabla20[[#This Row],[nomdepto]],Tabla21[LUGAR],Tabla21[CODLUGAR])</f>
        <v>01.83.02.00.03</v>
      </c>
      <c r="T530" s="135" t="s">
        <v>3724</v>
      </c>
      <c r="U530" s="135" t="s">
        <v>3723</v>
      </c>
      <c r="V530" s="137">
        <v>0</v>
      </c>
      <c r="W530" s="137">
        <v>0</v>
      </c>
      <c r="X530" s="141">
        <v>0</v>
      </c>
      <c r="Y530" s="137">
        <v>0</v>
      </c>
      <c r="Z530" s="141">
        <v>0</v>
      </c>
      <c r="AA530" s="138">
        <v>25</v>
      </c>
      <c r="AB530" s="137">
        <v>0</v>
      </c>
      <c r="AC530" s="137">
        <v>0</v>
      </c>
      <c r="AD530" s="137">
        <v>0</v>
      </c>
    </row>
    <row r="531" spans="1:30" hidden="1">
      <c r="A531" t="str">
        <f>Tabla20[[#This Row],[cedula]]&amp;Tabla20[[#This Row],[prog]]&amp;LEFT(Tabla20[[#This Row],[tipo]],3)</f>
        <v>0310099915413FIJ</v>
      </c>
      <c r="B531" s="135" t="s">
        <v>2463</v>
      </c>
      <c r="C531" s="135" t="s">
        <v>11</v>
      </c>
      <c r="D531" s="135" t="s">
        <v>2497</v>
      </c>
      <c r="E531" s="135" t="s">
        <v>3229</v>
      </c>
      <c r="F531" s="135" t="s">
        <v>3182</v>
      </c>
      <c r="G531" s="135" t="s">
        <v>3190</v>
      </c>
      <c r="H531" s="135" t="s">
        <v>2168</v>
      </c>
      <c r="I531" s="135" t="s">
        <v>66</v>
      </c>
      <c r="J531" s="135" t="s">
        <v>67</v>
      </c>
      <c r="K531" s="142" t="s">
        <v>18</v>
      </c>
      <c r="L531" s="138">
        <v>20000</v>
      </c>
      <c r="M531" s="137">
        <v>0</v>
      </c>
      <c r="N531" s="138">
        <v>608</v>
      </c>
      <c r="O531" s="138">
        <v>574</v>
      </c>
      <c r="P531" s="138">
        <f>SUM(Tabla20[[#This Row],[ADP]:[SFS - Salud Padres]])</f>
        <v>75</v>
      </c>
      <c r="Q531" s="138">
        <v>18743</v>
      </c>
      <c r="R531" s="135" t="str">
        <f>_xlfn.XLOOKUP(Tabla20[[#This Row],[cedula]],EMPXSEXO[NODOC],EMPXSEXO[GENERO])</f>
        <v>M</v>
      </c>
      <c r="S531" s="135" t="str">
        <f>_xlfn.XLOOKUP(Tabla20[[#This Row],[nomdepto]],Tabla21[LUGAR],Tabla21[CODLUGAR])</f>
        <v>01.83.02.00.03</v>
      </c>
      <c r="T531" s="135" t="s">
        <v>3724</v>
      </c>
      <c r="U531" s="135" t="s">
        <v>3723</v>
      </c>
      <c r="V531" s="137">
        <v>0</v>
      </c>
      <c r="W531" s="140">
        <v>0</v>
      </c>
      <c r="X531" s="140">
        <v>0</v>
      </c>
      <c r="Y531" s="137">
        <v>0</v>
      </c>
      <c r="Z531" s="138">
        <v>50</v>
      </c>
      <c r="AA531" s="138">
        <v>25</v>
      </c>
      <c r="AB531" s="137">
        <v>0</v>
      </c>
      <c r="AC531" s="137">
        <v>0</v>
      </c>
      <c r="AD531" s="137">
        <v>0</v>
      </c>
    </row>
    <row r="532" spans="1:30" hidden="1">
      <c r="A532" t="str">
        <f>Tabla20[[#This Row],[cedula]]&amp;Tabla20[[#This Row],[prog]]&amp;LEFT(Tabla20[[#This Row],[tipo]],3)</f>
        <v>4021107622513FIJ</v>
      </c>
      <c r="B532" s="135" t="s">
        <v>2463</v>
      </c>
      <c r="C532" s="135" t="s">
        <v>11</v>
      </c>
      <c r="D532" s="135" t="s">
        <v>2497</v>
      </c>
      <c r="E532" s="135" t="s">
        <v>3229</v>
      </c>
      <c r="F532" s="135" t="s">
        <v>3182</v>
      </c>
      <c r="G532" s="135" t="s">
        <v>3186</v>
      </c>
      <c r="H532" s="135" t="s">
        <v>3650</v>
      </c>
      <c r="I532" s="135" t="s">
        <v>3649</v>
      </c>
      <c r="J532" s="135" t="s">
        <v>8</v>
      </c>
      <c r="K532" s="142" t="s">
        <v>18</v>
      </c>
      <c r="L532" s="138">
        <v>18000</v>
      </c>
      <c r="M532" s="137">
        <v>0</v>
      </c>
      <c r="N532" s="138">
        <v>547.20000000000005</v>
      </c>
      <c r="O532" s="138">
        <v>516.6</v>
      </c>
      <c r="P532" s="138">
        <f>SUM(Tabla20[[#This Row],[ADP]:[SFS - Salud Padres]])</f>
        <v>25</v>
      </c>
      <c r="Q532" s="138">
        <v>16911.2</v>
      </c>
      <c r="R532" s="135" t="str">
        <f>_xlfn.XLOOKUP(Tabla20[[#This Row],[cedula]],EMPXSEXO[NODOC],EMPXSEXO[GENERO])</f>
        <v>F</v>
      </c>
      <c r="S532" s="135" t="str">
        <f>_xlfn.XLOOKUP(Tabla20[[#This Row],[nomdepto]],Tabla21[LUGAR],Tabla21[CODLUGAR])</f>
        <v>01.83.02.00.03</v>
      </c>
      <c r="T532" s="135" t="s">
        <v>3724</v>
      </c>
      <c r="U532" s="135" t="s">
        <v>3723</v>
      </c>
      <c r="V532" s="137">
        <v>0</v>
      </c>
      <c r="W532" s="141">
        <v>0</v>
      </c>
      <c r="X532" s="140">
        <v>0</v>
      </c>
      <c r="Y532" s="137">
        <v>0</v>
      </c>
      <c r="Z532" s="141">
        <v>0</v>
      </c>
      <c r="AA532" s="138">
        <v>25</v>
      </c>
      <c r="AB532" s="137">
        <v>0</v>
      </c>
      <c r="AC532" s="137">
        <v>0</v>
      </c>
      <c r="AD532" s="137">
        <v>0</v>
      </c>
    </row>
    <row r="533" spans="1:30" hidden="1">
      <c r="A533" t="str">
        <f>Tabla20[[#This Row],[cedula]]&amp;Tabla20[[#This Row],[prog]]&amp;LEFT(Tabla20[[#This Row],[tipo]],3)</f>
        <v>4023659930013FIJ</v>
      </c>
      <c r="B533" s="135" t="s">
        <v>2463</v>
      </c>
      <c r="C533" s="135" t="s">
        <v>11</v>
      </c>
      <c r="D533" s="135" t="s">
        <v>2497</v>
      </c>
      <c r="E533" s="135" t="s">
        <v>3229</v>
      </c>
      <c r="F533" s="135" t="s">
        <v>3182</v>
      </c>
      <c r="G533" s="135" t="s">
        <v>3186</v>
      </c>
      <c r="H533" s="135" t="s">
        <v>3658</v>
      </c>
      <c r="I533" s="135" t="s">
        <v>3657</v>
      </c>
      <c r="J533" s="135" t="s">
        <v>126</v>
      </c>
      <c r="K533" s="142" t="s">
        <v>18</v>
      </c>
      <c r="L533" s="138">
        <v>18000</v>
      </c>
      <c r="M533" s="137">
        <v>0</v>
      </c>
      <c r="N533" s="138">
        <v>547.20000000000005</v>
      </c>
      <c r="O533" s="138">
        <v>516.6</v>
      </c>
      <c r="P533" s="138">
        <f>SUM(Tabla20[[#This Row],[ADP]:[SFS - Salud Padres]])</f>
        <v>25</v>
      </c>
      <c r="Q533" s="138">
        <v>16911.2</v>
      </c>
      <c r="R533" s="135" t="str">
        <f>_xlfn.XLOOKUP(Tabla20[[#This Row],[cedula]],EMPXSEXO[NODOC],EMPXSEXO[GENERO])</f>
        <v>M</v>
      </c>
      <c r="S533" s="135" t="str">
        <f>_xlfn.XLOOKUP(Tabla20[[#This Row],[nomdepto]],Tabla21[LUGAR],Tabla21[CODLUGAR])</f>
        <v>01.83.02.00.03</v>
      </c>
      <c r="T533" s="135" t="s">
        <v>3724</v>
      </c>
      <c r="U533" s="135" t="s">
        <v>3723</v>
      </c>
      <c r="V533" s="137">
        <v>0</v>
      </c>
      <c r="W533" s="140">
        <v>0</v>
      </c>
      <c r="X533" s="140">
        <v>0</v>
      </c>
      <c r="Y533" s="137">
        <v>0</v>
      </c>
      <c r="Z533" s="141">
        <v>0</v>
      </c>
      <c r="AA533" s="138">
        <v>25</v>
      </c>
      <c r="AB533" s="137">
        <v>0</v>
      </c>
      <c r="AC533" s="137">
        <v>0</v>
      </c>
      <c r="AD533" s="141">
        <v>0</v>
      </c>
    </row>
    <row r="534" spans="1:30" hidden="1">
      <c r="A534" t="str">
        <f>Tabla20[[#This Row],[cedula]]&amp;Tabla20[[#This Row],[prog]]&amp;LEFT(Tabla20[[#This Row],[tipo]],3)</f>
        <v>0310418364913FIJ</v>
      </c>
      <c r="B534" s="135" t="s">
        <v>2463</v>
      </c>
      <c r="C534" s="135" t="s">
        <v>11</v>
      </c>
      <c r="D534" s="135" t="s">
        <v>2497</v>
      </c>
      <c r="E534" s="135" t="s">
        <v>3229</v>
      </c>
      <c r="F534" s="135" t="s">
        <v>3182</v>
      </c>
      <c r="G534" s="135" t="s">
        <v>3190</v>
      </c>
      <c r="H534" s="135" t="s">
        <v>2053</v>
      </c>
      <c r="I534" s="135" t="s">
        <v>23</v>
      </c>
      <c r="J534" s="135" t="s">
        <v>24</v>
      </c>
      <c r="K534" s="142" t="s">
        <v>18</v>
      </c>
      <c r="L534" s="138">
        <v>16500</v>
      </c>
      <c r="M534" s="141">
        <v>0</v>
      </c>
      <c r="N534" s="138">
        <v>501.6</v>
      </c>
      <c r="O534" s="138">
        <v>473.55</v>
      </c>
      <c r="P534" s="138">
        <f>SUM(Tabla20[[#This Row],[ADP]:[SFS - Salud Padres]])</f>
        <v>75</v>
      </c>
      <c r="Q534" s="138">
        <v>15449.85</v>
      </c>
      <c r="R534" s="135" t="str">
        <f>_xlfn.XLOOKUP(Tabla20[[#This Row],[cedula]],EMPXSEXO[NODOC],EMPXSEXO[GENERO])</f>
        <v>F</v>
      </c>
      <c r="S534" s="135" t="str">
        <f>_xlfn.XLOOKUP(Tabla20[[#This Row],[nomdepto]],Tabla21[LUGAR],Tabla21[CODLUGAR])</f>
        <v>01.83.02.00.03</v>
      </c>
      <c r="T534" s="135" t="s">
        <v>3724</v>
      </c>
      <c r="U534" s="135" t="s">
        <v>3723</v>
      </c>
      <c r="V534" s="137">
        <v>0</v>
      </c>
      <c r="W534" s="137">
        <v>0</v>
      </c>
      <c r="X534" s="141">
        <v>0</v>
      </c>
      <c r="Y534" s="137">
        <v>0</v>
      </c>
      <c r="Z534" s="139">
        <v>50</v>
      </c>
      <c r="AA534" s="138">
        <v>25</v>
      </c>
      <c r="AB534" s="137">
        <v>0</v>
      </c>
      <c r="AC534" s="137">
        <v>0</v>
      </c>
      <c r="AD534" s="141">
        <v>0</v>
      </c>
    </row>
    <row r="535" spans="1:30" hidden="1">
      <c r="A535" t="str">
        <f>Tabla20[[#This Row],[cedula]]&amp;Tabla20[[#This Row],[prog]]&amp;LEFT(Tabla20[[#This Row],[tipo]],3)</f>
        <v>0310324892213FIJ</v>
      </c>
      <c r="B535" s="135" t="s">
        <v>2463</v>
      </c>
      <c r="C535" s="135" t="s">
        <v>11</v>
      </c>
      <c r="D535" s="135" t="s">
        <v>2497</v>
      </c>
      <c r="E535" s="135" t="s">
        <v>3229</v>
      </c>
      <c r="F535" s="135" t="s">
        <v>3182</v>
      </c>
      <c r="G535" s="135" t="s">
        <v>3185</v>
      </c>
      <c r="H535" s="135" t="s">
        <v>2058</v>
      </c>
      <c r="I535" s="135" t="s">
        <v>1047</v>
      </c>
      <c r="J535" s="135" t="s">
        <v>1048</v>
      </c>
      <c r="K535" s="142" t="s">
        <v>18</v>
      </c>
      <c r="L535" s="138">
        <v>16500</v>
      </c>
      <c r="M535" s="141">
        <v>0</v>
      </c>
      <c r="N535" s="138">
        <v>501.6</v>
      </c>
      <c r="O535" s="138">
        <v>473.55</v>
      </c>
      <c r="P535" s="138">
        <f>SUM(Tabla20[[#This Row],[ADP]:[SFS - Salud Padres]])</f>
        <v>25</v>
      </c>
      <c r="Q535" s="138">
        <v>15499.85</v>
      </c>
      <c r="R535" s="135" t="str">
        <f>_xlfn.XLOOKUP(Tabla20[[#This Row],[cedula]],EMPXSEXO[NODOC],EMPXSEXO[GENERO])</f>
        <v>M</v>
      </c>
      <c r="S535" s="135" t="str">
        <f>_xlfn.XLOOKUP(Tabla20[[#This Row],[nomdepto]],Tabla21[LUGAR],Tabla21[CODLUGAR])</f>
        <v>01.83.02.00.03</v>
      </c>
      <c r="T535" s="135" t="s">
        <v>3724</v>
      </c>
      <c r="U535" s="135" t="s">
        <v>3723</v>
      </c>
      <c r="V535" s="137">
        <v>0</v>
      </c>
      <c r="W535" s="137">
        <v>0</v>
      </c>
      <c r="X535" s="140">
        <v>0</v>
      </c>
      <c r="Y535" s="137">
        <v>0</v>
      </c>
      <c r="Z535" s="140">
        <v>0</v>
      </c>
      <c r="AA535" s="138">
        <v>25</v>
      </c>
      <c r="AB535" s="137">
        <v>0</v>
      </c>
      <c r="AC535" s="137">
        <v>0</v>
      </c>
      <c r="AD535" s="137">
        <v>0</v>
      </c>
    </row>
    <row r="536" spans="1:30" hidden="1">
      <c r="A536" t="str">
        <f>Tabla20[[#This Row],[cedula]]&amp;Tabla20[[#This Row],[prog]]&amp;LEFT(Tabla20[[#This Row],[tipo]],3)</f>
        <v>0310215662113FIJ</v>
      </c>
      <c r="B536" s="135" t="s">
        <v>2463</v>
      </c>
      <c r="C536" s="135" t="s">
        <v>11</v>
      </c>
      <c r="D536" s="135" t="s">
        <v>2497</v>
      </c>
      <c r="E536" s="135" t="s">
        <v>3229</v>
      </c>
      <c r="F536" s="135" t="s">
        <v>3182</v>
      </c>
      <c r="G536" s="135" t="s">
        <v>3190</v>
      </c>
      <c r="H536" s="135" t="s">
        <v>2121</v>
      </c>
      <c r="I536" s="135" t="s">
        <v>41</v>
      </c>
      <c r="J536" s="135" t="s">
        <v>24</v>
      </c>
      <c r="K536" s="142" t="s">
        <v>18</v>
      </c>
      <c r="L536" s="138">
        <v>16500</v>
      </c>
      <c r="M536" s="137">
        <v>0</v>
      </c>
      <c r="N536" s="138">
        <v>501.6</v>
      </c>
      <c r="O536" s="138">
        <v>473.55</v>
      </c>
      <c r="P536" s="138">
        <f>SUM(Tabla20[[#This Row],[ADP]:[SFS - Salud Padres]])</f>
        <v>375</v>
      </c>
      <c r="Q536" s="138">
        <v>15149.85</v>
      </c>
      <c r="R536" s="135" t="str">
        <f>_xlfn.XLOOKUP(Tabla20[[#This Row],[cedula]],EMPXSEXO[NODOC],EMPXSEXO[GENERO])</f>
        <v>M</v>
      </c>
      <c r="S536" s="135" t="str">
        <f>_xlfn.XLOOKUP(Tabla20[[#This Row],[nomdepto]],Tabla21[LUGAR],Tabla21[CODLUGAR])</f>
        <v>01.83.02.00.03</v>
      </c>
      <c r="T536" s="135" t="s">
        <v>3724</v>
      </c>
      <c r="U536" s="135" t="s">
        <v>3723</v>
      </c>
      <c r="V536" s="137">
        <v>0</v>
      </c>
      <c r="W536" s="139">
        <v>300</v>
      </c>
      <c r="X536" s="140">
        <v>0</v>
      </c>
      <c r="Y536" s="137">
        <v>0</v>
      </c>
      <c r="Z536" s="139">
        <v>50</v>
      </c>
      <c r="AA536" s="138">
        <v>25</v>
      </c>
      <c r="AB536" s="137">
        <v>0</v>
      </c>
      <c r="AC536" s="137">
        <v>0</v>
      </c>
      <c r="AD536" s="137">
        <v>0</v>
      </c>
    </row>
    <row r="537" spans="1:30" hidden="1">
      <c r="A537" t="str">
        <f>Tabla20[[#This Row],[cedula]]&amp;Tabla20[[#This Row],[prog]]&amp;LEFT(Tabla20[[#This Row],[tipo]],3)</f>
        <v>0310114763913FIJ</v>
      </c>
      <c r="B537" s="135" t="s">
        <v>2463</v>
      </c>
      <c r="C537" s="135" t="s">
        <v>11</v>
      </c>
      <c r="D537" s="135" t="s">
        <v>2497</v>
      </c>
      <c r="E537" s="135" t="s">
        <v>3229</v>
      </c>
      <c r="F537" s="135" t="s">
        <v>3182</v>
      </c>
      <c r="G537" s="135" t="s">
        <v>3190</v>
      </c>
      <c r="H537" s="135" t="s">
        <v>2122</v>
      </c>
      <c r="I537" s="135" t="s">
        <v>3235</v>
      </c>
      <c r="J537" s="135" t="s">
        <v>43</v>
      </c>
      <c r="K537" s="142" t="s">
        <v>18</v>
      </c>
      <c r="L537" s="138">
        <v>16500</v>
      </c>
      <c r="M537" s="137">
        <v>0</v>
      </c>
      <c r="N537" s="138">
        <v>501.6</v>
      </c>
      <c r="O537" s="138">
        <v>473.55</v>
      </c>
      <c r="P537" s="138">
        <f>SUM(Tabla20[[#This Row],[ADP]:[SFS - Salud Padres]])</f>
        <v>375</v>
      </c>
      <c r="Q537" s="138">
        <v>15149.85</v>
      </c>
      <c r="R537" s="135" t="str">
        <f>_xlfn.XLOOKUP(Tabla20[[#This Row],[cedula]],EMPXSEXO[NODOC],EMPXSEXO[GENERO])</f>
        <v>M</v>
      </c>
      <c r="S537" s="135" t="str">
        <f>_xlfn.XLOOKUP(Tabla20[[#This Row],[nomdepto]],Tabla21[LUGAR],Tabla21[CODLUGAR])</f>
        <v>01.83.02.00.03</v>
      </c>
      <c r="T537" s="135" t="s">
        <v>3724</v>
      </c>
      <c r="U537" s="135" t="s">
        <v>3723</v>
      </c>
      <c r="V537" s="137">
        <v>0</v>
      </c>
      <c r="W537" s="138">
        <v>300</v>
      </c>
      <c r="X537" s="141">
        <v>0</v>
      </c>
      <c r="Y537" s="137">
        <v>0</v>
      </c>
      <c r="Z537" s="139">
        <v>50</v>
      </c>
      <c r="AA537" s="138">
        <v>25</v>
      </c>
      <c r="AB537" s="137">
        <v>0</v>
      </c>
      <c r="AC537" s="137">
        <v>0</v>
      </c>
      <c r="AD537" s="137">
        <v>0</v>
      </c>
    </row>
    <row r="538" spans="1:30" hidden="1">
      <c r="A538" t="str">
        <f>Tabla20[[#This Row],[cedula]]&amp;Tabla20[[#This Row],[prog]]&amp;LEFT(Tabla20[[#This Row],[tipo]],3)</f>
        <v>0950016992613FIJ</v>
      </c>
      <c r="B538" s="135" t="s">
        <v>2463</v>
      </c>
      <c r="C538" s="135" t="s">
        <v>11</v>
      </c>
      <c r="D538" s="135" t="s">
        <v>2497</v>
      </c>
      <c r="E538" s="135" t="s">
        <v>3229</v>
      </c>
      <c r="F538" s="135" t="s">
        <v>3182</v>
      </c>
      <c r="G538" s="135" t="s">
        <v>3190</v>
      </c>
      <c r="H538" s="135" t="s">
        <v>1312</v>
      </c>
      <c r="I538" s="135" t="s">
        <v>61</v>
      </c>
      <c r="J538" s="135" t="s">
        <v>34</v>
      </c>
      <c r="K538" s="142" t="s">
        <v>18</v>
      </c>
      <c r="L538" s="138">
        <v>16500</v>
      </c>
      <c r="M538" s="137">
        <v>0</v>
      </c>
      <c r="N538" s="138">
        <v>501.6</v>
      </c>
      <c r="O538" s="138">
        <v>473.55</v>
      </c>
      <c r="P538" s="138">
        <f>SUM(Tabla20[[#This Row],[ADP]:[SFS - Salud Padres]])</f>
        <v>75</v>
      </c>
      <c r="Q538" s="138">
        <v>15449.85</v>
      </c>
      <c r="R538" s="135" t="str">
        <f>_xlfn.XLOOKUP(Tabla20[[#This Row],[cedula]],EMPXSEXO[NODOC],EMPXSEXO[GENERO])</f>
        <v>F</v>
      </c>
      <c r="S538" s="135" t="str">
        <f>_xlfn.XLOOKUP(Tabla20[[#This Row],[nomdepto]],Tabla21[LUGAR],Tabla21[CODLUGAR])</f>
        <v>01.83.02.00.03</v>
      </c>
      <c r="T538" s="135" t="s">
        <v>3724</v>
      </c>
      <c r="U538" s="135" t="s">
        <v>3723</v>
      </c>
      <c r="V538" s="137">
        <v>0</v>
      </c>
      <c r="W538" s="141">
        <v>0</v>
      </c>
      <c r="X538" s="141">
        <v>0</v>
      </c>
      <c r="Y538" s="137">
        <v>0</v>
      </c>
      <c r="Z538" s="139">
        <v>50</v>
      </c>
      <c r="AA538" s="138">
        <v>25</v>
      </c>
      <c r="AB538" s="137">
        <v>0</v>
      </c>
      <c r="AC538" s="137">
        <v>0</v>
      </c>
      <c r="AD538" s="137">
        <v>0</v>
      </c>
    </row>
    <row r="539" spans="1:30" hidden="1">
      <c r="A539" t="str">
        <f>Tabla20[[#This Row],[cedula]]&amp;Tabla20[[#This Row],[prog]]&amp;LEFT(Tabla20[[#This Row],[tipo]],3)</f>
        <v>0310004856413FIJ</v>
      </c>
      <c r="B539" s="135" t="s">
        <v>2463</v>
      </c>
      <c r="C539" s="135" t="s">
        <v>11</v>
      </c>
      <c r="D539" s="135" t="s">
        <v>2497</v>
      </c>
      <c r="E539" s="135" t="s">
        <v>3229</v>
      </c>
      <c r="F539" s="135" t="s">
        <v>3182</v>
      </c>
      <c r="G539" s="135" t="s">
        <v>3190</v>
      </c>
      <c r="H539" s="135" t="s">
        <v>1314</v>
      </c>
      <c r="I539" s="135" t="s">
        <v>64</v>
      </c>
      <c r="J539" s="135" t="s">
        <v>34</v>
      </c>
      <c r="K539" s="142" t="s">
        <v>18</v>
      </c>
      <c r="L539" s="138">
        <v>16500</v>
      </c>
      <c r="M539" s="137">
        <v>0</v>
      </c>
      <c r="N539" s="138">
        <v>501.6</v>
      </c>
      <c r="O539" s="138">
        <v>473.55</v>
      </c>
      <c r="P539" s="138">
        <f>SUM(Tabla20[[#This Row],[ADP]:[SFS - Salud Padres]])</f>
        <v>75</v>
      </c>
      <c r="Q539" s="138">
        <v>15449.85</v>
      </c>
      <c r="R539" s="135" t="str">
        <f>_xlfn.XLOOKUP(Tabla20[[#This Row],[cedula]],EMPXSEXO[NODOC],EMPXSEXO[GENERO])</f>
        <v>M</v>
      </c>
      <c r="S539" s="135" t="str">
        <f>_xlfn.XLOOKUP(Tabla20[[#This Row],[nomdepto]],Tabla21[LUGAR],Tabla21[CODLUGAR])</f>
        <v>01.83.02.00.03</v>
      </c>
      <c r="T539" s="135" t="s">
        <v>3724</v>
      </c>
      <c r="U539" s="135" t="s">
        <v>3723</v>
      </c>
      <c r="V539" s="137">
        <v>0</v>
      </c>
      <c r="W539" s="140">
        <v>0</v>
      </c>
      <c r="X539" s="141">
        <v>0</v>
      </c>
      <c r="Y539" s="137">
        <v>0</v>
      </c>
      <c r="Z539" s="138">
        <v>50</v>
      </c>
      <c r="AA539" s="138">
        <v>25</v>
      </c>
      <c r="AB539" s="137">
        <v>0</v>
      </c>
      <c r="AC539" s="137">
        <v>0</v>
      </c>
      <c r="AD539" s="137">
        <v>0</v>
      </c>
    </row>
    <row r="540" spans="1:30" hidden="1">
      <c r="A540" t="str">
        <f>Tabla20[[#This Row],[cedula]]&amp;Tabla20[[#This Row],[prog]]&amp;LEFT(Tabla20[[#This Row],[tipo]],3)</f>
        <v>0310155273913FIJ</v>
      </c>
      <c r="B540" s="135" t="s">
        <v>2463</v>
      </c>
      <c r="C540" s="135" t="s">
        <v>11</v>
      </c>
      <c r="D540" s="135" t="s">
        <v>2497</v>
      </c>
      <c r="E540" s="135" t="s">
        <v>3229</v>
      </c>
      <c r="F540" s="135" t="s">
        <v>3182</v>
      </c>
      <c r="G540" s="135" t="s">
        <v>3190</v>
      </c>
      <c r="H540" s="135" t="s">
        <v>2035</v>
      </c>
      <c r="I540" s="135" t="s">
        <v>21</v>
      </c>
      <c r="J540" s="135" t="s">
        <v>22</v>
      </c>
      <c r="K540" s="142" t="s">
        <v>18</v>
      </c>
      <c r="L540" s="138">
        <v>15000</v>
      </c>
      <c r="M540" s="141">
        <v>0</v>
      </c>
      <c r="N540" s="138">
        <v>456</v>
      </c>
      <c r="O540" s="138">
        <v>430.5</v>
      </c>
      <c r="P540" s="138">
        <f>SUM(Tabla20[[#This Row],[ADP]:[SFS - Salud Padres]])</f>
        <v>375</v>
      </c>
      <c r="Q540" s="138">
        <v>13738.5</v>
      </c>
      <c r="R540" s="135" t="str">
        <f>_xlfn.XLOOKUP(Tabla20[[#This Row],[cedula]],EMPXSEXO[NODOC],EMPXSEXO[GENERO])</f>
        <v>M</v>
      </c>
      <c r="S540" s="135" t="str">
        <f>_xlfn.XLOOKUP(Tabla20[[#This Row],[nomdepto]],Tabla21[LUGAR],Tabla21[CODLUGAR])</f>
        <v>01.83.02.00.03</v>
      </c>
      <c r="T540" s="135" t="s">
        <v>3724</v>
      </c>
      <c r="U540" s="135" t="s">
        <v>3723</v>
      </c>
      <c r="V540" s="137">
        <v>0</v>
      </c>
      <c r="W540" s="138">
        <v>300</v>
      </c>
      <c r="X540" s="141">
        <v>0</v>
      </c>
      <c r="Y540" s="137">
        <v>0</v>
      </c>
      <c r="Z540" s="138">
        <v>50</v>
      </c>
      <c r="AA540" s="138">
        <v>25</v>
      </c>
      <c r="AB540" s="137">
        <v>0</v>
      </c>
      <c r="AC540" s="137">
        <v>0</v>
      </c>
      <c r="AD540" s="137">
        <v>0</v>
      </c>
    </row>
    <row r="541" spans="1:30" hidden="1">
      <c r="A541" t="str">
        <f>Tabla20[[#This Row],[cedula]]&amp;Tabla20[[#This Row],[prog]]&amp;LEFT(Tabla20[[#This Row],[tipo]],3)</f>
        <v>0310216583813FIJ</v>
      </c>
      <c r="B541" s="135" t="s">
        <v>2463</v>
      </c>
      <c r="C541" s="135" t="s">
        <v>11</v>
      </c>
      <c r="D541" s="135" t="s">
        <v>2497</v>
      </c>
      <c r="E541" s="135" t="s">
        <v>3229</v>
      </c>
      <c r="F541" s="135" t="s">
        <v>3182</v>
      </c>
      <c r="G541" s="135" t="s">
        <v>3184</v>
      </c>
      <c r="H541" s="135" t="s">
        <v>1289</v>
      </c>
      <c r="I541" s="135" t="s">
        <v>37</v>
      </c>
      <c r="J541" s="135" t="s">
        <v>38</v>
      </c>
      <c r="K541" s="142" t="s">
        <v>18</v>
      </c>
      <c r="L541" s="138">
        <v>14850</v>
      </c>
      <c r="M541" s="137">
        <v>0</v>
      </c>
      <c r="N541" s="138">
        <v>451.44</v>
      </c>
      <c r="O541" s="138">
        <v>426.2</v>
      </c>
      <c r="P541" s="138">
        <f>SUM(Tabla20[[#This Row],[ADP]:[SFS - Salud Padres]])</f>
        <v>475</v>
      </c>
      <c r="Q541" s="138">
        <v>13497.36</v>
      </c>
      <c r="R541" s="135" t="str">
        <f>_xlfn.XLOOKUP(Tabla20[[#This Row],[cedula]],EMPXSEXO[NODOC],EMPXSEXO[GENERO])</f>
        <v>M</v>
      </c>
      <c r="S541" s="135" t="str">
        <f>_xlfn.XLOOKUP(Tabla20[[#This Row],[nomdepto]],Tabla21[LUGAR],Tabla21[CODLUGAR])</f>
        <v>01.83.02.00.03</v>
      </c>
      <c r="T541" s="135" t="s">
        <v>3724</v>
      </c>
      <c r="U541" s="135" t="s">
        <v>3723</v>
      </c>
      <c r="V541" s="137">
        <v>0</v>
      </c>
      <c r="W541" s="138">
        <v>400</v>
      </c>
      <c r="X541" s="141">
        <v>0</v>
      </c>
      <c r="Y541" s="137">
        <v>0</v>
      </c>
      <c r="Z541" s="139">
        <v>50</v>
      </c>
      <c r="AA541" s="138">
        <v>25</v>
      </c>
      <c r="AB541" s="137">
        <v>0</v>
      </c>
      <c r="AC541" s="137">
        <v>0</v>
      </c>
      <c r="AD541" s="137">
        <v>0</v>
      </c>
    </row>
    <row r="542" spans="1:30" hidden="1">
      <c r="A542" t="str">
        <f>Tabla20[[#This Row],[cedula]]&amp;Tabla20[[#This Row],[prog]]&amp;LEFT(Tabla20[[#This Row],[tipo]],3)</f>
        <v>4020892351213FIJ</v>
      </c>
      <c r="B542" s="135" t="s">
        <v>2463</v>
      </c>
      <c r="C542" s="135" t="s">
        <v>11</v>
      </c>
      <c r="D542" s="135" t="s">
        <v>2497</v>
      </c>
      <c r="E542" s="135" t="s">
        <v>3229</v>
      </c>
      <c r="F542" s="135" t="s">
        <v>3182</v>
      </c>
      <c r="G542" s="135" t="s">
        <v>3186</v>
      </c>
      <c r="H542" s="135" t="s">
        <v>2070</v>
      </c>
      <c r="I542" s="135" t="s">
        <v>952</v>
      </c>
      <c r="J542" s="135" t="s">
        <v>42</v>
      </c>
      <c r="K542" s="142" t="s">
        <v>18</v>
      </c>
      <c r="L542" s="138">
        <v>13200</v>
      </c>
      <c r="M542" s="141">
        <v>0</v>
      </c>
      <c r="N542" s="138">
        <v>401.28</v>
      </c>
      <c r="O542" s="138">
        <v>378.84</v>
      </c>
      <c r="P542" s="138">
        <f>SUM(Tabla20[[#This Row],[ADP]:[SFS - Salud Padres]])</f>
        <v>25</v>
      </c>
      <c r="Q542" s="138">
        <v>12394.88</v>
      </c>
      <c r="R542" s="135" t="str">
        <f>_xlfn.XLOOKUP(Tabla20[[#This Row],[cedula]],EMPXSEXO[NODOC],EMPXSEXO[GENERO])</f>
        <v>M</v>
      </c>
      <c r="S542" s="135" t="str">
        <f>_xlfn.XLOOKUP(Tabla20[[#This Row],[nomdepto]],Tabla21[LUGAR],Tabla21[CODLUGAR])</f>
        <v>01.83.02.00.03</v>
      </c>
      <c r="T542" s="135" t="s">
        <v>3724</v>
      </c>
      <c r="U542" s="135" t="s">
        <v>3723</v>
      </c>
      <c r="V542" s="137">
        <v>0</v>
      </c>
      <c r="W542" s="141">
        <v>0</v>
      </c>
      <c r="X542" s="140">
        <v>0</v>
      </c>
      <c r="Y542" s="137">
        <v>0</v>
      </c>
      <c r="Z542" s="141">
        <v>0</v>
      </c>
      <c r="AA542" s="138">
        <v>25</v>
      </c>
      <c r="AB542" s="137">
        <v>0</v>
      </c>
      <c r="AC542" s="137">
        <v>0</v>
      </c>
      <c r="AD542" s="141">
        <v>0</v>
      </c>
    </row>
    <row r="543" spans="1:30" hidden="1">
      <c r="A543" t="str">
        <f>Tabla20[[#This Row],[cedula]]&amp;Tabla20[[#This Row],[prog]]&amp;LEFT(Tabla20[[#This Row],[tipo]],3)</f>
        <v>0310081644013FIJ</v>
      </c>
      <c r="B543" s="135" t="s">
        <v>2463</v>
      </c>
      <c r="C543" s="135" t="s">
        <v>11</v>
      </c>
      <c r="D543" s="135" t="s">
        <v>2497</v>
      </c>
      <c r="E543" s="135" t="s">
        <v>3229</v>
      </c>
      <c r="F543" s="135" t="s">
        <v>3182</v>
      </c>
      <c r="G543" s="135" t="s">
        <v>3186</v>
      </c>
      <c r="H543" s="135" t="s">
        <v>2120</v>
      </c>
      <c r="I543" s="135" t="s">
        <v>1572</v>
      </c>
      <c r="J543" s="135" t="s">
        <v>22</v>
      </c>
      <c r="K543" s="142" t="s">
        <v>18</v>
      </c>
      <c r="L543" s="138">
        <v>11400</v>
      </c>
      <c r="M543" s="141">
        <v>0</v>
      </c>
      <c r="N543" s="138">
        <v>346.56</v>
      </c>
      <c r="O543" s="138">
        <v>327.18</v>
      </c>
      <c r="P543" s="138">
        <f>SUM(Tabla20[[#This Row],[ADP]:[SFS - Salud Padres]])</f>
        <v>25</v>
      </c>
      <c r="Q543" s="138">
        <v>10701.26</v>
      </c>
      <c r="R543" s="135" t="str">
        <f>_xlfn.XLOOKUP(Tabla20[[#This Row],[cedula]],EMPXSEXO[NODOC],EMPXSEXO[GENERO])</f>
        <v>M</v>
      </c>
      <c r="S543" s="135" t="str">
        <f>_xlfn.XLOOKUP(Tabla20[[#This Row],[nomdepto]],Tabla21[LUGAR],Tabla21[CODLUGAR])</f>
        <v>01.83.02.00.03</v>
      </c>
      <c r="T543" s="135" t="s">
        <v>3724</v>
      </c>
      <c r="U543" s="135" t="s">
        <v>3723</v>
      </c>
      <c r="V543" s="137">
        <v>0</v>
      </c>
      <c r="W543" s="140">
        <v>0</v>
      </c>
      <c r="X543" s="140">
        <v>0</v>
      </c>
      <c r="Y543" s="137">
        <v>0</v>
      </c>
      <c r="Z543" s="140">
        <v>0</v>
      </c>
      <c r="AA543" s="138">
        <v>25</v>
      </c>
      <c r="AB543" s="137">
        <v>0</v>
      </c>
      <c r="AC543" s="137">
        <v>0</v>
      </c>
      <c r="AD543" s="137">
        <v>0</v>
      </c>
    </row>
    <row r="544" spans="1:30" hidden="1">
      <c r="A544" t="str">
        <f>Tabla20[[#This Row],[cedula]]&amp;Tabla20[[#This Row],[prog]]&amp;LEFT(Tabla20[[#This Row],[tipo]],3)</f>
        <v>0310306278613FIJ</v>
      </c>
      <c r="B544" s="135" t="s">
        <v>2463</v>
      </c>
      <c r="C544" s="135" t="s">
        <v>11</v>
      </c>
      <c r="D544" s="135" t="s">
        <v>2497</v>
      </c>
      <c r="E544" s="135" t="s">
        <v>3229</v>
      </c>
      <c r="F544" s="135" t="s">
        <v>3182</v>
      </c>
      <c r="G544" s="135" t="s">
        <v>3184</v>
      </c>
      <c r="H544" s="135" t="s">
        <v>2064</v>
      </c>
      <c r="I544" s="135" t="s">
        <v>26</v>
      </c>
      <c r="J544" s="135" t="s">
        <v>27</v>
      </c>
      <c r="K544" s="142" t="s">
        <v>18</v>
      </c>
      <c r="L544" s="138">
        <v>11000</v>
      </c>
      <c r="M544" s="140">
        <v>0</v>
      </c>
      <c r="N544" s="138">
        <v>334.4</v>
      </c>
      <c r="O544" s="138">
        <v>315.7</v>
      </c>
      <c r="P544" s="138">
        <f>SUM(Tabla20[[#This Row],[ADP]:[SFS - Salud Padres]])</f>
        <v>25</v>
      </c>
      <c r="Q544" s="138">
        <v>10324.9</v>
      </c>
      <c r="R544" s="135" t="str">
        <f>_xlfn.XLOOKUP(Tabla20[[#This Row],[cedula]],EMPXSEXO[NODOC],EMPXSEXO[GENERO])</f>
        <v>M</v>
      </c>
      <c r="S544" s="135" t="str">
        <f>_xlfn.XLOOKUP(Tabla20[[#This Row],[nomdepto]],Tabla21[LUGAR],Tabla21[CODLUGAR])</f>
        <v>01.83.02.00.03</v>
      </c>
      <c r="T544" s="135" t="s">
        <v>3724</v>
      </c>
      <c r="U544" s="135" t="s">
        <v>3723</v>
      </c>
      <c r="V544" s="137">
        <v>0</v>
      </c>
      <c r="W544" s="141">
        <v>0</v>
      </c>
      <c r="X544" s="137">
        <v>0</v>
      </c>
      <c r="Y544" s="137">
        <v>0</v>
      </c>
      <c r="Z544" s="137">
        <v>0</v>
      </c>
      <c r="AA544" s="138">
        <v>25</v>
      </c>
      <c r="AB544" s="137">
        <v>0</v>
      </c>
      <c r="AC544" s="137">
        <v>0</v>
      </c>
      <c r="AD544" s="137">
        <v>0</v>
      </c>
    </row>
    <row r="545" spans="1:30" hidden="1">
      <c r="A545" t="str">
        <f>Tabla20[[#This Row],[cedula]]&amp;Tabla20[[#This Row],[prog]]&amp;LEFT(Tabla20[[#This Row],[tipo]],3)</f>
        <v>0310293202113FIJ</v>
      </c>
      <c r="B545" s="135" t="s">
        <v>2463</v>
      </c>
      <c r="C545" s="135" t="s">
        <v>11</v>
      </c>
      <c r="D545" s="135" t="s">
        <v>2497</v>
      </c>
      <c r="E545" s="135" t="s">
        <v>3229</v>
      </c>
      <c r="F545" s="135" t="s">
        <v>3182</v>
      </c>
      <c r="G545" s="135" t="s">
        <v>3190</v>
      </c>
      <c r="H545" s="135" t="s">
        <v>2111</v>
      </c>
      <c r="I545" s="135" t="s">
        <v>35</v>
      </c>
      <c r="J545" s="135" t="s">
        <v>36</v>
      </c>
      <c r="K545" s="142" t="s">
        <v>18</v>
      </c>
      <c r="L545" s="138">
        <v>11000</v>
      </c>
      <c r="M545" s="137">
        <v>0</v>
      </c>
      <c r="N545" s="138">
        <v>334.4</v>
      </c>
      <c r="O545" s="138">
        <v>315.7</v>
      </c>
      <c r="P545" s="138">
        <f>SUM(Tabla20[[#This Row],[ADP]:[SFS - Salud Padres]])</f>
        <v>25</v>
      </c>
      <c r="Q545" s="138">
        <v>10324.9</v>
      </c>
      <c r="R545" s="135" t="str">
        <f>_xlfn.XLOOKUP(Tabla20[[#This Row],[cedula]],EMPXSEXO[NODOC],EMPXSEXO[GENERO])</f>
        <v>M</v>
      </c>
      <c r="S545" s="135" t="str">
        <f>_xlfn.XLOOKUP(Tabla20[[#This Row],[nomdepto]],Tabla21[LUGAR],Tabla21[CODLUGAR])</f>
        <v>01.83.02.00.03</v>
      </c>
      <c r="T545" s="135" t="s">
        <v>3724</v>
      </c>
      <c r="U545" s="135" t="s">
        <v>3723</v>
      </c>
      <c r="V545" s="137">
        <v>0</v>
      </c>
      <c r="W545" s="141">
        <v>0</v>
      </c>
      <c r="X545" s="140">
        <v>0</v>
      </c>
      <c r="Y545" s="137">
        <v>0</v>
      </c>
      <c r="Z545" s="140">
        <v>0</v>
      </c>
      <c r="AA545" s="138">
        <v>25</v>
      </c>
      <c r="AB545" s="137">
        <v>0</v>
      </c>
      <c r="AC545" s="137">
        <v>0</v>
      </c>
      <c r="AD545" s="140">
        <v>0</v>
      </c>
    </row>
    <row r="546" spans="1:30" hidden="1">
      <c r="A546" t="str">
        <f>Tabla20[[#This Row],[cedula]]&amp;Tabla20[[#This Row],[prog]]&amp;LEFT(Tabla20[[#This Row],[tipo]],3)</f>
        <v>0310089193013FIJ</v>
      </c>
      <c r="B546" s="135" t="s">
        <v>2463</v>
      </c>
      <c r="C546" s="135" t="s">
        <v>11</v>
      </c>
      <c r="D546" s="135" t="s">
        <v>2497</v>
      </c>
      <c r="E546" s="135" t="s">
        <v>3229</v>
      </c>
      <c r="F546" s="135" t="s">
        <v>3182</v>
      </c>
      <c r="G546" s="135" t="s">
        <v>3190</v>
      </c>
      <c r="H546" s="135" t="s">
        <v>1294</v>
      </c>
      <c r="I546" s="135" t="s">
        <v>50</v>
      </c>
      <c r="J546" s="135" t="s">
        <v>8</v>
      </c>
      <c r="K546" s="142" t="s">
        <v>18</v>
      </c>
      <c r="L546" s="138">
        <v>11000</v>
      </c>
      <c r="M546" s="137">
        <v>0</v>
      </c>
      <c r="N546" s="138">
        <v>334.4</v>
      </c>
      <c r="O546" s="138">
        <v>315.7</v>
      </c>
      <c r="P546" s="138">
        <f>SUM(Tabla20[[#This Row],[ADP]:[SFS - Salud Padres]])</f>
        <v>375</v>
      </c>
      <c r="Q546" s="138">
        <v>9974.9</v>
      </c>
      <c r="R546" s="135" t="str">
        <f>_xlfn.XLOOKUP(Tabla20[[#This Row],[cedula]],EMPXSEXO[NODOC],EMPXSEXO[GENERO])</f>
        <v>F</v>
      </c>
      <c r="S546" s="135" t="str">
        <f>_xlfn.XLOOKUP(Tabla20[[#This Row],[nomdepto]],Tabla21[LUGAR],Tabla21[CODLUGAR])</f>
        <v>01.83.02.00.03</v>
      </c>
      <c r="T546" s="135" t="s">
        <v>3724</v>
      </c>
      <c r="U546" s="135" t="s">
        <v>3723</v>
      </c>
      <c r="V546" s="137">
        <v>0</v>
      </c>
      <c r="W546" s="139">
        <v>300</v>
      </c>
      <c r="X546" s="137">
        <v>0</v>
      </c>
      <c r="Y546" s="137">
        <v>0</v>
      </c>
      <c r="Z546" s="138">
        <v>50</v>
      </c>
      <c r="AA546" s="138">
        <v>25</v>
      </c>
      <c r="AB546" s="137">
        <v>0</v>
      </c>
      <c r="AC546" s="137">
        <v>0</v>
      </c>
      <c r="AD546" s="137">
        <v>0</v>
      </c>
    </row>
    <row r="547" spans="1:30" hidden="1">
      <c r="A547" t="str">
        <f>Tabla20[[#This Row],[cedula]]&amp;Tabla20[[#This Row],[prog]]&amp;LEFT(Tabla20[[#This Row],[tipo]],3)</f>
        <v>0310185535513FIJ</v>
      </c>
      <c r="B547" s="135" t="s">
        <v>2463</v>
      </c>
      <c r="C547" s="135" t="s">
        <v>11</v>
      </c>
      <c r="D547" s="135" t="s">
        <v>2497</v>
      </c>
      <c r="E547" s="135" t="s">
        <v>3229</v>
      </c>
      <c r="F547" s="135" t="s">
        <v>3182</v>
      </c>
      <c r="G547" s="135" t="s">
        <v>3190</v>
      </c>
      <c r="H547" s="135" t="s">
        <v>2149</v>
      </c>
      <c r="I547" s="135" t="s">
        <v>57</v>
      </c>
      <c r="J547" s="135" t="s">
        <v>8</v>
      </c>
      <c r="K547" s="142" t="s">
        <v>18</v>
      </c>
      <c r="L547" s="138">
        <v>11000</v>
      </c>
      <c r="M547" s="140">
        <v>0</v>
      </c>
      <c r="N547" s="138">
        <v>334.4</v>
      </c>
      <c r="O547" s="138">
        <v>315.7</v>
      </c>
      <c r="P547" s="138">
        <f>SUM(Tabla20[[#This Row],[ADP]:[SFS - Salud Padres]])</f>
        <v>75</v>
      </c>
      <c r="Q547" s="138">
        <v>10274.9</v>
      </c>
      <c r="R547" s="135" t="str">
        <f>_xlfn.XLOOKUP(Tabla20[[#This Row],[cedula]],EMPXSEXO[NODOC],EMPXSEXO[GENERO])</f>
        <v>F</v>
      </c>
      <c r="S547" s="135" t="str">
        <f>_xlfn.XLOOKUP(Tabla20[[#This Row],[nomdepto]],Tabla21[LUGAR],Tabla21[CODLUGAR])</f>
        <v>01.83.02.00.03</v>
      </c>
      <c r="T547" s="135" t="s">
        <v>3724</v>
      </c>
      <c r="U547" s="135" t="s">
        <v>3723</v>
      </c>
      <c r="V547" s="137">
        <v>0</v>
      </c>
      <c r="W547" s="140">
        <v>0</v>
      </c>
      <c r="X547" s="137">
        <v>0</v>
      </c>
      <c r="Y547" s="137">
        <v>0</v>
      </c>
      <c r="Z547" s="139">
        <v>50</v>
      </c>
      <c r="AA547" s="138">
        <v>25</v>
      </c>
      <c r="AB547" s="137">
        <v>0</v>
      </c>
      <c r="AC547" s="137">
        <v>0</v>
      </c>
      <c r="AD547" s="137">
        <v>0</v>
      </c>
    </row>
    <row r="548" spans="1:30" hidden="1">
      <c r="A548" t="str">
        <f>Tabla20[[#This Row],[cedula]]&amp;Tabla20[[#This Row],[prog]]&amp;LEFT(Tabla20[[#This Row],[tipo]],3)</f>
        <v>0310324821113FIJ</v>
      </c>
      <c r="B548" s="135" t="s">
        <v>2463</v>
      </c>
      <c r="C548" s="135" t="s">
        <v>11</v>
      </c>
      <c r="D548" s="135" t="s">
        <v>2497</v>
      </c>
      <c r="E548" s="135" t="s">
        <v>3229</v>
      </c>
      <c r="F548" s="135" t="s">
        <v>3182</v>
      </c>
      <c r="G548" s="135" t="s">
        <v>3186</v>
      </c>
      <c r="H548" s="135" t="s">
        <v>2654</v>
      </c>
      <c r="I548" s="135" t="s">
        <v>2653</v>
      </c>
      <c r="J548" s="135" t="s">
        <v>69</v>
      </c>
      <c r="K548" s="142" t="s">
        <v>18</v>
      </c>
      <c r="L548" s="138">
        <v>10000</v>
      </c>
      <c r="M548" s="141">
        <v>0</v>
      </c>
      <c r="N548" s="138">
        <v>304</v>
      </c>
      <c r="O548" s="138">
        <v>287</v>
      </c>
      <c r="P548" s="138">
        <f>SUM(Tabla20[[#This Row],[ADP]:[SFS - Salud Padres]])</f>
        <v>25</v>
      </c>
      <c r="Q548" s="138">
        <v>9384</v>
      </c>
      <c r="R548" s="135" t="str">
        <f>_xlfn.XLOOKUP(Tabla20[[#This Row],[cedula]],EMPXSEXO[NODOC],EMPXSEXO[GENERO])</f>
        <v>F</v>
      </c>
      <c r="S548" s="135" t="str">
        <f>_xlfn.XLOOKUP(Tabla20[[#This Row],[nomdepto]],Tabla21[LUGAR],Tabla21[CODLUGAR])</f>
        <v>01.83.02.00.03</v>
      </c>
      <c r="T548" s="135" t="s">
        <v>3724</v>
      </c>
      <c r="U548" s="135" t="s">
        <v>3723</v>
      </c>
      <c r="V548" s="137">
        <v>0</v>
      </c>
      <c r="W548" s="141">
        <v>0</v>
      </c>
      <c r="X548" s="140">
        <v>0</v>
      </c>
      <c r="Y548" s="137">
        <v>0</v>
      </c>
      <c r="Z548" s="141">
        <v>0</v>
      </c>
      <c r="AA548" s="138">
        <v>25</v>
      </c>
      <c r="AB548" s="137">
        <v>0</v>
      </c>
      <c r="AC548" s="137">
        <v>0</v>
      </c>
      <c r="AD548" s="137">
        <v>0</v>
      </c>
    </row>
    <row r="549" spans="1:30" hidden="1">
      <c r="A549" t="str">
        <f>Tabla20[[#This Row],[cedula]]&amp;Tabla20[[#This Row],[prog]]&amp;LEFT(Tabla20[[#This Row],[tipo]],3)</f>
        <v>0310052992813FIJ</v>
      </c>
      <c r="B549" s="135" t="s">
        <v>2463</v>
      </c>
      <c r="C549" s="135" t="s">
        <v>11</v>
      </c>
      <c r="D549" s="135" t="s">
        <v>2497</v>
      </c>
      <c r="E549" s="135" t="s">
        <v>3229</v>
      </c>
      <c r="F549" s="135" t="s">
        <v>3182</v>
      </c>
      <c r="G549" s="135" t="s">
        <v>3184</v>
      </c>
      <c r="H549" s="135" t="s">
        <v>2033</v>
      </c>
      <c r="I549" s="135" t="s">
        <v>19</v>
      </c>
      <c r="J549" s="135" t="s">
        <v>20</v>
      </c>
      <c r="K549" s="142" t="s">
        <v>18</v>
      </c>
      <c r="L549" s="138">
        <v>10000</v>
      </c>
      <c r="M549" s="140">
        <v>0</v>
      </c>
      <c r="N549" s="138">
        <v>304</v>
      </c>
      <c r="O549" s="138">
        <v>287</v>
      </c>
      <c r="P549" s="138">
        <f>SUM(Tabla20[[#This Row],[ADP]:[SFS - Salud Padres]])</f>
        <v>125</v>
      </c>
      <c r="Q549" s="138">
        <v>9284</v>
      </c>
      <c r="R549" s="135" t="str">
        <f>_xlfn.XLOOKUP(Tabla20[[#This Row],[cedula]],EMPXSEXO[NODOC],EMPXSEXO[GENERO])</f>
        <v>F</v>
      </c>
      <c r="S549" s="135" t="str">
        <f>_xlfn.XLOOKUP(Tabla20[[#This Row],[nomdepto]],Tabla21[LUGAR],Tabla21[CODLUGAR])</f>
        <v>01.83.02.00.03</v>
      </c>
      <c r="T549" s="135" t="s">
        <v>3724</v>
      </c>
      <c r="U549" s="135" t="s">
        <v>3723</v>
      </c>
      <c r="V549" s="137">
        <v>0</v>
      </c>
      <c r="W549" s="141">
        <v>0</v>
      </c>
      <c r="X549" s="140">
        <v>0</v>
      </c>
      <c r="Y549" s="137">
        <v>0</v>
      </c>
      <c r="Z549" s="138">
        <v>100</v>
      </c>
      <c r="AA549" s="138">
        <v>25</v>
      </c>
      <c r="AB549" s="137">
        <v>0</v>
      </c>
      <c r="AC549" s="137">
        <v>0</v>
      </c>
      <c r="AD549" s="140">
        <v>0</v>
      </c>
    </row>
    <row r="550" spans="1:30" hidden="1">
      <c r="A550" t="str">
        <f>Tabla20[[#This Row],[cedula]]&amp;Tabla20[[#This Row],[prog]]&amp;LEFT(Tabla20[[#This Row],[tipo]],3)</f>
        <v>0310152365613FIJ</v>
      </c>
      <c r="B550" s="135" t="s">
        <v>2463</v>
      </c>
      <c r="C550" s="135" t="s">
        <v>11</v>
      </c>
      <c r="D550" s="135" t="s">
        <v>2497</v>
      </c>
      <c r="E550" s="135" t="s">
        <v>3229</v>
      </c>
      <c r="F550" s="135" t="s">
        <v>3182</v>
      </c>
      <c r="G550" s="135" t="s">
        <v>3184</v>
      </c>
      <c r="H550" s="135" t="s">
        <v>2062</v>
      </c>
      <c r="I550" s="135" t="s">
        <v>25</v>
      </c>
      <c r="J550" s="135" t="s">
        <v>8</v>
      </c>
      <c r="K550" s="142" t="s">
        <v>18</v>
      </c>
      <c r="L550" s="138">
        <v>10000</v>
      </c>
      <c r="M550" s="140">
        <v>0</v>
      </c>
      <c r="N550" s="138">
        <v>304</v>
      </c>
      <c r="O550" s="138">
        <v>287</v>
      </c>
      <c r="P550" s="138">
        <f>SUM(Tabla20[[#This Row],[ADP]:[SFS - Salud Padres]])</f>
        <v>75</v>
      </c>
      <c r="Q550" s="138">
        <v>9334</v>
      </c>
      <c r="R550" s="135" t="str">
        <f>_xlfn.XLOOKUP(Tabla20[[#This Row],[cedula]],EMPXSEXO[NODOC],EMPXSEXO[GENERO])</f>
        <v>F</v>
      </c>
      <c r="S550" s="135" t="str">
        <f>_xlfn.XLOOKUP(Tabla20[[#This Row],[nomdepto]],Tabla21[LUGAR],Tabla21[CODLUGAR])</f>
        <v>01.83.02.00.03</v>
      </c>
      <c r="T550" s="135" t="s">
        <v>3724</v>
      </c>
      <c r="U550" s="135" t="s">
        <v>3723</v>
      </c>
      <c r="V550" s="137">
        <v>0</v>
      </c>
      <c r="W550" s="137">
        <v>0</v>
      </c>
      <c r="X550" s="137">
        <v>0</v>
      </c>
      <c r="Y550" s="137">
        <v>0</v>
      </c>
      <c r="Z550" s="139">
        <v>50</v>
      </c>
      <c r="AA550" s="138">
        <v>25</v>
      </c>
      <c r="AB550" s="137">
        <v>0</v>
      </c>
      <c r="AC550" s="137">
        <v>0</v>
      </c>
      <c r="AD550" s="137">
        <v>0</v>
      </c>
    </row>
    <row r="551" spans="1:30" hidden="1">
      <c r="A551" t="str">
        <f>Tabla20[[#This Row],[cedula]]&amp;Tabla20[[#This Row],[prog]]&amp;LEFT(Tabla20[[#This Row],[tipo]],3)</f>
        <v>0460024753213FIJ</v>
      </c>
      <c r="B551" s="135" t="s">
        <v>2463</v>
      </c>
      <c r="C551" s="135" t="s">
        <v>11</v>
      </c>
      <c r="D551" s="135" t="s">
        <v>2497</v>
      </c>
      <c r="E551" s="135" t="s">
        <v>3229</v>
      </c>
      <c r="F551" s="135" t="s">
        <v>3182</v>
      </c>
      <c r="G551" s="135" t="s">
        <v>3184</v>
      </c>
      <c r="H551" s="135" t="s">
        <v>2071</v>
      </c>
      <c r="I551" s="135" t="s">
        <v>28</v>
      </c>
      <c r="J551" s="135" t="s">
        <v>8</v>
      </c>
      <c r="K551" s="142" t="s">
        <v>18</v>
      </c>
      <c r="L551" s="138">
        <v>10000</v>
      </c>
      <c r="M551" s="141">
        <v>0</v>
      </c>
      <c r="N551" s="138">
        <v>304</v>
      </c>
      <c r="O551" s="138">
        <v>287</v>
      </c>
      <c r="P551" s="138">
        <f>SUM(Tabla20[[#This Row],[ADP]:[SFS - Salud Padres]])</f>
        <v>25</v>
      </c>
      <c r="Q551" s="138">
        <v>9384</v>
      </c>
      <c r="R551" s="135" t="str">
        <f>_xlfn.XLOOKUP(Tabla20[[#This Row],[cedula]],EMPXSEXO[NODOC],EMPXSEXO[GENERO])</f>
        <v>F</v>
      </c>
      <c r="S551" s="135" t="str">
        <f>_xlfn.XLOOKUP(Tabla20[[#This Row],[nomdepto]],Tabla21[LUGAR],Tabla21[CODLUGAR])</f>
        <v>01.83.02.00.03</v>
      </c>
      <c r="T551" s="135" t="s">
        <v>3724</v>
      </c>
      <c r="U551" s="135" t="s">
        <v>3723</v>
      </c>
      <c r="V551" s="137">
        <v>0</v>
      </c>
      <c r="W551" s="141">
        <v>0</v>
      </c>
      <c r="X551" s="137">
        <v>0</v>
      </c>
      <c r="Y551" s="137">
        <v>0</v>
      </c>
      <c r="Z551" s="137">
        <v>0</v>
      </c>
      <c r="AA551" s="138">
        <v>25</v>
      </c>
      <c r="AB551" s="137">
        <v>0</v>
      </c>
      <c r="AC551" s="137">
        <v>0</v>
      </c>
      <c r="AD551" s="141">
        <v>0</v>
      </c>
    </row>
    <row r="552" spans="1:30" hidden="1">
      <c r="A552" t="str">
        <f>Tabla20[[#This Row],[cedula]]&amp;Tabla20[[#This Row],[prog]]&amp;LEFT(Tabla20[[#This Row],[tipo]],3)</f>
        <v>0310458790613FIJ</v>
      </c>
      <c r="B552" s="135" t="s">
        <v>2463</v>
      </c>
      <c r="C552" s="135" t="s">
        <v>11</v>
      </c>
      <c r="D552" s="135" t="s">
        <v>2497</v>
      </c>
      <c r="E552" s="135" t="s">
        <v>3229</v>
      </c>
      <c r="F552" s="135" t="s">
        <v>3182</v>
      </c>
      <c r="G552" s="135" t="s">
        <v>3185</v>
      </c>
      <c r="H552" s="135" t="s">
        <v>2099</v>
      </c>
      <c r="I552" s="135" t="s">
        <v>33</v>
      </c>
      <c r="J552" s="135" t="s">
        <v>34</v>
      </c>
      <c r="K552" s="142" t="s">
        <v>18</v>
      </c>
      <c r="L552" s="138">
        <v>10000</v>
      </c>
      <c r="M552" s="140">
        <v>0</v>
      </c>
      <c r="N552" s="138">
        <v>304</v>
      </c>
      <c r="O552" s="138">
        <v>287</v>
      </c>
      <c r="P552" s="138">
        <f>SUM(Tabla20[[#This Row],[ADP]:[SFS - Salud Padres]])</f>
        <v>25</v>
      </c>
      <c r="Q552" s="138">
        <v>9384</v>
      </c>
      <c r="R552" s="135" t="str">
        <f>_xlfn.XLOOKUP(Tabla20[[#This Row],[cedula]],EMPXSEXO[NODOC],EMPXSEXO[GENERO])</f>
        <v>F</v>
      </c>
      <c r="S552" s="135" t="str">
        <f>_xlfn.XLOOKUP(Tabla20[[#This Row],[nomdepto]],Tabla21[LUGAR],Tabla21[CODLUGAR])</f>
        <v>01.83.02.00.03</v>
      </c>
      <c r="T552" s="135" t="s">
        <v>3724</v>
      </c>
      <c r="U552" s="135" t="s">
        <v>3723</v>
      </c>
      <c r="V552" s="137">
        <v>0</v>
      </c>
      <c r="W552" s="140">
        <v>0</v>
      </c>
      <c r="X552" s="141">
        <v>0</v>
      </c>
      <c r="Y552" s="137">
        <v>0</v>
      </c>
      <c r="Z552" s="140">
        <v>0</v>
      </c>
      <c r="AA552" s="138">
        <v>25</v>
      </c>
      <c r="AB552" s="137">
        <v>0</v>
      </c>
      <c r="AC552" s="137">
        <v>0</v>
      </c>
      <c r="AD552" s="137">
        <v>0</v>
      </c>
    </row>
    <row r="553" spans="1:30" hidden="1">
      <c r="A553" t="str">
        <f>Tabla20[[#This Row],[cedula]]&amp;Tabla20[[#This Row],[prog]]&amp;LEFT(Tabla20[[#This Row],[tipo]],3)</f>
        <v>0310224315513FIJ</v>
      </c>
      <c r="B553" s="135" t="s">
        <v>2463</v>
      </c>
      <c r="C553" s="135" t="s">
        <v>11</v>
      </c>
      <c r="D553" s="135" t="s">
        <v>2497</v>
      </c>
      <c r="E553" s="135" t="s">
        <v>3229</v>
      </c>
      <c r="F553" s="135" t="s">
        <v>3182</v>
      </c>
      <c r="G553" s="135" t="s">
        <v>3184</v>
      </c>
      <c r="H553" s="135" t="s">
        <v>2119</v>
      </c>
      <c r="I553" s="135" t="s">
        <v>40</v>
      </c>
      <c r="J553" s="135" t="s">
        <v>27</v>
      </c>
      <c r="K553" s="142" t="s">
        <v>18</v>
      </c>
      <c r="L553" s="138">
        <v>10000</v>
      </c>
      <c r="M553" s="141">
        <v>0</v>
      </c>
      <c r="N553" s="138">
        <v>304</v>
      </c>
      <c r="O553" s="138">
        <v>287</v>
      </c>
      <c r="P553" s="138">
        <f>SUM(Tabla20[[#This Row],[ADP]:[SFS - Salud Padres]])</f>
        <v>625</v>
      </c>
      <c r="Q553" s="138">
        <v>8784</v>
      </c>
      <c r="R553" s="135" t="str">
        <f>_xlfn.XLOOKUP(Tabla20[[#This Row],[cedula]],EMPXSEXO[NODOC],EMPXSEXO[GENERO])</f>
        <v>M</v>
      </c>
      <c r="S553" s="135" t="str">
        <f>_xlfn.XLOOKUP(Tabla20[[#This Row],[nomdepto]],Tabla21[LUGAR],Tabla21[CODLUGAR])</f>
        <v>01.83.02.00.03</v>
      </c>
      <c r="T553" s="135" t="s">
        <v>3724</v>
      </c>
      <c r="U553" s="135" t="s">
        <v>3723</v>
      </c>
      <c r="V553" s="137">
        <v>0</v>
      </c>
      <c r="W553" s="139">
        <v>600</v>
      </c>
      <c r="X553" s="141">
        <v>0</v>
      </c>
      <c r="Y553" s="137">
        <v>0</v>
      </c>
      <c r="Z553" s="140">
        <v>0</v>
      </c>
      <c r="AA553" s="138">
        <v>25</v>
      </c>
      <c r="AB553" s="137">
        <v>0</v>
      </c>
      <c r="AC553" s="137">
        <v>0</v>
      </c>
      <c r="AD553" s="141">
        <v>0</v>
      </c>
    </row>
    <row r="554" spans="1:30" hidden="1">
      <c r="A554" t="str">
        <f>Tabla20[[#This Row],[cedula]]&amp;Tabla20[[#This Row],[prog]]&amp;LEFT(Tabla20[[#This Row],[tipo]],3)</f>
        <v>0310081311613FIJ</v>
      </c>
      <c r="B554" s="135" t="s">
        <v>2463</v>
      </c>
      <c r="C554" s="135" t="s">
        <v>11</v>
      </c>
      <c r="D554" s="135" t="s">
        <v>2497</v>
      </c>
      <c r="E554" s="135" t="s">
        <v>3229</v>
      </c>
      <c r="F554" s="135" t="s">
        <v>3182</v>
      </c>
      <c r="G554" s="135" t="s">
        <v>3184</v>
      </c>
      <c r="H554" s="135" t="s">
        <v>2123</v>
      </c>
      <c r="I554" s="135" t="s">
        <v>44</v>
      </c>
      <c r="J554" s="135" t="s">
        <v>45</v>
      </c>
      <c r="K554" s="142" t="s">
        <v>18</v>
      </c>
      <c r="L554" s="138">
        <v>10000</v>
      </c>
      <c r="M554" s="137">
        <v>0</v>
      </c>
      <c r="N554" s="138">
        <v>304</v>
      </c>
      <c r="O554" s="138">
        <v>287</v>
      </c>
      <c r="P554" s="138">
        <f>SUM(Tabla20[[#This Row],[ADP]:[SFS - Salud Padres]])</f>
        <v>2552.4499999999998</v>
      </c>
      <c r="Q554" s="138">
        <v>6856.55</v>
      </c>
      <c r="R554" s="135" t="str">
        <f>_xlfn.XLOOKUP(Tabla20[[#This Row],[cedula]],EMPXSEXO[NODOC],EMPXSEXO[GENERO])</f>
        <v>M</v>
      </c>
      <c r="S554" s="135" t="str">
        <f>_xlfn.XLOOKUP(Tabla20[[#This Row],[nomdepto]],Tabla21[LUGAR],Tabla21[CODLUGAR])</f>
        <v>01.83.02.00.03</v>
      </c>
      <c r="T554" s="135" t="s">
        <v>3724</v>
      </c>
      <c r="U554" s="135" t="s">
        <v>3723</v>
      </c>
      <c r="V554" s="137">
        <v>0</v>
      </c>
      <c r="W554" s="139">
        <v>900</v>
      </c>
      <c r="X554" s="140">
        <v>0</v>
      </c>
      <c r="Y554" s="137">
        <v>0</v>
      </c>
      <c r="Z554" s="139">
        <v>50</v>
      </c>
      <c r="AA554" s="138">
        <v>25</v>
      </c>
      <c r="AB554" s="137">
        <v>0</v>
      </c>
      <c r="AC554" s="137">
        <v>0</v>
      </c>
      <c r="AD554" s="139">
        <v>1577.45</v>
      </c>
    </row>
    <row r="555" spans="1:30" hidden="1">
      <c r="A555" t="str">
        <f>Tabla20[[#This Row],[cedula]]&amp;Tabla20[[#This Row],[prog]]&amp;LEFT(Tabla20[[#This Row],[tipo]],3)</f>
        <v>0310004372213FIJ</v>
      </c>
      <c r="B555" s="135" t="s">
        <v>2463</v>
      </c>
      <c r="C555" s="135" t="s">
        <v>11</v>
      </c>
      <c r="D555" s="135" t="s">
        <v>2497</v>
      </c>
      <c r="E555" s="135" t="s">
        <v>3229</v>
      </c>
      <c r="F555" s="135" t="s">
        <v>3182</v>
      </c>
      <c r="G555" s="135" t="s">
        <v>3184</v>
      </c>
      <c r="H555" s="135" t="s">
        <v>2132</v>
      </c>
      <c r="I555" s="135" t="s">
        <v>48</v>
      </c>
      <c r="J555" s="135" t="s">
        <v>45</v>
      </c>
      <c r="K555" s="142" t="s">
        <v>18</v>
      </c>
      <c r="L555" s="138">
        <v>10000</v>
      </c>
      <c r="M555" s="137">
        <v>0</v>
      </c>
      <c r="N555" s="138">
        <v>304</v>
      </c>
      <c r="O555" s="138">
        <v>287</v>
      </c>
      <c r="P555" s="138">
        <f>SUM(Tabla20[[#This Row],[ADP]:[SFS - Salud Padres]])</f>
        <v>375</v>
      </c>
      <c r="Q555" s="138">
        <v>9034</v>
      </c>
      <c r="R555" s="135" t="str">
        <f>_xlfn.XLOOKUP(Tabla20[[#This Row],[cedula]],EMPXSEXO[NODOC],EMPXSEXO[GENERO])</f>
        <v>M</v>
      </c>
      <c r="S555" s="135" t="str">
        <f>_xlfn.XLOOKUP(Tabla20[[#This Row],[nomdepto]],Tabla21[LUGAR],Tabla21[CODLUGAR])</f>
        <v>01.83.02.00.03</v>
      </c>
      <c r="T555" s="135" t="s">
        <v>3724</v>
      </c>
      <c r="U555" s="135" t="s">
        <v>3723</v>
      </c>
      <c r="V555" s="137">
        <v>0</v>
      </c>
      <c r="W555" s="139">
        <v>300</v>
      </c>
      <c r="X555" s="140">
        <v>0</v>
      </c>
      <c r="Y555" s="137">
        <v>0</v>
      </c>
      <c r="Z555" s="139">
        <v>50</v>
      </c>
      <c r="AA555" s="138">
        <v>25</v>
      </c>
      <c r="AB555" s="137">
        <v>0</v>
      </c>
      <c r="AC555" s="137">
        <v>0</v>
      </c>
      <c r="AD555" s="137">
        <v>0</v>
      </c>
    </row>
    <row r="556" spans="1:30" hidden="1">
      <c r="A556" t="str">
        <f>Tabla20[[#This Row],[cedula]]&amp;Tabla20[[#This Row],[prog]]&amp;LEFT(Tabla20[[#This Row],[tipo]],3)</f>
        <v>0470004239513FIJ</v>
      </c>
      <c r="B556" s="135" t="s">
        <v>2463</v>
      </c>
      <c r="C556" s="135" t="s">
        <v>11</v>
      </c>
      <c r="D556" s="135" t="s">
        <v>2497</v>
      </c>
      <c r="E556" s="135" t="s">
        <v>3229</v>
      </c>
      <c r="F556" s="135" t="s">
        <v>3182</v>
      </c>
      <c r="G556" s="135" t="s">
        <v>3184</v>
      </c>
      <c r="H556" s="135" t="s">
        <v>2133</v>
      </c>
      <c r="I556" s="135" t="s">
        <v>49</v>
      </c>
      <c r="J556" s="135" t="s">
        <v>45</v>
      </c>
      <c r="K556" s="142" t="s">
        <v>18</v>
      </c>
      <c r="L556" s="138">
        <v>10000</v>
      </c>
      <c r="M556" s="137">
        <v>0</v>
      </c>
      <c r="N556" s="138">
        <v>304</v>
      </c>
      <c r="O556" s="138">
        <v>287</v>
      </c>
      <c r="P556" s="138">
        <f>SUM(Tabla20[[#This Row],[ADP]:[SFS - Salud Padres]])</f>
        <v>325</v>
      </c>
      <c r="Q556" s="138">
        <v>9084</v>
      </c>
      <c r="R556" s="135" t="str">
        <f>_xlfn.XLOOKUP(Tabla20[[#This Row],[cedula]],EMPXSEXO[NODOC],EMPXSEXO[GENERO])</f>
        <v>M</v>
      </c>
      <c r="S556" s="135" t="str">
        <f>_xlfn.XLOOKUP(Tabla20[[#This Row],[nomdepto]],Tabla21[LUGAR],Tabla21[CODLUGAR])</f>
        <v>01.83.02.00.03</v>
      </c>
      <c r="T556" s="135" t="s">
        <v>3724</v>
      </c>
      <c r="U556" s="135" t="s">
        <v>3723</v>
      </c>
      <c r="V556" s="137">
        <v>0</v>
      </c>
      <c r="W556" s="139">
        <v>300</v>
      </c>
      <c r="X556" s="140">
        <v>0</v>
      </c>
      <c r="Y556" s="137">
        <v>0</v>
      </c>
      <c r="Z556" s="137">
        <v>0</v>
      </c>
      <c r="AA556" s="138">
        <v>25</v>
      </c>
      <c r="AB556" s="137">
        <v>0</v>
      </c>
      <c r="AC556" s="137">
        <v>0</v>
      </c>
      <c r="AD556" s="137">
        <v>0</v>
      </c>
    </row>
    <row r="557" spans="1:30" hidden="1">
      <c r="A557" t="str">
        <f>Tabla20[[#This Row],[cedula]]&amp;Tabla20[[#This Row],[prog]]&amp;LEFT(Tabla20[[#This Row],[tipo]],3)</f>
        <v>0310071961013FIJ</v>
      </c>
      <c r="B557" s="135" t="s">
        <v>2463</v>
      </c>
      <c r="C557" s="135" t="s">
        <v>11</v>
      </c>
      <c r="D557" s="135" t="s">
        <v>2497</v>
      </c>
      <c r="E557" s="135" t="s">
        <v>3229</v>
      </c>
      <c r="F557" s="135" t="s">
        <v>3182</v>
      </c>
      <c r="G557" s="135" t="s">
        <v>3186</v>
      </c>
      <c r="H557" s="135" t="s">
        <v>2134</v>
      </c>
      <c r="I557" s="135" t="s">
        <v>1573</v>
      </c>
      <c r="J557" s="135" t="s">
        <v>8</v>
      </c>
      <c r="K557" s="142" t="s">
        <v>18</v>
      </c>
      <c r="L557" s="138">
        <v>10000</v>
      </c>
      <c r="M557" s="137">
        <v>0</v>
      </c>
      <c r="N557" s="138">
        <v>304</v>
      </c>
      <c r="O557" s="138">
        <v>287</v>
      </c>
      <c r="P557" s="138">
        <f>SUM(Tabla20[[#This Row],[ADP]:[SFS - Salud Padres]])</f>
        <v>25</v>
      </c>
      <c r="Q557" s="138">
        <v>9384</v>
      </c>
      <c r="R557" s="135" t="str">
        <f>_xlfn.XLOOKUP(Tabla20[[#This Row],[cedula]],EMPXSEXO[NODOC],EMPXSEXO[GENERO])</f>
        <v>M</v>
      </c>
      <c r="S557" s="135" t="str">
        <f>_xlfn.XLOOKUP(Tabla20[[#This Row],[nomdepto]],Tabla21[LUGAR],Tabla21[CODLUGAR])</f>
        <v>01.83.02.00.03</v>
      </c>
      <c r="T557" s="135" t="s">
        <v>3724</v>
      </c>
      <c r="U557" s="135" t="s">
        <v>3723</v>
      </c>
      <c r="V557" s="137">
        <v>0</v>
      </c>
      <c r="W557" s="140">
        <v>0</v>
      </c>
      <c r="X557" s="141">
        <v>0</v>
      </c>
      <c r="Y557" s="137">
        <v>0</v>
      </c>
      <c r="Z557" s="140">
        <v>0</v>
      </c>
      <c r="AA557" s="138">
        <v>25</v>
      </c>
      <c r="AB557" s="137">
        <v>0</v>
      </c>
      <c r="AC557" s="137">
        <v>0</v>
      </c>
      <c r="AD557" s="137">
        <v>0</v>
      </c>
    </row>
    <row r="558" spans="1:30" hidden="1">
      <c r="A558" t="str">
        <f>Tabla20[[#This Row],[cedula]]&amp;Tabla20[[#This Row],[prog]]&amp;LEFT(Tabla20[[#This Row],[tipo]],3)</f>
        <v>0310193955513FIJ</v>
      </c>
      <c r="B558" s="135" t="s">
        <v>2463</v>
      </c>
      <c r="C558" s="135" t="s">
        <v>11</v>
      </c>
      <c r="D558" s="135" t="s">
        <v>2497</v>
      </c>
      <c r="E558" s="135" t="s">
        <v>3229</v>
      </c>
      <c r="F558" s="135" t="s">
        <v>3182</v>
      </c>
      <c r="G558" s="135" t="s">
        <v>3184</v>
      </c>
      <c r="H558" s="135" t="s">
        <v>2142</v>
      </c>
      <c r="I558" s="135" t="s">
        <v>51</v>
      </c>
      <c r="J558" s="135" t="s">
        <v>52</v>
      </c>
      <c r="K558" s="142" t="s">
        <v>18</v>
      </c>
      <c r="L558" s="138">
        <v>10000</v>
      </c>
      <c r="M558" s="141">
        <v>0</v>
      </c>
      <c r="N558" s="138">
        <v>304</v>
      </c>
      <c r="O558" s="138">
        <v>287</v>
      </c>
      <c r="P558" s="138">
        <f>SUM(Tabla20[[#This Row],[ADP]:[SFS - Salud Padres]])</f>
        <v>375</v>
      </c>
      <c r="Q558" s="138">
        <v>9034</v>
      </c>
      <c r="R558" s="135" t="str">
        <f>_xlfn.XLOOKUP(Tabla20[[#This Row],[cedula]],EMPXSEXO[NODOC],EMPXSEXO[GENERO])</f>
        <v>M</v>
      </c>
      <c r="S558" s="135" t="str">
        <f>_xlfn.XLOOKUP(Tabla20[[#This Row],[nomdepto]],Tabla21[LUGAR],Tabla21[CODLUGAR])</f>
        <v>01.83.02.00.03</v>
      </c>
      <c r="T558" s="135" t="s">
        <v>3724</v>
      </c>
      <c r="U558" s="135" t="s">
        <v>3723</v>
      </c>
      <c r="V558" s="137">
        <v>0</v>
      </c>
      <c r="W558" s="138">
        <v>300</v>
      </c>
      <c r="X558" s="140">
        <v>0</v>
      </c>
      <c r="Y558" s="137">
        <v>0</v>
      </c>
      <c r="Z558" s="138">
        <v>50</v>
      </c>
      <c r="AA558" s="138">
        <v>25</v>
      </c>
      <c r="AB558" s="137">
        <v>0</v>
      </c>
      <c r="AC558" s="137">
        <v>0</v>
      </c>
      <c r="AD558" s="137">
        <v>0</v>
      </c>
    </row>
    <row r="559" spans="1:30" hidden="1">
      <c r="A559" t="str">
        <f>Tabla20[[#This Row],[cedula]]&amp;Tabla20[[#This Row],[prog]]&amp;LEFT(Tabla20[[#This Row],[tipo]],3)</f>
        <v>0310034362713FIJ</v>
      </c>
      <c r="B559" s="135" t="s">
        <v>2463</v>
      </c>
      <c r="C559" s="135" t="s">
        <v>11</v>
      </c>
      <c r="D559" s="135" t="s">
        <v>2497</v>
      </c>
      <c r="E559" s="135" t="s">
        <v>3229</v>
      </c>
      <c r="F559" s="135" t="s">
        <v>3182</v>
      </c>
      <c r="G559" s="135" t="s">
        <v>3184</v>
      </c>
      <c r="H559" s="135" t="s">
        <v>2159</v>
      </c>
      <c r="I559" s="135" t="s">
        <v>62</v>
      </c>
      <c r="J559" s="135" t="s">
        <v>63</v>
      </c>
      <c r="K559" s="142" t="s">
        <v>18</v>
      </c>
      <c r="L559" s="138">
        <v>10000</v>
      </c>
      <c r="M559" s="140">
        <v>0</v>
      </c>
      <c r="N559" s="138">
        <v>304</v>
      </c>
      <c r="O559" s="138">
        <v>287</v>
      </c>
      <c r="P559" s="138">
        <f>SUM(Tabla20[[#This Row],[ADP]:[SFS - Salud Padres]])</f>
        <v>575</v>
      </c>
      <c r="Q559" s="138">
        <v>8834</v>
      </c>
      <c r="R559" s="135" t="str">
        <f>_xlfn.XLOOKUP(Tabla20[[#This Row],[cedula]],EMPXSEXO[NODOC],EMPXSEXO[GENERO])</f>
        <v>M</v>
      </c>
      <c r="S559" s="135" t="str">
        <f>_xlfn.XLOOKUP(Tabla20[[#This Row],[nomdepto]],Tabla21[LUGAR],Tabla21[CODLUGAR])</f>
        <v>01.83.02.00.03</v>
      </c>
      <c r="T559" s="135" t="s">
        <v>3724</v>
      </c>
      <c r="U559" s="135" t="s">
        <v>3723</v>
      </c>
      <c r="V559" s="137">
        <v>0</v>
      </c>
      <c r="W559" s="139">
        <v>500</v>
      </c>
      <c r="X559" s="140">
        <v>0</v>
      </c>
      <c r="Y559" s="137">
        <v>0</v>
      </c>
      <c r="Z559" s="138">
        <v>50</v>
      </c>
      <c r="AA559" s="138">
        <v>25</v>
      </c>
      <c r="AB559" s="137">
        <v>0</v>
      </c>
      <c r="AC559" s="137">
        <v>0</v>
      </c>
      <c r="AD559" s="137">
        <v>0</v>
      </c>
    </row>
    <row r="560" spans="1:30" hidden="1">
      <c r="A560" t="str">
        <f>Tabla20[[#This Row],[cedula]]&amp;Tabla20[[#This Row],[prog]]&amp;LEFT(Tabla20[[#This Row],[tipo]],3)</f>
        <v>0310299011013FIJ</v>
      </c>
      <c r="B560" s="135" t="s">
        <v>2463</v>
      </c>
      <c r="C560" s="135" t="s">
        <v>11</v>
      </c>
      <c r="D560" s="135" t="s">
        <v>2497</v>
      </c>
      <c r="E560" s="135" t="s">
        <v>3229</v>
      </c>
      <c r="F560" s="135" t="s">
        <v>3182</v>
      </c>
      <c r="G560" s="135" t="s">
        <v>3184</v>
      </c>
      <c r="H560" s="135" t="s">
        <v>1316</v>
      </c>
      <c r="I560" s="135" t="s">
        <v>65</v>
      </c>
      <c r="J560" s="135" t="s">
        <v>8</v>
      </c>
      <c r="K560" s="142" t="s">
        <v>18</v>
      </c>
      <c r="L560" s="138">
        <v>10000</v>
      </c>
      <c r="M560" s="137">
        <v>0</v>
      </c>
      <c r="N560" s="138">
        <v>304</v>
      </c>
      <c r="O560" s="138">
        <v>287</v>
      </c>
      <c r="P560" s="138">
        <f>SUM(Tabla20[[#This Row],[ADP]:[SFS - Salud Padres]])</f>
        <v>1952.45</v>
      </c>
      <c r="Q560" s="138">
        <v>7456.55</v>
      </c>
      <c r="R560" s="135" t="str">
        <f>_xlfn.XLOOKUP(Tabla20[[#This Row],[cedula]],EMPXSEXO[NODOC],EMPXSEXO[GENERO])</f>
        <v>F</v>
      </c>
      <c r="S560" s="135" t="str">
        <f>_xlfn.XLOOKUP(Tabla20[[#This Row],[nomdepto]],Tabla21[LUGAR],Tabla21[CODLUGAR])</f>
        <v>01.83.02.00.03</v>
      </c>
      <c r="T560" s="135" t="s">
        <v>3724</v>
      </c>
      <c r="U560" s="135" t="s">
        <v>3723</v>
      </c>
      <c r="V560" s="137">
        <v>0</v>
      </c>
      <c r="W560" s="139">
        <v>300</v>
      </c>
      <c r="X560" s="141">
        <v>0</v>
      </c>
      <c r="Y560" s="137">
        <v>0</v>
      </c>
      <c r="Z560" s="139">
        <v>50</v>
      </c>
      <c r="AA560" s="138">
        <v>25</v>
      </c>
      <c r="AB560" s="137">
        <v>0</v>
      </c>
      <c r="AC560" s="137">
        <v>0</v>
      </c>
      <c r="AD560" s="139">
        <v>1577.45</v>
      </c>
    </row>
    <row r="561" spans="1:30" hidden="1">
      <c r="A561" t="str">
        <f>Tabla20[[#This Row],[cedula]]&amp;Tabla20[[#This Row],[prog]]&amp;LEFT(Tabla20[[#This Row],[tipo]],3)</f>
        <v>0310022102113FIJ</v>
      </c>
      <c r="B561" s="135" t="s">
        <v>2463</v>
      </c>
      <c r="C561" s="135" t="s">
        <v>11</v>
      </c>
      <c r="D561" s="135" t="s">
        <v>2497</v>
      </c>
      <c r="E561" s="135" t="s">
        <v>3229</v>
      </c>
      <c r="F561" s="135" t="s">
        <v>3182</v>
      </c>
      <c r="G561" s="135" t="s">
        <v>3184</v>
      </c>
      <c r="H561" s="135" t="s">
        <v>1319</v>
      </c>
      <c r="I561" s="135" t="s">
        <v>68</v>
      </c>
      <c r="J561" s="135" t="s">
        <v>69</v>
      </c>
      <c r="K561" s="142" t="s">
        <v>18</v>
      </c>
      <c r="L561" s="138">
        <v>10000</v>
      </c>
      <c r="M561" s="137">
        <v>0</v>
      </c>
      <c r="N561" s="138">
        <v>304</v>
      </c>
      <c r="O561" s="138">
        <v>287</v>
      </c>
      <c r="P561" s="138">
        <f>SUM(Tabla20[[#This Row],[ADP]:[SFS - Salud Padres]])</f>
        <v>75</v>
      </c>
      <c r="Q561" s="138">
        <v>9334</v>
      </c>
      <c r="R561" s="135" t="str">
        <f>_xlfn.XLOOKUP(Tabla20[[#This Row],[cedula]],EMPXSEXO[NODOC],EMPXSEXO[GENERO])</f>
        <v>F</v>
      </c>
      <c r="S561" s="135" t="str">
        <f>_xlfn.XLOOKUP(Tabla20[[#This Row],[nomdepto]],Tabla21[LUGAR],Tabla21[CODLUGAR])</f>
        <v>01.83.02.00.03</v>
      </c>
      <c r="T561" s="135" t="s">
        <v>3724</v>
      </c>
      <c r="U561" s="135" t="s">
        <v>3723</v>
      </c>
      <c r="V561" s="137">
        <v>0</v>
      </c>
      <c r="W561" s="141">
        <v>0</v>
      </c>
      <c r="X561" s="140">
        <v>0</v>
      </c>
      <c r="Y561" s="137">
        <v>0</v>
      </c>
      <c r="Z561" s="139">
        <v>50</v>
      </c>
      <c r="AA561" s="138">
        <v>25</v>
      </c>
      <c r="AB561" s="137">
        <v>0</v>
      </c>
      <c r="AC561" s="137">
        <v>0</v>
      </c>
      <c r="AD561" s="137">
        <v>0</v>
      </c>
    </row>
    <row r="562" spans="1:30" hidden="1">
      <c r="A562" t="str">
        <f>Tabla20[[#This Row],[cedula]]&amp;Tabla20[[#This Row],[prog]]&amp;LEFT(Tabla20[[#This Row],[tipo]],3)</f>
        <v>0310117925113FIJ</v>
      </c>
      <c r="B562" s="135" t="s">
        <v>2463</v>
      </c>
      <c r="C562" s="135" t="s">
        <v>11</v>
      </c>
      <c r="D562" s="135" t="s">
        <v>2497</v>
      </c>
      <c r="E562" s="135" t="s">
        <v>3229</v>
      </c>
      <c r="F562" s="135" t="s">
        <v>3182</v>
      </c>
      <c r="G562" s="135" t="s">
        <v>3184</v>
      </c>
      <c r="H562" s="135" t="s">
        <v>2173</v>
      </c>
      <c r="I562" s="135" t="s">
        <v>70</v>
      </c>
      <c r="J562" s="135" t="s">
        <v>52</v>
      </c>
      <c r="K562" s="142" t="s">
        <v>18</v>
      </c>
      <c r="L562" s="138">
        <v>10000</v>
      </c>
      <c r="M562" s="141">
        <v>0</v>
      </c>
      <c r="N562" s="138">
        <v>304</v>
      </c>
      <c r="O562" s="138">
        <v>287</v>
      </c>
      <c r="P562" s="138">
        <f>SUM(Tabla20[[#This Row],[ADP]:[SFS - Salud Padres]])</f>
        <v>2552.4499999999998</v>
      </c>
      <c r="Q562" s="138">
        <v>6856.55</v>
      </c>
      <c r="R562" s="135" t="str">
        <f>_xlfn.XLOOKUP(Tabla20[[#This Row],[cedula]],EMPXSEXO[NODOC],EMPXSEXO[GENERO])</f>
        <v>M</v>
      </c>
      <c r="S562" s="135" t="str">
        <f>_xlfn.XLOOKUP(Tabla20[[#This Row],[nomdepto]],Tabla21[LUGAR],Tabla21[CODLUGAR])</f>
        <v>01.83.02.00.03</v>
      </c>
      <c r="T562" s="135" t="s">
        <v>3724</v>
      </c>
      <c r="U562" s="135" t="s">
        <v>3723</v>
      </c>
      <c r="V562" s="137">
        <v>0</v>
      </c>
      <c r="W562" s="138">
        <v>900</v>
      </c>
      <c r="X562" s="141">
        <v>0</v>
      </c>
      <c r="Y562" s="137">
        <v>0</v>
      </c>
      <c r="Z562" s="139">
        <v>50</v>
      </c>
      <c r="AA562" s="138">
        <v>25</v>
      </c>
      <c r="AB562" s="137">
        <v>0</v>
      </c>
      <c r="AC562" s="137">
        <v>0</v>
      </c>
      <c r="AD562" s="139">
        <v>1577.45</v>
      </c>
    </row>
    <row r="563" spans="1:30" hidden="1">
      <c r="A563" t="str">
        <f>Tabla20[[#This Row],[cedula]]&amp;Tabla20[[#This Row],[prog]]&amp;LEFT(Tabla20[[#This Row],[tipo]],3)</f>
        <v>0310326868013FIJ</v>
      </c>
      <c r="B563" s="135" t="s">
        <v>2463</v>
      </c>
      <c r="C563" s="135" t="s">
        <v>11</v>
      </c>
      <c r="D563" s="135" t="s">
        <v>2497</v>
      </c>
      <c r="E563" s="135" t="s">
        <v>3229</v>
      </c>
      <c r="F563" s="135" t="s">
        <v>3182</v>
      </c>
      <c r="G563" s="135" t="s">
        <v>3186</v>
      </c>
      <c r="H563" s="135" t="s">
        <v>2199</v>
      </c>
      <c r="I563" s="135" t="s">
        <v>1668</v>
      </c>
      <c r="J563" s="135" t="s">
        <v>8</v>
      </c>
      <c r="K563" s="142" t="s">
        <v>18</v>
      </c>
      <c r="L563" s="138">
        <v>10000</v>
      </c>
      <c r="M563" s="137">
        <v>0</v>
      </c>
      <c r="N563" s="138">
        <v>304</v>
      </c>
      <c r="O563" s="138">
        <v>287</v>
      </c>
      <c r="P563" s="138">
        <f>SUM(Tabla20[[#This Row],[ADP]:[SFS - Salud Padres]])</f>
        <v>25</v>
      </c>
      <c r="Q563" s="138">
        <v>9384</v>
      </c>
      <c r="R563" s="135" t="str">
        <f>_xlfn.XLOOKUP(Tabla20[[#This Row],[cedula]],EMPXSEXO[NODOC],EMPXSEXO[GENERO])</f>
        <v>F</v>
      </c>
      <c r="S563" s="135" t="str">
        <f>_xlfn.XLOOKUP(Tabla20[[#This Row],[nomdepto]],Tabla21[LUGAR],Tabla21[CODLUGAR])</f>
        <v>01.83.02.00.03</v>
      </c>
      <c r="T563" s="135" t="s">
        <v>3724</v>
      </c>
      <c r="U563" s="135" t="s">
        <v>3723</v>
      </c>
      <c r="V563" s="137">
        <v>0</v>
      </c>
      <c r="W563" s="140">
        <v>0</v>
      </c>
      <c r="X563" s="137">
        <v>0</v>
      </c>
      <c r="Y563" s="137">
        <v>0</v>
      </c>
      <c r="Z563" s="137">
        <v>0</v>
      </c>
      <c r="AA563" s="138">
        <v>25</v>
      </c>
      <c r="AB563" s="137">
        <v>0</v>
      </c>
      <c r="AC563" s="137">
        <v>0</v>
      </c>
      <c r="AD563" s="137">
        <v>0</v>
      </c>
    </row>
    <row r="564" spans="1:30" hidden="1">
      <c r="A564" t="str">
        <f>Tabla20[[#This Row],[cedula]]&amp;Tabla20[[#This Row],[prog]]&amp;LEFT(Tabla20[[#This Row],[tipo]],3)</f>
        <v>0310102581913FIJ</v>
      </c>
      <c r="B564" s="135" t="s">
        <v>2463</v>
      </c>
      <c r="C564" s="135" t="s">
        <v>11</v>
      </c>
      <c r="D564" s="135" t="s">
        <v>2497</v>
      </c>
      <c r="E564" s="135" t="s">
        <v>3229</v>
      </c>
      <c r="F564" s="135" t="s">
        <v>3182</v>
      </c>
      <c r="G564" s="135" t="s">
        <v>3184</v>
      </c>
      <c r="H564" s="135" t="s">
        <v>2203</v>
      </c>
      <c r="I564" s="135" t="s">
        <v>71</v>
      </c>
      <c r="J564" s="135" t="s">
        <v>72</v>
      </c>
      <c r="K564" s="142" t="s">
        <v>18</v>
      </c>
      <c r="L564" s="138">
        <v>10000</v>
      </c>
      <c r="M564" s="140">
        <v>0</v>
      </c>
      <c r="N564" s="138">
        <v>304</v>
      </c>
      <c r="O564" s="138">
        <v>287</v>
      </c>
      <c r="P564" s="138">
        <f>SUM(Tabla20[[#This Row],[ADP]:[SFS - Salud Padres]])</f>
        <v>75</v>
      </c>
      <c r="Q564" s="138">
        <v>9334</v>
      </c>
      <c r="R564" s="135" t="str">
        <f>_xlfn.XLOOKUP(Tabla20[[#This Row],[cedula]],EMPXSEXO[NODOC],EMPXSEXO[GENERO])</f>
        <v>F</v>
      </c>
      <c r="S564" s="135" t="str">
        <f>_xlfn.XLOOKUP(Tabla20[[#This Row],[nomdepto]],Tabla21[LUGAR],Tabla21[CODLUGAR])</f>
        <v>01.83.02.00.03</v>
      </c>
      <c r="T564" s="135" t="s">
        <v>3724</v>
      </c>
      <c r="U564" s="135" t="s">
        <v>3723</v>
      </c>
      <c r="V564" s="137">
        <v>0</v>
      </c>
      <c r="W564" s="140">
        <v>0</v>
      </c>
      <c r="X564" s="140">
        <v>0</v>
      </c>
      <c r="Y564" s="137">
        <v>0</v>
      </c>
      <c r="Z564" s="138">
        <v>50</v>
      </c>
      <c r="AA564" s="138">
        <v>25</v>
      </c>
      <c r="AB564" s="137">
        <v>0</v>
      </c>
      <c r="AC564" s="137">
        <v>0</v>
      </c>
      <c r="AD564" s="137">
        <v>0</v>
      </c>
    </row>
    <row r="565" spans="1:30" hidden="1">
      <c r="A565" t="str">
        <f>Tabla20[[#This Row],[cedula]]&amp;Tabla20[[#This Row],[prog]]&amp;LEFT(Tabla20[[#This Row],[tipo]],3)</f>
        <v>0011710116213FIJ</v>
      </c>
      <c r="B565" s="135" t="s">
        <v>2463</v>
      </c>
      <c r="C565" s="135" t="s">
        <v>11</v>
      </c>
      <c r="D565" s="135" t="s">
        <v>2497</v>
      </c>
      <c r="E565" s="135" t="s">
        <v>3229</v>
      </c>
      <c r="F565" s="135" t="s">
        <v>3182</v>
      </c>
      <c r="G565" s="135" t="s">
        <v>3186</v>
      </c>
      <c r="H565" s="135" t="s">
        <v>2196</v>
      </c>
      <c r="I565" s="135" t="s">
        <v>915</v>
      </c>
      <c r="J565" s="135" t="s">
        <v>122</v>
      </c>
      <c r="K565" s="142" t="s">
        <v>73</v>
      </c>
      <c r="L565" s="138">
        <v>90000</v>
      </c>
      <c r="M565" s="139">
        <v>9753.1200000000008</v>
      </c>
      <c r="N565" s="138">
        <v>2736</v>
      </c>
      <c r="O565" s="138">
        <v>2583</v>
      </c>
      <c r="P565" s="138">
        <f>SUM(Tabla20[[#This Row],[ADP]:[SFS - Salud Padres]])</f>
        <v>12592.01</v>
      </c>
      <c r="Q565" s="138">
        <v>62335.87</v>
      </c>
      <c r="R565" s="135" t="str">
        <f>_xlfn.XLOOKUP(Tabla20[[#This Row],[cedula]],EMPXSEXO[NODOC],EMPXSEXO[GENERO])</f>
        <v>M</v>
      </c>
      <c r="S565" s="135" t="str">
        <f>_xlfn.XLOOKUP(Tabla20[[#This Row],[nomdepto]],Tabla21[LUGAR],Tabla21[CODLUGAR])</f>
        <v>01.83.02.00.04</v>
      </c>
      <c r="T565" s="135" t="s">
        <v>3724</v>
      </c>
      <c r="U565" s="135" t="s">
        <v>3723</v>
      </c>
      <c r="V565" s="137">
        <v>0</v>
      </c>
      <c r="W565" s="140">
        <v>0</v>
      </c>
      <c r="X565" s="139">
        <v>12567.01</v>
      </c>
      <c r="Y565" s="137">
        <v>0</v>
      </c>
      <c r="Z565" s="141">
        <v>0</v>
      </c>
      <c r="AA565" s="138">
        <v>25</v>
      </c>
      <c r="AB565" s="137">
        <v>0</v>
      </c>
      <c r="AC565" s="137">
        <v>0</v>
      </c>
      <c r="AD565" s="137">
        <v>0</v>
      </c>
    </row>
    <row r="566" spans="1:30" hidden="1">
      <c r="A566" t="str">
        <f>Tabla20[[#This Row],[cedula]]&amp;Tabla20[[#This Row],[prog]]&amp;LEFT(Tabla20[[#This Row],[tipo]],3)</f>
        <v>0100071434313FIJ</v>
      </c>
      <c r="B566" s="135" t="s">
        <v>2463</v>
      </c>
      <c r="C566" s="135" t="s">
        <v>11</v>
      </c>
      <c r="D566" s="135" t="s">
        <v>2497</v>
      </c>
      <c r="E566" s="135" t="s">
        <v>3229</v>
      </c>
      <c r="F566" s="135" t="s">
        <v>3182</v>
      </c>
      <c r="G566" s="135" t="s">
        <v>3232</v>
      </c>
      <c r="H566" s="135" t="s">
        <v>1087</v>
      </c>
      <c r="I566" s="135" t="s">
        <v>254</v>
      </c>
      <c r="J566" s="135" t="s">
        <v>255</v>
      </c>
      <c r="K566" s="142" t="s">
        <v>73</v>
      </c>
      <c r="L566" s="138">
        <v>70000</v>
      </c>
      <c r="M566" s="138">
        <v>5368.48</v>
      </c>
      <c r="N566" s="138">
        <v>2128</v>
      </c>
      <c r="O566" s="138">
        <v>2009</v>
      </c>
      <c r="P566" s="138">
        <f>SUM(Tabla20[[#This Row],[ADP]:[SFS - Salud Padres]])</f>
        <v>7605</v>
      </c>
      <c r="Q566" s="138">
        <v>52889.52</v>
      </c>
      <c r="R566" s="135" t="str">
        <f>_xlfn.XLOOKUP(Tabla20[[#This Row],[cedula]],EMPXSEXO[NODOC],EMPXSEXO[GENERO])</f>
        <v>F</v>
      </c>
      <c r="S566" s="135" t="str">
        <f>_xlfn.XLOOKUP(Tabla20[[#This Row],[nomdepto]],Tabla21[LUGAR],Tabla21[CODLUGAR])</f>
        <v>01.83.02.00.04</v>
      </c>
      <c r="T566" s="135" t="s">
        <v>3724</v>
      </c>
      <c r="U566" s="135" t="s">
        <v>3723</v>
      </c>
      <c r="V566" s="137">
        <v>0</v>
      </c>
      <c r="W566" s="139">
        <v>1200</v>
      </c>
      <c r="X566" s="139">
        <v>6330</v>
      </c>
      <c r="Y566" s="137">
        <v>0</v>
      </c>
      <c r="Z566" s="139">
        <v>50</v>
      </c>
      <c r="AA566" s="138">
        <v>25</v>
      </c>
      <c r="AB566" s="137">
        <v>0</v>
      </c>
      <c r="AC566" s="137">
        <v>0</v>
      </c>
      <c r="AD566" s="141">
        <v>0</v>
      </c>
    </row>
    <row r="567" spans="1:30" hidden="1">
      <c r="A567" t="str">
        <f>Tabla20[[#This Row],[cedula]]&amp;Tabla20[[#This Row],[prog]]&amp;LEFT(Tabla20[[#This Row],[tipo]],3)</f>
        <v>0011375723113FIJ</v>
      </c>
      <c r="B567" s="135" t="s">
        <v>2463</v>
      </c>
      <c r="C567" s="135" t="s">
        <v>11</v>
      </c>
      <c r="D567" s="135" t="s">
        <v>2497</v>
      </c>
      <c r="E567" s="135" t="s">
        <v>3229</v>
      </c>
      <c r="F567" s="135" t="s">
        <v>3182</v>
      </c>
      <c r="G567" s="135" t="s">
        <v>3189</v>
      </c>
      <c r="H567" s="135" t="s">
        <v>2106</v>
      </c>
      <c r="I567" s="135" t="s">
        <v>953</v>
      </c>
      <c r="J567" s="135" t="s">
        <v>955</v>
      </c>
      <c r="K567" s="142" t="s">
        <v>73</v>
      </c>
      <c r="L567" s="138">
        <v>55000</v>
      </c>
      <c r="M567" s="139">
        <v>2559.6799999999998</v>
      </c>
      <c r="N567" s="138">
        <v>1672</v>
      </c>
      <c r="O567" s="138">
        <v>1578.5</v>
      </c>
      <c r="P567" s="138">
        <f>SUM(Tabla20[[#This Row],[ADP]:[SFS - Salud Padres]])</f>
        <v>10609.1</v>
      </c>
      <c r="Q567" s="138">
        <v>38580.720000000001</v>
      </c>
      <c r="R567" s="135" t="str">
        <f>_xlfn.XLOOKUP(Tabla20[[#This Row],[cedula]],EMPXSEXO[NODOC],EMPXSEXO[GENERO])</f>
        <v>M</v>
      </c>
      <c r="S567" s="135" t="str">
        <f>_xlfn.XLOOKUP(Tabla20[[#This Row],[nomdepto]],Tabla21[LUGAR],Tabla21[CODLUGAR])</f>
        <v>01.83.02.00.04</v>
      </c>
      <c r="T567" s="135" t="s">
        <v>3724</v>
      </c>
      <c r="U567" s="135" t="s">
        <v>3723</v>
      </c>
      <c r="V567" s="137">
        <v>0</v>
      </c>
      <c r="W567" s="137">
        <v>0</v>
      </c>
      <c r="X567" s="138">
        <v>10584.1</v>
      </c>
      <c r="Y567" s="137">
        <v>0</v>
      </c>
      <c r="Z567" s="141">
        <v>0</v>
      </c>
      <c r="AA567" s="138">
        <v>25</v>
      </c>
      <c r="AB567" s="137">
        <v>0</v>
      </c>
      <c r="AC567" s="137">
        <v>0</v>
      </c>
      <c r="AD567" s="137">
        <v>0</v>
      </c>
    </row>
    <row r="568" spans="1:30" hidden="1">
      <c r="A568" t="str">
        <f>Tabla20[[#This Row],[cedula]]&amp;Tabla20[[#This Row],[prog]]&amp;LEFT(Tabla20[[#This Row],[tipo]],3)</f>
        <v>0010378351013FIJ</v>
      </c>
      <c r="B568" s="135" t="s">
        <v>2463</v>
      </c>
      <c r="C568" s="135" t="s">
        <v>11</v>
      </c>
      <c r="D568" s="135" t="s">
        <v>2497</v>
      </c>
      <c r="E568" s="135" t="s">
        <v>3229</v>
      </c>
      <c r="F568" s="135" t="s">
        <v>3182</v>
      </c>
      <c r="G568" s="135" t="s">
        <v>3187</v>
      </c>
      <c r="H568" s="135" t="s">
        <v>1323</v>
      </c>
      <c r="I568" s="135" t="s">
        <v>98</v>
      </c>
      <c r="J568" s="135" t="s">
        <v>99</v>
      </c>
      <c r="K568" s="142" t="s">
        <v>73</v>
      </c>
      <c r="L568" s="138">
        <v>50000</v>
      </c>
      <c r="M568" s="139">
        <v>1617.38</v>
      </c>
      <c r="N568" s="138">
        <v>1520</v>
      </c>
      <c r="O568" s="138">
        <v>1435</v>
      </c>
      <c r="P568" s="138">
        <f>SUM(Tabla20[[#This Row],[ADP]:[SFS - Salud Padres]])</f>
        <v>36645.729999999996</v>
      </c>
      <c r="Q568" s="138">
        <v>8781.89</v>
      </c>
      <c r="R568" s="135" t="str">
        <f>_xlfn.XLOOKUP(Tabla20[[#This Row],[cedula]],EMPXSEXO[NODOC],EMPXSEXO[GENERO])</f>
        <v>F</v>
      </c>
      <c r="S568" s="135" t="str">
        <f>_xlfn.XLOOKUP(Tabla20[[#This Row],[nomdepto]],Tabla21[LUGAR],Tabla21[CODLUGAR])</f>
        <v>01.83.02.00.04</v>
      </c>
      <c r="T568" s="135" t="s">
        <v>3724</v>
      </c>
      <c r="U568" s="135" t="s">
        <v>3723</v>
      </c>
      <c r="V568" s="137">
        <v>0</v>
      </c>
      <c r="W568" s="141">
        <v>0</v>
      </c>
      <c r="X568" s="139">
        <v>35043.279999999999</v>
      </c>
      <c r="Y568" s="137">
        <v>0</v>
      </c>
      <c r="Z568" s="141">
        <v>0</v>
      </c>
      <c r="AA568" s="138">
        <v>25</v>
      </c>
      <c r="AB568" s="137">
        <v>0</v>
      </c>
      <c r="AC568" s="137">
        <v>0</v>
      </c>
      <c r="AD568" s="139">
        <v>1577.45</v>
      </c>
    </row>
    <row r="569" spans="1:30" hidden="1">
      <c r="A569" t="str">
        <f>Tabla20[[#This Row],[cedula]]&amp;Tabla20[[#This Row],[prog]]&amp;LEFT(Tabla20[[#This Row],[tipo]],3)</f>
        <v>0011445495213FIJ</v>
      </c>
      <c r="B569" s="135" t="s">
        <v>2463</v>
      </c>
      <c r="C569" s="135" t="s">
        <v>11</v>
      </c>
      <c r="D569" s="135" t="s">
        <v>2497</v>
      </c>
      <c r="E569" s="135" t="s">
        <v>3229</v>
      </c>
      <c r="F569" s="135" t="s">
        <v>3182</v>
      </c>
      <c r="G569" s="135" t="s">
        <v>3190</v>
      </c>
      <c r="H569" s="135" t="s">
        <v>2088</v>
      </c>
      <c r="I569" s="135" t="s">
        <v>81</v>
      </c>
      <c r="J569" s="135" t="s">
        <v>82</v>
      </c>
      <c r="K569" s="142" t="s">
        <v>73</v>
      </c>
      <c r="L569" s="138">
        <v>45000</v>
      </c>
      <c r="M569" s="139">
        <v>675.09</v>
      </c>
      <c r="N569" s="138">
        <v>1368</v>
      </c>
      <c r="O569" s="138">
        <v>1291.5</v>
      </c>
      <c r="P569" s="138">
        <f>SUM(Tabla20[[#This Row],[ADP]:[SFS - Salud Padres]])</f>
        <v>10825.22</v>
      </c>
      <c r="Q569" s="138">
        <v>30840.19</v>
      </c>
      <c r="R569" s="135" t="str">
        <f>_xlfn.XLOOKUP(Tabla20[[#This Row],[cedula]],EMPXSEXO[NODOC],EMPXSEXO[GENERO])</f>
        <v>F</v>
      </c>
      <c r="S569" s="135" t="str">
        <f>_xlfn.XLOOKUP(Tabla20[[#This Row],[nomdepto]],Tabla21[LUGAR],Tabla21[CODLUGAR])</f>
        <v>01.83.02.00.04</v>
      </c>
      <c r="T569" s="135" t="s">
        <v>3724</v>
      </c>
      <c r="U569" s="135" t="s">
        <v>3723</v>
      </c>
      <c r="V569" s="137">
        <v>0</v>
      </c>
      <c r="W569" s="139">
        <v>900</v>
      </c>
      <c r="X569" s="139">
        <v>6745.32</v>
      </c>
      <c r="Y569" s="137">
        <v>0</v>
      </c>
      <c r="Z569" s="137">
        <v>0</v>
      </c>
      <c r="AA569" s="138">
        <v>25</v>
      </c>
      <c r="AB569" s="137">
        <v>0</v>
      </c>
      <c r="AC569" s="137">
        <v>0</v>
      </c>
      <c r="AD569" s="139">
        <v>3154.9</v>
      </c>
    </row>
    <row r="570" spans="1:30" hidden="1">
      <c r="A570" t="str">
        <f>Tabla20[[#This Row],[cedula]]&amp;Tabla20[[#This Row],[prog]]&amp;LEFT(Tabla20[[#This Row],[tipo]],3)</f>
        <v>0010251391813FIJ</v>
      </c>
      <c r="B570" s="135" t="s">
        <v>2463</v>
      </c>
      <c r="C570" s="135" t="s">
        <v>11</v>
      </c>
      <c r="D570" s="135" t="s">
        <v>2497</v>
      </c>
      <c r="E570" s="135" t="s">
        <v>3229</v>
      </c>
      <c r="F570" s="135" t="s">
        <v>3182</v>
      </c>
      <c r="G570" s="135" t="s">
        <v>3186</v>
      </c>
      <c r="H570" s="135" t="s">
        <v>2187</v>
      </c>
      <c r="I570" s="135" t="s">
        <v>974</v>
      </c>
      <c r="J570" s="135" t="s">
        <v>377</v>
      </c>
      <c r="K570" s="142" t="s">
        <v>73</v>
      </c>
      <c r="L570" s="138">
        <v>40000</v>
      </c>
      <c r="M570" s="139">
        <v>442.65</v>
      </c>
      <c r="N570" s="138">
        <v>1216</v>
      </c>
      <c r="O570" s="138">
        <v>1148</v>
      </c>
      <c r="P570" s="138">
        <f>SUM(Tabla20[[#This Row],[ADP]:[SFS - Salud Padres]])</f>
        <v>11867.09</v>
      </c>
      <c r="Q570" s="138">
        <v>25326.26</v>
      </c>
      <c r="R570" s="135" t="str">
        <f>_xlfn.XLOOKUP(Tabla20[[#This Row],[cedula]],EMPXSEXO[NODOC],EMPXSEXO[GENERO])</f>
        <v>M</v>
      </c>
      <c r="S570" s="135" t="str">
        <f>_xlfn.XLOOKUP(Tabla20[[#This Row],[nomdepto]],Tabla21[LUGAR],Tabla21[CODLUGAR])</f>
        <v>01.83.02.00.04</v>
      </c>
      <c r="T570" s="135" t="s">
        <v>3724</v>
      </c>
      <c r="U570" s="135" t="s">
        <v>3723</v>
      </c>
      <c r="V570" s="137">
        <v>0</v>
      </c>
      <c r="W570" s="140">
        <v>0</v>
      </c>
      <c r="X570" s="138">
        <v>11842.09</v>
      </c>
      <c r="Y570" s="137">
        <v>0</v>
      </c>
      <c r="Z570" s="141">
        <v>0</v>
      </c>
      <c r="AA570" s="138">
        <v>25</v>
      </c>
      <c r="AB570" s="137">
        <v>0</v>
      </c>
      <c r="AC570" s="137">
        <v>0</v>
      </c>
      <c r="AD570" s="141">
        <v>0</v>
      </c>
    </row>
    <row r="571" spans="1:30" hidden="1">
      <c r="A571" t="str">
        <f>Tabla20[[#This Row],[cedula]]&amp;Tabla20[[#This Row],[prog]]&amp;LEFT(Tabla20[[#This Row],[tipo]],3)</f>
        <v>0011435428513FIJ</v>
      </c>
      <c r="B571" s="135" t="s">
        <v>2463</v>
      </c>
      <c r="C571" s="135" t="s">
        <v>11</v>
      </c>
      <c r="D571" s="135" t="s">
        <v>2497</v>
      </c>
      <c r="E571" s="135" t="s">
        <v>3229</v>
      </c>
      <c r="F571" s="135" t="s">
        <v>3182</v>
      </c>
      <c r="G571" s="135" t="s">
        <v>3189</v>
      </c>
      <c r="H571" s="135" t="s">
        <v>2052</v>
      </c>
      <c r="I571" s="135" t="s">
        <v>74</v>
      </c>
      <c r="J571" s="135" t="s">
        <v>22</v>
      </c>
      <c r="K571" s="142" t="s">
        <v>73</v>
      </c>
      <c r="L571" s="138">
        <v>36000</v>
      </c>
      <c r="M571" s="141">
        <v>0</v>
      </c>
      <c r="N571" s="138">
        <v>1094.4000000000001</v>
      </c>
      <c r="O571" s="138">
        <v>1033.2</v>
      </c>
      <c r="P571" s="138">
        <f>SUM(Tabla20[[#This Row],[ADP]:[SFS - Salud Padres]])</f>
        <v>17961.16</v>
      </c>
      <c r="Q571" s="138">
        <v>15911.24</v>
      </c>
      <c r="R571" s="135" t="str">
        <f>_xlfn.XLOOKUP(Tabla20[[#This Row],[cedula]],EMPXSEXO[NODOC],EMPXSEXO[GENERO])</f>
        <v>M</v>
      </c>
      <c r="S571" s="135" t="str">
        <f>_xlfn.XLOOKUP(Tabla20[[#This Row],[nomdepto]],Tabla21[LUGAR],Tabla21[CODLUGAR])</f>
        <v>01.83.02.00.04</v>
      </c>
      <c r="T571" s="135" t="s">
        <v>3724</v>
      </c>
      <c r="U571" s="135" t="s">
        <v>3723</v>
      </c>
      <c r="V571" s="137">
        <v>0</v>
      </c>
      <c r="W571" s="137">
        <v>0</v>
      </c>
      <c r="X571" s="139">
        <v>17886.16</v>
      </c>
      <c r="Y571" s="137">
        <v>0</v>
      </c>
      <c r="Z571" s="139">
        <v>50</v>
      </c>
      <c r="AA571" s="138">
        <v>25</v>
      </c>
      <c r="AB571" s="137">
        <v>0</v>
      </c>
      <c r="AC571" s="137">
        <v>0</v>
      </c>
      <c r="AD571" s="137">
        <v>0</v>
      </c>
    </row>
    <row r="572" spans="1:30" hidden="1">
      <c r="A572" t="str">
        <f>Tabla20[[#This Row],[cedula]]&amp;Tabla20[[#This Row],[prog]]&amp;LEFT(Tabla20[[#This Row],[tipo]],3)</f>
        <v>2250015382413FIJ</v>
      </c>
      <c r="B572" s="135" t="s">
        <v>2463</v>
      </c>
      <c r="C572" s="135" t="s">
        <v>11</v>
      </c>
      <c r="D572" s="135" t="s">
        <v>2497</v>
      </c>
      <c r="E572" s="135" t="s">
        <v>3229</v>
      </c>
      <c r="F572" s="135" t="s">
        <v>3182</v>
      </c>
      <c r="G572" s="135" t="s">
        <v>3185</v>
      </c>
      <c r="H572" s="135" t="s">
        <v>2078</v>
      </c>
      <c r="I572" s="135" t="s">
        <v>76</v>
      </c>
      <c r="J572" s="135" t="s">
        <v>673</v>
      </c>
      <c r="K572" s="142" t="s">
        <v>73</v>
      </c>
      <c r="L572" s="138">
        <v>35000</v>
      </c>
      <c r="M572" s="137">
        <v>0</v>
      </c>
      <c r="N572" s="138">
        <v>1064</v>
      </c>
      <c r="O572" s="138">
        <v>1004.5</v>
      </c>
      <c r="P572" s="138">
        <f>SUM(Tabla20[[#This Row],[ADP]:[SFS - Salud Padres]])</f>
        <v>325</v>
      </c>
      <c r="Q572" s="138">
        <v>32606.5</v>
      </c>
      <c r="R572" s="135" t="str">
        <f>_xlfn.XLOOKUP(Tabla20[[#This Row],[cedula]],EMPXSEXO[NODOC],EMPXSEXO[GENERO])</f>
        <v>M</v>
      </c>
      <c r="S572" s="135" t="str">
        <f>_xlfn.XLOOKUP(Tabla20[[#This Row],[nomdepto]],Tabla21[LUGAR],Tabla21[CODLUGAR])</f>
        <v>01.83.02.00.04</v>
      </c>
      <c r="T572" s="135" t="s">
        <v>3724</v>
      </c>
      <c r="U572" s="135" t="s">
        <v>3723</v>
      </c>
      <c r="V572" s="137">
        <v>0</v>
      </c>
      <c r="W572" s="139">
        <v>300</v>
      </c>
      <c r="X572" s="141">
        <v>0</v>
      </c>
      <c r="Y572" s="137">
        <v>0</v>
      </c>
      <c r="Z572" s="141">
        <v>0</v>
      </c>
      <c r="AA572" s="138">
        <v>25</v>
      </c>
      <c r="AB572" s="137">
        <v>0</v>
      </c>
      <c r="AC572" s="137">
        <v>0</v>
      </c>
      <c r="AD572" s="137">
        <v>0</v>
      </c>
    </row>
    <row r="573" spans="1:30" hidden="1">
      <c r="A573" t="str">
        <f>Tabla20[[#This Row],[cedula]]&amp;Tabla20[[#This Row],[prog]]&amp;LEFT(Tabla20[[#This Row],[tipo]],3)</f>
        <v>0180008602513FIJ</v>
      </c>
      <c r="B573" s="135" t="s">
        <v>2463</v>
      </c>
      <c r="C573" s="135" t="s">
        <v>11</v>
      </c>
      <c r="D573" s="135" t="s">
        <v>2497</v>
      </c>
      <c r="E573" s="135" t="s">
        <v>3229</v>
      </c>
      <c r="F573" s="135" t="s">
        <v>3182</v>
      </c>
      <c r="G573" s="135" t="s">
        <v>3187</v>
      </c>
      <c r="H573" s="135" t="s">
        <v>1311</v>
      </c>
      <c r="I573" s="135" t="s">
        <v>92</v>
      </c>
      <c r="J573" s="135" t="s">
        <v>245</v>
      </c>
      <c r="K573" s="142" t="s">
        <v>73</v>
      </c>
      <c r="L573" s="138">
        <v>35000</v>
      </c>
      <c r="M573" s="137">
        <v>0</v>
      </c>
      <c r="N573" s="138">
        <v>1064</v>
      </c>
      <c r="O573" s="138">
        <v>1004.5</v>
      </c>
      <c r="P573" s="138">
        <f>SUM(Tabla20[[#This Row],[ADP]:[SFS - Salud Padres]])</f>
        <v>3364.04</v>
      </c>
      <c r="Q573" s="138">
        <v>29567.46</v>
      </c>
      <c r="R573" s="135" t="str">
        <f>_xlfn.XLOOKUP(Tabla20[[#This Row],[cedula]],EMPXSEXO[NODOC],EMPXSEXO[GENERO])</f>
        <v>F</v>
      </c>
      <c r="S573" s="135" t="str">
        <f>_xlfn.XLOOKUP(Tabla20[[#This Row],[nomdepto]],Tabla21[LUGAR],Tabla21[CODLUGAR])</f>
        <v>01.83.02.00.04</v>
      </c>
      <c r="T573" s="135" t="s">
        <v>3724</v>
      </c>
      <c r="U573" s="135" t="s">
        <v>3723</v>
      </c>
      <c r="V573" s="137">
        <v>0</v>
      </c>
      <c r="W573" s="139">
        <v>300</v>
      </c>
      <c r="X573" s="139">
        <v>2989.04</v>
      </c>
      <c r="Y573" s="137">
        <v>0</v>
      </c>
      <c r="Z573" s="139">
        <v>50</v>
      </c>
      <c r="AA573" s="138">
        <v>25</v>
      </c>
      <c r="AB573" s="137">
        <v>0</v>
      </c>
      <c r="AC573" s="137">
        <v>0</v>
      </c>
      <c r="AD573" s="137">
        <v>0</v>
      </c>
    </row>
    <row r="574" spans="1:30" hidden="1">
      <c r="A574" t="str">
        <f>Tabla20[[#This Row],[cedula]]&amp;Tabla20[[#This Row],[prog]]&amp;LEFT(Tabla20[[#This Row],[tipo]],3)</f>
        <v>4022404462413FIJ</v>
      </c>
      <c r="B574" s="135" t="s">
        <v>2463</v>
      </c>
      <c r="C574" s="135" t="s">
        <v>11</v>
      </c>
      <c r="D574" s="135" t="s">
        <v>2497</v>
      </c>
      <c r="E574" s="135" t="s">
        <v>3229</v>
      </c>
      <c r="F574" s="135" t="s">
        <v>3182</v>
      </c>
      <c r="G574" s="135" t="s">
        <v>3190</v>
      </c>
      <c r="H574" s="135" t="s">
        <v>2198</v>
      </c>
      <c r="I574" s="135" t="s">
        <v>986</v>
      </c>
      <c r="J574" s="135" t="s">
        <v>168</v>
      </c>
      <c r="K574" s="142" t="s">
        <v>73</v>
      </c>
      <c r="L574" s="138">
        <v>35000</v>
      </c>
      <c r="M574" s="140">
        <v>0</v>
      </c>
      <c r="N574" s="138">
        <v>1064</v>
      </c>
      <c r="O574" s="138">
        <v>1004.5</v>
      </c>
      <c r="P574" s="138">
        <f>SUM(Tabla20[[#This Row],[ADP]:[SFS - Salud Padres]])</f>
        <v>1571</v>
      </c>
      <c r="Q574" s="138">
        <v>31360.5</v>
      </c>
      <c r="R574" s="135" t="str">
        <f>_xlfn.XLOOKUP(Tabla20[[#This Row],[cedula]],EMPXSEXO[NODOC],EMPXSEXO[GENERO])</f>
        <v>F</v>
      </c>
      <c r="S574" s="135" t="str">
        <f>_xlfn.XLOOKUP(Tabla20[[#This Row],[nomdepto]],Tabla21[LUGAR],Tabla21[CODLUGAR])</f>
        <v>01.83.02.00.04</v>
      </c>
      <c r="T574" s="135" t="s">
        <v>3724</v>
      </c>
      <c r="U574" s="135" t="s">
        <v>3723</v>
      </c>
      <c r="V574" s="137">
        <v>0</v>
      </c>
      <c r="W574" s="137">
        <v>0</v>
      </c>
      <c r="X574" s="139">
        <v>1546</v>
      </c>
      <c r="Y574" s="137">
        <v>0</v>
      </c>
      <c r="Z574" s="137">
        <v>0</v>
      </c>
      <c r="AA574" s="138">
        <v>25</v>
      </c>
      <c r="AB574" s="137">
        <v>0</v>
      </c>
      <c r="AC574" s="137">
        <v>0</v>
      </c>
      <c r="AD574" s="141">
        <v>0</v>
      </c>
    </row>
    <row r="575" spans="1:30" hidden="1">
      <c r="A575" t="str">
        <f>Tabla20[[#This Row],[cedula]]&amp;Tabla20[[#This Row],[prog]]&amp;LEFT(Tabla20[[#This Row],[tipo]],3)</f>
        <v>0010326001413FIJ</v>
      </c>
      <c r="B575" s="135" t="s">
        <v>2463</v>
      </c>
      <c r="C575" s="135" t="s">
        <v>11</v>
      </c>
      <c r="D575" s="135" t="s">
        <v>2497</v>
      </c>
      <c r="E575" s="135" t="s">
        <v>3229</v>
      </c>
      <c r="F575" s="135" t="s">
        <v>3182</v>
      </c>
      <c r="G575" s="135" t="s">
        <v>3185</v>
      </c>
      <c r="H575" s="135" t="s">
        <v>2117</v>
      </c>
      <c r="I575" s="135" t="s">
        <v>83</v>
      </c>
      <c r="J575" s="135" t="s">
        <v>22</v>
      </c>
      <c r="K575" s="142" t="s">
        <v>73</v>
      </c>
      <c r="L575" s="138">
        <v>30000</v>
      </c>
      <c r="M575" s="140">
        <v>0</v>
      </c>
      <c r="N575" s="138">
        <v>912</v>
      </c>
      <c r="O575" s="138">
        <v>861</v>
      </c>
      <c r="P575" s="138">
        <f>SUM(Tabla20[[#This Row],[ADP]:[SFS - Salud Padres]])</f>
        <v>3384.54</v>
      </c>
      <c r="Q575" s="138">
        <v>24842.46</v>
      </c>
      <c r="R575" s="135" t="str">
        <f>_xlfn.XLOOKUP(Tabla20[[#This Row],[cedula]],EMPXSEXO[NODOC],EMPXSEXO[GENERO])</f>
        <v>M</v>
      </c>
      <c r="S575" s="135" t="str">
        <f>_xlfn.XLOOKUP(Tabla20[[#This Row],[nomdepto]],Tabla21[LUGAR],Tabla21[CODLUGAR])</f>
        <v>01.83.02.00.04</v>
      </c>
      <c r="T575" s="135" t="s">
        <v>3724</v>
      </c>
      <c r="U575" s="135" t="s">
        <v>3723</v>
      </c>
      <c r="V575" s="137">
        <v>0</v>
      </c>
      <c r="W575" s="139">
        <v>300</v>
      </c>
      <c r="X575" s="139">
        <v>3059.54</v>
      </c>
      <c r="Y575" s="137">
        <v>0</v>
      </c>
      <c r="Z575" s="141">
        <v>0</v>
      </c>
      <c r="AA575" s="138">
        <v>25</v>
      </c>
      <c r="AB575" s="137">
        <v>0</v>
      </c>
      <c r="AC575" s="137">
        <v>0</v>
      </c>
      <c r="AD575" s="137">
        <v>0</v>
      </c>
    </row>
    <row r="576" spans="1:30" hidden="1">
      <c r="A576" t="str">
        <f>Tabla20[[#This Row],[cedula]]&amp;Tabla20[[#This Row],[prog]]&amp;LEFT(Tabla20[[#This Row],[tipo]],3)</f>
        <v>0010179433713FIJ</v>
      </c>
      <c r="B576" s="135" t="s">
        <v>2463</v>
      </c>
      <c r="C576" s="135" t="s">
        <v>11</v>
      </c>
      <c r="D576" s="135" t="s">
        <v>2497</v>
      </c>
      <c r="E576" s="135" t="s">
        <v>3229</v>
      </c>
      <c r="F576" s="135" t="s">
        <v>3182</v>
      </c>
      <c r="G576" s="135" t="s">
        <v>3186</v>
      </c>
      <c r="H576" s="135" t="s">
        <v>2129</v>
      </c>
      <c r="I576" s="135" t="s">
        <v>1685</v>
      </c>
      <c r="J576" s="135" t="s">
        <v>377</v>
      </c>
      <c r="K576" s="142" t="s">
        <v>73</v>
      </c>
      <c r="L576" s="138">
        <v>30000</v>
      </c>
      <c r="M576" s="141">
        <v>0</v>
      </c>
      <c r="N576" s="138">
        <v>912</v>
      </c>
      <c r="O576" s="138">
        <v>861</v>
      </c>
      <c r="P576" s="138">
        <f>SUM(Tabla20[[#This Row],[ADP]:[SFS - Salud Padres]])</f>
        <v>25</v>
      </c>
      <c r="Q576" s="138">
        <v>28202</v>
      </c>
      <c r="R576" s="135" t="str">
        <f>_xlfn.XLOOKUP(Tabla20[[#This Row],[cedula]],EMPXSEXO[NODOC],EMPXSEXO[GENERO])</f>
        <v>M</v>
      </c>
      <c r="S576" s="135" t="str">
        <f>_xlfn.XLOOKUP(Tabla20[[#This Row],[nomdepto]],Tabla21[LUGAR],Tabla21[CODLUGAR])</f>
        <v>01.83.02.00.04</v>
      </c>
      <c r="T576" s="135" t="s">
        <v>3724</v>
      </c>
      <c r="U576" s="135" t="s">
        <v>3723</v>
      </c>
      <c r="V576" s="137">
        <v>0</v>
      </c>
      <c r="W576" s="137">
        <v>0</v>
      </c>
      <c r="X576" s="137">
        <v>0</v>
      </c>
      <c r="Y576" s="137">
        <v>0</v>
      </c>
      <c r="Z576" s="137">
        <v>0</v>
      </c>
      <c r="AA576" s="138">
        <v>25</v>
      </c>
      <c r="AB576" s="137">
        <v>0</v>
      </c>
      <c r="AC576" s="137">
        <v>0</v>
      </c>
      <c r="AD576" s="137">
        <v>0</v>
      </c>
    </row>
    <row r="577" spans="1:30" hidden="1">
      <c r="A577" t="str">
        <f>Tabla20[[#This Row],[cedula]]&amp;Tabla20[[#This Row],[prog]]&amp;LEFT(Tabla20[[#This Row],[tipo]],3)</f>
        <v>0010339444113FIJ</v>
      </c>
      <c r="B577" s="135" t="s">
        <v>2463</v>
      </c>
      <c r="C577" s="135" t="s">
        <v>11</v>
      </c>
      <c r="D577" s="135" t="s">
        <v>2497</v>
      </c>
      <c r="E577" s="135" t="s">
        <v>3229</v>
      </c>
      <c r="F577" s="135" t="s">
        <v>3182</v>
      </c>
      <c r="G577" s="135" t="s">
        <v>3185</v>
      </c>
      <c r="H577" s="135" t="s">
        <v>1284</v>
      </c>
      <c r="I577" s="135" t="s">
        <v>78</v>
      </c>
      <c r="J577" s="135" t="s">
        <v>79</v>
      </c>
      <c r="K577" s="142" t="s">
        <v>73</v>
      </c>
      <c r="L577" s="138">
        <v>26617.88</v>
      </c>
      <c r="M577" s="137">
        <v>0</v>
      </c>
      <c r="N577" s="138">
        <v>809.18</v>
      </c>
      <c r="O577" s="138">
        <v>763.93</v>
      </c>
      <c r="P577" s="138">
        <f>SUM(Tabla20[[#This Row],[ADP]:[SFS - Salud Padres]])</f>
        <v>3219.4700000000003</v>
      </c>
      <c r="Q577" s="138">
        <v>21825.3</v>
      </c>
      <c r="R577" s="135" t="str">
        <f>_xlfn.XLOOKUP(Tabla20[[#This Row],[cedula]],EMPXSEXO[NODOC],EMPXSEXO[GENERO])</f>
        <v>F</v>
      </c>
      <c r="S577" s="135" t="str">
        <f>_xlfn.XLOOKUP(Tabla20[[#This Row],[nomdepto]],Tabla21[LUGAR],Tabla21[CODLUGAR])</f>
        <v>01.83.02.00.04</v>
      </c>
      <c r="T577" s="135" t="s">
        <v>3724</v>
      </c>
      <c r="U577" s="135" t="s">
        <v>3723</v>
      </c>
      <c r="V577" s="137">
        <v>0</v>
      </c>
      <c r="W577" s="140">
        <v>0</v>
      </c>
      <c r="X577" s="138">
        <v>1567.02</v>
      </c>
      <c r="Y577" s="137">
        <v>0</v>
      </c>
      <c r="Z577" s="138">
        <v>50</v>
      </c>
      <c r="AA577" s="138">
        <v>25</v>
      </c>
      <c r="AB577" s="137">
        <v>0</v>
      </c>
      <c r="AC577" s="137">
        <v>0</v>
      </c>
      <c r="AD577" s="139">
        <v>1577.45</v>
      </c>
    </row>
    <row r="578" spans="1:30" hidden="1">
      <c r="A578" t="str">
        <f>Tabla20[[#This Row],[cedula]]&amp;Tabla20[[#This Row],[prog]]&amp;LEFT(Tabla20[[#This Row],[tipo]],3)</f>
        <v>0010360197713FIJ</v>
      </c>
      <c r="B578" s="135" t="s">
        <v>2463</v>
      </c>
      <c r="C578" s="135" t="s">
        <v>11</v>
      </c>
      <c r="D578" s="135" t="s">
        <v>2497</v>
      </c>
      <c r="E578" s="135" t="s">
        <v>3229</v>
      </c>
      <c r="F578" s="135" t="s">
        <v>3182</v>
      </c>
      <c r="G578" s="135" t="s">
        <v>3187</v>
      </c>
      <c r="H578" s="135" t="s">
        <v>1298</v>
      </c>
      <c r="I578" s="135" t="s">
        <v>85</v>
      </c>
      <c r="J578" s="135" t="s">
        <v>86</v>
      </c>
      <c r="K578" s="142" t="s">
        <v>73</v>
      </c>
      <c r="L578" s="138">
        <v>26250</v>
      </c>
      <c r="M578" s="137">
        <v>0</v>
      </c>
      <c r="N578" s="138">
        <v>798</v>
      </c>
      <c r="O578" s="138">
        <v>753.38</v>
      </c>
      <c r="P578" s="138">
        <f>SUM(Tabla20[[#This Row],[ADP]:[SFS - Salud Padres]])</f>
        <v>20485.34</v>
      </c>
      <c r="Q578" s="138">
        <v>4213.28</v>
      </c>
      <c r="R578" s="135" t="str">
        <f>_xlfn.XLOOKUP(Tabla20[[#This Row],[cedula]],EMPXSEXO[NODOC],EMPXSEXO[GENERO])</f>
        <v>M</v>
      </c>
      <c r="S578" s="135" t="str">
        <f>_xlfn.XLOOKUP(Tabla20[[#This Row],[nomdepto]],Tabla21[LUGAR],Tabla21[CODLUGAR])</f>
        <v>01.83.02.00.04</v>
      </c>
      <c r="T578" s="135" t="s">
        <v>3724</v>
      </c>
      <c r="U578" s="135" t="s">
        <v>3723</v>
      </c>
      <c r="V578" s="137">
        <v>0</v>
      </c>
      <c r="W578" s="140">
        <v>0</v>
      </c>
      <c r="X578" s="138">
        <v>15627.99</v>
      </c>
      <c r="Y578" s="137">
        <v>0</v>
      </c>
      <c r="Z578" s="138">
        <v>100</v>
      </c>
      <c r="AA578" s="138">
        <v>25</v>
      </c>
      <c r="AB578" s="137">
        <v>0</v>
      </c>
      <c r="AC578" s="137">
        <v>0</v>
      </c>
      <c r="AD578" s="139">
        <v>4732.3500000000004</v>
      </c>
    </row>
    <row r="579" spans="1:30" hidden="1">
      <c r="A579" t="str">
        <f>Tabla20[[#This Row],[cedula]]&amp;Tabla20[[#This Row],[prog]]&amp;LEFT(Tabla20[[#This Row],[tipo]],3)</f>
        <v>0010854345513FIJ</v>
      </c>
      <c r="B579" s="135" t="s">
        <v>2463</v>
      </c>
      <c r="C579" s="135" t="s">
        <v>11</v>
      </c>
      <c r="D579" s="135" t="s">
        <v>2497</v>
      </c>
      <c r="E579" s="135" t="s">
        <v>3229</v>
      </c>
      <c r="F579" s="135" t="s">
        <v>3182</v>
      </c>
      <c r="G579" s="135" t="s">
        <v>3185</v>
      </c>
      <c r="H579" s="135" t="s">
        <v>1301</v>
      </c>
      <c r="I579" s="135" t="s">
        <v>87</v>
      </c>
      <c r="J579" s="135" t="s">
        <v>88</v>
      </c>
      <c r="K579" s="142" t="s">
        <v>73</v>
      </c>
      <c r="L579" s="138">
        <v>26250</v>
      </c>
      <c r="M579" s="137">
        <v>0</v>
      </c>
      <c r="N579" s="138">
        <v>798</v>
      </c>
      <c r="O579" s="138">
        <v>753.38</v>
      </c>
      <c r="P579" s="138">
        <f>SUM(Tabla20[[#This Row],[ADP]:[SFS - Salud Padres]])</f>
        <v>2783.5</v>
      </c>
      <c r="Q579" s="138">
        <v>21915.119999999999</v>
      </c>
      <c r="R579" s="135" t="str">
        <f>_xlfn.XLOOKUP(Tabla20[[#This Row],[cedula]],EMPXSEXO[NODOC],EMPXSEXO[GENERO])</f>
        <v>F</v>
      </c>
      <c r="S579" s="135" t="str">
        <f>_xlfn.XLOOKUP(Tabla20[[#This Row],[nomdepto]],Tabla21[LUGAR],Tabla21[CODLUGAR])</f>
        <v>01.83.02.00.04</v>
      </c>
      <c r="T579" s="135" t="s">
        <v>3724</v>
      </c>
      <c r="U579" s="135" t="s">
        <v>3723</v>
      </c>
      <c r="V579" s="137">
        <v>0</v>
      </c>
      <c r="W579" s="139">
        <v>300</v>
      </c>
      <c r="X579" s="139">
        <v>2408.5</v>
      </c>
      <c r="Y579" s="137">
        <v>0</v>
      </c>
      <c r="Z579" s="139">
        <v>50</v>
      </c>
      <c r="AA579" s="138">
        <v>25</v>
      </c>
      <c r="AB579" s="137">
        <v>0</v>
      </c>
      <c r="AC579" s="137">
        <v>0</v>
      </c>
      <c r="AD579" s="141">
        <v>0</v>
      </c>
    </row>
    <row r="580" spans="1:30" hidden="1">
      <c r="A580" t="str">
        <f>Tabla20[[#This Row],[cedula]]&amp;Tabla20[[#This Row],[prog]]&amp;LEFT(Tabla20[[#This Row],[tipo]],3)</f>
        <v>0010011017013FIJ</v>
      </c>
      <c r="B580" s="135" t="s">
        <v>2463</v>
      </c>
      <c r="C580" s="135" t="s">
        <v>11</v>
      </c>
      <c r="D580" s="135" t="s">
        <v>2497</v>
      </c>
      <c r="E580" s="135" t="s">
        <v>3229</v>
      </c>
      <c r="F580" s="135" t="s">
        <v>3182</v>
      </c>
      <c r="G580" s="135" t="s">
        <v>3193</v>
      </c>
      <c r="H580" s="135" t="s">
        <v>2043</v>
      </c>
      <c r="I580" s="135" t="s">
        <v>862</v>
      </c>
      <c r="J580" s="135" t="s">
        <v>109</v>
      </c>
      <c r="K580" s="142" t="s">
        <v>73</v>
      </c>
      <c r="L580" s="138">
        <v>25000</v>
      </c>
      <c r="M580" s="141">
        <v>0</v>
      </c>
      <c r="N580" s="138">
        <v>760</v>
      </c>
      <c r="O580" s="138">
        <v>717.5</v>
      </c>
      <c r="P580" s="138">
        <f>SUM(Tabla20[[#This Row],[ADP]:[SFS - Salud Padres]])</f>
        <v>25</v>
      </c>
      <c r="Q580" s="138">
        <v>23497.5</v>
      </c>
      <c r="R580" s="135" t="str">
        <f>_xlfn.XLOOKUP(Tabla20[[#This Row],[cedula]],EMPXSEXO[NODOC],EMPXSEXO[GENERO])</f>
        <v>F</v>
      </c>
      <c r="S580" s="135" t="str">
        <f>_xlfn.XLOOKUP(Tabla20[[#This Row],[nomdepto]],Tabla21[LUGAR],Tabla21[CODLUGAR])</f>
        <v>01.83.02.00.04</v>
      </c>
      <c r="T580" s="135" t="s">
        <v>3724</v>
      </c>
      <c r="U580" s="135" t="s">
        <v>3723</v>
      </c>
      <c r="V580" s="137">
        <v>0</v>
      </c>
      <c r="W580" s="141">
        <v>0</v>
      </c>
      <c r="X580" s="140">
        <v>0</v>
      </c>
      <c r="Y580" s="137">
        <v>0</v>
      </c>
      <c r="Z580" s="137">
        <v>0</v>
      </c>
      <c r="AA580" s="138">
        <v>25</v>
      </c>
      <c r="AB580" s="137">
        <v>0</v>
      </c>
      <c r="AC580" s="137">
        <v>0</v>
      </c>
      <c r="AD580" s="137">
        <v>0</v>
      </c>
    </row>
    <row r="581" spans="1:30" hidden="1">
      <c r="A581" t="str">
        <f>Tabla20[[#This Row],[cedula]]&amp;Tabla20[[#This Row],[prog]]&amp;LEFT(Tabla20[[#This Row],[tipo]],3)</f>
        <v>0011773379013FIJ</v>
      </c>
      <c r="B581" s="135" t="s">
        <v>2463</v>
      </c>
      <c r="C581" s="135" t="s">
        <v>11</v>
      </c>
      <c r="D581" s="135" t="s">
        <v>2497</v>
      </c>
      <c r="E581" s="135" t="s">
        <v>3229</v>
      </c>
      <c r="F581" s="135" t="s">
        <v>3182</v>
      </c>
      <c r="G581" s="135" t="s">
        <v>3184</v>
      </c>
      <c r="H581" s="135" t="s">
        <v>2034</v>
      </c>
      <c r="I581" s="135" t="s">
        <v>982</v>
      </c>
      <c r="J581" s="135" t="s">
        <v>42</v>
      </c>
      <c r="K581" s="142" t="s">
        <v>73</v>
      </c>
      <c r="L581" s="138">
        <v>24000</v>
      </c>
      <c r="M581" s="137">
        <v>0</v>
      </c>
      <c r="N581" s="138">
        <v>729.6</v>
      </c>
      <c r="O581" s="138">
        <v>688.8</v>
      </c>
      <c r="P581" s="138">
        <f>SUM(Tabla20[[#This Row],[ADP]:[SFS - Salud Padres]])</f>
        <v>2571</v>
      </c>
      <c r="Q581" s="138">
        <v>20010.599999999999</v>
      </c>
      <c r="R581" s="135" t="str">
        <f>_xlfn.XLOOKUP(Tabla20[[#This Row],[cedula]],EMPXSEXO[NODOC],EMPXSEXO[GENERO])</f>
        <v>M</v>
      </c>
      <c r="S581" s="135" t="str">
        <f>_xlfn.XLOOKUP(Tabla20[[#This Row],[nomdepto]],Tabla21[LUGAR],Tabla21[CODLUGAR])</f>
        <v>01.83.02.00.04</v>
      </c>
      <c r="T581" s="135" t="s">
        <v>3724</v>
      </c>
      <c r="U581" s="135" t="s">
        <v>3723</v>
      </c>
      <c r="V581" s="137">
        <v>0</v>
      </c>
      <c r="W581" s="140">
        <v>0</v>
      </c>
      <c r="X581" s="138">
        <v>2546</v>
      </c>
      <c r="Y581" s="137">
        <v>0</v>
      </c>
      <c r="Z581" s="140">
        <v>0</v>
      </c>
      <c r="AA581" s="138">
        <v>25</v>
      </c>
      <c r="AB581" s="137">
        <v>0</v>
      </c>
      <c r="AC581" s="137">
        <v>0</v>
      </c>
      <c r="AD581" s="137">
        <v>0</v>
      </c>
    </row>
    <row r="582" spans="1:30" hidden="1">
      <c r="A582" t="str">
        <f>Tabla20[[#This Row],[cedula]]&amp;Tabla20[[#This Row],[prog]]&amp;LEFT(Tabla20[[#This Row],[tipo]],3)</f>
        <v>0011777414113FIJ</v>
      </c>
      <c r="B582" s="135" t="s">
        <v>2463</v>
      </c>
      <c r="C582" s="135" t="s">
        <v>11</v>
      </c>
      <c r="D582" s="135" t="s">
        <v>2497</v>
      </c>
      <c r="E582" s="135" t="s">
        <v>3229</v>
      </c>
      <c r="F582" s="135" t="s">
        <v>3182</v>
      </c>
      <c r="G582" s="135" t="s">
        <v>3186</v>
      </c>
      <c r="H582" s="135" t="s">
        <v>2128</v>
      </c>
      <c r="I582" s="135" t="s">
        <v>1684</v>
      </c>
      <c r="J582" s="135" t="s">
        <v>394</v>
      </c>
      <c r="K582" s="142" t="s">
        <v>73</v>
      </c>
      <c r="L582" s="138">
        <v>24000</v>
      </c>
      <c r="M582" s="141">
        <v>0</v>
      </c>
      <c r="N582" s="138">
        <v>729.6</v>
      </c>
      <c r="O582" s="138">
        <v>688.8</v>
      </c>
      <c r="P582" s="138">
        <f>SUM(Tabla20[[#This Row],[ADP]:[SFS - Salud Padres]])</f>
        <v>25</v>
      </c>
      <c r="Q582" s="138">
        <v>22556.6</v>
      </c>
      <c r="R582" s="135" t="str">
        <f>_xlfn.XLOOKUP(Tabla20[[#This Row],[cedula]],EMPXSEXO[NODOC],EMPXSEXO[GENERO])</f>
        <v>M</v>
      </c>
      <c r="S582" s="135" t="str">
        <f>_xlfn.XLOOKUP(Tabla20[[#This Row],[nomdepto]],Tabla21[LUGAR],Tabla21[CODLUGAR])</f>
        <v>01.83.02.00.04</v>
      </c>
      <c r="T582" s="135" t="s">
        <v>3724</v>
      </c>
      <c r="U582" s="135" t="s">
        <v>3723</v>
      </c>
      <c r="V582" s="137">
        <v>0</v>
      </c>
      <c r="W582" s="141">
        <v>0</v>
      </c>
      <c r="X582" s="140">
        <v>0</v>
      </c>
      <c r="Y582" s="137">
        <v>0</v>
      </c>
      <c r="Z582" s="137">
        <v>0</v>
      </c>
      <c r="AA582" s="138">
        <v>25</v>
      </c>
      <c r="AB582" s="137">
        <v>0</v>
      </c>
      <c r="AC582" s="137">
        <v>0</v>
      </c>
      <c r="AD582" s="141">
        <v>0</v>
      </c>
    </row>
    <row r="583" spans="1:30" hidden="1">
      <c r="A583" t="str">
        <f>Tabla20[[#This Row],[cedula]]&amp;Tabla20[[#This Row],[prog]]&amp;LEFT(Tabla20[[#This Row],[tipo]],3)</f>
        <v>0010369382613FIJ</v>
      </c>
      <c r="B583" s="135" t="s">
        <v>2463</v>
      </c>
      <c r="C583" s="135" t="s">
        <v>11</v>
      </c>
      <c r="D583" s="135" t="s">
        <v>2497</v>
      </c>
      <c r="E583" s="135" t="s">
        <v>3229</v>
      </c>
      <c r="F583" s="135" t="s">
        <v>3182</v>
      </c>
      <c r="G583" s="135" t="s">
        <v>3189</v>
      </c>
      <c r="H583" s="135" t="s">
        <v>2165</v>
      </c>
      <c r="I583" s="135" t="s">
        <v>93</v>
      </c>
      <c r="J583" s="135" t="s">
        <v>94</v>
      </c>
      <c r="K583" s="142" t="s">
        <v>73</v>
      </c>
      <c r="L583" s="138">
        <v>24000</v>
      </c>
      <c r="M583" s="137">
        <v>0</v>
      </c>
      <c r="N583" s="138">
        <v>729.6</v>
      </c>
      <c r="O583" s="138">
        <v>688.8</v>
      </c>
      <c r="P583" s="138">
        <f>SUM(Tabla20[[#This Row],[ADP]:[SFS - Salud Padres]])</f>
        <v>11422.81</v>
      </c>
      <c r="Q583" s="138">
        <v>11158.79</v>
      </c>
      <c r="R583" s="135" t="str">
        <f>_xlfn.XLOOKUP(Tabla20[[#This Row],[cedula]],EMPXSEXO[NODOC],EMPXSEXO[GENERO])</f>
        <v>M</v>
      </c>
      <c r="S583" s="135" t="str">
        <f>_xlfn.XLOOKUP(Tabla20[[#This Row],[nomdepto]],Tabla21[LUGAR],Tabla21[CODLUGAR])</f>
        <v>01.83.02.00.04</v>
      </c>
      <c r="T583" s="135" t="s">
        <v>3724</v>
      </c>
      <c r="U583" s="135" t="s">
        <v>3723</v>
      </c>
      <c r="V583" s="137">
        <v>0</v>
      </c>
      <c r="W583" s="137">
        <v>0</v>
      </c>
      <c r="X583" s="139">
        <v>11397.81</v>
      </c>
      <c r="Y583" s="137">
        <v>0</v>
      </c>
      <c r="Z583" s="141">
        <v>0</v>
      </c>
      <c r="AA583" s="138">
        <v>25</v>
      </c>
      <c r="AB583" s="137">
        <v>0</v>
      </c>
      <c r="AC583" s="137">
        <v>0</v>
      </c>
      <c r="AD583" s="141">
        <v>0</v>
      </c>
    </row>
    <row r="584" spans="1:30" hidden="1">
      <c r="A584" t="str">
        <f>Tabla20[[#This Row],[cedula]]&amp;Tabla20[[#This Row],[prog]]&amp;LEFT(Tabla20[[#This Row],[tipo]],3)</f>
        <v>0310188131013FIJ</v>
      </c>
      <c r="B584" s="135" t="s">
        <v>2463</v>
      </c>
      <c r="C584" s="135" t="s">
        <v>11</v>
      </c>
      <c r="D584" s="135" t="s">
        <v>2497</v>
      </c>
      <c r="E584" s="135" t="s">
        <v>3229</v>
      </c>
      <c r="F584" s="135" t="s">
        <v>3182</v>
      </c>
      <c r="G584" s="135" t="s">
        <v>3186</v>
      </c>
      <c r="H584" s="135" t="s">
        <v>2076</v>
      </c>
      <c r="I584" s="135" t="s">
        <v>980</v>
      </c>
      <c r="J584" s="135" t="s">
        <v>30</v>
      </c>
      <c r="K584" s="142" t="s">
        <v>73</v>
      </c>
      <c r="L584" s="138">
        <v>22000</v>
      </c>
      <c r="M584" s="141">
        <v>0</v>
      </c>
      <c r="N584" s="138">
        <v>668.8</v>
      </c>
      <c r="O584" s="138">
        <v>631.4</v>
      </c>
      <c r="P584" s="138">
        <f>SUM(Tabla20[[#This Row],[ADP]:[SFS - Salud Padres]])</f>
        <v>6773.05</v>
      </c>
      <c r="Q584" s="138">
        <v>13926.75</v>
      </c>
      <c r="R584" s="135" t="str">
        <f>_xlfn.XLOOKUP(Tabla20[[#This Row],[cedula]],EMPXSEXO[NODOC],EMPXSEXO[GENERO])</f>
        <v>M</v>
      </c>
      <c r="S584" s="135" t="str">
        <f>_xlfn.XLOOKUP(Tabla20[[#This Row],[nomdepto]],Tabla21[LUGAR],Tabla21[CODLUGAR])</f>
        <v>01.83.02.00.04</v>
      </c>
      <c r="T584" s="135" t="s">
        <v>3724</v>
      </c>
      <c r="U584" s="135" t="s">
        <v>3723</v>
      </c>
      <c r="V584" s="137">
        <v>0</v>
      </c>
      <c r="W584" s="137">
        <v>0</v>
      </c>
      <c r="X584" s="138">
        <v>6748.05</v>
      </c>
      <c r="Y584" s="137">
        <v>0</v>
      </c>
      <c r="Z584" s="140">
        <v>0</v>
      </c>
      <c r="AA584" s="138">
        <v>25</v>
      </c>
      <c r="AB584" s="137">
        <v>0</v>
      </c>
      <c r="AC584" s="137">
        <v>0</v>
      </c>
      <c r="AD584" s="141">
        <v>0</v>
      </c>
    </row>
    <row r="585" spans="1:30" hidden="1">
      <c r="A585" t="str">
        <f>Tabla20[[#This Row],[cedula]]&amp;Tabla20[[#This Row],[prog]]&amp;LEFT(Tabla20[[#This Row],[tipo]],3)</f>
        <v>0010160545913FIJ</v>
      </c>
      <c r="B585" s="135" t="s">
        <v>2463</v>
      </c>
      <c r="C585" s="135" t="s">
        <v>11</v>
      </c>
      <c r="D585" s="135" t="s">
        <v>2497</v>
      </c>
      <c r="E585" s="135" t="s">
        <v>3229</v>
      </c>
      <c r="F585" s="135" t="s">
        <v>3182</v>
      </c>
      <c r="G585" s="135" t="s">
        <v>3193</v>
      </c>
      <c r="H585" s="135" t="s">
        <v>1306</v>
      </c>
      <c r="I585" s="135" t="s">
        <v>89</v>
      </c>
      <c r="J585" s="135" t="s">
        <v>90</v>
      </c>
      <c r="K585" s="142" t="s">
        <v>73</v>
      </c>
      <c r="L585" s="138">
        <v>22000</v>
      </c>
      <c r="M585" s="137">
        <v>0</v>
      </c>
      <c r="N585" s="138">
        <v>668.8</v>
      </c>
      <c r="O585" s="138">
        <v>631.4</v>
      </c>
      <c r="P585" s="138">
        <f>SUM(Tabla20[[#This Row],[ADP]:[SFS - Salud Padres]])</f>
        <v>375</v>
      </c>
      <c r="Q585" s="138">
        <v>20324.8</v>
      </c>
      <c r="R585" s="135" t="str">
        <f>_xlfn.XLOOKUP(Tabla20[[#This Row],[cedula]],EMPXSEXO[NODOC],EMPXSEXO[GENERO])</f>
        <v>M</v>
      </c>
      <c r="S585" s="135" t="str">
        <f>_xlfn.XLOOKUP(Tabla20[[#This Row],[nomdepto]],Tabla21[LUGAR],Tabla21[CODLUGAR])</f>
        <v>01.83.02.00.04</v>
      </c>
      <c r="T585" s="135" t="s">
        <v>3724</v>
      </c>
      <c r="U585" s="135" t="s">
        <v>3723</v>
      </c>
      <c r="V585" s="137">
        <v>0</v>
      </c>
      <c r="W585" s="139">
        <v>300</v>
      </c>
      <c r="X585" s="140">
        <v>0</v>
      </c>
      <c r="Y585" s="137">
        <v>0</v>
      </c>
      <c r="Z585" s="138">
        <v>50</v>
      </c>
      <c r="AA585" s="138">
        <v>25</v>
      </c>
      <c r="AB585" s="137">
        <v>0</v>
      </c>
      <c r="AC585" s="137">
        <v>0</v>
      </c>
      <c r="AD585" s="140">
        <v>0</v>
      </c>
    </row>
    <row r="586" spans="1:30" hidden="1">
      <c r="A586" t="str">
        <f>Tabla20[[#This Row],[cedula]]&amp;Tabla20[[#This Row],[prog]]&amp;LEFT(Tabla20[[#This Row],[tipo]],3)</f>
        <v>4023981787313FIJ</v>
      </c>
      <c r="B586" s="135" t="s">
        <v>2463</v>
      </c>
      <c r="C586" s="135" t="s">
        <v>11</v>
      </c>
      <c r="D586" s="135" t="s">
        <v>2497</v>
      </c>
      <c r="E586" s="135" t="s">
        <v>3229</v>
      </c>
      <c r="F586" s="135" t="s">
        <v>3182</v>
      </c>
      <c r="G586" s="135" t="s">
        <v>3186</v>
      </c>
      <c r="H586" s="135" t="s">
        <v>2038</v>
      </c>
      <c r="I586" s="135" t="s">
        <v>1670</v>
      </c>
      <c r="J586" s="135" t="s">
        <v>8</v>
      </c>
      <c r="K586" s="142" t="s">
        <v>73</v>
      </c>
      <c r="L586" s="138">
        <v>20000</v>
      </c>
      <c r="M586" s="137">
        <v>0</v>
      </c>
      <c r="N586" s="138">
        <v>608</v>
      </c>
      <c r="O586" s="138">
        <v>574</v>
      </c>
      <c r="P586" s="138">
        <f>SUM(Tabla20[[#This Row],[ADP]:[SFS - Salud Padres]])</f>
        <v>5179.33</v>
      </c>
      <c r="Q586" s="138">
        <v>13638.67</v>
      </c>
      <c r="R586" s="135" t="str">
        <f>_xlfn.XLOOKUP(Tabla20[[#This Row],[cedula]],EMPXSEXO[NODOC],EMPXSEXO[GENERO])</f>
        <v>F</v>
      </c>
      <c r="S586" s="135" t="str">
        <f>_xlfn.XLOOKUP(Tabla20[[#This Row],[nomdepto]],Tabla21[LUGAR],Tabla21[CODLUGAR])</f>
        <v>01.83.02.00.04</v>
      </c>
      <c r="T586" s="135" t="s">
        <v>3724</v>
      </c>
      <c r="U586" s="135" t="s">
        <v>3723</v>
      </c>
      <c r="V586" s="137">
        <v>0</v>
      </c>
      <c r="W586" s="141">
        <v>0</v>
      </c>
      <c r="X586" s="139">
        <v>5154.33</v>
      </c>
      <c r="Y586" s="137">
        <v>0</v>
      </c>
      <c r="Z586" s="140">
        <v>0</v>
      </c>
      <c r="AA586" s="138">
        <v>25</v>
      </c>
      <c r="AB586" s="137">
        <v>0</v>
      </c>
      <c r="AC586" s="137">
        <v>0</v>
      </c>
      <c r="AD586" s="141">
        <v>0</v>
      </c>
    </row>
    <row r="587" spans="1:30" hidden="1">
      <c r="A587" t="str">
        <f>Tabla20[[#This Row],[cedula]]&amp;Tabla20[[#This Row],[prog]]&amp;LEFT(Tabla20[[#This Row],[tipo]],3)</f>
        <v>4022211921213FIJ</v>
      </c>
      <c r="B587" s="135" t="s">
        <v>2463</v>
      </c>
      <c r="C587" s="135" t="s">
        <v>11</v>
      </c>
      <c r="D587" s="135" t="s">
        <v>2497</v>
      </c>
      <c r="E587" s="135" t="s">
        <v>3229</v>
      </c>
      <c r="F587" s="135" t="s">
        <v>3182</v>
      </c>
      <c r="G587" s="135" t="s">
        <v>3185</v>
      </c>
      <c r="H587" s="135" t="s">
        <v>2161</v>
      </c>
      <c r="I587" s="135" t="s">
        <v>1043</v>
      </c>
      <c r="J587" s="135" t="s">
        <v>109</v>
      </c>
      <c r="K587" s="142" t="s">
        <v>73</v>
      </c>
      <c r="L587" s="138">
        <v>20000</v>
      </c>
      <c r="M587" s="137">
        <v>0</v>
      </c>
      <c r="N587" s="138">
        <v>608</v>
      </c>
      <c r="O587" s="138">
        <v>574</v>
      </c>
      <c r="P587" s="138">
        <f>SUM(Tabla20[[#This Row],[ADP]:[SFS - Salud Padres]])</f>
        <v>25</v>
      </c>
      <c r="Q587" s="138">
        <v>18793</v>
      </c>
      <c r="R587" s="135" t="str">
        <f>_xlfn.XLOOKUP(Tabla20[[#This Row],[cedula]],EMPXSEXO[NODOC],EMPXSEXO[GENERO])</f>
        <v>M</v>
      </c>
      <c r="S587" s="135" t="str">
        <f>_xlfn.XLOOKUP(Tabla20[[#This Row],[nomdepto]],Tabla21[LUGAR],Tabla21[CODLUGAR])</f>
        <v>01.83.02.00.04</v>
      </c>
      <c r="T587" s="135" t="s">
        <v>3724</v>
      </c>
      <c r="U587" s="135" t="s">
        <v>3723</v>
      </c>
      <c r="V587" s="137">
        <v>0</v>
      </c>
      <c r="W587" s="137">
        <v>0</v>
      </c>
      <c r="X587" s="140">
        <v>0</v>
      </c>
      <c r="Y587" s="137">
        <v>0</v>
      </c>
      <c r="Z587" s="140">
        <v>0</v>
      </c>
      <c r="AA587" s="138">
        <v>25</v>
      </c>
      <c r="AB587" s="137">
        <v>0</v>
      </c>
      <c r="AC587" s="137">
        <v>0</v>
      </c>
      <c r="AD587" s="137">
        <v>0</v>
      </c>
    </row>
    <row r="588" spans="1:30" hidden="1">
      <c r="A588" t="str">
        <f>Tabla20[[#This Row],[cedula]]&amp;Tabla20[[#This Row],[prog]]&amp;LEFT(Tabla20[[#This Row],[tipo]],3)</f>
        <v>0590012981713FIJ</v>
      </c>
      <c r="B588" s="135" t="s">
        <v>2463</v>
      </c>
      <c r="C588" s="135" t="s">
        <v>11</v>
      </c>
      <c r="D588" s="135" t="s">
        <v>2497</v>
      </c>
      <c r="E588" s="135" t="s">
        <v>3229</v>
      </c>
      <c r="F588" s="135" t="s">
        <v>3182</v>
      </c>
      <c r="G588" s="135" t="s">
        <v>3186</v>
      </c>
      <c r="H588" s="135" t="s">
        <v>3243</v>
      </c>
      <c r="I588" s="135" t="s">
        <v>3242</v>
      </c>
      <c r="J588" s="135" t="s">
        <v>3244</v>
      </c>
      <c r="K588" s="142" t="s">
        <v>73</v>
      </c>
      <c r="L588" s="138">
        <v>20000</v>
      </c>
      <c r="M588" s="137">
        <v>0</v>
      </c>
      <c r="N588" s="138">
        <v>608</v>
      </c>
      <c r="O588" s="138">
        <v>574</v>
      </c>
      <c r="P588" s="138">
        <f>SUM(Tabla20[[#This Row],[ADP]:[SFS - Salud Padres]])</f>
        <v>25</v>
      </c>
      <c r="Q588" s="138">
        <v>18793</v>
      </c>
      <c r="R588" s="135" t="str">
        <f>_xlfn.XLOOKUP(Tabla20[[#This Row],[cedula]],EMPXSEXO[NODOC],EMPXSEXO[GENERO])</f>
        <v>M</v>
      </c>
      <c r="S588" s="135" t="str">
        <f>_xlfn.XLOOKUP(Tabla20[[#This Row],[nomdepto]],Tabla21[LUGAR],Tabla21[CODLUGAR])</f>
        <v>01.83.02.00.04</v>
      </c>
      <c r="T588" s="135" t="s">
        <v>3724</v>
      </c>
      <c r="U588" s="135" t="s">
        <v>3723</v>
      </c>
      <c r="V588" s="137">
        <v>0</v>
      </c>
      <c r="W588" s="140">
        <v>0</v>
      </c>
      <c r="X588" s="137">
        <v>0</v>
      </c>
      <c r="Y588" s="137">
        <v>0</v>
      </c>
      <c r="Z588" s="137">
        <v>0</v>
      </c>
      <c r="AA588" s="138">
        <v>25</v>
      </c>
      <c r="AB588" s="137">
        <v>0</v>
      </c>
      <c r="AC588" s="137">
        <v>0</v>
      </c>
      <c r="AD588" s="137">
        <v>0</v>
      </c>
    </row>
    <row r="589" spans="1:30" hidden="1">
      <c r="A589" t="str">
        <f>Tabla20[[#This Row],[cedula]]&amp;Tabla20[[#This Row],[prog]]&amp;LEFT(Tabla20[[#This Row],[tipo]],3)</f>
        <v>0011684231113FIJ</v>
      </c>
      <c r="B589" s="135" t="s">
        <v>2463</v>
      </c>
      <c r="C589" s="135" t="s">
        <v>11</v>
      </c>
      <c r="D589" s="135" t="s">
        <v>2497</v>
      </c>
      <c r="E589" s="135" t="s">
        <v>3229</v>
      </c>
      <c r="F589" s="135" t="s">
        <v>3182</v>
      </c>
      <c r="G589" s="135" t="s">
        <v>3186</v>
      </c>
      <c r="H589" s="135" t="s">
        <v>3654</v>
      </c>
      <c r="I589" s="135" t="s">
        <v>3653</v>
      </c>
      <c r="J589" s="135" t="s">
        <v>8</v>
      </c>
      <c r="K589" s="142" t="s">
        <v>73</v>
      </c>
      <c r="L589" s="138">
        <v>18000</v>
      </c>
      <c r="M589" s="137">
        <v>0</v>
      </c>
      <c r="N589" s="138">
        <v>547.20000000000005</v>
      </c>
      <c r="O589" s="138">
        <v>516.6</v>
      </c>
      <c r="P589" s="138">
        <f>SUM(Tabla20[[#This Row],[ADP]:[SFS - Salud Padres]])</f>
        <v>25</v>
      </c>
      <c r="Q589" s="138">
        <v>16911.2</v>
      </c>
      <c r="R589" s="135" t="str">
        <f>_xlfn.XLOOKUP(Tabla20[[#This Row],[cedula]],EMPXSEXO[NODOC],EMPXSEXO[GENERO])</f>
        <v>F</v>
      </c>
      <c r="S589" s="135" t="str">
        <f>_xlfn.XLOOKUP(Tabla20[[#This Row],[nomdepto]],Tabla21[LUGAR],Tabla21[CODLUGAR])</f>
        <v>01.83.02.00.04</v>
      </c>
      <c r="T589" s="135" t="s">
        <v>3724</v>
      </c>
      <c r="U589" s="135" t="s">
        <v>3723</v>
      </c>
      <c r="V589" s="137">
        <v>0</v>
      </c>
      <c r="W589" s="140">
        <v>0</v>
      </c>
      <c r="X589" s="140">
        <v>0</v>
      </c>
      <c r="Y589" s="137">
        <v>0</v>
      </c>
      <c r="Z589" s="140">
        <v>0</v>
      </c>
      <c r="AA589" s="138">
        <v>25</v>
      </c>
      <c r="AB589" s="137">
        <v>0</v>
      </c>
      <c r="AC589" s="137">
        <v>0</v>
      </c>
      <c r="AD589" s="141">
        <v>0</v>
      </c>
    </row>
    <row r="590" spans="1:30" hidden="1">
      <c r="A590" t="str">
        <f>Tabla20[[#This Row],[cedula]]&amp;Tabla20[[#This Row],[prog]]&amp;LEFT(Tabla20[[#This Row],[tipo]],3)</f>
        <v>0010906776913FIJ</v>
      </c>
      <c r="B590" s="135" t="s">
        <v>2463</v>
      </c>
      <c r="C590" s="135" t="s">
        <v>11</v>
      </c>
      <c r="D590" s="135" t="s">
        <v>2497</v>
      </c>
      <c r="E590" s="135" t="s">
        <v>3229</v>
      </c>
      <c r="F590" s="135" t="s">
        <v>3182</v>
      </c>
      <c r="G590" s="135" t="s">
        <v>3189</v>
      </c>
      <c r="H590" s="135" t="s">
        <v>2085</v>
      </c>
      <c r="I590" s="135" t="s">
        <v>80</v>
      </c>
      <c r="J590" s="135" t="s">
        <v>8</v>
      </c>
      <c r="K590" s="142" t="s">
        <v>73</v>
      </c>
      <c r="L590" s="138">
        <v>17000</v>
      </c>
      <c r="M590" s="137">
        <v>0</v>
      </c>
      <c r="N590" s="138">
        <v>516.79999999999995</v>
      </c>
      <c r="O590" s="138">
        <v>487.9</v>
      </c>
      <c r="P590" s="138">
        <f>SUM(Tabla20[[#This Row],[ADP]:[SFS - Salud Padres]])</f>
        <v>5079.37</v>
      </c>
      <c r="Q590" s="138">
        <v>10915.93</v>
      </c>
      <c r="R590" s="135" t="str">
        <f>_xlfn.XLOOKUP(Tabla20[[#This Row],[cedula]],EMPXSEXO[NODOC],EMPXSEXO[GENERO])</f>
        <v>F</v>
      </c>
      <c r="S590" s="135" t="str">
        <f>_xlfn.XLOOKUP(Tabla20[[#This Row],[nomdepto]],Tabla21[LUGAR],Tabla21[CODLUGAR])</f>
        <v>01.83.02.00.04</v>
      </c>
      <c r="T590" s="135" t="s">
        <v>3724</v>
      </c>
      <c r="U590" s="135" t="s">
        <v>3723</v>
      </c>
      <c r="V590" s="137">
        <v>0</v>
      </c>
      <c r="W590" s="137">
        <v>0</v>
      </c>
      <c r="X590" s="138">
        <v>5054.37</v>
      </c>
      <c r="Y590" s="137">
        <v>0</v>
      </c>
      <c r="Z590" s="137">
        <v>0</v>
      </c>
      <c r="AA590" s="138">
        <v>25</v>
      </c>
      <c r="AB590" s="137">
        <v>0</v>
      </c>
      <c r="AC590" s="137">
        <v>0</v>
      </c>
      <c r="AD590" s="137">
        <v>0</v>
      </c>
    </row>
    <row r="591" spans="1:30" hidden="1">
      <c r="A591" t="str">
        <f>Tabla20[[#This Row],[cedula]]&amp;Tabla20[[#This Row],[prog]]&amp;LEFT(Tabla20[[#This Row],[tipo]],3)</f>
        <v>4022931920313FIJ</v>
      </c>
      <c r="B591" s="135" t="s">
        <v>2463</v>
      </c>
      <c r="C591" s="135" t="s">
        <v>11</v>
      </c>
      <c r="D591" s="135" t="s">
        <v>2497</v>
      </c>
      <c r="E591" s="135" t="s">
        <v>3229</v>
      </c>
      <c r="F591" s="135" t="s">
        <v>3182</v>
      </c>
      <c r="G591" s="135" t="s">
        <v>3184</v>
      </c>
      <c r="H591" s="135" t="s">
        <v>2028</v>
      </c>
      <c r="I591" s="135" t="s">
        <v>988</v>
      </c>
      <c r="J591" s="135" t="s">
        <v>55</v>
      </c>
      <c r="K591" s="142" t="s">
        <v>73</v>
      </c>
      <c r="L591" s="138">
        <v>16500</v>
      </c>
      <c r="M591" s="137">
        <v>0</v>
      </c>
      <c r="N591" s="138">
        <v>501.6</v>
      </c>
      <c r="O591" s="138">
        <v>473.55</v>
      </c>
      <c r="P591" s="138">
        <f>SUM(Tabla20[[#This Row],[ADP]:[SFS - Salud Padres]])</f>
        <v>4821.01</v>
      </c>
      <c r="Q591" s="138">
        <v>10703.84</v>
      </c>
      <c r="R591" s="135" t="str">
        <f>_xlfn.XLOOKUP(Tabla20[[#This Row],[cedula]],EMPXSEXO[NODOC],EMPXSEXO[GENERO])</f>
        <v>F</v>
      </c>
      <c r="S591" s="135" t="str">
        <f>_xlfn.XLOOKUP(Tabla20[[#This Row],[nomdepto]],Tabla21[LUGAR],Tabla21[CODLUGAR])</f>
        <v>01.83.02.00.04</v>
      </c>
      <c r="T591" s="135" t="s">
        <v>3724</v>
      </c>
      <c r="U591" s="135" t="s">
        <v>3723</v>
      </c>
      <c r="V591" s="137">
        <v>0</v>
      </c>
      <c r="W591" s="141">
        <v>0</v>
      </c>
      <c r="X591" s="138">
        <v>4796.01</v>
      </c>
      <c r="Y591" s="137">
        <v>0</v>
      </c>
      <c r="Z591" s="141">
        <v>0</v>
      </c>
      <c r="AA591" s="138">
        <v>25</v>
      </c>
      <c r="AB591" s="137">
        <v>0</v>
      </c>
      <c r="AC591" s="137">
        <v>0</v>
      </c>
      <c r="AD591" s="141">
        <v>0</v>
      </c>
    </row>
    <row r="592" spans="1:30" hidden="1">
      <c r="A592" t="str">
        <f>Tabla20[[#This Row],[cedula]]&amp;Tabla20[[#This Row],[prog]]&amp;LEFT(Tabla20[[#This Row],[tipo]],3)</f>
        <v>0010252709013FIJ</v>
      </c>
      <c r="B592" s="135" t="s">
        <v>2463</v>
      </c>
      <c r="C592" s="135" t="s">
        <v>11</v>
      </c>
      <c r="D592" s="135" t="s">
        <v>2497</v>
      </c>
      <c r="E592" s="135" t="s">
        <v>3229</v>
      </c>
      <c r="F592" s="135" t="s">
        <v>3182</v>
      </c>
      <c r="G592" s="135" t="s">
        <v>3187</v>
      </c>
      <c r="H592" s="135" t="s">
        <v>2049</v>
      </c>
      <c r="I592" s="135" t="s">
        <v>951</v>
      </c>
      <c r="J592" s="135" t="s">
        <v>60</v>
      </c>
      <c r="K592" s="142" t="s">
        <v>73</v>
      </c>
      <c r="L592" s="138">
        <v>16500</v>
      </c>
      <c r="M592" s="141">
        <v>0</v>
      </c>
      <c r="N592" s="138">
        <v>501.6</v>
      </c>
      <c r="O592" s="138">
        <v>473.55</v>
      </c>
      <c r="P592" s="138">
        <f>SUM(Tabla20[[#This Row],[ADP]:[SFS - Salud Padres]])</f>
        <v>12387.97</v>
      </c>
      <c r="Q592" s="138">
        <v>3136.88</v>
      </c>
      <c r="R592" s="135" t="str">
        <f>_xlfn.XLOOKUP(Tabla20[[#This Row],[cedula]],EMPXSEXO[NODOC],EMPXSEXO[GENERO])</f>
        <v>F</v>
      </c>
      <c r="S592" s="135" t="str">
        <f>_xlfn.XLOOKUP(Tabla20[[#This Row],[nomdepto]],Tabla21[LUGAR],Tabla21[CODLUGAR])</f>
        <v>01.83.02.00.04</v>
      </c>
      <c r="T592" s="135" t="s">
        <v>3724</v>
      </c>
      <c r="U592" s="135" t="s">
        <v>3723</v>
      </c>
      <c r="V592" s="137">
        <v>0</v>
      </c>
      <c r="W592" s="141">
        <v>0</v>
      </c>
      <c r="X592" s="139">
        <v>12362.97</v>
      </c>
      <c r="Y592" s="137">
        <v>0</v>
      </c>
      <c r="Z592" s="141">
        <v>0</v>
      </c>
      <c r="AA592" s="138">
        <v>25</v>
      </c>
      <c r="AB592" s="137">
        <v>0</v>
      </c>
      <c r="AC592" s="137">
        <v>0</v>
      </c>
      <c r="AD592" s="137">
        <v>0</v>
      </c>
    </row>
    <row r="593" spans="1:30" hidden="1">
      <c r="A593" t="str">
        <f>Tabla20[[#This Row],[cedula]]&amp;Tabla20[[#This Row],[prog]]&amp;LEFT(Tabla20[[#This Row],[tipo]],3)</f>
        <v>0011860037813FIJ</v>
      </c>
      <c r="B593" s="135" t="s">
        <v>2463</v>
      </c>
      <c r="C593" s="135" t="s">
        <v>11</v>
      </c>
      <c r="D593" s="135" t="s">
        <v>2497</v>
      </c>
      <c r="E593" s="135" t="s">
        <v>3229</v>
      </c>
      <c r="F593" s="135" t="s">
        <v>3182</v>
      </c>
      <c r="G593" s="135" t="s">
        <v>3186</v>
      </c>
      <c r="H593" s="135" t="s">
        <v>2138</v>
      </c>
      <c r="I593" s="135" t="s">
        <v>978</v>
      </c>
      <c r="J593" s="135" t="s">
        <v>8</v>
      </c>
      <c r="K593" s="142" t="s">
        <v>73</v>
      </c>
      <c r="L593" s="138">
        <v>16500</v>
      </c>
      <c r="M593" s="141">
        <v>0</v>
      </c>
      <c r="N593" s="138">
        <v>501.6</v>
      </c>
      <c r="O593" s="138">
        <v>473.55</v>
      </c>
      <c r="P593" s="138">
        <f>SUM(Tabla20[[#This Row],[ADP]:[SFS - Salud Padres]])</f>
        <v>5414.77</v>
      </c>
      <c r="Q593" s="138">
        <v>10110.08</v>
      </c>
      <c r="R593" s="135" t="str">
        <f>_xlfn.XLOOKUP(Tabla20[[#This Row],[cedula]],EMPXSEXO[NODOC],EMPXSEXO[GENERO])</f>
        <v>F</v>
      </c>
      <c r="S593" s="135" t="str">
        <f>_xlfn.XLOOKUP(Tabla20[[#This Row],[nomdepto]],Tabla21[LUGAR],Tabla21[CODLUGAR])</f>
        <v>01.83.02.00.04</v>
      </c>
      <c r="T593" s="135" t="s">
        <v>3724</v>
      </c>
      <c r="U593" s="135" t="s">
        <v>3723</v>
      </c>
      <c r="V593" s="137">
        <v>0</v>
      </c>
      <c r="W593" s="141">
        <v>0</v>
      </c>
      <c r="X593" s="138">
        <v>5389.77</v>
      </c>
      <c r="Y593" s="137">
        <v>0</v>
      </c>
      <c r="Z593" s="141">
        <v>0</v>
      </c>
      <c r="AA593" s="138">
        <v>25</v>
      </c>
      <c r="AB593" s="137">
        <v>0</v>
      </c>
      <c r="AC593" s="137">
        <v>0</v>
      </c>
      <c r="AD593" s="141">
        <v>0</v>
      </c>
    </row>
    <row r="594" spans="1:30" hidden="1">
      <c r="A594" t="str">
        <f>Tabla20[[#This Row],[cedula]]&amp;Tabla20[[#This Row],[prog]]&amp;LEFT(Tabla20[[#This Row],[tipo]],3)</f>
        <v>4022443080713FIJ</v>
      </c>
      <c r="B594" s="135" t="s">
        <v>2463</v>
      </c>
      <c r="C594" s="135" t="s">
        <v>11</v>
      </c>
      <c r="D594" s="135" t="s">
        <v>2497</v>
      </c>
      <c r="E594" s="135" t="s">
        <v>3229</v>
      </c>
      <c r="F594" s="135" t="s">
        <v>3182</v>
      </c>
      <c r="G594" s="135" t="s">
        <v>3184</v>
      </c>
      <c r="H594" s="135" t="s">
        <v>2175</v>
      </c>
      <c r="I594" s="135" t="s">
        <v>987</v>
      </c>
      <c r="J594" s="135" t="s">
        <v>60</v>
      </c>
      <c r="K594" s="142" t="s">
        <v>73</v>
      </c>
      <c r="L594" s="138">
        <v>16500</v>
      </c>
      <c r="M594" s="141">
        <v>0</v>
      </c>
      <c r="N594" s="138">
        <v>501.6</v>
      </c>
      <c r="O594" s="138">
        <v>473.55</v>
      </c>
      <c r="P594" s="138">
        <f>SUM(Tabla20[[#This Row],[ADP]:[SFS - Salud Padres]])</f>
        <v>25</v>
      </c>
      <c r="Q594" s="138">
        <v>15499.85</v>
      </c>
      <c r="R594" s="135" t="str">
        <f>_xlfn.XLOOKUP(Tabla20[[#This Row],[cedula]],EMPXSEXO[NODOC],EMPXSEXO[GENERO])</f>
        <v>F</v>
      </c>
      <c r="S594" s="135" t="str">
        <f>_xlfn.XLOOKUP(Tabla20[[#This Row],[nomdepto]],Tabla21[LUGAR],Tabla21[CODLUGAR])</f>
        <v>01.83.02.00.04</v>
      </c>
      <c r="T594" s="135" t="s">
        <v>3724</v>
      </c>
      <c r="U594" s="135" t="s">
        <v>3723</v>
      </c>
      <c r="V594" s="137">
        <v>0</v>
      </c>
      <c r="W594" s="137">
        <v>0</v>
      </c>
      <c r="X594" s="141">
        <v>0</v>
      </c>
      <c r="Y594" s="137">
        <v>0</v>
      </c>
      <c r="Z594" s="137">
        <v>0</v>
      </c>
      <c r="AA594" s="138">
        <v>25</v>
      </c>
      <c r="AB594" s="137">
        <v>0</v>
      </c>
      <c r="AC594" s="137">
        <v>0</v>
      </c>
      <c r="AD594" s="137">
        <v>0</v>
      </c>
    </row>
    <row r="595" spans="1:30" hidden="1">
      <c r="A595" t="str">
        <f>Tabla20[[#This Row],[cedula]]&amp;Tabla20[[#This Row],[prog]]&amp;LEFT(Tabla20[[#This Row],[tipo]],3)</f>
        <v>0011382754713FIJ</v>
      </c>
      <c r="B595" s="135" t="s">
        <v>2463</v>
      </c>
      <c r="C595" s="135" t="s">
        <v>11</v>
      </c>
      <c r="D595" s="135" t="s">
        <v>2497</v>
      </c>
      <c r="E595" s="135" t="s">
        <v>3229</v>
      </c>
      <c r="F595" s="135" t="s">
        <v>3182</v>
      </c>
      <c r="G595" s="135" t="s">
        <v>3185</v>
      </c>
      <c r="H595" s="135" t="s">
        <v>2185</v>
      </c>
      <c r="I595" s="135" t="s">
        <v>100</v>
      </c>
      <c r="J595" s="135" t="s">
        <v>101</v>
      </c>
      <c r="K595" s="142" t="s">
        <v>73</v>
      </c>
      <c r="L595" s="138">
        <v>16500</v>
      </c>
      <c r="M595" s="137">
        <v>0</v>
      </c>
      <c r="N595" s="138">
        <v>501.6</v>
      </c>
      <c r="O595" s="138">
        <v>473.55</v>
      </c>
      <c r="P595" s="138">
        <f>SUM(Tabla20[[#This Row],[ADP]:[SFS - Salud Padres]])</f>
        <v>2071</v>
      </c>
      <c r="Q595" s="138">
        <v>13453.85</v>
      </c>
      <c r="R595" s="135" t="str">
        <f>_xlfn.XLOOKUP(Tabla20[[#This Row],[cedula]],EMPXSEXO[NODOC],EMPXSEXO[GENERO])</f>
        <v>M</v>
      </c>
      <c r="S595" s="135" t="str">
        <f>_xlfn.XLOOKUP(Tabla20[[#This Row],[nomdepto]],Tabla21[LUGAR],Tabla21[CODLUGAR])</f>
        <v>01.83.02.00.04</v>
      </c>
      <c r="T595" s="135" t="s">
        <v>3724</v>
      </c>
      <c r="U595" s="135" t="s">
        <v>3723</v>
      </c>
      <c r="V595" s="137">
        <v>0</v>
      </c>
      <c r="W595" s="141">
        <v>0</v>
      </c>
      <c r="X595" s="139">
        <v>2046</v>
      </c>
      <c r="Y595" s="137">
        <v>0</v>
      </c>
      <c r="Z595" s="141">
        <v>0</v>
      </c>
      <c r="AA595" s="138">
        <v>25</v>
      </c>
      <c r="AB595" s="137">
        <v>0</v>
      </c>
      <c r="AC595" s="137">
        <v>0</v>
      </c>
      <c r="AD595" s="137">
        <v>0</v>
      </c>
    </row>
    <row r="596" spans="1:30" hidden="1">
      <c r="A596" t="str">
        <f>Tabla20[[#This Row],[cedula]]&amp;Tabla20[[#This Row],[prog]]&amp;LEFT(Tabla20[[#This Row],[tipo]],3)</f>
        <v>0010488345913FIJ</v>
      </c>
      <c r="B596" s="135" t="s">
        <v>2463</v>
      </c>
      <c r="C596" s="135" t="s">
        <v>11</v>
      </c>
      <c r="D596" s="135" t="s">
        <v>2497</v>
      </c>
      <c r="E596" s="135" t="s">
        <v>3229</v>
      </c>
      <c r="F596" s="135" t="s">
        <v>3182</v>
      </c>
      <c r="G596" s="135" t="s">
        <v>3185</v>
      </c>
      <c r="H596" s="135" t="s">
        <v>2204</v>
      </c>
      <c r="I596" s="135" t="s">
        <v>102</v>
      </c>
      <c r="J596" s="135" t="s">
        <v>103</v>
      </c>
      <c r="K596" s="142" t="s">
        <v>73</v>
      </c>
      <c r="L596" s="138">
        <v>16500</v>
      </c>
      <c r="M596" s="140">
        <v>0</v>
      </c>
      <c r="N596" s="138">
        <v>501.6</v>
      </c>
      <c r="O596" s="138">
        <v>473.55</v>
      </c>
      <c r="P596" s="138">
        <f>SUM(Tabla20[[#This Row],[ADP]:[SFS - Salud Padres]])</f>
        <v>1571</v>
      </c>
      <c r="Q596" s="138">
        <v>13953.85</v>
      </c>
      <c r="R596" s="135" t="str">
        <f>_xlfn.XLOOKUP(Tabla20[[#This Row],[cedula]],EMPXSEXO[NODOC],EMPXSEXO[GENERO])</f>
        <v>F</v>
      </c>
      <c r="S596" s="135" t="str">
        <f>_xlfn.XLOOKUP(Tabla20[[#This Row],[nomdepto]],Tabla21[LUGAR],Tabla21[CODLUGAR])</f>
        <v>01.83.02.00.04</v>
      </c>
      <c r="T596" s="135" t="s">
        <v>3724</v>
      </c>
      <c r="U596" s="135" t="s">
        <v>3723</v>
      </c>
      <c r="V596" s="141">
        <v>0</v>
      </c>
      <c r="W596" s="140">
        <v>0</v>
      </c>
      <c r="X596" s="138">
        <v>1546</v>
      </c>
      <c r="Y596" s="137">
        <v>0</v>
      </c>
      <c r="Z596" s="140">
        <v>0</v>
      </c>
      <c r="AA596" s="138">
        <v>25</v>
      </c>
      <c r="AB596" s="137">
        <v>0</v>
      </c>
      <c r="AC596" s="137">
        <v>0</v>
      </c>
      <c r="AD596" s="137">
        <v>0</v>
      </c>
    </row>
    <row r="597" spans="1:30" hidden="1">
      <c r="A597" t="str">
        <f>Tabla20[[#This Row],[cedula]]&amp;Tabla20[[#This Row],[prog]]&amp;LEFT(Tabla20[[#This Row],[tipo]],3)</f>
        <v>0010751634613FIJ</v>
      </c>
      <c r="B597" s="135" t="s">
        <v>2463</v>
      </c>
      <c r="C597" s="135" t="s">
        <v>11</v>
      </c>
      <c r="D597" s="135" t="s">
        <v>2497</v>
      </c>
      <c r="E597" s="135" t="s">
        <v>3229</v>
      </c>
      <c r="F597" s="135" t="s">
        <v>3182</v>
      </c>
      <c r="G597" s="135" t="s">
        <v>3184</v>
      </c>
      <c r="H597" s="135" t="s">
        <v>2177</v>
      </c>
      <c r="I597" s="135" t="s">
        <v>96</v>
      </c>
      <c r="J597" s="135" t="s">
        <v>97</v>
      </c>
      <c r="K597" s="142" t="s">
        <v>73</v>
      </c>
      <c r="L597" s="138">
        <v>13771.77</v>
      </c>
      <c r="M597" s="137">
        <v>0</v>
      </c>
      <c r="N597" s="138">
        <v>418.66</v>
      </c>
      <c r="O597" s="138">
        <v>395.25</v>
      </c>
      <c r="P597" s="138">
        <f>SUM(Tabla20[[#This Row],[ADP]:[SFS - Salud Padres]])</f>
        <v>25</v>
      </c>
      <c r="Q597" s="138">
        <v>12932.86</v>
      </c>
      <c r="R597" s="135" t="str">
        <f>_xlfn.XLOOKUP(Tabla20[[#This Row],[cedula]],EMPXSEXO[NODOC],EMPXSEXO[GENERO])</f>
        <v>M</v>
      </c>
      <c r="S597" s="135" t="str">
        <f>_xlfn.XLOOKUP(Tabla20[[#This Row],[nomdepto]],Tabla21[LUGAR],Tabla21[CODLUGAR])</f>
        <v>01.83.02.00.04</v>
      </c>
      <c r="T597" s="135" t="s">
        <v>3724</v>
      </c>
      <c r="U597" s="135" t="s">
        <v>3723</v>
      </c>
      <c r="V597" s="137">
        <v>0</v>
      </c>
      <c r="W597" s="141">
        <v>0</v>
      </c>
      <c r="X597" s="141">
        <v>0</v>
      </c>
      <c r="Y597" s="137">
        <v>0</v>
      </c>
      <c r="Z597" s="141">
        <v>0</v>
      </c>
      <c r="AA597" s="138">
        <v>25</v>
      </c>
      <c r="AB597" s="137">
        <v>0</v>
      </c>
      <c r="AC597" s="137">
        <v>0</v>
      </c>
      <c r="AD597" s="137">
        <v>0</v>
      </c>
    </row>
    <row r="598" spans="1:30" hidden="1">
      <c r="A598" t="str">
        <f>Tabla20[[#This Row],[cedula]]&amp;Tabla20[[#This Row],[prog]]&amp;LEFT(Tabla20[[#This Row],[tipo]],3)</f>
        <v>0010274150113FIJ</v>
      </c>
      <c r="B598" s="135" t="s">
        <v>2463</v>
      </c>
      <c r="C598" s="135" t="s">
        <v>11</v>
      </c>
      <c r="D598" s="135" t="s">
        <v>2497</v>
      </c>
      <c r="E598" s="135" t="s">
        <v>3229</v>
      </c>
      <c r="F598" s="135" t="s">
        <v>3182</v>
      </c>
      <c r="G598" s="135" t="s">
        <v>3185</v>
      </c>
      <c r="H598" s="135" t="s">
        <v>2169</v>
      </c>
      <c r="I598" s="135" t="s">
        <v>95</v>
      </c>
      <c r="J598" s="135" t="s">
        <v>8</v>
      </c>
      <c r="K598" s="142" t="s">
        <v>73</v>
      </c>
      <c r="L598" s="138">
        <v>11000</v>
      </c>
      <c r="M598" s="137">
        <v>0</v>
      </c>
      <c r="N598" s="138">
        <v>334.4</v>
      </c>
      <c r="O598" s="138">
        <v>315.7</v>
      </c>
      <c r="P598" s="138">
        <f>SUM(Tabla20[[#This Row],[ADP]:[SFS - Salud Padres]])</f>
        <v>7468.84</v>
      </c>
      <c r="Q598" s="138">
        <v>2881.06</v>
      </c>
      <c r="R598" s="135" t="str">
        <f>_xlfn.XLOOKUP(Tabla20[[#This Row],[cedula]],EMPXSEXO[NODOC],EMPXSEXO[GENERO])</f>
        <v>F</v>
      </c>
      <c r="S598" s="135" t="str">
        <f>_xlfn.XLOOKUP(Tabla20[[#This Row],[nomdepto]],Tabla21[LUGAR],Tabla21[CODLUGAR])</f>
        <v>01.83.02.00.04</v>
      </c>
      <c r="T598" s="135" t="s">
        <v>3724</v>
      </c>
      <c r="U598" s="135" t="s">
        <v>3723</v>
      </c>
      <c r="V598" s="137">
        <v>0</v>
      </c>
      <c r="W598" s="140">
        <v>0</v>
      </c>
      <c r="X598" s="138">
        <v>7343.84</v>
      </c>
      <c r="Y598" s="137">
        <v>0</v>
      </c>
      <c r="Z598" s="138">
        <v>100</v>
      </c>
      <c r="AA598" s="138">
        <v>25</v>
      </c>
      <c r="AB598" s="137">
        <v>0</v>
      </c>
      <c r="AC598" s="137">
        <v>0</v>
      </c>
      <c r="AD598" s="141">
        <v>0</v>
      </c>
    </row>
    <row r="599" spans="1:30" hidden="1">
      <c r="A599" t="str">
        <f>Tabla20[[#This Row],[cedula]]&amp;Tabla20[[#This Row],[prog]]&amp;LEFT(Tabla20[[#This Row],[tipo]],3)</f>
        <v>0100108368013FIJ</v>
      </c>
      <c r="B599" s="135" t="s">
        <v>2463</v>
      </c>
      <c r="C599" s="135" t="s">
        <v>11</v>
      </c>
      <c r="D599" s="135" t="s">
        <v>2497</v>
      </c>
      <c r="E599" s="135" t="s">
        <v>3229</v>
      </c>
      <c r="F599" s="135" t="s">
        <v>3182</v>
      </c>
      <c r="G599" s="135" t="s">
        <v>3186</v>
      </c>
      <c r="H599" s="135" t="s">
        <v>2170</v>
      </c>
      <c r="I599" s="135" t="s">
        <v>913</v>
      </c>
      <c r="J599" s="135" t="s">
        <v>59</v>
      </c>
      <c r="K599" s="135" t="s">
        <v>914</v>
      </c>
      <c r="L599" s="138">
        <v>100000</v>
      </c>
      <c r="M599" s="139">
        <v>12105.37</v>
      </c>
      <c r="N599" s="138">
        <v>3040</v>
      </c>
      <c r="O599" s="138">
        <v>2870</v>
      </c>
      <c r="P599" s="138">
        <f>SUM(Tabla20[[#This Row],[ADP]:[SFS - Salud Padres]])</f>
        <v>11071</v>
      </c>
      <c r="Q599" s="138">
        <v>70913.63</v>
      </c>
      <c r="R599" s="135" t="str">
        <f>_xlfn.XLOOKUP(Tabla20[[#This Row],[cedula]],EMPXSEXO[NODOC],EMPXSEXO[GENERO])</f>
        <v>M</v>
      </c>
      <c r="S599" s="135" t="str">
        <f>_xlfn.XLOOKUP(Tabla20[[#This Row],[nomdepto]],Tabla21[LUGAR],Tabla21[CODLUGAR])</f>
        <v>01.83.02.00.05</v>
      </c>
      <c r="T599" s="135" t="s">
        <v>3724</v>
      </c>
      <c r="U599" s="135" t="s">
        <v>3723</v>
      </c>
      <c r="V599" s="137">
        <v>0</v>
      </c>
      <c r="W599" s="141">
        <v>0</v>
      </c>
      <c r="X599" s="138">
        <v>11046</v>
      </c>
      <c r="Y599" s="137">
        <v>0</v>
      </c>
      <c r="Z599" s="140">
        <v>0</v>
      </c>
      <c r="AA599" s="138">
        <v>25</v>
      </c>
      <c r="AB599" s="137">
        <v>0</v>
      </c>
      <c r="AC599" s="137">
        <v>0</v>
      </c>
      <c r="AD599" s="137">
        <v>0</v>
      </c>
    </row>
    <row r="600" spans="1:30" hidden="1">
      <c r="A600" t="str">
        <f>Tabla20[[#This Row],[cedula]]&amp;Tabla20[[#This Row],[prog]]&amp;LEFT(Tabla20[[#This Row],[tipo]],3)</f>
        <v>4021005820813FIJ</v>
      </c>
      <c r="B600" s="135" t="s">
        <v>2463</v>
      </c>
      <c r="C600" s="135" t="s">
        <v>11</v>
      </c>
      <c r="D600" s="135" t="s">
        <v>2497</v>
      </c>
      <c r="E600" s="135" t="s">
        <v>3229</v>
      </c>
      <c r="F600" s="135" t="s">
        <v>3182</v>
      </c>
      <c r="G600" s="135" t="s">
        <v>3186</v>
      </c>
      <c r="H600" s="135" t="s">
        <v>2729</v>
      </c>
      <c r="I600" s="135" t="s">
        <v>2728</v>
      </c>
      <c r="J600" s="135" t="s">
        <v>55</v>
      </c>
      <c r="K600" s="135" t="s">
        <v>914</v>
      </c>
      <c r="L600" s="138">
        <v>25000</v>
      </c>
      <c r="M600" s="141">
        <v>0</v>
      </c>
      <c r="N600" s="138">
        <v>760</v>
      </c>
      <c r="O600" s="138">
        <v>717.5</v>
      </c>
      <c r="P600" s="138">
        <f>SUM(Tabla20[[#This Row],[ADP]:[SFS - Salud Padres]])</f>
        <v>5571</v>
      </c>
      <c r="Q600" s="138">
        <v>17951.5</v>
      </c>
      <c r="R600" s="135" t="str">
        <f>_xlfn.XLOOKUP(Tabla20[[#This Row],[cedula]],EMPXSEXO[NODOC],EMPXSEXO[GENERO])</f>
        <v>F</v>
      </c>
      <c r="S600" s="135" t="str">
        <f>_xlfn.XLOOKUP(Tabla20[[#This Row],[nomdepto]],Tabla21[LUGAR],Tabla21[CODLUGAR])</f>
        <v>01.83.02.00.05</v>
      </c>
      <c r="T600" s="135" t="s">
        <v>3724</v>
      </c>
      <c r="U600" s="135" t="s">
        <v>3723</v>
      </c>
      <c r="V600" s="137">
        <v>0</v>
      </c>
      <c r="W600" s="140">
        <v>0</v>
      </c>
      <c r="X600" s="139">
        <v>5546</v>
      </c>
      <c r="Y600" s="137">
        <v>0</v>
      </c>
      <c r="Z600" s="141">
        <v>0</v>
      </c>
      <c r="AA600" s="138">
        <v>25</v>
      </c>
      <c r="AB600" s="137">
        <v>0</v>
      </c>
      <c r="AC600" s="137">
        <v>0</v>
      </c>
      <c r="AD600" s="141">
        <v>0</v>
      </c>
    </row>
    <row r="601" spans="1:30" hidden="1">
      <c r="A601" t="str">
        <f>Tabla20[[#This Row],[cedula]]&amp;Tabla20[[#This Row],[prog]]&amp;LEFT(Tabla20[[#This Row],[tipo]],3)</f>
        <v>0100119364613FIJ</v>
      </c>
      <c r="B601" s="135" t="s">
        <v>2463</v>
      </c>
      <c r="C601" s="135" t="s">
        <v>11</v>
      </c>
      <c r="D601" s="135" t="s">
        <v>2497</v>
      </c>
      <c r="E601" s="135" t="s">
        <v>3229</v>
      </c>
      <c r="F601" s="135" t="s">
        <v>3182</v>
      </c>
      <c r="G601" s="135" t="s">
        <v>3186</v>
      </c>
      <c r="H601" s="135" t="s">
        <v>2739</v>
      </c>
      <c r="I601" s="135" t="s">
        <v>2738</v>
      </c>
      <c r="J601" s="135" t="s">
        <v>205</v>
      </c>
      <c r="K601" s="135" t="s">
        <v>914</v>
      </c>
      <c r="L601" s="138">
        <v>25000</v>
      </c>
      <c r="M601" s="141">
        <v>0</v>
      </c>
      <c r="N601" s="138">
        <v>760</v>
      </c>
      <c r="O601" s="138">
        <v>717.5</v>
      </c>
      <c r="P601" s="138">
        <f>SUM(Tabla20[[#This Row],[ADP]:[SFS - Salud Padres]])</f>
        <v>25</v>
      </c>
      <c r="Q601" s="138">
        <v>23497.5</v>
      </c>
      <c r="R601" s="135" t="str">
        <f>_xlfn.XLOOKUP(Tabla20[[#This Row],[cedula]],EMPXSEXO[NODOC],EMPXSEXO[GENERO])</f>
        <v>M</v>
      </c>
      <c r="S601" s="135" t="str">
        <f>_xlfn.XLOOKUP(Tabla20[[#This Row],[nomdepto]],Tabla21[LUGAR],Tabla21[CODLUGAR])</f>
        <v>01.83.02.00.05</v>
      </c>
      <c r="T601" s="135" t="s">
        <v>3724</v>
      </c>
      <c r="U601" s="135" t="s">
        <v>3723</v>
      </c>
      <c r="V601" s="137">
        <v>0</v>
      </c>
      <c r="W601" s="137">
        <v>0</v>
      </c>
      <c r="X601" s="137">
        <v>0</v>
      </c>
      <c r="Y601" s="137">
        <v>0</v>
      </c>
      <c r="Z601" s="140">
        <v>0</v>
      </c>
      <c r="AA601" s="138">
        <v>25</v>
      </c>
      <c r="AB601" s="137">
        <v>0</v>
      </c>
      <c r="AC601" s="137">
        <v>0</v>
      </c>
      <c r="AD601" s="137">
        <v>0</v>
      </c>
    </row>
    <row r="602" spans="1:30" hidden="1">
      <c r="A602" t="str">
        <f>Tabla20[[#This Row],[cedula]]&amp;Tabla20[[#This Row],[prog]]&amp;LEFT(Tabla20[[#This Row],[tipo]],3)</f>
        <v>0120119445113FIJ</v>
      </c>
      <c r="B602" s="135" t="s">
        <v>2463</v>
      </c>
      <c r="C602" s="135" t="s">
        <v>11</v>
      </c>
      <c r="D602" s="135" t="s">
        <v>2497</v>
      </c>
      <c r="E602" s="135" t="s">
        <v>3229</v>
      </c>
      <c r="F602" s="135" t="s">
        <v>3182</v>
      </c>
      <c r="G602" s="135" t="s">
        <v>3186</v>
      </c>
      <c r="H602" s="135" t="s">
        <v>2065</v>
      </c>
      <c r="I602" s="135" t="s">
        <v>1360</v>
      </c>
      <c r="J602" s="135" t="s">
        <v>10</v>
      </c>
      <c r="K602" s="135" t="s">
        <v>1057</v>
      </c>
      <c r="L602" s="138">
        <v>25000</v>
      </c>
      <c r="M602" s="137">
        <v>0</v>
      </c>
      <c r="N602" s="138">
        <v>760</v>
      </c>
      <c r="O602" s="138">
        <v>717.5</v>
      </c>
      <c r="P602" s="138">
        <f>SUM(Tabla20[[#This Row],[ADP]:[SFS - Salud Padres]])</f>
        <v>1602.45</v>
      </c>
      <c r="Q602" s="138">
        <v>21920.05</v>
      </c>
      <c r="R602" s="135" t="str">
        <f>_xlfn.XLOOKUP(Tabla20[[#This Row],[cedula]],EMPXSEXO[NODOC],EMPXSEXO[GENERO])</f>
        <v>F</v>
      </c>
      <c r="S602" s="135" t="str">
        <f>_xlfn.XLOOKUP(Tabla20[[#This Row],[nomdepto]],Tabla21[LUGAR],Tabla21[CODLUGAR])</f>
        <v>01.83.02.00.06</v>
      </c>
      <c r="T602" s="135" t="s">
        <v>3724</v>
      </c>
      <c r="U602" s="135" t="s">
        <v>3723</v>
      </c>
      <c r="V602" s="137">
        <v>0</v>
      </c>
      <c r="W602" s="141">
        <v>0</v>
      </c>
      <c r="X602" s="141">
        <v>0</v>
      </c>
      <c r="Y602" s="137">
        <v>0</v>
      </c>
      <c r="Z602" s="140">
        <v>0</v>
      </c>
      <c r="AA602" s="138">
        <v>25</v>
      </c>
      <c r="AB602" s="137">
        <v>0</v>
      </c>
      <c r="AC602" s="137">
        <v>0</v>
      </c>
      <c r="AD602" s="139">
        <v>1577.45</v>
      </c>
    </row>
    <row r="603" spans="1:30" hidden="1">
      <c r="A603" t="str">
        <f>Tabla20[[#This Row],[cedula]]&amp;Tabla20[[#This Row],[prog]]&amp;LEFT(Tabla20[[#This Row],[tipo]],3)</f>
        <v>0120087644713FIJ</v>
      </c>
      <c r="B603" s="135" t="s">
        <v>2463</v>
      </c>
      <c r="C603" s="135" t="s">
        <v>11</v>
      </c>
      <c r="D603" s="135" t="s">
        <v>2497</v>
      </c>
      <c r="E603" s="135" t="s">
        <v>3229</v>
      </c>
      <c r="F603" s="135" t="s">
        <v>3182</v>
      </c>
      <c r="G603" s="135" t="s">
        <v>3186</v>
      </c>
      <c r="H603" s="135" t="s">
        <v>2139</v>
      </c>
      <c r="I603" s="135" t="s">
        <v>1058</v>
      </c>
      <c r="J603" s="135" t="s">
        <v>126</v>
      </c>
      <c r="K603" s="135" t="s">
        <v>1057</v>
      </c>
      <c r="L603" s="138">
        <v>10000</v>
      </c>
      <c r="M603" s="141">
        <v>0</v>
      </c>
      <c r="N603" s="138">
        <v>304</v>
      </c>
      <c r="O603" s="138">
        <v>287</v>
      </c>
      <c r="P603" s="138">
        <f>SUM(Tabla20[[#This Row],[ADP]:[SFS - Salud Padres]])</f>
        <v>25</v>
      </c>
      <c r="Q603" s="138">
        <v>9384</v>
      </c>
      <c r="R603" s="135" t="str">
        <f>_xlfn.XLOOKUP(Tabla20[[#This Row],[cedula]],EMPXSEXO[NODOC],EMPXSEXO[GENERO])</f>
        <v>M</v>
      </c>
      <c r="S603" s="135" t="str">
        <f>_xlfn.XLOOKUP(Tabla20[[#This Row],[nomdepto]],Tabla21[LUGAR],Tabla21[CODLUGAR])</f>
        <v>01.83.02.00.06</v>
      </c>
      <c r="T603" s="135" t="s">
        <v>3724</v>
      </c>
      <c r="U603" s="135" t="s">
        <v>3723</v>
      </c>
      <c r="V603" s="137">
        <v>0</v>
      </c>
      <c r="W603" s="137">
        <v>0</v>
      </c>
      <c r="X603" s="141">
        <v>0</v>
      </c>
      <c r="Y603" s="137">
        <v>0</v>
      </c>
      <c r="Z603" s="137">
        <v>0</v>
      </c>
      <c r="AA603" s="138">
        <v>25</v>
      </c>
      <c r="AB603" s="137">
        <v>0</v>
      </c>
      <c r="AC603" s="137">
        <v>0</v>
      </c>
      <c r="AD603" s="137">
        <v>0</v>
      </c>
    </row>
    <row r="604" spans="1:30" hidden="1">
      <c r="A604" t="str">
        <f>Tabla20[[#This Row],[cedula]]&amp;Tabla20[[#This Row],[prog]]&amp;LEFT(Tabla20[[#This Row],[tipo]],3)</f>
        <v>0120002979913FIJ</v>
      </c>
      <c r="B604" s="135" t="s">
        <v>2463</v>
      </c>
      <c r="C604" s="135" t="s">
        <v>11</v>
      </c>
      <c r="D604" s="135" t="s">
        <v>2497</v>
      </c>
      <c r="E604" s="135" t="s">
        <v>3229</v>
      </c>
      <c r="F604" s="135" t="s">
        <v>3182</v>
      </c>
      <c r="G604" s="135" t="s">
        <v>3186</v>
      </c>
      <c r="H604" s="135" t="s">
        <v>2166</v>
      </c>
      <c r="I604" s="135" t="s">
        <v>1059</v>
      </c>
      <c r="J604" s="135" t="s">
        <v>8</v>
      </c>
      <c r="K604" s="135" t="s">
        <v>1057</v>
      </c>
      <c r="L604" s="138">
        <v>10000</v>
      </c>
      <c r="M604" s="141">
        <v>0</v>
      </c>
      <c r="N604" s="138">
        <v>304</v>
      </c>
      <c r="O604" s="138">
        <v>287</v>
      </c>
      <c r="P604" s="138">
        <f>SUM(Tabla20[[#This Row],[ADP]:[SFS - Salud Padres]])</f>
        <v>25</v>
      </c>
      <c r="Q604" s="138">
        <v>9384</v>
      </c>
      <c r="R604" s="135" t="str">
        <f>_xlfn.XLOOKUP(Tabla20[[#This Row],[cedula]],EMPXSEXO[NODOC],EMPXSEXO[GENERO])</f>
        <v>M</v>
      </c>
      <c r="S604" s="135" t="str">
        <f>_xlfn.XLOOKUP(Tabla20[[#This Row],[nomdepto]],Tabla21[LUGAR],Tabla21[CODLUGAR])</f>
        <v>01.83.02.00.06</v>
      </c>
      <c r="T604" s="135" t="s">
        <v>3724</v>
      </c>
      <c r="U604" s="135" t="s">
        <v>3723</v>
      </c>
      <c r="V604" s="137">
        <v>0</v>
      </c>
      <c r="W604" s="140">
        <v>0</v>
      </c>
      <c r="X604" s="141">
        <v>0</v>
      </c>
      <c r="Y604" s="137">
        <v>0</v>
      </c>
      <c r="Z604" s="140">
        <v>0</v>
      </c>
      <c r="AA604" s="138">
        <v>25</v>
      </c>
      <c r="AB604" s="137">
        <v>0</v>
      </c>
      <c r="AC604" s="137">
        <v>0</v>
      </c>
      <c r="AD604" s="137">
        <v>0</v>
      </c>
    </row>
    <row r="605" spans="1:30" hidden="1">
      <c r="A605" t="str">
        <f>Tabla20[[#This Row],[cedula]]&amp;Tabla20[[#This Row],[prog]]&amp;LEFT(Tabla20[[#This Row],[tipo]],3)</f>
        <v>0011890376413FIJ</v>
      </c>
      <c r="B605" s="135" t="s">
        <v>2463</v>
      </c>
      <c r="C605" s="135" t="s">
        <v>11</v>
      </c>
      <c r="D605" s="135" t="s">
        <v>2497</v>
      </c>
      <c r="E605" s="135" t="s">
        <v>3229</v>
      </c>
      <c r="F605" s="135" t="s">
        <v>3182</v>
      </c>
      <c r="G605" s="135" t="s">
        <v>3186</v>
      </c>
      <c r="H605" s="135" t="s">
        <v>3734</v>
      </c>
      <c r="I605" s="135" t="s">
        <v>3733</v>
      </c>
      <c r="J605" s="135" t="s">
        <v>673</v>
      </c>
      <c r="K605" s="135" t="s">
        <v>7</v>
      </c>
      <c r="L605" s="138">
        <v>25000</v>
      </c>
      <c r="M605" s="137">
        <v>0</v>
      </c>
      <c r="N605" s="138">
        <v>760</v>
      </c>
      <c r="O605" s="138">
        <v>717.5</v>
      </c>
      <c r="P605" s="138">
        <f>SUM(Tabla20[[#This Row],[ADP]:[SFS - Salud Padres]])</f>
        <v>25</v>
      </c>
      <c r="Q605" s="138">
        <v>23497.5</v>
      </c>
      <c r="R605" s="135" t="str">
        <f>_xlfn.XLOOKUP(Tabla20[[#This Row],[cedula]],EMPXSEXO[NODOC],EMPXSEXO[GENERO])</f>
        <v>M</v>
      </c>
      <c r="S605" s="135" t="str">
        <f>_xlfn.XLOOKUP(Tabla20[[#This Row],[nomdepto]],Tabla21[LUGAR],Tabla21[CODLUGAR])</f>
        <v>01.83.02.00.07</v>
      </c>
      <c r="T605" s="135" t="s">
        <v>3724</v>
      </c>
      <c r="U605" s="135" t="s">
        <v>3723</v>
      </c>
      <c r="V605" s="137">
        <v>0</v>
      </c>
      <c r="W605" s="141">
        <v>0</v>
      </c>
      <c r="X605" s="140">
        <v>0</v>
      </c>
      <c r="Y605" s="137">
        <v>0</v>
      </c>
      <c r="Z605" s="141">
        <v>0</v>
      </c>
      <c r="AA605" s="138">
        <v>25</v>
      </c>
      <c r="AB605" s="137">
        <v>0</v>
      </c>
      <c r="AC605" s="137">
        <v>0</v>
      </c>
      <c r="AD605" s="137">
        <v>0</v>
      </c>
    </row>
    <row r="606" spans="1:30" hidden="1">
      <c r="A606" t="str">
        <f>Tabla20[[#This Row],[cedula]]&amp;Tabla20[[#This Row],[prog]]&amp;LEFT(Tabla20[[#This Row],[tipo]],3)</f>
        <v>4023224034713FIJ</v>
      </c>
      <c r="B606" s="135" t="s">
        <v>2463</v>
      </c>
      <c r="C606" s="135" t="s">
        <v>11</v>
      </c>
      <c r="D606" s="135" t="s">
        <v>2497</v>
      </c>
      <c r="E606" s="135" t="s">
        <v>3229</v>
      </c>
      <c r="F606" s="135" t="s">
        <v>3182</v>
      </c>
      <c r="G606" s="135" t="s">
        <v>3186</v>
      </c>
      <c r="H606" s="135" t="s">
        <v>3732</v>
      </c>
      <c r="I606" s="135" t="s">
        <v>3731</v>
      </c>
      <c r="J606" s="135" t="s">
        <v>8</v>
      </c>
      <c r="K606" s="135" t="s">
        <v>7</v>
      </c>
      <c r="L606" s="138">
        <v>18000</v>
      </c>
      <c r="M606" s="137">
        <v>0</v>
      </c>
      <c r="N606" s="138">
        <v>547.20000000000005</v>
      </c>
      <c r="O606" s="138">
        <v>516.6</v>
      </c>
      <c r="P606" s="138">
        <f>SUM(Tabla20[[#This Row],[ADP]:[SFS - Salud Padres]])</f>
        <v>25</v>
      </c>
      <c r="Q606" s="138">
        <v>16911.2</v>
      </c>
      <c r="R606" s="135" t="str">
        <f>_xlfn.XLOOKUP(Tabla20[[#This Row],[cedula]],EMPXSEXO[NODOC],EMPXSEXO[GENERO])</f>
        <v>M</v>
      </c>
      <c r="S606" s="135" t="str">
        <f>_xlfn.XLOOKUP(Tabla20[[#This Row],[nomdepto]],Tabla21[LUGAR],Tabla21[CODLUGAR])</f>
        <v>01.83.02.00.07</v>
      </c>
      <c r="T606" s="135" t="s">
        <v>3724</v>
      </c>
      <c r="U606" s="135" t="s">
        <v>3723</v>
      </c>
      <c r="V606" s="137">
        <v>0</v>
      </c>
      <c r="W606" s="141">
        <v>0</v>
      </c>
      <c r="X606" s="137">
        <v>0</v>
      </c>
      <c r="Y606" s="137">
        <v>0</v>
      </c>
      <c r="Z606" s="137">
        <v>0</v>
      </c>
      <c r="AA606" s="138">
        <v>25</v>
      </c>
      <c r="AB606" s="137">
        <v>0</v>
      </c>
      <c r="AC606" s="137">
        <v>0</v>
      </c>
      <c r="AD606" s="140">
        <v>0</v>
      </c>
    </row>
    <row r="607" spans="1:30" hidden="1">
      <c r="A607" t="str">
        <f>Tabla20[[#This Row],[cedula]]&amp;Tabla20[[#This Row],[prog]]&amp;LEFT(Tabla20[[#This Row],[tipo]],3)</f>
        <v>0160018835113FIJ</v>
      </c>
      <c r="B607" s="135" t="s">
        <v>2463</v>
      </c>
      <c r="C607" s="135" t="s">
        <v>11</v>
      </c>
      <c r="D607" s="135" t="s">
        <v>2497</v>
      </c>
      <c r="E607" s="135" t="s">
        <v>3229</v>
      </c>
      <c r="F607" s="135" t="s">
        <v>3182</v>
      </c>
      <c r="G607" s="135" t="s">
        <v>3190</v>
      </c>
      <c r="H607" s="135" t="s">
        <v>1805</v>
      </c>
      <c r="I607" s="135" t="s">
        <v>1005</v>
      </c>
      <c r="J607" s="135" t="s">
        <v>126</v>
      </c>
      <c r="K607" s="135" t="s">
        <v>7</v>
      </c>
      <c r="L607" s="138">
        <v>18000</v>
      </c>
      <c r="M607" s="141">
        <v>0</v>
      </c>
      <c r="N607" s="138">
        <v>547.20000000000005</v>
      </c>
      <c r="O607" s="138">
        <v>516.6</v>
      </c>
      <c r="P607" s="138">
        <f>SUM(Tabla20[[#This Row],[ADP]:[SFS - Salud Padres]])</f>
        <v>25</v>
      </c>
      <c r="Q607" s="138">
        <v>16911.2</v>
      </c>
      <c r="R607" s="135" t="str">
        <f>_xlfn.XLOOKUP(Tabla20[[#This Row],[cedula]],EMPXSEXO[NODOC],EMPXSEXO[GENERO])</f>
        <v>M</v>
      </c>
      <c r="S607" s="135" t="str">
        <f>_xlfn.XLOOKUP(Tabla20[[#This Row],[nomdepto]],Tabla21[LUGAR],Tabla21[CODLUGAR])</f>
        <v>01.83.02.00.07</v>
      </c>
      <c r="T607" s="135" t="s">
        <v>3724</v>
      </c>
      <c r="U607" s="135" t="s">
        <v>3723</v>
      </c>
      <c r="V607" s="137">
        <v>0</v>
      </c>
      <c r="W607" s="141">
        <v>0</v>
      </c>
      <c r="X607" s="141">
        <v>0</v>
      </c>
      <c r="Y607" s="137">
        <v>0</v>
      </c>
      <c r="Z607" s="141">
        <v>0</v>
      </c>
      <c r="AA607" s="138">
        <v>25</v>
      </c>
      <c r="AB607" s="137">
        <v>0</v>
      </c>
      <c r="AC607" s="137">
        <v>0</v>
      </c>
      <c r="AD607" s="137">
        <v>0</v>
      </c>
    </row>
    <row r="608" spans="1:30" hidden="1">
      <c r="A608" t="str">
        <f>Tabla20[[#This Row],[cedula]]&amp;Tabla20[[#This Row],[prog]]&amp;LEFT(Tabla20[[#This Row],[tipo]],3)</f>
        <v>4022130175313FIJ</v>
      </c>
      <c r="B608" s="135" t="s">
        <v>2463</v>
      </c>
      <c r="C608" s="135" t="s">
        <v>11</v>
      </c>
      <c r="D608" s="135" t="s">
        <v>2497</v>
      </c>
      <c r="E608" s="135" t="s">
        <v>3229</v>
      </c>
      <c r="F608" s="135" t="s">
        <v>3182</v>
      </c>
      <c r="G608" s="135" t="s">
        <v>3184</v>
      </c>
      <c r="H608" s="135" t="s">
        <v>2100</v>
      </c>
      <c r="I608" s="135" t="s">
        <v>9</v>
      </c>
      <c r="J608" s="135" t="s">
        <v>10</v>
      </c>
      <c r="K608" s="135" t="s">
        <v>7</v>
      </c>
      <c r="L608" s="138">
        <v>10000</v>
      </c>
      <c r="M608" s="141">
        <v>0</v>
      </c>
      <c r="N608" s="138">
        <v>304</v>
      </c>
      <c r="O608" s="138">
        <v>287</v>
      </c>
      <c r="P608" s="138">
        <f>SUM(Tabla20[[#This Row],[ADP]:[SFS - Salud Padres]])</f>
        <v>325</v>
      </c>
      <c r="Q608" s="138">
        <v>9084</v>
      </c>
      <c r="R608" s="135" t="str">
        <f>_xlfn.XLOOKUP(Tabla20[[#This Row],[cedula]],EMPXSEXO[NODOC],EMPXSEXO[GENERO])</f>
        <v>F</v>
      </c>
      <c r="S608" s="135" t="str">
        <f>_xlfn.XLOOKUP(Tabla20[[#This Row],[nomdepto]],Tabla21[LUGAR],Tabla21[CODLUGAR])</f>
        <v>01.83.02.00.07</v>
      </c>
      <c r="T608" s="135" t="s">
        <v>3724</v>
      </c>
      <c r="U608" s="135" t="s">
        <v>3723</v>
      </c>
      <c r="V608" s="137">
        <v>0</v>
      </c>
      <c r="W608" s="139">
        <v>300</v>
      </c>
      <c r="X608" s="141">
        <v>0</v>
      </c>
      <c r="Y608" s="137">
        <v>0</v>
      </c>
      <c r="Z608" s="137">
        <v>0</v>
      </c>
      <c r="AA608" s="138">
        <v>25</v>
      </c>
      <c r="AB608" s="137">
        <v>0</v>
      </c>
      <c r="AC608" s="137">
        <v>0</v>
      </c>
      <c r="AD608" s="137">
        <v>0</v>
      </c>
    </row>
    <row r="609" spans="1:30" hidden="1">
      <c r="A609" t="str">
        <f>Tabla20[[#This Row],[cedula]]&amp;Tabla20[[#This Row],[prog]]&amp;LEFT(Tabla20[[#This Row],[tipo]],3)</f>
        <v>0010171561301FIJ</v>
      </c>
      <c r="B609" s="135" t="s">
        <v>2463</v>
      </c>
      <c r="C609" s="135" t="s">
        <v>11</v>
      </c>
      <c r="D609" s="135" t="s">
        <v>2493</v>
      </c>
      <c r="E609" s="135" t="s">
        <v>3181</v>
      </c>
      <c r="F609" s="135" t="s">
        <v>3182</v>
      </c>
      <c r="G609" s="135" t="s">
        <v>3184</v>
      </c>
      <c r="H609" s="135" t="s">
        <v>1943</v>
      </c>
      <c r="I609" s="135" t="s">
        <v>839</v>
      </c>
      <c r="J609" s="135" t="s">
        <v>779</v>
      </c>
      <c r="K609" s="135" t="s">
        <v>807</v>
      </c>
      <c r="L609" s="138">
        <v>260000</v>
      </c>
      <c r="M609" s="139">
        <v>50296.02</v>
      </c>
      <c r="N609" s="138">
        <v>5685.41</v>
      </c>
      <c r="O609" s="138">
        <v>7462</v>
      </c>
      <c r="P609" s="138">
        <f>SUM(Tabla20[[#This Row],[ADP]:[SFS - Salud Padres]])</f>
        <v>4025</v>
      </c>
      <c r="Q609" s="138">
        <v>192531.57</v>
      </c>
      <c r="R609" s="135" t="str">
        <f>_xlfn.XLOOKUP(Tabla20[[#This Row],[cedula]],EMPXSEXO[NODOC],EMPXSEXO[GENERO])</f>
        <v>M</v>
      </c>
      <c r="S609" s="135" t="str">
        <f>_xlfn.XLOOKUP(Tabla20[[#This Row],[nomdepto]],Tabla21[LUGAR],Tabla21[CODLUGAR])</f>
        <v>01.83.03</v>
      </c>
      <c r="T609" s="135" t="s">
        <v>3724</v>
      </c>
      <c r="U609" s="135" t="s">
        <v>3723</v>
      </c>
      <c r="V609" s="137">
        <v>0</v>
      </c>
      <c r="W609" s="139">
        <v>4000</v>
      </c>
      <c r="X609" s="141">
        <v>0</v>
      </c>
      <c r="Y609" s="137">
        <v>0</v>
      </c>
      <c r="Z609" s="141">
        <v>0</v>
      </c>
      <c r="AA609" s="138">
        <v>25</v>
      </c>
      <c r="AB609" s="137">
        <v>0</v>
      </c>
      <c r="AC609" s="137">
        <v>0</v>
      </c>
      <c r="AD609" s="137">
        <v>0</v>
      </c>
    </row>
    <row r="610" spans="1:30" hidden="1">
      <c r="A610" t="str">
        <f>Tabla20[[#This Row],[cedula]]&amp;Tabla20[[#This Row],[prog]]&amp;LEFT(Tabla20[[#This Row],[tipo]],3)</f>
        <v>0010124380601FIJ</v>
      </c>
      <c r="B610" s="135" t="s">
        <v>2463</v>
      </c>
      <c r="C610" s="135" t="s">
        <v>11</v>
      </c>
      <c r="D610" s="135" t="s">
        <v>2493</v>
      </c>
      <c r="E610" s="135" t="s">
        <v>3181</v>
      </c>
      <c r="F610" s="135" t="s">
        <v>3182</v>
      </c>
      <c r="G610" s="135" t="s">
        <v>3187</v>
      </c>
      <c r="H610" s="135" t="s">
        <v>1858</v>
      </c>
      <c r="I610" s="135" t="s">
        <v>3214</v>
      </c>
      <c r="J610" s="135" t="s">
        <v>898</v>
      </c>
      <c r="K610" s="135" t="s">
        <v>807</v>
      </c>
      <c r="L610" s="138">
        <v>150000</v>
      </c>
      <c r="M610" s="139">
        <v>23866.62</v>
      </c>
      <c r="N610" s="138">
        <v>4560</v>
      </c>
      <c r="O610" s="138">
        <v>4305</v>
      </c>
      <c r="P610" s="138">
        <f>SUM(Tabla20[[#This Row],[ADP]:[SFS - Salud Padres]])</f>
        <v>15121</v>
      </c>
      <c r="Q610" s="138">
        <v>102147.38</v>
      </c>
      <c r="R610" s="135" t="str">
        <f>_xlfn.XLOOKUP(Tabla20[[#This Row],[cedula]],EMPXSEXO[NODOC],EMPXSEXO[GENERO])</f>
        <v>F</v>
      </c>
      <c r="S610" s="135" t="str">
        <f>_xlfn.XLOOKUP(Tabla20[[#This Row],[nomdepto]],Tabla21[LUGAR],Tabla21[CODLUGAR])</f>
        <v>01.83.03</v>
      </c>
      <c r="T610" s="135" t="s">
        <v>3724</v>
      </c>
      <c r="U610" s="135" t="s">
        <v>3723</v>
      </c>
      <c r="V610" s="137">
        <v>0</v>
      </c>
      <c r="W610" s="137">
        <v>0</v>
      </c>
      <c r="X610" s="139">
        <v>15046</v>
      </c>
      <c r="Y610" s="137">
        <v>0</v>
      </c>
      <c r="Z610" s="139">
        <v>50</v>
      </c>
      <c r="AA610" s="138">
        <v>25</v>
      </c>
      <c r="AB610" s="137">
        <v>0</v>
      </c>
      <c r="AC610" s="137">
        <v>0</v>
      </c>
      <c r="AD610" s="137">
        <v>0</v>
      </c>
    </row>
    <row r="611" spans="1:30" hidden="1">
      <c r="A611" t="str">
        <f>Tabla20[[#This Row],[cedula]]&amp;Tabla20[[#This Row],[prog]]&amp;LEFT(Tabla20[[#This Row],[tipo]],3)</f>
        <v>0010149784001FIJ</v>
      </c>
      <c r="B611" s="135" t="s">
        <v>2463</v>
      </c>
      <c r="C611" s="135" t="s">
        <v>11</v>
      </c>
      <c r="D611" s="135" t="s">
        <v>2493</v>
      </c>
      <c r="E611" s="135" t="s">
        <v>3181</v>
      </c>
      <c r="F611" s="135" t="s">
        <v>3182</v>
      </c>
      <c r="G611" s="135" t="s">
        <v>3189</v>
      </c>
      <c r="H611" s="135" t="s">
        <v>1132</v>
      </c>
      <c r="I611" s="135" t="s">
        <v>829</v>
      </c>
      <c r="J611" s="135" t="s">
        <v>830</v>
      </c>
      <c r="K611" s="135" t="s">
        <v>807</v>
      </c>
      <c r="L611" s="138">
        <v>150000</v>
      </c>
      <c r="M611" s="139">
        <v>23866.62</v>
      </c>
      <c r="N611" s="138">
        <v>4560</v>
      </c>
      <c r="O611" s="138">
        <v>4305</v>
      </c>
      <c r="P611" s="138">
        <f>SUM(Tabla20[[#This Row],[ADP]:[SFS - Salud Padres]])</f>
        <v>75</v>
      </c>
      <c r="Q611" s="138">
        <v>117193.38</v>
      </c>
      <c r="R611" s="135" t="str">
        <f>_xlfn.XLOOKUP(Tabla20[[#This Row],[cedula]],EMPXSEXO[NODOC],EMPXSEXO[GENERO])</f>
        <v>F</v>
      </c>
      <c r="S611" s="135" t="str">
        <f>_xlfn.XLOOKUP(Tabla20[[#This Row],[nomdepto]],Tabla21[LUGAR],Tabla21[CODLUGAR])</f>
        <v>01.83.03</v>
      </c>
      <c r="T611" s="135" t="s">
        <v>3724</v>
      </c>
      <c r="U611" s="135" t="s">
        <v>3723</v>
      </c>
      <c r="V611" s="137">
        <v>0</v>
      </c>
      <c r="W611" s="137">
        <v>0</v>
      </c>
      <c r="X611" s="141">
        <v>0</v>
      </c>
      <c r="Y611" s="137">
        <v>0</v>
      </c>
      <c r="Z611" s="139">
        <v>50</v>
      </c>
      <c r="AA611" s="138">
        <v>25</v>
      </c>
      <c r="AB611" s="137">
        <v>0</v>
      </c>
      <c r="AC611" s="137">
        <v>0</v>
      </c>
      <c r="AD611" s="137">
        <v>0</v>
      </c>
    </row>
    <row r="612" spans="1:30" hidden="1">
      <c r="A612" t="str">
        <f>Tabla20[[#This Row],[cedula]]&amp;Tabla20[[#This Row],[prog]]&amp;LEFT(Tabla20[[#This Row],[tipo]],3)</f>
        <v>0010172001901FIJ</v>
      </c>
      <c r="B612" s="135" t="s">
        <v>2463</v>
      </c>
      <c r="C612" s="135" t="s">
        <v>11</v>
      </c>
      <c r="D612" s="135" t="s">
        <v>2493</v>
      </c>
      <c r="E612" s="135" t="s">
        <v>3181</v>
      </c>
      <c r="F612" s="135" t="s">
        <v>3182</v>
      </c>
      <c r="G612" s="135" t="s">
        <v>3187</v>
      </c>
      <c r="H612" s="135" t="s">
        <v>1722</v>
      </c>
      <c r="I612" s="135" t="s">
        <v>812</v>
      </c>
      <c r="J612" s="135" t="s">
        <v>59</v>
      </c>
      <c r="K612" s="135" t="s">
        <v>807</v>
      </c>
      <c r="L612" s="138">
        <v>130000</v>
      </c>
      <c r="M612" s="139">
        <v>19162.12</v>
      </c>
      <c r="N612" s="138">
        <v>3952</v>
      </c>
      <c r="O612" s="138">
        <v>3731</v>
      </c>
      <c r="P612" s="138">
        <f>SUM(Tabla20[[#This Row],[ADP]:[SFS - Salud Padres]])</f>
        <v>15276.02</v>
      </c>
      <c r="Q612" s="138">
        <v>87878.86</v>
      </c>
      <c r="R612" s="135" t="str">
        <f>_xlfn.XLOOKUP(Tabla20[[#This Row],[cedula]],EMPXSEXO[NODOC],EMPXSEXO[GENERO])</f>
        <v>M</v>
      </c>
      <c r="S612" s="135" t="str">
        <f>_xlfn.XLOOKUP(Tabla20[[#This Row],[nomdepto]],Tabla21[LUGAR],Tabla21[CODLUGAR])</f>
        <v>01.83.03</v>
      </c>
      <c r="T612" s="135" t="s">
        <v>3724</v>
      </c>
      <c r="U612" s="135" t="s">
        <v>3723</v>
      </c>
      <c r="V612" s="137">
        <v>0</v>
      </c>
      <c r="W612" s="139">
        <v>4194</v>
      </c>
      <c r="X612" s="139">
        <v>11007.02</v>
      </c>
      <c r="Y612" s="137">
        <v>0</v>
      </c>
      <c r="Z612" s="139">
        <v>50</v>
      </c>
      <c r="AA612" s="138">
        <v>25</v>
      </c>
      <c r="AB612" s="137">
        <v>0</v>
      </c>
      <c r="AC612" s="137">
        <v>0</v>
      </c>
      <c r="AD612" s="137">
        <v>0</v>
      </c>
    </row>
    <row r="613" spans="1:30" hidden="1">
      <c r="A613" t="str">
        <f>Tabla20[[#This Row],[cedula]]&amp;Tabla20[[#This Row],[prog]]&amp;LEFT(Tabla20[[#This Row],[tipo]],3)</f>
        <v>0010089186001FIJ</v>
      </c>
      <c r="B613" s="135" t="s">
        <v>2463</v>
      </c>
      <c r="C613" s="135" t="s">
        <v>11</v>
      </c>
      <c r="D613" s="135" t="s">
        <v>2493</v>
      </c>
      <c r="E613" s="135" t="s">
        <v>3181</v>
      </c>
      <c r="F613" s="135" t="s">
        <v>3182</v>
      </c>
      <c r="G613" s="135" t="s">
        <v>3193</v>
      </c>
      <c r="H613" s="135" t="s">
        <v>1872</v>
      </c>
      <c r="I613" s="135" t="s">
        <v>831</v>
      </c>
      <c r="J613" s="135" t="s">
        <v>832</v>
      </c>
      <c r="K613" s="135" t="s">
        <v>807</v>
      </c>
      <c r="L613" s="138">
        <v>100000</v>
      </c>
      <c r="M613" s="139">
        <v>11711.01</v>
      </c>
      <c r="N613" s="138">
        <v>3040</v>
      </c>
      <c r="O613" s="138">
        <v>2870</v>
      </c>
      <c r="P613" s="138">
        <f>SUM(Tabla20[[#This Row],[ADP]:[SFS - Salud Padres]])</f>
        <v>1702.45</v>
      </c>
      <c r="Q613" s="138">
        <v>80676.539999999994</v>
      </c>
      <c r="R613" s="135" t="str">
        <f>_xlfn.XLOOKUP(Tabla20[[#This Row],[cedula]],EMPXSEXO[NODOC],EMPXSEXO[GENERO])</f>
        <v>F</v>
      </c>
      <c r="S613" s="135" t="str">
        <f>_xlfn.XLOOKUP(Tabla20[[#This Row],[nomdepto]],Tabla21[LUGAR],Tabla21[CODLUGAR])</f>
        <v>01.83.03</v>
      </c>
      <c r="T613" s="135" t="s">
        <v>3724</v>
      </c>
      <c r="U613" s="135" t="s">
        <v>3723</v>
      </c>
      <c r="V613" s="137">
        <v>0</v>
      </c>
      <c r="W613" s="140">
        <v>0</v>
      </c>
      <c r="X613" s="140">
        <v>0</v>
      </c>
      <c r="Y613" s="137">
        <v>0</v>
      </c>
      <c r="Z613" s="138">
        <v>100</v>
      </c>
      <c r="AA613" s="138">
        <v>25</v>
      </c>
      <c r="AB613" s="137">
        <v>0</v>
      </c>
      <c r="AC613" s="137">
        <v>0</v>
      </c>
      <c r="AD613" s="139">
        <v>1577.45</v>
      </c>
    </row>
    <row r="614" spans="1:30" hidden="1">
      <c r="A614" t="str">
        <f>Tabla20[[#This Row],[cedula]]&amp;Tabla20[[#This Row],[prog]]&amp;LEFT(Tabla20[[#This Row],[tipo]],3)</f>
        <v>0010129229001FIJ</v>
      </c>
      <c r="B614" s="135" t="s">
        <v>2463</v>
      </c>
      <c r="C614" s="135" t="s">
        <v>11</v>
      </c>
      <c r="D614" s="135" t="s">
        <v>2493</v>
      </c>
      <c r="E614" s="135" t="s">
        <v>3181</v>
      </c>
      <c r="F614" s="135" t="s">
        <v>3182</v>
      </c>
      <c r="G614" s="135" t="s">
        <v>3193</v>
      </c>
      <c r="H614" s="135" t="s">
        <v>1088</v>
      </c>
      <c r="I614" s="135" t="s">
        <v>314</v>
      </c>
      <c r="J614" s="135" t="s">
        <v>3197</v>
      </c>
      <c r="K614" s="135" t="s">
        <v>807</v>
      </c>
      <c r="L614" s="138">
        <v>65000</v>
      </c>
      <c r="M614" s="139">
        <v>4427.58</v>
      </c>
      <c r="N614" s="138">
        <v>1976</v>
      </c>
      <c r="O614" s="138">
        <v>1865.5</v>
      </c>
      <c r="P614" s="138">
        <f>SUM(Tabla20[[#This Row],[ADP]:[SFS - Salud Padres]])</f>
        <v>12171</v>
      </c>
      <c r="Q614" s="138">
        <v>44559.92</v>
      </c>
      <c r="R614" s="135" t="str">
        <f>_xlfn.XLOOKUP(Tabla20[[#This Row],[cedula]],EMPXSEXO[NODOC],EMPXSEXO[GENERO])</f>
        <v>F</v>
      </c>
      <c r="S614" s="135" t="str">
        <f>_xlfn.XLOOKUP(Tabla20[[#This Row],[nomdepto]],Tabla21[LUGAR],Tabla21[CODLUGAR])</f>
        <v>01.83.03</v>
      </c>
      <c r="T614" s="135" t="s">
        <v>3724</v>
      </c>
      <c r="U614" s="135" t="s">
        <v>3723</v>
      </c>
      <c r="V614" s="137">
        <v>0</v>
      </c>
      <c r="W614" s="139">
        <v>2000</v>
      </c>
      <c r="X614" s="139">
        <v>10046</v>
      </c>
      <c r="Y614" s="137">
        <v>0</v>
      </c>
      <c r="Z614" s="139">
        <v>100</v>
      </c>
      <c r="AA614" s="138">
        <v>25</v>
      </c>
      <c r="AB614" s="137">
        <v>0</v>
      </c>
      <c r="AC614" s="137">
        <v>0</v>
      </c>
      <c r="AD614" s="137">
        <v>0</v>
      </c>
    </row>
    <row r="615" spans="1:30" hidden="1">
      <c r="A615" t="str">
        <f>Tabla20[[#This Row],[cedula]]&amp;Tabla20[[#This Row],[prog]]&amp;LEFT(Tabla20[[#This Row],[tipo]],3)</f>
        <v>0011151771001FIJ</v>
      </c>
      <c r="B615" s="135" t="s">
        <v>2463</v>
      </c>
      <c r="C615" s="135" t="s">
        <v>11</v>
      </c>
      <c r="D615" s="135" t="s">
        <v>2493</v>
      </c>
      <c r="E615" s="135" t="s">
        <v>3181</v>
      </c>
      <c r="F615" s="135" t="s">
        <v>3182</v>
      </c>
      <c r="G615" s="135" t="s">
        <v>3188</v>
      </c>
      <c r="H615" s="135" t="s">
        <v>1905</v>
      </c>
      <c r="I615" s="135" t="s">
        <v>835</v>
      </c>
      <c r="J615" s="135" t="s">
        <v>404</v>
      </c>
      <c r="K615" s="135" t="s">
        <v>807</v>
      </c>
      <c r="L615" s="138">
        <v>65000</v>
      </c>
      <c r="M615" s="139">
        <v>4427.58</v>
      </c>
      <c r="N615" s="138">
        <v>1976</v>
      </c>
      <c r="O615" s="138">
        <v>1865.5</v>
      </c>
      <c r="P615" s="138">
        <f>SUM(Tabla20[[#This Row],[ADP]:[SFS - Salud Padres]])</f>
        <v>25</v>
      </c>
      <c r="Q615" s="138">
        <v>56705.919999999998</v>
      </c>
      <c r="R615" s="135" t="str">
        <f>_xlfn.XLOOKUP(Tabla20[[#This Row],[cedula]],EMPXSEXO[NODOC],EMPXSEXO[GENERO])</f>
        <v>F</v>
      </c>
      <c r="S615" s="135" t="str">
        <f>_xlfn.XLOOKUP(Tabla20[[#This Row],[nomdepto]],Tabla21[LUGAR],Tabla21[CODLUGAR])</f>
        <v>01.83.03</v>
      </c>
      <c r="T615" s="135" t="s">
        <v>3724</v>
      </c>
      <c r="U615" s="135" t="s">
        <v>3723</v>
      </c>
      <c r="V615" s="137">
        <v>0</v>
      </c>
      <c r="W615" s="141">
        <v>0</v>
      </c>
      <c r="X615" s="141">
        <v>0</v>
      </c>
      <c r="Y615" s="137">
        <v>0</v>
      </c>
      <c r="Z615" s="141">
        <v>0</v>
      </c>
      <c r="AA615" s="138">
        <v>25</v>
      </c>
      <c r="AB615" s="137">
        <v>0</v>
      </c>
      <c r="AC615" s="137">
        <v>0</v>
      </c>
      <c r="AD615" s="137">
        <v>0</v>
      </c>
    </row>
    <row r="616" spans="1:30" hidden="1">
      <c r="A616" t="str">
        <f>Tabla20[[#This Row],[cedula]]&amp;Tabla20[[#This Row],[prog]]&amp;LEFT(Tabla20[[#This Row],[tipo]],3)</f>
        <v>0010049746001FIJ</v>
      </c>
      <c r="B616" s="135" t="s">
        <v>2463</v>
      </c>
      <c r="C616" s="135" t="s">
        <v>11</v>
      </c>
      <c r="D616" s="135" t="s">
        <v>2493</v>
      </c>
      <c r="E616" s="135" t="s">
        <v>3181</v>
      </c>
      <c r="F616" s="135" t="s">
        <v>3182</v>
      </c>
      <c r="G616" s="135" t="s">
        <v>3189</v>
      </c>
      <c r="H616" s="135" t="s">
        <v>1787</v>
      </c>
      <c r="I616" s="135" t="s">
        <v>817</v>
      </c>
      <c r="J616" s="135" t="s">
        <v>17</v>
      </c>
      <c r="K616" s="135" t="s">
        <v>807</v>
      </c>
      <c r="L616" s="138">
        <v>60000</v>
      </c>
      <c r="M616" s="138">
        <v>3486.68</v>
      </c>
      <c r="N616" s="138">
        <v>1824</v>
      </c>
      <c r="O616" s="138">
        <v>1722</v>
      </c>
      <c r="P616" s="138">
        <f>SUM(Tabla20[[#This Row],[ADP]:[SFS - Salud Padres]])</f>
        <v>6471</v>
      </c>
      <c r="Q616" s="138">
        <v>46496.32</v>
      </c>
      <c r="R616" s="135" t="str">
        <f>_xlfn.XLOOKUP(Tabla20[[#This Row],[cedula]],EMPXSEXO[NODOC],EMPXSEXO[GENERO])</f>
        <v>F</v>
      </c>
      <c r="S616" s="135" t="str">
        <f>_xlfn.XLOOKUP(Tabla20[[#This Row],[nomdepto]],Tabla21[LUGAR],Tabla21[CODLUGAR])</f>
        <v>01.83.03</v>
      </c>
      <c r="T616" s="135" t="s">
        <v>3724</v>
      </c>
      <c r="U616" s="135" t="s">
        <v>3723</v>
      </c>
      <c r="V616" s="137">
        <v>0</v>
      </c>
      <c r="W616" s="138">
        <v>300</v>
      </c>
      <c r="X616" s="138">
        <v>6046</v>
      </c>
      <c r="Y616" s="137">
        <v>0</v>
      </c>
      <c r="Z616" s="139">
        <v>100</v>
      </c>
      <c r="AA616" s="138">
        <v>25</v>
      </c>
      <c r="AB616" s="137">
        <v>0</v>
      </c>
      <c r="AC616" s="137">
        <v>0</v>
      </c>
      <c r="AD616" s="141">
        <v>0</v>
      </c>
    </row>
    <row r="617" spans="1:30" hidden="1">
      <c r="A617" t="str">
        <f>Tabla20[[#This Row],[cedula]]&amp;Tabla20[[#This Row],[prog]]&amp;LEFT(Tabla20[[#This Row],[tipo]],3)</f>
        <v>0010317973501FIJ</v>
      </c>
      <c r="B617" s="135" t="s">
        <v>2463</v>
      </c>
      <c r="C617" s="135" t="s">
        <v>11</v>
      </c>
      <c r="D617" s="135" t="s">
        <v>2493</v>
      </c>
      <c r="E617" s="135" t="s">
        <v>3181</v>
      </c>
      <c r="F617" s="135" t="s">
        <v>3182</v>
      </c>
      <c r="G617" s="135" t="s">
        <v>3186</v>
      </c>
      <c r="H617" s="135" t="s">
        <v>2468</v>
      </c>
      <c r="I617" s="135" t="s">
        <v>2480</v>
      </c>
      <c r="J617" s="135" t="s">
        <v>32</v>
      </c>
      <c r="K617" s="135" t="s">
        <v>807</v>
      </c>
      <c r="L617" s="138">
        <v>60000</v>
      </c>
      <c r="M617" s="139">
        <v>3486.68</v>
      </c>
      <c r="N617" s="138">
        <v>1824</v>
      </c>
      <c r="O617" s="138">
        <v>1722</v>
      </c>
      <c r="P617" s="138">
        <f>SUM(Tabla20[[#This Row],[ADP]:[SFS - Salud Padres]])</f>
        <v>2571</v>
      </c>
      <c r="Q617" s="138">
        <v>50396.32</v>
      </c>
      <c r="R617" s="135" t="str">
        <f>_xlfn.XLOOKUP(Tabla20[[#This Row],[cedula]],EMPXSEXO[NODOC],EMPXSEXO[GENERO])</f>
        <v>F</v>
      </c>
      <c r="S617" s="135" t="str">
        <f>_xlfn.XLOOKUP(Tabla20[[#This Row],[nomdepto]],Tabla21[LUGAR],Tabla21[CODLUGAR])</f>
        <v>01.83.03</v>
      </c>
      <c r="T617" s="135" t="s">
        <v>3724</v>
      </c>
      <c r="U617" s="135" t="s">
        <v>3723</v>
      </c>
      <c r="V617" s="137">
        <v>0</v>
      </c>
      <c r="W617" s="137">
        <v>0</v>
      </c>
      <c r="X617" s="138">
        <v>2546</v>
      </c>
      <c r="Y617" s="137">
        <v>0</v>
      </c>
      <c r="Z617" s="137">
        <v>0</v>
      </c>
      <c r="AA617" s="138">
        <v>25</v>
      </c>
      <c r="AB617" s="137">
        <v>0</v>
      </c>
      <c r="AC617" s="137">
        <v>0</v>
      </c>
      <c r="AD617" s="141">
        <v>0</v>
      </c>
    </row>
    <row r="618" spans="1:30" hidden="1">
      <c r="A618" t="str">
        <f>Tabla20[[#This Row],[cedula]]&amp;Tabla20[[#This Row],[prog]]&amp;LEFT(Tabla20[[#This Row],[tipo]],3)</f>
        <v>0010545823601FIJ</v>
      </c>
      <c r="B618" s="135" t="s">
        <v>2463</v>
      </c>
      <c r="C618" s="135" t="s">
        <v>11</v>
      </c>
      <c r="D618" s="135" t="s">
        <v>2493</v>
      </c>
      <c r="E618" s="135" t="s">
        <v>3181</v>
      </c>
      <c r="F618" s="135" t="s">
        <v>3182</v>
      </c>
      <c r="G618" s="135" t="s">
        <v>3183</v>
      </c>
      <c r="H618" s="135" t="s">
        <v>1151</v>
      </c>
      <c r="I618" s="135" t="s">
        <v>838</v>
      </c>
      <c r="J618" s="135" t="s">
        <v>32</v>
      </c>
      <c r="K618" s="135" t="s">
        <v>807</v>
      </c>
      <c r="L618" s="138">
        <v>55000</v>
      </c>
      <c r="M618" s="139">
        <v>2323.06</v>
      </c>
      <c r="N618" s="138">
        <v>1672</v>
      </c>
      <c r="O618" s="138">
        <v>1578.5</v>
      </c>
      <c r="P618" s="138">
        <f>SUM(Tabla20[[#This Row],[ADP]:[SFS - Salud Padres]])</f>
        <v>32254.93</v>
      </c>
      <c r="Q618" s="138">
        <v>17171.509999999998</v>
      </c>
      <c r="R618" s="135" t="str">
        <f>_xlfn.XLOOKUP(Tabla20[[#This Row],[cedula]],EMPXSEXO[NODOC],EMPXSEXO[GENERO])</f>
        <v>F</v>
      </c>
      <c r="S618" s="135" t="str">
        <f>_xlfn.XLOOKUP(Tabla20[[#This Row],[nomdepto]],Tabla21[LUGAR],Tabla21[CODLUGAR])</f>
        <v>01.83.03</v>
      </c>
      <c r="T618" s="135" t="s">
        <v>3724</v>
      </c>
      <c r="U618" s="135" t="s">
        <v>3723</v>
      </c>
      <c r="V618" s="137">
        <v>0</v>
      </c>
      <c r="W618" s="139">
        <v>600</v>
      </c>
      <c r="X618" s="139">
        <v>29952.48</v>
      </c>
      <c r="Y618" s="137">
        <v>0</v>
      </c>
      <c r="Z618" s="139">
        <v>100</v>
      </c>
      <c r="AA618" s="138">
        <v>25</v>
      </c>
      <c r="AB618" s="137">
        <v>0</v>
      </c>
      <c r="AC618" s="137">
        <v>0</v>
      </c>
      <c r="AD618" s="139">
        <v>1577.45</v>
      </c>
    </row>
    <row r="619" spans="1:30" hidden="1">
      <c r="A619" t="str">
        <f>Tabla20[[#This Row],[cedula]]&amp;Tabla20[[#This Row],[prog]]&amp;LEFT(Tabla20[[#This Row],[tipo]],3)</f>
        <v>0010472950401FIJ</v>
      </c>
      <c r="B619" s="135" t="s">
        <v>2463</v>
      </c>
      <c r="C619" s="135" t="s">
        <v>11</v>
      </c>
      <c r="D619" s="135" t="s">
        <v>2493</v>
      </c>
      <c r="E619" s="135" t="s">
        <v>3181</v>
      </c>
      <c r="F619" s="135" t="s">
        <v>3182</v>
      </c>
      <c r="G619" s="135" t="s">
        <v>3188</v>
      </c>
      <c r="H619" s="135" t="s">
        <v>1116</v>
      </c>
      <c r="I619" s="135" t="s">
        <v>822</v>
      </c>
      <c r="J619" s="135" t="s">
        <v>404</v>
      </c>
      <c r="K619" s="135" t="s">
        <v>807</v>
      </c>
      <c r="L619" s="138">
        <v>50000</v>
      </c>
      <c r="M619" s="139">
        <v>1854</v>
      </c>
      <c r="N619" s="138">
        <v>1520</v>
      </c>
      <c r="O619" s="138">
        <v>1435</v>
      </c>
      <c r="P619" s="138">
        <f>SUM(Tabla20[[#This Row],[ADP]:[SFS - Salud Padres]])</f>
        <v>13160</v>
      </c>
      <c r="Q619" s="138">
        <v>32031</v>
      </c>
      <c r="R619" s="135" t="str">
        <f>_xlfn.XLOOKUP(Tabla20[[#This Row],[cedula]],EMPXSEXO[NODOC],EMPXSEXO[GENERO])</f>
        <v>F</v>
      </c>
      <c r="S619" s="135" t="str">
        <f>_xlfn.XLOOKUP(Tabla20[[#This Row],[nomdepto]],Tabla21[LUGAR],Tabla21[CODLUGAR])</f>
        <v>01.83.03</v>
      </c>
      <c r="T619" s="135" t="s">
        <v>3724</v>
      </c>
      <c r="U619" s="135" t="s">
        <v>3723</v>
      </c>
      <c r="V619" s="137">
        <v>0</v>
      </c>
      <c r="W619" s="141">
        <v>0</v>
      </c>
      <c r="X619" s="139">
        <v>13035</v>
      </c>
      <c r="Y619" s="137">
        <v>0</v>
      </c>
      <c r="Z619" s="139">
        <v>100</v>
      </c>
      <c r="AA619" s="138">
        <v>25</v>
      </c>
      <c r="AB619" s="137">
        <v>0</v>
      </c>
      <c r="AC619" s="137">
        <v>0</v>
      </c>
      <c r="AD619" s="137">
        <v>0</v>
      </c>
    </row>
    <row r="620" spans="1:30" hidden="1">
      <c r="A620" t="str">
        <f>Tabla20[[#This Row],[cedula]]&amp;Tabla20[[#This Row],[prog]]&amp;LEFT(Tabla20[[#This Row],[tipo]],3)</f>
        <v>0010403304801FIJ</v>
      </c>
      <c r="B620" s="135" t="s">
        <v>2463</v>
      </c>
      <c r="C620" s="135" t="s">
        <v>11</v>
      </c>
      <c r="D620" s="135" t="s">
        <v>2493</v>
      </c>
      <c r="E620" s="135" t="s">
        <v>3181</v>
      </c>
      <c r="F620" s="135" t="s">
        <v>3182</v>
      </c>
      <c r="G620" s="135" t="s">
        <v>3189</v>
      </c>
      <c r="H620" s="135" t="s">
        <v>1141</v>
      </c>
      <c r="I620" s="135" t="s">
        <v>836</v>
      </c>
      <c r="J620" s="135" t="s">
        <v>1030</v>
      </c>
      <c r="K620" s="135" t="s">
        <v>807</v>
      </c>
      <c r="L620" s="138">
        <v>50000</v>
      </c>
      <c r="M620" s="138">
        <v>1854</v>
      </c>
      <c r="N620" s="138">
        <v>1520</v>
      </c>
      <c r="O620" s="138">
        <v>1435</v>
      </c>
      <c r="P620" s="138">
        <f>SUM(Tabla20[[#This Row],[ADP]:[SFS - Salud Padres]])</f>
        <v>27229.08</v>
      </c>
      <c r="Q620" s="138">
        <v>17961.919999999998</v>
      </c>
      <c r="R620" s="135" t="str">
        <f>_xlfn.XLOOKUP(Tabla20[[#This Row],[cedula]],EMPXSEXO[NODOC],EMPXSEXO[GENERO])</f>
        <v>F</v>
      </c>
      <c r="S620" s="135" t="str">
        <f>_xlfn.XLOOKUP(Tabla20[[#This Row],[nomdepto]],Tabla21[LUGAR],Tabla21[CODLUGAR])</f>
        <v>01.83.03</v>
      </c>
      <c r="T620" s="135" t="s">
        <v>3724</v>
      </c>
      <c r="U620" s="135" t="s">
        <v>3723</v>
      </c>
      <c r="V620" s="137">
        <v>0</v>
      </c>
      <c r="W620" s="138">
        <v>400</v>
      </c>
      <c r="X620" s="138">
        <v>26664.080000000002</v>
      </c>
      <c r="Y620" s="137">
        <v>0</v>
      </c>
      <c r="Z620" s="138">
        <v>140</v>
      </c>
      <c r="AA620" s="138">
        <v>25</v>
      </c>
      <c r="AB620" s="137">
        <v>0</v>
      </c>
      <c r="AC620" s="137">
        <v>0</v>
      </c>
      <c r="AD620" s="137">
        <v>0</v>
      </c>
    </row>
    <row r="621" spans="1:30" hidden="1">
      <c r="A621" t="str">
        <f>Tabla20[[#This Row],[cedula]]&amp;Tabla20[[#This Row],[prog]]&amp;LEFT(Tabla20[[#This Row],[tipo]],3)</f>
        <v>4020058304101FIJ</v>
      </c>
      <c r="B621" s="135" t="s">
        <v>2463</v>
      </c>
      <c r="C621" s="135" t="s">
        <v>11</v>
      </c>
      <c r="D621" s="135" t="s">
        <v>2493</v>
      </c>
      <c r="E621" s="135" t="s">
        <v>3181</v>
      </c>
      <c r="F621" s="135" t="s">
        <v>3182</v>
      </c>
      <c r="G621" s="135" t="s">
        <v>3184</v>
      </c>
      <c r="H621" s="135" t="s">
        <v>2925</v>
      </c>
      <c r="I621" s="135" t="s">
        <v>2924</v>
      </c>
      <c r="J621" s="135" t="s">
        <v>883</v>
      </c>
      <c r="K621" s="135" t="s">
        <v>807</v>
      </c>
      <c r="L621" s="138">
        <v>48000</v>
      </c>
      <c r="M621" s="139">
        <v>1571.73</v>
      </c>
      <c r="N621" s="138">
        <v>1459.2</v>
      </c>
      <c r="O621" s="138">
        <v>1377.6</v>
      </c>
      <c r="P621" s="138">
        <f>SUM(Tabla20[[#This Row],[ADP]:[SFS - Salud Padres]])</f>
        <v>25</v>
      </c>
      <c r="Q621" s="138">
        <v>43566.47</v>
      </c>
      <c r="R621" s="135" t="str">
        <f>_xlfn.XLOOKUP(Tabla20[[#This Row],[cedula]],EMPXSEXO[NODOC],EMPXSEXO[GENERO])</f>
        <v>F</v>
      </c>
      <c r="S621" s="135" t="str">
        <f>_xlfn.XLOOKUP(Tabla20[[#This Row],[nomdepto]],Tabla21[LUGAR],Tabla21[CODLUGAR])</f>
        <v>01.83.03</v>
      </c>
      <c r="T621" s="135" t="s">
        <v>3724</v>
      </c>
      <c r="U621" s="135" t="s">
        <v>3723</v>
      </c>
      <c r="V621" s="137">
        <v>0</v>
      </c>
      <c r="W621" s="137">
        <v>0</v>
      </c>
      <c r="X621" s="140">
        <v>0</v>
      </c>
      <c r="Y621" s="137">
        <v>0</v>
      </c>
      <c r="Z621" s="137">
        <v>0</v>
      </c>
      <c r="AA621" s="138">
        <v>25</v>
      </c>
      <c r="AB621" s="137">
        <v>0</v>
      </c>
      <c r="AC621" s="137">
        <v>0</v>
      </c>
      <c r="AD621" s="137">
        <v>0</v>
      </c>
    </row>
    <row r="622" spans="1:30" hidden="1">
      <c r="A622" t="str">
        <f>Tabla20[[#This Row],[cedula]]&amp;Tabla20[[#This Row],[prog]]&amp;LEFT(Tabla20[[#This Row],[tipo]],3)</f>
        <v>0010056188501FIJ</v>
      </c>
      <c r="B622" s="135" t="s">
        <v>2463</v>
      </c>
      <c r="C622" s="135" t="s">
        <v>11</v>
      </c>
      <c r="D622" s="135" t="s">
        <v>2493</v>
      </c>
      <c r="E622" s="135" t="s">
        <v>3181</v>
      </c>
      <c r="F622" s="135" t="s">
        <v>3182</v>
      </c>
      <c r="G622" s="135" t="s">
        <v>3183</v>
      </c>
      <c r="H622" s="135" t="s">
        <v>1070</v>
      </c>
      <c r="I622" s="135" t="s">
        <v>806</v>
      </c>
      <c r="J622" s="135" t="s">
        <v>808</v>
      </c>
      <c r="K622" s="135" t="s">
        <v>807</v>
      </c>
      <c r="L622" s="138">
        <v>45000</v>
      </c>
      <c r="M622" s="139">
        <v>4898</v>
      </c>
      <c r="N622" s="138">
        <v>1368</v>
      </c>
      <c r="O622" s="138">
        <v>1291.5</v>
      </c>
      <c r="P622" s="138">
        <f>SUM(Tabla20[[#This Row],[ADP]:[SFS - Salud Padres]])</f>
        <v>1625</v>
      </c>
      <c r="Q622" s="138">
        <v>35817.5</v>
      </c>
      <c r="R622" s="135" t="str">
        <f>_xlfn.XLOOKUP(Tabla20[[#This Row],[cedula]],EMPXSEXO[NODOC],EMPXSEXO[GENERO])</f>
        <v>M</v>
      </c>
      <c r="S622" s="135" t="str">
        <f>_xlfn.XLOOKUP(Tabla20[[#This Row],[nomdepto]],Tabla21[LUGAR],Tabla21[CODLUGAR])</f>
        <v>01.83.03</v>
      </c>
      <c r="T622" s="135" t="s">
        <v>3724</v>
      </c>
      <c r="U622" s="135" t="s">
        <v>3723</v>
      </c>
      <c r="V622" s="137">
        <v>0</v>
      </c>
      <c r="W622" s="138">
        <v>1500</v>
      </c>
      <c r="X622" s="137">
        <v>0</v>
      </c>
      <c r="Y622" s="137">
        <v>0</v>
      </c>
      <c r="Z622" s="139">
        <v>100</v>
      </c>
      <c r="AA622" s="138">
        <v>25</v>
      </c>
      <c r="AB622" s="137">
        <v>0</v>
      </c>
      <c r="AC622" s="137">
        <v>0</v>
      </c>
      <c r="AD622" s="137">
        <v>0</v>
      </c>
    </row>
    <row r="623" spans="1:30" hidden="1">
      <c r="A623" t="str">
        <f>Tabla20[[#This Row],[cedula]]&amp;Tabla20[[#This Row],[prog]]&amp;LEFT(Tabla20[[#This Row],[tipo]],3)</f>
        <v>0010332836501FIJ</v>
      </c>
      <c r="B623" s="135" t="s">
        <v>2463</v>
      </c>
      <c r="C623" s="135" t="s">
        <v>11</v>
      </c>
      <c r="D623" s="135" t="s">
        <v>2493</v>
      </c>
      <c r="E623" s="135" t="s">
        <v>3181</v>
      </c>
      <c r="F623" s="135" t="s">
        <v>3182</v>
      </c>
      <c r="G623" s="135" t="s">
        <v>3185</v>
      </c>
      <c r="H623" s="135" t="s">
        <v>1072</v>
      </c>
      <c r="I623" s="135" t="s">
        <v>809</v>
      </c>
      <c r="J623" s="135" t="s">
        <v>810</v>
      </c>
      <c r="K623" s="135" t="s">
        <v>807</v>
      </c>
      <c r="L623" s="138">
        <v>45000</v>
      </c>
      <c r="M623" s="139">
        <v>1148.33</v>
      </c>
      <c r="N623" s="138">
        <v>1368</v>
      </c>
      <c r="O623" s="138">
        <v>1291.5</v>
      </c>
      <c r="P623" s="138">
        <f>SUM(Tabla20[[#This Row],[ADP]:[SFS - Salud Padres]])</f>
        <v>14503.14</v>
      </c>
      <c r="Q623" s="138">
        <v>26689.03</v>
      </c>
      <c r="R623" s="135" t="str">
        <f>_xlfn.XLOOKUP(Tabla20[[#This Row],[cedula]],EMPXSEXO[NODOC],EMPXSEXO[GENERO])</f>
        <v>F</v>
      </c>
      <c r="S623" s="135" t="str">
        <f>_xlfn.XLOOKUP(Tabla20[[#This Row],[nomdepto]],Tabla21[LUGAR],Tabla21[CODLUGAR])</f>
        <v>01.83.03</v>
      </c>
      <c r="T623" s="135" t="s">
        <v>3724</v>
      </c>
      <c r="U623" s="135" t="s">
        <v>3723</v>
      </c>
      <c r="V623" s="137">
        <v>0</v>
      </c>
      <c r="W623" s="139">
        <v>300</v>
      </c>
      <c r="X623" s="138">
        <v>14078.14</v>
      </c>
      <c r="Y623" s="137">
        <v>0</v>
      </c>
      <c r="Z623" s="139">
        <v>100</v>
      </c>
      <c r="AA623" s="138">
        <v>25</v>
      </c>
      <c r="AB623" s="137">
        <v>0</v>
      </c>
      <c r="AC623" s="137">
        <v>0</v>
      </c>
      <c r="AD623" s="137">
        <v>0</v>
      </c>
    </row>
    <row r="624" spans="1:30" hidden="1">
      <c r="A624" t="str">
        <f>Tabla20[[#This Row],[cedula]]&amp;Tabla20[[#This Row],[prog]]&amp;LEFT(Tabla20[[#This Row],[tipo]],3)</f>
        <v>0011001152501FIJ</v>
      </c>
      <c r="B624" s="135" t="s">
        <v>2463</v>
      </c>
      <c r="C624" s="135" t="s">
        <v>11</v>
      </c>
      <c r="D624" s="135" t="s">
        <v>2493</v>
      </c>
      <c r="E624" s="135" t="s">
        <v>3181</v>
      </c>
      <c r="F624" s="135" t="s">
        <v>3182</v>
      </c>
      <c r="G624" s="135" t="s">
        <v>3185</v>
      </c>
      <c r="H624" s="135" t="s">
        <v>1076</v>
      </c>
      <c r="I624" s="135" t="s">
        <v>811</v>
      </c>
      <c r="J624" s="135" t="s">
        <v>810</v>
      </c>
      <c r="K624" s="135" t="s">
        <v>807</v>
      </c>
      <c r="L624" s="138">
        <v>45000</v>
      </c>
      <c r="M624" s="139">
        <v>1148.33</v>
      </c>
      <c r="N624" s="138">
        <v>1368</v>
      </c>
      <c r="O624" s="138">
        <v>1291.5</v>
      </c>
      <c r="P624" s="138">
        <f>SUM(Tabla20[[#This Row],[ADP]:[SFS - Salud Padres]])</f>
        <v>5137.09</v>
      </c>
      <c r="Q624" s="138">
        <v>36055.08</v>
      </c>
      <c r="R624" s="135" t="str">
        <f>_xlfn.XLOOKUP(Tabla20[[#This Row],[cedula]],EMPXSEXO[NODOC],EMPXSEXO[GENERO])</f>
        <v>F</v>
      </c>
      <c r="S624" s="135" t="str">
        <f>_xlfn.XLOOKUP(Tabla20[[#This Row],[nomdepto]],Tabla21[LUGAR],Tabla21[CODLUGAR])</f>
        <v>01.83.03</v>
      </c>
      <c r="T624" s="135" t="s">
        <v>3724</v>
      </c>
      <c r="U624" s="135" t="s">
        <v>3723</v>
      </c>
      <c r="V624" s="137">
        <v>0</v>
      </c>
      <c r="W624" s="140">
        <v>0</v>
      </c>
      <c r="X624" s="139">
        <v>5012.09</v>
      </c>
      <c r="Y624" s="137">
        <v>0</v>
      </c>
      <c r="Z624" s="139">
        <v>100</v>
      </c>
      <c r="AA624" s="138">
        <v>25</v>
      </c>
      <c r="AB624" s="137">
        <v>0</v>
      </c>
      <c r="AC624" s="137">
        <v>0</v>
      </c>
      <c r="AD624" s="137">
        <v>0</v>
      </c>
    </row>
    <row r="625" spans="1:30" hidden="1">
      <c r="A625" t="str">
        <f>Tabla20[[#This Row],[cedula]]&amp;Tabla20[[#This Row],[prog]]&amp;LEFT(Tabla20[[#This Row],[tipo]],3)</f>
        <v>0011876067701FIJ</v>
      </c>
      <c r="B625" s="135" t="s">
        <v>2463</v>
      </c>
      <c r="C625" s="135" t="s">
        <v>11</v>
      </c>
      <c r="D625" s="135" t="s">
        <v>2493</v>
      </c>
      <c r="E625" s="135" t="s">
        <v>3181</v>
      </c>
      <c r="F625" s="135" t="s">
        <v>3182</v>
      </c>
      <c r="G625" s="135" t="s">
        <v>3185</v>
      </c>
      <c r="H625" s="135" t="s">
        <v>1778</v>
      </c>
      <c r="I625" s="135" t="s">
        <v>816</v>
      </c>
      <c r="J625" s="135" t="s">
        <v>388</v>
      </c>
      <c r="K625" s="135" t="s">
        <v>807</v>
      </c>
      <c r="L625" s="138">
        <v>45000</v>
      </c>
      <c r="M625" s="139">
        <v>1148.33</v>
      </c>
      <c r="N625" s="138">
        <v>1368</v>
      </c>
      <c r="O625" s="138">
        <v>1291.5</v>
      </c>
      <c r="P625" s="138">
        <f>SUM(Tabla20[[#This Row],[ADP]:[SFS - Salud Padres]])</f>
        <v>3171</v>
      </c>
      <c r="Q625" s="138">
        <v>38021.17</v>
      </c>
      <c r="R625" s="135" t="str">
        <f>_xlfn.XLOOKUP(Tabla20[[#This Row],[cedula]],EMPXSEXO[NODOC],EMPXSEXO[GENERO])</f>
        <v>F</v>
      </c>
      <c r="S625" s="135" t="str">
        <f>_xlfn.XLOOKUP(Tabla20[[#This Row],[nomdepto]],Tabla21[LUGAR],Tabla21[CODLUGAR])</f>
        <v>01.83.03</v>
      </c>
      <c r="T625" s="135" t="s">
        <v>3724</v>
      </c>
      <c r="U625" s="135" t="s">
        <v>3723</v>
      </c>
      <c r="V625" s="137">
        <v>0</v>
      </c>
      <c r="W625" s="137">
        <v>0</v>
      </c>
      <c r="X625" s="138">
        <v>3046</v>
      </c>
      <c r="Y625" s="137">
        <v>0</v>
      </c>
      <c r="Z625" s="139">
        <v>100</v>
      </c>
      <c r="AA625" s="138">
        <v>25</v>
      </c>
      <c r="AB625" s="137">
        <v>0</v>
      </c>
      <c r="AC625" s="137">
        <v>0</v>
      </c>
      <c r="AD625" s="137">
        <v>0</v>
      </c>
    </row>
    <row r="626" spans="1:30" hidden="1">
      <c r="A626" t="str">
        <f>Tabla20[[#This Row],[cedula]]&amp;Tabla20[[#This Row],[prog]]&amp;LEFT(Tabla20[[#This Row],[tipo]],3)</f>
        <v>0011364937001FIJ</v>
      </c>
      <c r="B626" s="135" t="s">
        <v>2463</v>
      </c>
      <c r="C626" s="135" t="s">
        <v>11</v>
      </c>
      <c r="D626" s="135" t="s">
        <v>2493</v>
      </c>
      <c r="E626" s="135" t="s">
        <v>3181</v>
      </c>
      <c r="F626" s="135" t="s">
        <v>3182</v>
      </c>
      <c r="G626" s="135" t="s">
        <v>3187</v>
      </c>
      <c r="H626" s="135" t="s">
        <v>1101</v>
      </c>
      <c r="I626" s="135" t="s">
        <v>818</v>
      </c>
      <c r="J626" s="135" t="s">
        <v>819</v>
      </c>
      <c r="K626" s="135" t="s">
        <v>807</v>
      </c>
      <c r="L626" s="138">
        <v>45000</v>
      </c>
      <c r="M626" s="139">
        <v>1148.33</v>
      </c>
      <c r="N626" s="138">
        <v>1368</v>
      </c>
      <c r="O626" s="138">
        <v>1291.5</v>
      </c>
      <c r="P626" s="138">
        <f>SUM(Tabla20[[#This Row],[ADP]:[SFS - Salud Padres]])</f>
        <v>14980.18</v>
      </c>
      <c r="Q626" s="138">
        <v>26211.99</v>
      </c>
      <c r="R626" s="135" t="str">
        <f>_xlfn.XLOOKUP(Tabla20[[#This Row],[cedula]],EMPXSEXO[NODOC],EMPXSEXO[GENERO])</f>
        <v>F</v>
      </c>
      <c r="S626" s="135" t="str">
        <f>_xlfn.XLOOKUP(Tabla20[[#This Row],[nomdepto]],Tabla21[LUGAR],Tabla21[CODLUGAR])</f>
        <v>01.83.03</v>
      </c>
      <c r="T626" s="135" t="s">
        <v>3724</v>
      </c>
      <c r="U626" s="135" t="s">
        <v>3723</v>
      </c>
      <c r="V626" s="137">
        <v>0</v>
      </c>
      <c r="W626" s="140">
        <v>0</v>
      </c>
      <c r="X626" s="139">
        <v>14855.18</v>
      </c>
      <c r="Y626" s="137">
        <v>0</v>
      </c>
      <c r="Z626" s="139">
        <v>100</v>
      </c>
      <c r="AA626" s="138">
        <v>25</v>
      </c>
      <c r="AB626" s="137">
        <v>0</v>
      </c>
      <c r="AC626" s="137">
        <v>0</v>
      </c>
      <c r="AD626" s="137">
        <v>0</v>
      </c>
    </row>
    <row r="627" spans="1:30" hidden="1">
      <c r="A627" t="str">
        <f>Tabla20[[#This Row],[cedula]]&amp;Tabla20[[#This Row],[prog]]&amp;LEFT(Tabla20[[#This Row],[tipo]],3)</f>
        <v>0010385410501FIJ</v>
      </c>
      <c r="B627" s="135" t="s">
        <v>2463</v>
      </c>
      <c r="C627" s="135" t="s">
        <v>11</v>
      </c>
      <c r="D627" s="135" t="s">
        <v>2493</v>
      </c>
      <c r="E627" s="135" t="s">
        <v>3181</v>
      </c>
      <c r="F627" s="135" t="s">
        <v>3182</v>
      </c>
      <c r="G627" s="135" t="s">
        <v>3185</v>
      </c>
      <c r="H627" s="135" t="s">
        <v>1117</v>
      </c>
      <c r="I627" s="135" t="s">
        <v>823</v>
      </c>
      <c r="J627" s="135" t="s">
        <v>824</v>
      </c>
      <c r="K627" s="135" t="s">
        <v>807</v>
      </c>
      <c r="L627" s="138">
        <v>45000</v>
      </c>
      <c r="M627" s="139">
        <v>1148.33</v>
      </c>
      <c r="N627" s="138">
        <v>1368</v>
      </c>
      <c r="O627" s="138">
        <v>1291.5</v>
      </c>
      <c r="P627" s="138">
        <f>SUM(Tabla20[[#This Row],[ADP]:[SFS - Salud Padres]])</f>
        <v>16542.63</v>
      </c>
      <c r="Q627" s="138">
        <v>24649.54</v>
      </c>
      <c r="R627" s="135" t="str">
        <f>_xlfn.XLOOKUP(Tabla20[[#This Row],[cedula]],EMPXSEXO[NODOC],EMPXSEXO[GENERO])</f>
        <v>F</v>
      </c>
      <c r="S627" s="135" t="str">
        <f>_xlfn.XLOOKUP(Tabla20[[#This Row],[nomdepto]],Tabla21[LUGAR],Tabla21[CODLUGAR])</f>
        <v>01.83.03</v>
      </c>
      <c r="T627" s="135" t="s">
        <v>3724</v>
      </c>
      <c r="U627" s="135" t="s">
        <v>3723</v>
      </c>
      <c r="V627" s="137">
        <v>0</v>
      </c>
      <c r="W627" s="140">
        <v>0</v>
      </c>
      <c r="X627" s="139">
        <v>16467.63</v>
      </c>
      <c r="Y627" s="137">
        <v>0</v>
      </c>
      <c r="Z627" s="138">
        <v>50</v>
      </c>
      <c r="AA627" s="138">
        <v>25</v>
      </c>
      <c r="AB627" s="137">
        <v>0</v>
      </c>
      <c r="AC627" s="137">
        <v>0</v>
      </c>
      <c r="AD627" s="137">
        <v>0</v>
      </c>
    </row>
    <row r="628" spans="1:30" hidden="1">
      <c r="A628" t="str">
        <f>Tabla20[[#This Row],[cedula]]&amp;Tabla20[[#This Row],[prog]]&amp;LEFT(Tabla20[[#This Row],[tipo]],3)</f>
        <v>0010360301501FIJ</v>
      </c>
      <c r="B628" s="135" t="s">
        <v>2463</v>
      </c>
      <c r="C628" s="135" t="s">
        <v>11</v>
      </c>
      <c r="D628" s="135" t="s">
        <v>2493</v>
      </c>
      <c r="E628" s="135" t="s">
        <v>3181</v>
      </c>
      <c r="F628" s="135" t="s">
        <v>3182</v>
      </c>
      <c r="G628" s="135" t="s">
        <v>3187</v>
      </c>
      <c r="H628" s="135" t="s">
        <v>1852</v>
      </c>
      <c r="I628" s="135" t="s">
        <v>825</v>
      </c>
      <c r="J628" s="135" t="s">
        <v>388</v>
      </c>
      <c r="K628" s="135" t="s">
        <v>807</v>
      </c>
      <c r="L628" s="138">
        <v>45000</v>
      </c>
      <c r="M628" s="138">
        <v>1148.33</v>
      </c>
      <c r="N628" s="138">
        <v>1368</v>
      </c>
      <c r="O628" s="138">
        <v>1291.5</v>
      </c>
      <c r="P628" s="138">
        <f>SUM(Tabla20[[#This Row],[ADP]:[SFS - Salud Padres]])</f>
        <v>17190.55</v>
      </c>
      <c r="Q628" s="138">
        <v>24001.62</v>
      </c>
      <c r="R628" s="135" t="str">
        <f>_xlfn.XLOOKUP(Tabla20[[#This Row],[cedula]],EMPXSEXO[NODOC],EMPXSEXO[GENERO])</f>
        <v>M</v>
      </c>
      <c r="S628" s="135" t="str">
        <f>_xlfn.XLOOKUP(Tabla20[[#This Row],[nomdepto]],Tabla21[LUGAR],Tabla21[CODLUGAR])</f>
        <v>01.83.03</v>
      </c>
      <c r="T628" s="135" t="s">
        <v>3724</v>
      </c>
      <c r="U628" s="135" t="s">
        <v>3723</v>
      </c>
      <c r="V628" s="137">
        <v>0</v>
      </c>
      <c r="W628" s="140">
        <v>0</v>
      </c>
      <c r="X628" s="138">
        <v>17065.55</v>
      </c>
      <c r="Y628" s="137">
        <v>0</v>
      </c>
      <c r="Z628" s="139">
        <v>100</v>
      </c>
      <c r="AA628" s="138">
        <v>25</v>
      </c>
      <c r="AB628" s="137">
        <v>0</v>
      </c>
      <c r="AC628" s="137">
        <v>0</v>
      </c>
      <c r="AD628" s="140">
        <v>0</v>
      </c>
    </row>
    <row r="629" spans="1:30" hidden="1">
      <c r="A629" t="str">
        <f>Tabla20[[#This Row],[cedula]]&amp;Tabla20[[#This Row],[prog]]&amp;LEFT(Tabla20[[#This Row],[tipo]],3)</f>
        <v>0010078754801FIJ</v>
      </c>
      <c r="B629" s="135" t="s">
        <v>2463</v>
      </c>
      <c r="C629" s="135" t="s">
        <v>11</v>
      </c>
      <c r="D629" s="135" t="s">
        <v>2493</v>
      </c>
      <c r="E629" s="135" t="s">
        <v>3181</v>
      </c>
      <c r="F629" s="135" t="s">
        <v>3182</v>
      </c>
      <c r="G629" s="135" t="s">
        <v>3189</v>
      </c>
      <c r="H629" s="135" t="s">
        <v>1118</v>
      </c>
      <c r="I629" s="135" t="s">
        <v>826</v>
      </c>
      <c r="J629" s="135" t="s">
        <v>810</v>
      </c>
      <c r="K629" s="135" t="s">
        <v>807</v>
      </c>
      <c r="L629" s="138">
        <v>45000</v>
      </c>
      <c r="M629" s="139">
        <v>1148.33</v>
      </c>
      <c r="N629" s="138">
        <v>1368</v>
      </c>
      <c r="O629" s="138">
        <v>1291.5</v>
      </c>
      <c r="P629" s="138">
        <f>SUM(Tabla20[[#This Row],[ADP]:[SFS - Salud Padres]])</f>
        <v>27893.42</v>
      </c>
      <c r="Q629" s="138">
        <v>13298.75</v>
      </c>
      <c r="R629" s="135" t="str">
        <f>_xlfn.XLOOKUP(Tabla20[[#This Row],[cedula]],EMPXSEXO[NODOC],EMPXSEXO[GENERO])</f>
        <v>F</v>
      </c>
      <c r="S629" s="135" t="str">
        <f>_xlfn.XLOOKUP(Tabla20[[#This Row],[nomdepto]],Tabla21[LUGAR],Tabla21[CODLUGAR])</f>
        <v>01.83.03</v>
      </c>
      <c r="T629" s="135" t="s">
        <v>3724</v>
      </c>
      <c r="U629" s="135" t="s">
        <v>3723</v>
      </c>
      <c r="V629" s="137">
        <v>0</v>
      </c>
      <c r="W629" s="137">
        <v>0</v>
      </c>
      <c r="X629" s="138">
        <v>27768.42</v>
      </c>
      <c r="Y629" s="137">
        <v>0</v>
      </c>
      <c r="Z629" s="138">
        <v>100</v>
      </c>
      <c r="AA629" s="138">
        <v>25</v>
      </c>
      <c r="AB629" s="137">
        <v>0</v>
      </c>
      <c r="AC629" s="137">
        <v>0</v>
      </c>
      <c r="AD629" s="137">
        <v>0</v>
      </c>
    </row>
    <row r="630" spans="1:30" hidden="1">
      <c r="A630" t="str">
        <f>Tabla20[[#This Row],[cedula]]&amp;Tabla20[[#This Row],[prog]]&amp;LEFT(Tabla20[[#This Row],[tipo]],3)</f>
        <v>0011294643901FIJ</v>
      </c>
      <c r="B630" s="135" t="s">
        <v>2463</v>
      </c>
      <c r="C630" s="135" t="s">
        <v>11</v>
      </c>
      <c r="D630" s="135" t="s">
        <v>2493</v>
      </c>
      <c r="E630" s="135" t="s">
        <v>3181</v>
      </c>
      <c r="F630" s="135" t="s">
        <v>3182</v>
      </c>
      <c r="G630" s="135" t="s">
        <v>3189</v>
      </c>
      <c r="H630" s="135" t="s">
        <v>1130</v>
      </c>
      <c r="I630" s="135" t="s">
        <v>827</v>
      </c>
      <c r="J630" s="135" t="s">
        <v>828</v>
      </c>
      <c r="K630" s="135" t="s">
        <v>807</v>
      </c>
      <c r="L630" s="138">
        <v>45000</v>
      </c>
      <c r="M630" s="139">
        <v>1148.33</v>
      </c>
      <c r="N630" s="138">
        <v>1368</v>
      </c>
      <c r="O630" s="138">
        <v>1291.5</v>
      </c>
      <c r="P630" s="138">
        <f>SUM(Tabla20[[#This Row],[ADP]:[SFS - Salud Padres]])</f>
        <v>30516.799999999999</v>
      </c>
      <c r="Q630" s="138">
        <v>10675.37</v>
      </c>
      <c r="R630" s="135" t="str">
        <f>_xlfn.XLOOKUP(Tabla20[[#This Row],[cedula]],EMPXSEXO[NODOC],EMPXSEXO[GENERO])</f>
        <v>F</v>
      </c>
      <c r="S630" s="135" t="str">
        <f>_xlfn.XLOOKUP(Tabla20[[#This Row],[nomdepto]],Tabla21[LUGAR],Tabla21[CODLUGAR])</f>
        <v>01.83.03</v>
      </c>
      <c r="T630" s="135" t="s">
        <v>3724</v>
      </c>
      <c r="U630" s="135" t="s">
        <v>3723</v>
      </c>
      <c r="V630" s="137">
        <v>0</v>
      </c>
      <c r="W630" s="137">
        <v>0</v>
      </c>
      <c r="X630" s="138">
        <v>30391.8</v>
      </c>
      <c r="Y630" s="137">
        <v>0</v>
      </c>
      <c r="Z630" s="138">
        <v>100</v>
      </c>
      <c r="AA630" s="138">
        <v>25</v>
      </c>
      <c r="AB630" s="137">
        <v>0</v>
      </c>
      <c r="AC630" s="137">
        <v>0</v>
      </c>
      <c r="AD630" s="140">
        <v>0</v>
      </c>
    </row>
    <row r="631" spans="1:30" hidden="1">
      <c r="A631" t="str">
        <f>Tabla20[[#This Row],[cedula]]&amp;Tabla20[[#This Row],[prog]]&amp;LEFT(Tabla20[[#This Row],[tipo]],3)</f>
        <v>0030032727701FIJ</v>
      </c>
      <c r="B631" s="135" t="s">
        <v>2463</v>
      </c>
      <c r="C631" s="135" t="s">
        <v>11</v>
      </c>
      <c r="D631" s="135" t="s">
        <v>2493</v>
      </c>
      <c r="E631" s="135" t="s">
        <v>3181</v>
      </c>
      <c r="F631" s="135" t="s">
        <v>3182</v>
      </c>
      <c r="G631" s="135" t="s">
        <v>3185</v>
      </c>
      <c r="H631" s="135" t="s">
        <v>1134</v>
      </c>
      <c r="I631" s="135" t="s">
        <v>833</v>
      </c>
      <c r="J631" s="135" t="s">
        <v>834</v>
      </c>
      <c r="K631" s="135" t="s">
        <v>807</v>
      </c>
      <c r="L631" s="138">
        <v>45000</v>
      </c>
      <c r="M631" s="140">
        <v>0</v>
      </c>
      <c r="N631" s="138">
        <v>1368</v>
      </c>
      <c r="O631" s="138">
        <v>1291.5</v>
      </c>
      <c r="P631" s="138">
        <f>SUM(Tabla20[[#This Row],[ADP]:[SFS - Salud Padres]])</f>
        <v>20976.68</v>
      </c>
      <c r="Q631" s="138">
        <v>21363.82</v>
      </c>
      <c r="R631" s="135" t="str">
        <f>_xlfn.XLOOKUP(Tabla20[[#This Row],[cedula]],EMPXSEXO[NODOC],EMPXSEXO[GENERO])</f>
        <v>F</v>
      </c>
      <c r="S631" s="135" t="str">
        <f>_xlfn.XLOOKUP(Tabla20[[#This Row],[nomdepto]],Tabla21[LUGAR],Tabla21[CODLUGAR])</f>
        <v>01.83.03</v>
      </c>
      <c r="T631" s="135" t="s">
        <v>3724</v>
      </c>
      <c r="U631" s="135" t="s">
        <v>3723</v>
      </c>
      <c r="V631" s="137">
        <v>0</v>
      </c>
      <c r="W631" s="137">
        <v>0</v>
      </c>
      <c r="X631" s="138">
        <v>20851.68</v>
      </c>
      <c r="Y631" s="137">
        <v>0</v>
      </c>
      <c r="Z631" s="138">
        <v>100</v>
      </c>
      <c r="AA631" s="138">
        <v>25</v>
      </c>
      <c r="AB631" s="137">
        <v>0</v>
      </c>
      <c r="AC631" s="137">
        <v>0</v>
      </c>
      <c r="AD631" s="140">
        <v>0</v>
      </c>
    </row>
    <row r="632" spans="1:30" hidden="1">
      <c r="A632" t="str">
        <f>Tabla20[[#This Row],[cedula]]&amp;Tabla20[[#This Row],[prog]]&amp;LEFT(Tabla20[[#This Row],[tipo]],3)</f>
        <v>0011717985301FIJ</v>
      </c>
      <c r="B632" s="135" t="s">
        <v>2463</v>
      </c>
      <c r="C632" s="135" t="s">
        <v>11</v>
      </c>
      <c r="D632" s="135" t="s">
        <v>2493</v>
      </c>
      <c r="E632" s="135" t="s">
        <v>3181</v>
      </c>
      <c r="F632" s="135" t="s">
        <v>3182</v>
      </c>
      <c r="G632" s="135" t="s">
        <v>3187</v>
      </c>
      <c r="H632" s="135" t="s">
        <v>1153</v>
      </c>
      <c r="I632" s="135" t="s">
        <v>840</v>
      </c>
      <c r="J632" s="135" t="s">
        <v>651</v>
      </c>
      <c r="K632" s="135" t="s">
        <v>807</v>
      </c>
      <c r="L632" s="138">
        <v>45000</v>
      </c>
      <c r="M632" s="139">
        <v>1148.33</v>
      </c>
      <c r="N632" s="138">
        <v>1368</v>
      </c>
      <c r="O632" s="138">
        <v>1291.5</v>
      </c>
      <c r="P632" s="138">
        <f>SUM(Tabla20[[#This Row],[ADP]:[SFS - Salud Padres]])</f>
        <v>14616.64</v>
      </c>
      <c r="Q632" s="138">
        <v>26575.53</v>
      </c>
      <c r="R632" s="135" t="str">
        <f>_xlfn.XLOOKUP(Tabla20[[#This Row],[cedula]],EMPXSEXO[NODOC],EMPXSEXO[GENERO])</f>
        <v>F</v>
      </c>
      <c r="S632" s="135" t="str">
        <f>_xlfn.XLOOKUP(Tabla20[[#This Row],[nomdepto]],Tabla21[LUGAR],Tabla21[CODLUGAR])</f>
        <v>01.83.03</v>
      </c>
      <c r="T632" s="135" t="s">
        <v>3724</v>
      </c>
      <c r="U632" s="135" t="s">
        <v>3723</v>
      </c>
      <c r="V632" s="137">
        <v>0</v>
      </c>
      <c r="W632" s="137">
        <v>0</v>
      </c>
      <c r="X632" s="138">
        <v>14541.64</v>
      </c>
      <c r="Y632" s="137">
        <v>0</v>
      </c>
      <c r="Z632" s="139">
        <v>50</v>
      </c>
      <c r="AA632" s="138">
        <v>25</v>
      </c>
      <c r="AB632" s="137">
        <v>0</v>
      </c>
      <c r="AC632" s="137">
        <v>0</v>
      </c>
      <c r="AD632" s="140">
        <v>0</v>
      </c>
    </row>
    <row r="633" spans="1:30" hidden="1">
      <c r="A633" t="str">
        <f>Tabla20[[#This Row],[cedula]]&amp;Tabla20[[#This Row],[prog]]&amp;LEFT(Tabla20[[#This Row],[tipo]],3)</f>
        <v>0011908081001FIJ</v>
      </c>
      <c r="B633" s="135" t="s">
        <v>2463</v>
      </c>
      <c r="C633" s="135" t="s">
        <v>11</v>
      </c>
      <c r="D633" s="135" t="s">
        <v>2493</v>
      </c>
      <c r="E633" s="135" t="s">
        <v>3181</v>
      </c>
      <c r="F633" s="135" t="s">
        <v>3182</v>
      </c>
      <c r="G633" s="135" t="s">
        <v>3190</v>
      </c>
      <c r="H633" s="135" t="s">
        <v>1698</v>
      </c>
      <c r="I633" s="135" t="s">
        <v>1003</v>
      </c>
      <c r="J633" s="135" t="s">
        <v>55</v>
      </c>
      <c r="K633" s="135" t="s">
        <v>807</v>
      </c>
      <c r="L633" s="138">
        <v>35000</v>
      </c>
      <c r="M633" s="137">
        <v>0</v>
      </c>
      <c r="N633" s="138">
        <v>1064</v>
      </c>
      <c r="O633" s="138">
        <v>1004.5</v>
      </c>
      <c r="P633" s="138">
        <f>SUM(Tabla20[[#This Row],[ADP]:[SFS - Salud Padres]])</f>
        <v>25</v>
      </c>
      <c r="Q633" s="138">
        <v>32906.5</v>
      </c>
      <c r="R633" s="135" t="str">
        <f>_xlfn.XLOOKUP(Tabla20[[#This Row],[cedula]],EMPXSEXO[NODOC],EMPXSEXO[GENERO])</f>
        <v>F</v>
      </c>
      <c r="S633" s="135" t="str">
        <f>_xlfn.XLOOKUP(Tabla20[[#This Row],[nomdepto]],Tabla21[LUGAR],Tabla21[CODLUGAR])</f>
        <v>01.83.03</v>
      </c>
      <c r="T633" s="135" t="s">
        <v>3724</v>
      </c>
      <c r="U633" s="135" t="s">
        <v>3723</v>
      </c>
      <c r="V633" s="137">
        <v>0</v>
      </c>
      <c r="W633" s="141">
        <v>0</v>
      </c>
      <c r="X633" s="140">
        <v>0</v>
      </c>
      <c r="Y633" s="137">
        <v>0</v>
      </c>
      <c r="Z633" s="137">
        <v>0</v>
      </c>
      <c r="AA633" s="138">
        <v>25</v>
      </c>
      <c r="AB633" s="137">
        <v>0</v>
      </c>
      <c r="AC633" s="137">
        <v>0</v>
      </c>
      <c r="AD633" s="140">
        <v>0</v>
      </c>
    </row>
    <row r="634" spans="1:30" hidden="1">
      <c r="A634" t="str">
        <f>Tabla20[[#This Row],[cedula]]&amp;Tabla20[[#This Row],[prog]]&amp;LEFT(Tabla20[[#This Row],[tipo]],3)</f>
        <v>4020064448801FIJ</v>
      </c>
      <c r="B634" s="135" t="s">
        <v>2463</v>
      </c>
      <c r="C634" s="135" t="s">
        <v>11</v>
      </c>
      <c r="D634" s="135" t="s">
        <v>2493</v>
      </c>
      <c r="E634" s="135" t="s">
        <v>3181</v>
      </c>
      <c r="F634" s="135" t="s">
        <v>3182</v>
      </c>
      <c r="G634" s="135" t="s">
        <v>3186</v>
      </c>
      <c r="H634" s="135" t="s">
        <v>3595</v>
      </c>
      <c r="I634" s="135" t="s">
        <v>3594</v>
      </c>
      <c r="J634" s="135" t="s">
        <v>354</v>
      </c>
      <c r="K634" s="135" t="s">
        <v>807</v>
      </c>
      <c r="L634" s="138">
        <v>35000</v>
      </c>
      <c r="M634" s="137">
        <v>0</v>
      </c>
      <c r="N634" s="138">
        <v>1064</v>
      </c>
      <c r="O634" s="138">
        <v>1004.5</v>
      </c>
      <c r="P634" s="138">
        <f>SUM(Tabla20[[#This Row],[ADP]:[SFS - Salud Padres]])</f>
        <v>25</v>
      </c>
      <c r="Q634" s="138">
        <v>32906.5</v>
      </c>
      <c r="R634" s="135" t="str">
        <f>_xlfn.XLOOKUP(Tabla20[[#This Row],[cedula]],EMPXSEXO[NODOC],EMPXSEXO[GENERO])</f>
        <v>M</v>
      </c>
      <c r="S634" s="135" t="str">
        <f>_xlfn.XLOOKUP(Tabla20[[#This Row],[nomdepto]],Tabla21[LUGAR],Tabla21[CODLUGAR])</f>
        <v>01.83.03</v>
      </c>
      <c r="T634" s="135" t="s">
        <v>3724</v>
      </c>
      <c r="U634" s="135" t="s">
        <v>3723</v>
      </c>
      <c r="V634" s="137">
        <v>0</v>
      </c>
      <c r="W634" s="140">
        <v>0</v>
      </c>
      <c r="X634" s="140">
        <v>0</v>
      </c>
      <c r="Y634" s="137">
        <v>0</v>
      </c>
      <c r="Z634" s="140">
        <v>0</v>
      </c>
      <c r="AA634" s="138">
        <v>25</v>
      </c>
      <c r="AB634" s="137">
        <v>0</v>
      </c>
      <c r="AC634" s="137">
        <v>0</v>
      </c>
      <c r="AD634" s="140">
        <v>0</v>
      </c>
    </row>
    <row r="635" spans="1:30" hidden="1">
      <c r="A635" t="str">
        <f>Tabla20[[#This Row],[cedula]]&amp;Tabla20[[#This Row],[prog]]&amp;LEFT(Tabla20[[#This Row],[tipo]],3)</f>
        <v>0011112774201FIJ</v>
      </c>
      <c r="B635" s="135" t="s">
        <v>2463</v>
      </c>
      <c r="C635" s="135" t="s">
        <v>11</v>
      </c>
      <c r="D635" s="135" t="s">
        <v>2493</v>
      </c>
      <c r="E635" s="135" t="s">
        <v>3181</v>
      </c>
      <c r="F635" s="135" t="s">
        <v>3182</v>
      </c>
      <c r="G635" s="135" t="s">
        <v>3186</v>
      </c>
      <c r="H635" s="135" t="s">
        <v>3601</v>
      </c>
      <c r="I635" s="135" t="s">
        <v>3600</v>
      </c>
      <c r="J635" s="135" t="s">
        <v>354</v>
      </c>
      <c r="K635" s="135" t="s">
        <v>807</v>
      </c>
      <c r="L635" s="138">
        <v>35000</v>
      </c>
      <c r="M635" s="137">
        <v>0</v>
      </c>
      <c r="N635" s="138">
        <v>1064</v>
      </c>
      <c r="O635" s="138">
        <v>1004.5</v>
      </c>
      <c r="P635" s="138">
        <f>SUM(Tabla20[[#This Row],[ADP]:[SFS - Salud Padres]])</f>
        <v>25</v>
      </c>
      <c r="Q635" s="138">
        <v>32906.5</v>
      </c>
      <c r="R635" s="135" t="str">
        <f>_xlfn.XLOOKUP(Tabla20[[#This Row],[cedula]],EMPXSEXO[NODOC],EMPXSEXO[GENERO])</f>
        <v>M</v>
      </c>
      <c r="S635" s="135" t="str">
        <f>_xlfn.XLOOKUP(Tabla20[[#This Row],[nomdepto]],Tabla21[LUGAR],Tabla21[CODLUGAR])</f>
        <v>01.83.03</v>
      </c>
      <c r="T635" s="135" t="s">
        <v>3724</v>
      </c>
      <c r="U635" s="135" t="s">
        <v>3723</v>
      </c>
      <c r="V635" s="137">
        <v>0</v>
      </c>
      <c r="W635" s="137">
        <v>0</v>
      </c>
      <c r="X635" s="140">
        <v>0</v>
      </c>
      <c r="Y635" s="137">
        <v>0</v>
      </c>
      <c r="Z635" s="137">
        <v>0</v>
      </c>
      <c r="AA635" s="138">
        <v>25</v>
      </c>
      <c r="AB635" s="137">
        <v>0</v>
      </c>
      <c r="AC635" s="137">
        <v>0</v>
      </c>
      <c r="AD635" s="137">
        <v>0</v>
      </c>
    </row>
    <row r="636" spans="1:30" hidden="1">
      <c r="A636" t="str">
        <f>Tabla20[[#This Row],[cedula]]&amp;Tabla20[[#This Row],[prog]]&amp;LEFT(Tabla20[[#This Row],[tipo]],3)</f>
        <v>0030062078801FIJ</v>
      </c>
      <c r="B636" s="135" t="s">
        <v>2463</v>
      </c>
      <c r="C636" s="135" t="s">
        <v>11</v>
      </c>
      <c r="D636" s="135" t="s">
        <v>2493</v>
      </c>
      <c r="E636" s="135" t="s">
        <v>3181</v>
      </c>
      <c r="F636" s="135" t="s">
        <v>3182</v>
      </c>
      <c r="G636" s="135" t="s">
        <v>3186</v>
      </c>
      <c r="H636" s="135" t="s">
        <v>1822</v>
      </c>
      <c r="I636" s="135" t="s">
        <v>1395</v>
      </c>
      <c r="J636" s="135" t="s">
        <v>131</v>
      </c>
      <c r="K636" s="135" t="s">
        <v>807</v>
      </c>
      <c r="L636" s="138">
        <v>30000</v>
      </c>
      <c r="M636" s="137">
        <v>0</v>
      </c>
      <c r="N636" s="138">
        <v>912</v>
      </c>
      <c r="O636" s="138">
        <v>861</v>
      </c>
      <c r="P636" s="138">
        <f>SUM(Tabla20[[#This Row],[ADP]:[SFS - Salud Padres]])</f>
        <v>25</v>
      </c>
      <c r="Q636" s="138">
        <v>28202</v>
      </c>
      <c r="R636" s="135" t="str">
        <f>_xlfn.XLOOKUP(Tabla20[[#This Row],[cedula]],EMPXSEXO[NODOC],EMPXSEXO[GENERO])</f>
        <v>M</v>
      </c>
      <c r="S636" s="135" t="str">
        <f>_xlfn.XLOOKUP(Tabla20[[#This Row],[nomdepto]],Tabla21[LUGAR],Tabla21[CODLUGAR])</f>
        <v>01.83.03</v>
      </c>
      <c r="T636" s="135" t="s">
        <v>3724</v>
      </c>
      <c r="U636" s="135" t="s">
        <v>3723</v>
      </c>
      <c r="V636" s="137">
        <v>0</v>
      </c>
      <c r="W636" s="140">
        <v>0</v>
      </c>
      <c r="X636" s="137">
        <v>0</v>
      </c>
      <c r="Y636" s="137">
        <v>0</v>
      </c>
      <c r="Z636" s="140">
        <v>0</v>
      </c>
      <c r="AA636" s="138">
        <v>25</v>
      </c>
      <c r="AB636" s="137">
        <v>0</v>
      </c>
      <c r="AC636" s="137">
        <v>0</v>
      </c>
      <c r="AD636" s="137">
        <v>0</v>
      </c>
    </row>
    <row r="637" spans="1:30" hidden="1">
      <c r="A637" t="str">
        <f>Tabla20[[#This Row],[cedula]]&amp;Tabla20[[#This Row],[prog]]&amp;LEFT(Tabla20[[#This Row],[tipo]],3)</f>
        <v>0011280858901FIJ</v>
      </c>
      <c r="B637" s="135" t="s">
        <v>2463</v>
      </c>
      <c r="C637" s="135" t="s">
        <v>11</v>
      </c>
      <c r="D637" s="135" t="s">
        <v>2493</v>
      </c>
      <c r="E637" s="135" t="s">
        <v>3181</v>
      </c>
      <c r="F637" s="135" t="s">
        <v>3182</v>
      </c>
      <c r="G637" s="135" t="s">
        <v>3186</v>
      </c>
      <c r="H637" s="135" t="s">
        <v>2721</v>
      </c>
      <c r="I637" s="135" t="s">
        <v>2720</v>
      </c>
      <c r="J637" s="135" t="s">
        <v>10</v>
      </c>
      <c r="K637" s="135" t="s">
        <v>807</v>
      </c>
      <c r="L637" s="138">
        <v>30000</v>
      </c>
      <c r="M637" s="140">
        <v>0</v>
      </c>
      <c r="N637" s="138">
        <v>912</v>
      </c>
      <c r="O637" s="138">
        <v>861</v>
      </c>
      <c r="P637" s="138">
        <f>SUM(Tabla20[[#This Row],[ADP]:[SFS - Salud Padres]])</f>
        <v>4071</v>
      </c>
      <c r="Q637" s="138">
        <v>24156</v>
      </c>
      <c r="R637" s="135" t="str">
        <f>_xlfn.XLOOKUP(Tabla20[[#This Row],[cedula]],EMPXSEXO[NODOC],EMPXSEXO[GENERO])</f>
        <v>F</v>
      </c>
      <c r="S637" s="135" t="str">
        <f>_xlfn.XLOOKUP(Tabla20[[#This Row],[nomdepto]],Tabla21[LUGAR],Tabla21[CODLUGAR])</f>
        <v>01.83.03</v>
      </c>
      <c r="T637" s="135" t="s">
        <v>3724</v>
      </c>
      <c r="U637" s="135" t="s">
        <v>3723</v>
      </c>
      <c r="V637" s="137">
        <v>0</v>
      </c>
      <c r="W637" s="140">
        <v>0</v>
      </c>
      <c r="X637" s="138">
        <v>4046</v>
      </c>
      <c r="Y637" s="137">
        <v>0</v>
      </c>
      <c r="Z637" s="141">
        <v>0</v>
      </c>
      <c r="AA637" s="138">
        <v>25</v>
      </c>
      <c r="AB637" s="137">
        <v>0</v>
      </c>
      <c r="AC637" s="137">
        <v>0</v>
      </c>
      <c r="AD637" s="140">
        <v>0</v>
      </c>
    </row>
    <row r="638" spans="1:30" hidden="1">
      <c r="A638" t="str">
        <f>Tabla20[[#This Row],[cedula]]&amp;Tabla20[[#This Row],[prog]]&amp;LEFT(Tabla20[[#This Row],[tipo]],3)</f>
        <v>0011097556201FIJ</v>
      </c>
      <c r="B638" s="135" t="s">
        <v>2463</v>
      </c>
      <c r="C638" s="135" t="s">
        <v>11</v>
      </c>
      <c r="D638" s="135" t="s">
        <v>2493</v>
      </c>
      <c r="E638" s="135" t="s">
        <v>3181</v>
      </c>
      <c r="F638" s="135" t="s">
        <v>3182</v>
      </c>
      <c r="G638" s="135" t="s">
        <v>3184</v>
      </c>
      <c r="H638" s="135" t="s">
        <v>3533</v>
      </c>
      <c r="I638" s="135" t="s">
        <v>3534</v>
      </c>
      <c r="J638" s="135" t="s">
        <v>954</v>
      </c>
      <c r="K638" s="135" t="s">
        <v>807</v>
      </c>
      <c r="L638" s="138">
        <v>25000</v>
      </c>
      <c r="M638" s="140">
        <v>0</v>
      </c>
      <c r="N638" s="138">
        <v>760</v>
      </c>
      <c r="O638" s="138">
        <v>717.5</v>
      </c>
      <c r="P638" s="138">
        <f>SUM(Tabla20[[#This Row],[ADP]:[SFS - Salud Padres]])</f>
        <v>25</v>
      </c>
      <c r="Q638" s="138">
        <v>23497.5</v>
      </c>
      <c r="R638" s="135" t="str">
        <f>_xlfn.XLOOKUP(Tabla20[[#This Row],[cedula]],EMPXSEXO[NODOC],EMPXSEXO[GENERO])</f>
        <v>M</v>
      </c>
      <c r="S638" s="135" t="str">
        <f>_xlfn.XLOOKUP(Tabla20[[#This Row],[nomdepto]],Tabla21[LUGAR],Tabla21[CODLUGAR])</f>
        <v>01.83.03</v>
      </c>
      <c r="T638" s="135" t="s">
        <v>3724</v>
      </c>
      <c r="U638" s="135" t="s">
        <v>3723</v>
      </c>
      <c r="V638" s="137">
        <v>0</v>
      </c>
      <c r="W638" s="137">
        <v>0</v>
      </c>
      <c r="X638" s="141">
        <v>0</v>
      </c>
      <c r="Y638" s="137">
        <v>0</v>
      </c>
      <c r="Z638" s="137">
        <v>0</v>
      </c>
      <c r="AA638" s="138">
        <v>25</v>
      </c>
      <c r="AB638" s="137">
        <v>0</v>
      </c>
      <c r="AC638" s="137">
        <v>0</v>
      </c>
      <c r="AD638" s="137">
        <v>0</v>
      </c>
    </row>
    <row r="639" spans="1:30" hidden="1">
      <c r="A639" t="str">
        <f>Tabla20[[#This Row],[cedula]]&amp;Tabla20[[#This Row],[prog]]&amp;LEFT(Tabla20[[#This Row],[tipo]],3)</f>
        <v>2230145697001FIJ</v>
      </c>
      <c r="B639" s="135" t="s">
        <v>2463</v>
      </c>
      <c r="C639" s="135" t="s">
        <v>11</v>
      </c>
      <c r="D639" s="135" t="s">
        <v>2493</v>
      </c>
      <c r="E639" s="135" t="s">
        <v>3181</v>
      </c>
      <c r="F639" s="135" t="s">
        <v>3182</v>
      </c>
      <c r="G639" s="135" t="s">
        <v>3184</v>
      </c>
      <c r="H639" s="135" t="s">
        <v>1950</v>
      </c>
      <c r="I639" s="135" t="s">
        <v>950</v>
      </c>
      <c r="J639" s="135" t="s">
        <v>8</v>
      </c>
      <c r="K639" s="135" t="s">
        <v>807</v>
      </c>
      <c r="L639" s="138">
        <v>20000</v>
      </c>
      <c r="M639" s="141">
        <v>0</v>
      </c>
      <c r="N639" s="138">
        <v>608</v>
      </c>
      <c r="O639" s="138">
        <v>574</v>
      </c>
      <c r="P639" s="138">
        <f>SUM(Tabla20[[#This Row],[ADP]:[SFS - Salud Padres]])</f>
        <v>2817</v>
      </c>
      <c r="Q639" s="138">
        <v>16001</v>
      </c>
      <c r="R639" s="135" t="str">
        <f>_xlfn.XLOOKUP(Tabla20[[#This Row],[cedula]],EMPXSEXO[NODOC],EMPXSEXO[GENERO])</f>
        <v>F</v>
      </c>
      <c r="S639" s="135" t="str">
        <f>_xlfn.XLOOKUP(Tabla20[[#This Row],[nomdepto]],Tabla21[LUGAR],Tabla21[CODLUGAR])</f>
        <v>01.83.03</v>
      </c>
      <c r="T639" s="135" t="s">
        <v>3724</v>
      </c>
      <c r="U639" s="135" t="s">
        <v>3723</v>
      </c>
      <c r="V639" s="137">
        <v>0</v>
      </c>
      <c r="W639" s="137">
        <v>0</v>
      </c>
      <c r="X639" s="139">
        <v>2792</v>
      </c>
      <c r="Y639" s="137">
        <v>0</v>
      </c>
      <c r="Z639" s="137">
        <v>0</v>
      </c>
      <c r="AA639" s="138">
        <v>25</v>
      </c>
      <c r="AB639" s="137">
        <v>0</v>
      </c>
      <c r="AC639" s="137">
        <v>0</v>
      </c>
      <c r="AD639" s="137">
        <v>0</v>
      </c>
    </row>
    <row r="640" spans="1:30" hidden="1">
      <c r="A640" t="str">
        <f>Tabla20[[#This Row],[cedula]]&amp;Tabla20[[#This Row],[prog]]&amp;LEFT(Tabla20[[#This Row],[tipo]],3)</f>
        <v>0530027841201FIJ</v>
      </c>
      <c r="B640" s="135" t="s">
        <v>2463</v>
      </c>
      <c r="C640" s="135" t="s">
        <v>11</v>
      </c>
      <c r="D640" s="135" t="s">
        <v>2493</v>
      </c>
      <c r="E640" s="135" t="s">
        <v>3181</v>
      </c>
      <c r="F640" s="135" t="s">
        <v>3182</v>
      </c>
      <c r="G640" s="135" t="s">
        <v>3184</v>
      </c>
      <c r="H640" s="135" t="s">
        <v>1894</v>
      </c>
      <c r="I640" s="135" t="s">
        <v>1137</v>
      </c>
      <c r="J640" s="135" t="s">
        <v>8</v>
      </c>
      <c r="K640" s="135" t="s">
        <v>807</v>
      </c>
      <c r="L640" s="138">
        <v>20000</v>
      </c>
      <c r="M640" s="137">
        <v>0</v>
      </c>
      <c r="N640" s="138">
        <v>608</v>
      </c>
      <c r="O640" s="138">
        <v>574</v>
      </c>
      <c r="P640" s="138">
        <f>SUM(Tabla20[[#This Row],[ADP]:[SFS - Salud Padres]])</f>
        <v>2771</v>
      </c>
      <c r="Q640" s="138">
        <v>16047</v>
      </c>
      <c r="R640" s="135" t="str">
        <f>_xlfn.XLOOKUP(Tabla20[[#This Row],[cedula]],EMPXSEXO[NODOC],EMPXSEXO[GENERO])</f>
        <v>M</v>
      </c>
      <c r="S640" s="135" t="str">
        <f>_xlfn.XLOOKUP(Tabla20[[#This Row],[nomdepto]],Tabla21[LUGAR],Tabla21[CODLUGAR])</f>
        <v>01.83.03</v>
      </c>
      <c r="T640" s="135" t="s">
        <v>3724</v>
      </c>
      <c r="U640" s="135" t="s">
        <v>3723</v>
      </c>
      <c r="V640" s="137">
        <v>0</v>
      </c>
      <c r="W640" s="140">
        <v>0</v>
      </c>
      <c r="X640" s="139">
        <v>2746</v>
      </c>
      <c r="Y640" s="137">
        <v>0</v>
      </c>
      <c r="Z640" s="140">
        <v>0</v>
      </c>
      <c r="AA640" s="138">
        <v>25</v>
      </c>
      <c r="AB640" s="137">
        <v>0</v>
      </c>
      <c r="AC640" s="137">
        <v>0</v>
      </c>
      <c r="AD640" s="141">
        <v>0</v>
      </c>
    </row>
    <row r="641" spans="1:30" hidden="1">
      <c r="A641" t="str">
        <f>Tabla20[[#This Row],[cedula]]&amp;Tabla20[[#This Row],[prog]]&amp;LEFT(Tabla20[[#This Row],[tipo]],3)</f>
        <v>0580024083901FIJ</v>
      </c>
      <c r="B641" s="135" t="s">
        <v>2463</v>
      </c>
      <c r="C641" s="135" t="s">
        <v>11</v>
      </c>
      <c r="D641" s="135" t="s">
        <v>2493</v>
      </c>
      <c r="E641" s="135" t="s">
        <v>3181</v>
      </c>
      <c r="F641" s="135" t="s">
        <v>3182</v>
      </c>
      <c r="G641" s="135" t="s">
        <v>3187</v>
      </c>
      <c r="H641" s="135" t="s">
        <v>1918</v>
      </c>
      <c r="I641" s="135" t="s">
        <v>837</v>
      </c>
      <c r="J641" s="135" t="s">
        <v>646</v>
      </c>
      <c r="K641" s="135" t="s">
        <v>807</v>
      </c>
      <c r="L641" s="138">
        <v>20000</v>
      </c>
      <c r="M641" s="137">
        <v>0</v>
      </c>
      <c r="N641" s="138">
        <v>608</v>
      </c>
      <c r="O641" s="138">
        <v>574</v>
      </c>
      <c r="P641" s="138">
        <f>SUM(Tabla20[[#This Row],[ADP]:[SFS - Salud Padres]])</f>
        <v>925</v>
      </c>
      <c r="Q641" s="138">
        <v>17893</v>
      </c>
      <c r="R641" s="135" t="str">
        <f>_xlfn.XLOOKUP(Tabla20[[#This Row],[cedula]],EMPXSEXO[NODOC],EMPXSEXO[GENERO])</f>
        <v>M</v>
      </c>
      <c r="S641" s="135" t="str">
        <f>_xlfn.XLOOKUP(Tabla20[[#This Row],[nomdepto]],Tabla21[LUGAR],Tabla21[CODLUGAR])</f>
        <v>01.83.03</v>
      </c>
      <c r="T641" s="135" t="s">
        <v>3724</v>
      </c>
      <c r="U641" s="135" t="s">
        <v>3723</v>
      </c>
      <c r="V641" s="137">
        <v>0</v>
      </c>
      <c r="W641" s="139">
        <v>900</v>
      </c>
      <c r="X641" s="137">
        <v>0</v>
      </c>
      <c r="Y641" s="137">
        <v>0</v>
      </c>
      <c r="Z641" s="140">
        <v>0</v>
      </c>
      <c r="AA641" s="138">
        <v>25</v>
      </c>
      <c r="AB641" s="137">
        <v>0</v>
      </c>
      <c r="AC641" s="137">
        <v>0</v>
      </c>
      <c r="AD641" s="137">
        <v>0</v>
      </c>
    </row>
    <row r="642" spans="1:30" hidden="1">
      <c r="A642" t="str">
        <f>Tabla20[[#This Row],[cedula]]&amp;Tabla20[[#This Row],[prog]]&amp;LEFT(Tabla20[[#This Row],[tipo]],3)</f>
        <v>0010772137511FIJ</v>
      </c>
      <c r="B642" s="135" t="s">
        <v>2463</v>
      </c>
      <c r="C642" s="135" t="s">
        <v>11</v>
      </c>
      <c r="D642" s="135" t="s">
        <v>2496</v>
      </c>
      <c r="E642" s="135" t="s">
        <v>3181</v>
      </c>
      <c r="F642" s="135" t="s">
        <v>3222</v>
      </c>
      <c r="G642" s="135" t="s">
        <v>3185</v>
      </c>
      <c r="H642" s="135" t="s">
        <v>1965</v>
      </c>
      <c r="I642" s="135" t="s">
        <v>246</v>
      </c>
      <c r="J642" s="135" t="s">
        <v>128</v>
      </c>
      <c r="K642" s="110" t="s">
        <v>1659</v>
      </c>
      <c r="L642" s="138">
        <v>115000</v>
      </c>
      <c r="M642" s="139">
        <v>15633.74</v>
      </c>
      <c r="N642" s="138">
        <v>3496</v>
      </c>
      <c r="O642" s="138">
        <v>3300.5</v>
      </c>
      <c r="P642" s="138">
        <f>SUM(Tabla20[[#This Row],[ADP]:[SFS - Salud Padres]])</f>
        <v>4071</v>
      </c>
      <c r="Q642" s="138">
        <v>88498.76</v>
      </c>
      <c r="R642" s="135" t="str">
        <f>_xlfn.XLOOKUP(Tabla20[[#This Row],[cedula]],EMPXSEXO[NODOC],EMPXSEXO[GENERO])</f>
        <v>M</v>
      </c>
      <c r="S642" s="135" t="str">
        <f>_xlfn.XLOOKUP(Tabla20[[#This Row],[nomdepto]],Tabla21[LUGAR],Tabla21[CODLUGAR])</f>
        <v>01.83.03.00.00.01</v>
      </c>
      <c r="T642" s="135" t="s">
        <v>3724</v>
      </c>
      <c r="U642" s="135" t="s">
        <v>3723</v>
      </c>
      <c r="V642" s="137">
        <v>0</v>
      </c>
      <c r="W642" s="137">
        <v>0</v>
      </c>
      <c r="X642" s="139">
        <v>4046</v>
      </c>
      <c r="Y642" s="137">
        <v>0</v>
      </c>
      <c r="Z642" s="137">
        <v>0</v>
      </c>
      <c r="AA642" s="138">
        <v>25</v>
      </c>
      <c r="AB642" s="137">
        <v>0</v>
      </c>
      <c r="AC642" s="137">
        <v>0</v>
      </c>
      <c r="AD642" s="137">
        <v>0</v>
      </c>
    </row>
    <row r="643" spans="1:30" hidden="1">
      <c r="A643" t="str">
        <f>Tabla20[[#This Row],[cedula]]&amp;Tabla20[[#This Row],[prog]]&amp;LEFT(Tabla20[[#This Row],[tipo]],3)</f>
        <v>0010175225111FIJ</v>
      </c>
      <c r="B643" s="135" t="s">
        <v>2463</v>
      </c>
      <c r="C643" s="135" t="s">
        <v>11</v>
      </c>
      <c r="D643" s="135" t="s">
        <v>2496</v>
      </c>
      <c r="E643" s="135" t="s">
        <v>3181</v>
      </c>
      <c r="F643" s="135" t="s">
        <v>3222</v>
      </c>
      <c r="G643" s="135" t="s">
        <v>3193</v>
      </c>
      <c r="H643" s="135" t="s">
        <v>2020</v>
      </c>
      <c r="I643" s="135" t="s">
        <v>528</v>
      </c>
      <c r="J643" s="135" t="s">
        <v>909</v>
      </c>
      <c r="K643" s="135" t="s">
        <v>1655</v>
      </c>
      <c r="L643" s="138">
        <v>115000</v>
      </c>
      <c r="M643" s="139">
        <v>15633.74</v>
      </c>
      <c r="N643" s="138">
        <v>3496</v>
      </c>
      <c r="O643" s="138">
        <v>3300.5</v>
      </c>
      <c r="P643" s="138">
        <f>SUM(Tabla20[[#This Row],[ADP]:[SFS - Salud Padres]])</f>
        <v>525</v>
      </c>
      <c r="Q643" s="138">
        <v>92044.76</v>
      </c>
      <c r="R643" s="135" t="str">
        <f>_xlfn.XLOOKUP(Tabla20[[#This Row],[cedula]],EMPXSEXO[NODOC],EMPXSEXO[GENERO])</f>
        <v>F</v>
      </c>
      <c r="S643" s="135" t="str">
        <f>_xlfn.XLOOKUP(Tabla20[[#This Row],[nomdepto]],Tabla21[LUGAR],Tabla21[CODLUGAR])</f>
        <v>01.83.03.00.00.02</v>
      </c>
      <c r="T643" s="135" t="s">
        <v>3724</v>
      </c>
      <c r="U643" s="135" t="s">
        <v>3723</v>
      </c>
      <c r="V643" s="137">
        <v>0</v>
      </c>
      <c r="W643" s="138">
        <v>500</v>
      </c>
      <c r="X643" s="140">
        <v>0</v>
      </c>
      <c r="Y643" s="137">
        <v>0</v>
      </c>
      <c r="Z643" s="140">
        <v>0</v>
      </c>
      <c r="AA643" s="138">
        <v>25</v>
      </c>
      <c r="AB643" s="137">
        <v>0</v>
      </c>
      <c r="AC643" s="137">
        <v>0</v>
      </c>
      <c r="AD643" s="137">
        <v>0</v>
      </c>
    </row>
    <row r="644" spans="1:30" hidden="1">
      <c r="A644" t="str">
        <f>Tabla20[[#This Row],[cedula]]&amp;Tabla20[[#This Row],[prog]]&amp;LEFT(Tabla20[[#This Row],[tipo]],3)</f>
        <v>0260006682911FIJ</v>
      </c>
      <c r="B644" s="135" t="s">
        <v>2463</v>
      </c>
      <c r="C644" s="135" t="s">
        <v>11</v>
      </c>
      <c r="D644" s="135" t="s">
        <v>2496</v>
      </c>
      <c r="E644" s="135" t="s">
        <v>3181</v>
      </c>
      <c r="F644" s="135" t="s">
        <v>3222</v>
      </c>
      <c r="G644" s="135" t="s">
        <v>3193</v>
      </c>
      <c r="H644" s="135" t="s">
        <v>2013</v>
      </c>
      <c r="I644" s="135" t="s">
        <v>239</v>
      </c>
      <c r="J644" s="135" t="s">
        <v>237</v>
      </c>
      <c r="K644" s="135" t="s">
        <v>1655</v>
      </c>
      <c r="L644" s="138">
        <v>55000</v>
      </c>
      <c r="M644" s="139">
        <v>2559.6799999999998</v>
      </c>
      <c r="N644" s="138">
        <v>1672</v>
      </c>
      <c r="O644" s="138">
        <v>1578.5</v>
      </c>
      <c r="P644" s="138">
        <f>SUM(Tabla20[[#This Row],[ADP]:[SFS - Salud Padres]])</f>
        <v>9337.6</v>
      </c>
      <c r="Q644" s="138">
        <v>39852.22</v>
      </c>
      <c r="R644" s="135" t="str">
        <f>_xlfn.XLOOKUP(Tabla20[[#This Row],[cedula]],EMPXSEXO[NODOC],EMPXSEXO[GENERO])</f>
        <v>M</v>
      </c>
      <c r="S644" s="135" t="str">
        <f>_xlfn.XLOOKUP(Tabla20[[#This Row],[nomdepto]],Tabla21[LUGAR],Tabla21[CODLUGAR])</f>
        <v>01.83.03.00.00.02</v>
      </c>
      <c r="T644" s="135" t="s">
        <v>3724</v>
      </c>
      <c r="U644" s="135" t="s">
        <v>3723</v>
      </c>
      <c r="V644" s="137">
        <v>0</v>
      </c>
      <c r="W644" s="140">
        <v>0</v>
      </c>
      <c r="X644" s="139">
        <v>9262.6</v>
      </c>
      <c r="Y644" s="137">
        <v>0</v>
      </c>
      <c r="Z644" s="139">
        <v>50</v>
      </c>
      <c r="AA644" s="138">
        <v>25</v>
      </c>
      <c r="AB644" s="137">
        <v>0</v>
      </c>
      <c r="AC644" s="137">
        <v>0</v>
      </c>
      <c r="AD644" s="140">
        <v>0</v>
      </c>
    </row>
    <row r="645" spans="1:30" hidden="1">
      <c r="A645" t="str">
        <f>Tabla20[[#This Row],[cedula]]&amp;Tabla20[[#This Row],[prog]]&amp;LEFT(Tabla20[[#This Row],[tipo]],3)</f>
        <v>0010859481311FIJ</v>
      </c>
      <c r="B645" s="135" t="s">
        <v>2463</v>
      </c>
      <c r="C645" s="135" t="s">
        <v>11</v>
      </c>
      <c r="D645" s="135" t="s">
        <v>2496</v>
      </c>
      <c r="E645" s="135" t="s">
        <v>3181</v>
      </c>
      <c r="F645" s="135" t="s">
        <v>3222</v>
      </c>
      <c r="G645" s="135" t="s">
        <v>3195</v>
      </c>
      <c r="H645" s="135" t="s">
        <v>1266</v>
      </c>
      <c r="I645" s="135" t="s">
        <v>518</v>
      </c>
      <c r="J645" s="135" t="s">
        <v>99</v>
      </c>
      <c r="K645" s="135" t="s">
        <v>1655</v>
      </c>
      <c r="L645" s="138">
        <v>50000</v>
      </c>
      <c r="M645" s="139">
        <v>1617.38</v>
      </c>
      <c r="N645" s="138">
        <v>1520</v>
      </c>
      <c r="O645" s="138">
        <v>1435</v>
      </c>
      <c r="P645" s="138">
        <f>SUM(Tabla20[[#This Row],[ADP]:[SFS - Salud Padres]])</f>
        <v>1652.45</v>
      </c>
      <c r="Q645" s="138">
        <v>43775.17</v>
      </c>
      <c r="R645" s="135" t="str">
        <f>_xlfn.XLOOKUP(Tabla20[[#This Row],[cedula]],EMPXSEXO[NODOC],EMPXSEXO[GENERO])</f>
        <v>F</v>
      </c>
      <c r="S645" s="135" t="str">
        <f>_xlfn.XLOOKUP(Tabla20[[#This Row],[nomdepto]],Tabla21[LUGAR],Tabla21[CODLUGAR])</f>
        <v>01.83.03.00.00.02</v>
      </c>
      <c r="T645" s="135" t="s">
        <v>3724</v>
      </c>
      <c r="U645" s="135" t="s">
        <v>3723</v>
      </c>
      <c r="V645" s="137">
        <v>0</v>
      </c>
      <c r="W645" s="137">
        <v>0</v>
      </c>
      <c r="X645" s="140">
        <v>0</v>
      </c>
      <c r="Y645" s="137">
        <v>0</v>
      </c>
      <c r="Z645" s="138">
        <v>50</v>
      </c>
      <c r="AA645" s="138">
        <v>25</v>
      </c>
      <c r="AB645" s="137">
        <v>0</v>
      </c>
      <c r="AC645" s="137">
        <v>0</v>
      </c>
      <c r="AD645" s="139">
        <v>1577.45</v>
      </c>
    </row>
    <row r="646" spans="1:30" hidden="1">
      <c r="A646" t="str">
        <f>Tabla20[[#This Row],[cedula]]&amp;Tabla20[[#This Row],[prog]]&amp;LEFT(Tabla20[[#This Row],[tipo]],3)</f>
        <v>0010763899111FIJ</v>
      </c>
      <c r="B646" s="135" t="s">
        <v>2463</v>
      </c>
      <c r="C646" s="135" t="s">
        <v>11</v>
      </c>
      <c r="D646" s="135" t="s">
        <v>2496</v>
      </c>
      <c r="E646" s="135" t="s">
        <v>3181</v>
      </c>
      <c r="F646" s="135" t="s">
        <v>3222</v>
      </c>
      <c r="G646" s="135" t="s">
        <v>3187</v>
      </c>
      <c r="H646" s="135" t="s">
        <v>1189</v>
      </c>
      <c r="I646" s="135" t="s">
        <v>373</v>
      </c>
      <c r="J646" s="135" t="s">
        <v>374</v>
      </c>
      <c r="K646" s="135" t="s">
        <v>1655</v>
      </c>
      <c r="L646" s="138">
        <v>40000</v>
      </c>
      <c r="M646" s="141">
        <v>0</v>
      </c>
      <c r="N646" s="138">
        <v>1216</v>
      </c>
      <c r="O646" s="138">
        <v>1148</v>
      </c>
      <c r="P646" s="138">
        <f>SUM(Tabla20[[#This Row],[ADP]:[SFS - Salud Padres]])</f>
        <v>12279.53</v>
      </c>
      <c r="Q646" s="138">
        <v>25356.47</v>
      </c>
      <c r="R646" s="135" t="str">
        <f>_xlfn.XLOOKUP(Tabla20[[#This Row],[cedula]],EMPXSEXO[NODOC],EMPXSEXO[GENERO])</f>
        <v>F</v>
      </c>
      <c r="S646" s="135" t="str">
        <f>_xlfn.XLOOKUP(Tabla20[[#This Row],[nomdepto]],Tabla21[LUGAR],Tabla21[CODLUGAR])</f>
        <v>01.83.03.00.00.02</v>
      </c>
      <c r="T646" s="135" t="s">
        <v>3724</v>
      </c>
      <c r="U646" s="135" t="s">
        <v>3723</v>
      </c>
      <c r="V646" s="137">
        <v>0</v>
      </c>
      <c r="W646" s="138">
        <v>300</v>
      </c>
      <c r="X646" s="139">
        <v>11904.53</v>
      </c>
      <c r="Y646" s="137">
        <v>0</v>
      </c>
      <c r="Z646" s="138">
        <v>50</v>
      </c>
      <c r="AA646" s="138">
        <v>25</v>
      </c>
      <c r="AB646" s="137">
        <v>0</v>
      </c>
      <c r="AC646" s="137">
        <v>0</v>
      </c>
      <c r="AD646" s="137">
        <v>0</v>
      </c>
    </row>
    <row r="647" spans="1:30" hidden="1">
      <c r="A647" t="str">
        <f>Tabla20[[#This Row],[cedula]]&amp;Tabla20[[#This Row],[prog]]&amp;LEFT(Tabla20[[#This Row],[tipo]],3)</f>
        <v>0010432177311FIJ</v>
      </c>
      <c r="B647" s="135" t="s">
        <v>2463</v>
      </c>
      <c r="C647" s="135" t="s">
        <v>11</v>
      </c>
      <c r="D647" s="135" t="s">
        <v>2496</v>
      </c>
      <c r="E647" s="135" t="s">
        <v>3181</v>
      </c>
      <c r="F647" s="135" t="s">
        <v>3222</v>
      </c>
      <c r="G647" s="135" t="s">
        <v>3188</v>
      </c>
      <c r="H647" s="135" t="s">
        <v>1268</v>
      </c>
      <c r="I647" s="135" t="s">
        <v>454</v>
      </c>
      <c r="J647" s="135" t="s">
        <v>455</v>
      </c>
      <c r="K647" s="135" t="s">
        <v>1655</v>
      </c>
      <c r="L647" s="138">
        <v>35000</v>
      </c>
      <c r="M647" s="141">
        <v>0</v>
      </c>
      <c r="N647" s="138">
        <v>1064</v>
      </c>
      <c r="O647" s="138">
        <v>1004.5</v>
      </c>
      <c r="P647" s="138">
        <f>SUM(Tabla20[[#This Row],[ADP]:[SFS - Salud Padres]])</f>
        <v>14193.77</v>
      </c>
      <c r="Q647" s="138">
        <v>18737.73</v>
      </c>
      <c r="R647" s="135" t="str">
        <f>_xlfn.XLOOKUP(Tabla20[[#This Row],[cedula]],EMPXSEXO[NODOC],EMPXSEXO[GENERO])</f>
        <v>M</v>
      </c>
      <c r="S647" s="135" t="str">
        <f>_xlfn.XLOOKUP(Tabla20[[#This Row],[nomdepto]],Tabla21[LUGAR],Tabla21[CODLUGAR])</f>
        <v>01.83.03.00.00.02</v>
      </c>
      <c r="T647" s="135" t="s">
        <v>3724</v>
      </c>
      <c r="U647" s="135" t="s">
        <v>3723</v>
      </c>
      <c r="V647" s="137">
        <v>0</v>
      </c>
      <c r="W647" s="139">
        <v>300</v>
      </c>
      <c r="X647" s="138">
        <v>13818.77</v>
      </c>
      <c r="Y647" s="137">
        <v>0</v>
      </c>
      <c r="Z647" s="139">
        <v>50</v>
      </c>
      <c r="AA647" s="138">
        <v>25</v>
      </c>
      <c r="AB647" s="137">
        <v>0</v>
      </c>
      <c r="AC647" s="137">
        <v>0</v>
      </c>
      <c r="AD647" s="137">
        <v>0</v>
      </c>
    </row>
    <row r="648" spans="1:30" hidden="1">
      <c r="A648" t="str">
        <f>Tabla20[[#This Row],[cedula]]&amp;Tabla20[[#This Row],[prog]]&amp;LEFT(Tabla20[[#This Row],[tipo]],3)</f>
        <v>0010998783411FIJ</v>
      </c>
      <c r="B648" s="135" t="s">
        <v>2463</v>
      </c>
      <c r="C648" s="135" t="s">
        <v>11</v>
      </c>
      <c r="D648" s="135" t="s">
        <v>2496</v>
      </c>
      <c r="E648" s="135" t="s">
        <v>3181</v>
      </c>
      <c r="F648" s="135" t="s">
        <v>3222</v>
      </c>
      <c r="G648" s="135" t="s">
        <v>3185</v>
      </c>
      <c r="H648" s="135" t="s">
        <v>2024</v>
      </c>
      <c r="I648" s="135" t="s">
        <v>539</v>
      </c>
      <c r="J648" s="135" t="s">
        <v>540</v>
      </c>
      <c r="K648" s="135" t="s">
        <v>1655</v>
      </c>
      <c r="L648" s="138">
        <v>26250</v>
      </c>
      <c r="M648" s="141">
        <v>0</v>
      </c>
      <c r="N648" s="138">
        <v>798</v>
      </c>
      <c r="O648" s="138">
        <v>753.38</v>
      </c>
      <c r="P648" s="138">
        <f>SUM(Tabla20[[#This Row],[ADP]:[SFS - Salud Padres]])</f>
        <v>375</v>
      </c>
      <c r="Q648" s="138">
        <v>24323.62</v>
      </c>
      <c r="R648" s="135" t="str">
        <f>_xlfn.XLOOKUP(Tabla20[[#This Row],[cedula]],EMPXSEXO[NODOC],EMPXSEXO[GENERO])</f>
        <v>F</v>
      </c>
      <c r="S648" s="135" t="str">
        <f>_xlfn.XLOOKUP(Tabla20[[#This Row],[nomdepto]],Tabla21[LUGAR],Tabla21[CODLUGAR])</f>
        <v>01.83.03.00.00.02</v>
      </c>
      <c r="T648" s="135" t="s">
        <v>3724</v>
      </c>
      <c r="U648" s="135" t="s">
        <v>3723</v>
      </c>
      <c r="V648" s="137">
        <v>0</v>
      </c>
      <c r="W648" s="139">
        <v>300</v>
      </c>
      <c r="X648" s="140">
        <v>0</v>
      </c>
      <c r="Y648" s="137">
        <v>0</v>
      </c>
      <c r="Z648" s="138">
        <v>50</v>
      </c>
      <c r="AA648" s="138">
        <v>25</v>
      </c>
      <c r="AB648" s="137">
        <v>0</v>
      </c>
      <c r="AC648" s="137">
        <v>0</v>
      </c>
      <c r="AD648" s="137">
        <v>0</v>
      </c>
    </row>
    <row r="649" spans="1:30" hidden="1">
      <c r="A649" t="str">
        <f>Tabla20[[#This Row],[cedula]]&amp;Tabla20[[#This Row],[prog]]&amp;LEFT(Tabla20[[#This Row],[tipo]],3)</f>
        <v>0010220246211FIJ</v>
      </c>
      <c r="B649" s="135" t="s">
        <v>2463</v>
      </c>
      <c r="C649" s="135" t="s">
        <v>11</v>
      </c>
      <c r="D649" s="135" t="s">
        <v>2496</v>
      </c>
      <c r="E649" s="135" t="s">
        <v>3181</v>
      </c>
      <c r="F649" s="135" t="s">
        <v>3222</v>
      </c>
      <c r="G649" s="135" t="s">
        <v>3188</v>
      </c>
      <c r="H649" s="135" t="s">
        <v>1265</v>
      </c>
      <c r="I649" s="135" t="s">
        <v>509</v>
      </c>
      <c r="J649" s="135" t="s">
        <v>27</v>
      </c>
      <c r="K649" s="135" t="s">
        <v>1655</v>
      </c>
      <c r="L649" s="138">
        <v>24000</v>
      </c>
      <c r="M649" s="141">
        <v>0</v>
      </c>
      <c r="N649" s="138">
        <v>729.6</v>
      </c>
      <c r="O649" s="138">
        <v>688.8</v>
      </c>
      <c r="P649" s="138">
        <f>SUM(Tabla20[[#This Row],[ADP]:[SFS - Salud Padres]])</f>
        <v>10036.540000000001</v>
      </c>
      <c r="Q649" s="138">
        <v>12545.06</v>
      </c>
      <c r="R649" s="135" t="str">
        <f>_xlfn.XLOOKUP(Tabla20[[#This Row],[cedula]],EMPXSEXO[NODOC],EMPXSEXO[GENERO])</f>
        <v>M</v>
      </c>
      <c r="S649" s="135" t="str">
        <f>_xlfn.XLOOKUP(Tabla20[[#This Row],[nomdepto]],Tabla21[LUGAR],Tabla21[CODLUGAR])</f>
        <v>01.83.03.00.00.02</v>
      </c>
      <c r="T649" s="135" t="s">
        <v>3724</v>
      </c>
      <c r="U649" s="135" t="s">
        <v>3723</v>
      </c>
      <c r="V649" s="137">
        <v>0</v>
      </c>
      <c r="W649" s="137">
        <v>0</v>
      </c>
      <c r="X649" s="139">
        <v>10011.540000000001</v>
      </c>
      <c r="Y649" s="137">
        <v>0</v>
      </c>
      <c r="Z649" s="141">
        <v>0</v>
      </c>
      <c r="AA649" s="138">
        <v>25</v>
      </c>
      <c r="AB649" s="137">
        <v>0</v>
      </c>
      <c r="AC649" s="137">
        <v>0</v>
      </c>
      <c r="AD649" s="137">
        <v>0</v>
      </c>
    </row>
    <row r="650" spans="1:30" hidden="1">
      <c r="A650" t="str">
        <f>Tabla20[[#This Row],[cedula]]&amp;Tabla20[[#This Row],[prog]]&amp;LEFT(Tabla20[[#This Row],[tipo]],3)</f>
        <v>0011274879311FIJ</v>
      </c>
      <c r="B650" s="135" t="s">
        <v>2463</v>
      </c>
      <c r="C650" s="135" t="s">
        <v>11</v>
      </c>
      <c r="D650" s="135" t="s">
        <v>2496</v>
      </c>
      <c r="E650" s="135" t="s">
        <v>3181</v>
      </c>
      <c r="F650" s="135" t="s">
        <v>3222</v>
      </c>
      <c r="G650" s="135" t="s">
        <v>3189</v>
      </c>
      <c r="H650" s="135" t="s">
        <v>2206</v>
      </c>
      <c r="I650" s="135" t="s">
        <v>365</v>
      </c>
      <c r="J650" s="135" t="s">
        <v>8</v>
      </c>
      <c r="K650" s="135" t="s">
        <v>1655</v>
      </c>
      <c r="L650" s="138">
        <v>20000</v>
      </c>
      <c r="M650" s="141">
        <v>0</v>
      </c>
      <c r="N650" s="138">
        <v>608</v>
      </c>
      <c r="O650" s="138">
        <v>574</v>
      </c>
      <c r="P650" s="138">
        <f>SUM(Tabla20[[#This Row],[ADP]:[SFS - Salud Padres]])</f>
        <v>12596.75</v>
      </c>
      <c r="Q650" s="138">
        <v>6221.25</v>
      </c>
      <c r="R650" s="135" t="str">
        <f>_xlfn.XLOOKUP(Tabla20[[#This Row],[cedula]],EMPXSEXO[NODOC],EMPXSEXO[GENERO])</f>
        <v>F</v>
      </c>
      <c r="S650" s="135" t="str">
        <f>_xlfn.XLOOKUP(Tabla20[[#This Row],[nomdepto]],Tabla21[LUGAR],Tabla21[CODLUGAR])</f>
        <v>01.83.03.00.00.02</v>
      </c>
      <c r="T650" s="135" t="s">
        <v>3724</v>
      </c>
      <c r="U650" s="135" t="s">
        <v>3723</v>
      </c>
      <c r="V650" s="137">
        <v>0</v>
      </c>
      <c r="W650" s="139">
        <v>300</v>
      </c>
      <c r="X650" s="139">
        <v>12171.75</v>
      </c>
      <c r="Y650" s="137">
        <v>0</v>
      </c>
      <c r="Z650" s="139">
        <v>100</v>
      </c>
      <c r="AA650" s="138">
        <v>25</v>
      </c>
      <c r="AB650" s="137">
        <v>0</v>
      </c>
      <c r="AC650" s="137">
        <v>0</v>
      </c>
      <c r="AD650" s="137">
        <v>0</v>
      </c>
    </row>
    <row r="651" spans="1:30" hidden="1">
      <c r="A651" t="str">
        <f>Tabla20[[#This Row],[cedula]]&amp;Tabla20[[#This Row],[prog]]&amp;LEFT(Tabla20[[#This Row],[tipo]],3)</f>
        <v>2230003370511FIJ</v>
      </c>
      <c r="B651" s="135" t="s">
        <v>2463</v>
      </c>
      <c r="C651" s="135" t="s">
        <v>11</v>
      </c>
      <c r="D651" s="135" t="s">
        <v>2496</v>
      </c>
      <c r="E651" s="135" t="s">
        <v>3181</v>
      </c>
      <c r="F651" s="135" t="s">
        <v>3222</v>
      </c>
      <c r="G651" s="135" t="s">
        <v>3186</v>
      </c>
      <c r="H651" s="135" t="s">
        <v>2012</v>
      </c>
      <c r="I651" s="135" t="s">
        <v>1530</v>
      </c>
      <c r="J651" s="135" t="s">
        <v>8</v>
      </c>
      <c r="K651" s="135" t="s">
        <v>1655</v>
      </c>
      <c r="L651" s="138">
        <v>20000</v>
      </c>
      <c r="M651" s="141">
        <v>0</v>
      </c>
      <c r="N651" s="138">
        <v>608</v>
      </c>
      <c r="O651" s="138">
        <v>574</v>
      </c>
      <c r="P651" s="138">
        <f>SUM(Tabla20[[#This Row],[ADP]:[SFS - Salud Padres]])</f>
        <v>13742.95</v>
      </c>
      <c r="Q651" s="138">
        <v>5075.05</v>
      </c>
      <c r="R651" s="135" t="str">
        <f>_xlfn.XLOOKUP(Tabla20[[#This Row],[cedula]],EMPXSEXO[NODOC],EMPXSEXO[GENERO])</f>
        <v>F</v>
      </c>
      <c r="S651" s="135" t="str">
        <f>_xlfn.XLOOKUP(Tabla20[[#This Row],[nomdepto]],Tabla21[LUGAR],Tabla21[CODLUGAR])</f>
        <v>01.83.03.00.00.02</v>
      </c>
      <c r="T651" s="135" t="s">
        <v>3724</v>
      </c>
      <c r="U651" s="135" t="s">
        <v>3723</v>
      </c>
      <c r="V651" s="137">
        <v>0</v>
      </c>
      <c r="W651" s="140">
        <v>0</v>
      </c>
      <c r="X651" s="139">
        <v>13717.95</v>
      </c>
      <c r="Y651" s="137">
        <v>0</v>
      </c>
      <c r="Z651" s="141">
        <v>0</v>
      </c>
      <c r="AA651" s="138">
        <v>25</v>
      </c>
      <c r="AB651" s="137">
        <v>0</v>
      </c>
      <c r="AC651" s="137">
        <v>0</v>
      </c>
      <c r="AD651" s="137">
        <v>0</v>
      </c>
    </row>
    <row r="652" spans="1:30" hidden="1">
      <c r="A652" t="str">
        <f>Tabla20[[#This Row],[cedula]]&amp;Tabla20[[#This Row],[prog]]&amp;LEFT(Tabla20[[#This Row],[tipo]],3)</f>
        <v>0590018402811FIJ</v>
      </c>
      <c r="B652" s="135" t="s">
        <v>2463</v>
      </c>
      <c r="C652" s="135" t="s">
        <v>11</v>
      </c>
      <c r="D652" s="135" t="s">
        <v>2496</v>
      </c>
      <c r="E652" s="135" t="s">
        <v>3181</v>
      </c>
      <c r="F652" s="135" t="s">
        <v>3222</v>
      </c>
      <c r="G652" s="135" t="s">
        <v>3201</v>
      </c>
      <c r="H652" s="135" t="s">
        <v>2016</v>
      </c>
      <c r="I652" s="135" t="s">
        <v>242</v>
      </c>
      <c r="J652" s="135" t="s">
        <v>243</v>
      </c>
      <c r="K652" s="135" t="s">
        <v>1655</v>
      </c>
      <c r="L652" s="138">
        <v>20000</v>
      </c>
      <c r="M652" s="137">
        <v>0</v>
      </c>
      <c r="N652" s="138">
        <v>608</v>
      </c>
      <c r="O652" s="138">
        <v>574</v>
      </c>
      <c r="P652" s="138">
        <f>SUM(Tabla20[[#This Row],[ADP]:[SFS - Salud Padres]])</f>
        <v>12020.15</v>
      </c>
      <c r="Q652" s="138">
        <v>6797.85</v>
      </c>
      <c r="R652" s="135" t="str">
        <f>_xlfn.XLOOKUP(Tabla20[[#This Row],[cedula]],EMPXSEXO[NODOC],EMPXSEXO[GENERO])</f>
        <v>M</v>
      </c>
      <c r="S652" s="135" t="str">
        <f>_xlfn.XLOOKUP(Tabla20[[#This Row],[nomdepto]],Tabla21[LUGAR],Tabla21[CODLUGAR])</f>
        <v>01.83.03.00.00.02</v>
      </c>
      <c r="T652" s="135" t="s">
        <v>3724</v>
      </c>
      <c r="U652" s="135" t="s">
        <v>3723</v>
      </c>
      <c r="V652" s="137">
        <v>0</v>
      </c>
      <c r="W652" s="137">
        <v>0</v>
      </c>
      <c r="X652" s="138">
        <v>11995.15</v>
      </c>
      <c r="Y652" s="137">
        <v>0</v>
      </c>
      <c r="Z652" s="137">
        <v>0</v>
      </c>
      <c r="AA652" s="138">
        <v>25</v>
      </c>
      <c r="AB652" s="137">
        <v>0</v>
      </c>
      <c r="AC652" s="137">
        <v>0</v>
      </c>
      <c r="AD652" s="137">
        <v>0</v>
      </c>
    </row>
    <row r="653" spans="1:30" hidden="1">
      <c r="A653" t="str">
        <f>Tabla20[[#This Row],[cedula]]&amp;Tabla20[[#This Row],[prog]]&amp;LEFT(Tabla20[[#This Row],[tipo]],3)</f>
        <v>0010170949111FIJ</v>
      </c>
      <c r="B653" s="135" t="s">
        <v>2463</v>
      </c>
      <c r="C653" s="135" t="s">
        <v>11</v>
      </c>
      <c r="D653" s="135" t="s">
        <v>2496</v>
      </c>
      <c r="E653" s="135" t="s">
        <v>3181</v>
      </c>
      <c r="F653" s="135" t="s">
        <v>3222</v>
      </c>
      <c r="G653" s="135" t="s">
        <v>3184</v>
      </c>
      <c r="H653" s="135" t="s">
        <v>1978</v>
      </c>
      <c r="I653" s="135" t="s">
        <v>511</v>
      </c>
      <c r="J653" s="135" t="s">
        <v>59</v>
      </c>
      <c r="K653" s="110" t="s">
        <v>1648</v>
      </c>
      <c r="L653" s="138">
        <v>210000</v>
      </c>
      <c r="M653" s="139">
        <v>38154.769999999997</v>
      </c>
      <c r="N653" s="138">
        <v>5685.41</v>
      </c>
      <c r="O653" s="138">
        <v>6027</v>
      </c>
      <c r="P653" s="138">
        <f>SUM(Tabla20[[#This Row],[ADP]:[SFS - Salud Padres]])</f>
        <v>25</v>
      </c>
      <c r="Q653" s="138">
        <v>160107.82</v>
      </c>
      <c r="R653" s="135" t="str">
        <f>_xlfn.XLOOKUP(Tabla20[[#This Row],[cedula]],EMPXSEXO[NODOC],EMPXSEXO[GENERO])</f>
        <v>M</v>
      </c>
      <c r="S653" s="135" t="str">
        <f>_xlfn.XLOOKUP(Tabla20[[#This Row],[nomdepto]],Tabla21[LUGAR],Tabla21[CODLUGAR])</f>
        <v>01.83.03.03</v>
      </c>
      <c r="T653" s="135" t="s">
        <v>3724</v>
      </c>
      <c r="U653" s="135" t="s">
        <v>3723</v>
      </c>
      <c r="V653" s="137">
        <v>0</v>
      </c>
      <c r="W653" s="137">
        <v>0</v>
      </c>
      <c r="X653" s="141">
        <v>0</v>
      </c>
      <c r="Y653" s="137">
        <v>0</v>
      </c>
      <c r="Z653" s="141">
        <v>0</v>
      </c>
      <c r="AA653" s="138">
        <v>25</v>
      </c>
      <c r="AB653" s="137">
        <v>0</v>
      </c>
      <c r="AC653" s="137">
        <v>0</v>
      </c>
      <c r="AD653" s="141">
        <v>0</v>
      </c>
    </row>
    <row r="654" spans="1:30" hidden="1">
      <c r="A654" t="str">
        <f>Tabla20[[#This Row],[cedula]]&amp;Tabla20[[#This Row],[prog]]&amp;LEFT(Tabla20[[#This Row],[tipo]],3)</f>
        <v>0011760613711FIJ</v>
      </c>
      <c r="B654" s="135" t="s">
        <v>2463</v>
      </c>
      <c r="C654" s="135" t="s">
        <v>11</v>
      </c>
      <c r="D654" s="135" t="s">
        <v>2496</v>
      </c>
      <c r="E654" s="135" t="s">
        <v>3181</v>
      </c>
      <c r="F654" s="135" t="s">
        <v>3222</v>
      </c>
      <c r="G654" s="135" t="s">
        <v>3207</v>
      </c>
      <c r="H654" s="135" t="s">
        <v>1948</v>
      </c>
      <c r="I654" s="135" t="s">
        <v>480</v>
      </c>
      <c r="J654" s="135" t="s">
        <v>936</v>
      </c>
      <c r="K654" s="110" t="s">
        <v>1648</v>
      </c>
      <c r="L654" s="138">
        <v>150000</v>
      </c>
      <c r="M654" s="138">
        <v>23866.62</v>
      </c>
      <c r="N654" s="138">
        <v>4560</v>
      </c>
      <c r="O654" s="138">
        <v>4305</v>
      </c>
      <c r="P654" s="138">
        <f>SUM(Tabla20[[#This Row],[ADP]:[SFS - Salud Padres]])</f>
        <v>375</v>
      </c>
      <c r="Q654" s="138">
        <v>116893.38</v>
      </c>
      <c r="R654" s="135" t="str">
        <f>_xlfn.XLOOKUP(Tabla20[[#This Row],[cedula]],EMPXSEXO[NODOC],EMPXSEXO[GENERO])</f>
        <v>M</v>
      </c>
      <c r="S654" s="135" t="str">
        <f>_xlfn.XLOOKUP(Tabla20[[#This Row],[nomdepto]],Tabla21[LUGAR],Tabla21[CODLUGAR])</f>
        <v>01.83.03.03</v>
      </c>
      <c r="T654" s="135" t="s">
        <v>3724</v>
      </c>
      <c r="U654" s="135" t="s">
        <v>3723</v>
      </c>
      <c r="V654" s="137">
        <v>0</v>
      </c>
      <c r="W654" s="139">
        <v>300</v>
      </c>
      <c r="X654" s="137">
        <v>0</v>
      </c>
      <c r="Y654" s="137">
        <v>0</v>
      </c>
      <c r="Z654" s="139">
        <v>50</v>
      </c>
      <c r="AA654" s="138">
        <v>25</v>
      </c>
      <c r="AB654" s="137">
        <v>0</v>
      </c>
      <c r="AC654" s="137">
        <v>0</v>
      </c>
      <c r="AD654" s="137">
        <v>0</v>
      </c>
    </row>
    <row r="655" spans="1:30" hidden="1">
      <c r="A655" t="str">
        <f>Tabla20[[#This Row],[cedula]]&amp;Tabla20[[#This Row],[prog]]&amp;LEFT(Tabla20[[#This Row],[tipo]],3)</f>
        <v>0010036804211FIJ</v>
      </c>
      <c r="B655" s="135" t="s">
        <v>2463</v>
      </c>
      <c r="C655" s="135" t="s">
        <v>11</v>
      </c>
      <c r="D655" s="135" t="s">
        <v>2496</v>
      </c>
      <c r="E655" s="135" t="s">
        <v>3181</v>
      </c>
      <c r="F655" s="135" t="s">
        <v>3222</v>
      </c>
      <c r="G655" s="135" t="s">
        <v>3183</v>
      </c>
      <c r="H655" s="135" t="s">
        <v>1114</v>
      </c>
      <c r="I655" s="135" t="s">
        <v>269</v>
      </c>
      <c r="J655" s="135" t="s">
        <v>128</v>
      </c>
      <c r="K655" s="110" t="s">
        <v>1648</v>
      </c>
      <c r="L655" s="138">
        <v>100000</v>
      </c>
      <c r="M655" s="139">
        <v>12105.37</v>
      </c>
      <c r="N655" s="138">
        <v>3040</v>
      </c>
      <c r="O655" s="138">
        <v>2870</v>
      </c>
      <c r="P655" s="138">
        <f>SUM(Tabla20[[#This Row],[ADP]:[SFS - Salud Padres]])</f>
        <v>9421</v>
      </c>
      <c r="Q655" s="138">
        <v>72563.63</v>
      </c>
      <c r="R655" s="135" t="str">
        <f>_xlfn.XLOOKUP(Tabla20[[#This Row],[cedula]],EMPXSEXO[NODOC],EMPXSEXO[GENERO])</f>
        <v>F</v>
      </c>
      <c r="S655" s="135" t="str">
        <f>_xlfn.XLOOKUP(Tabla20[[#This Row],[nomdepto]],Tabla21[LUGAR],Tabla21[CODLUGAR])</f>
        <v>01.83.03.03</v>
      </c>
      <c r="T655" s="135" t="s">
        <v>3724</v>
      </c>
      <c r="U655" s="135" t="s">
        <v>3723</v>
      </c>
      <c r="V655" s="137">
        <v>0</v>
      </c>
      <c r="W655" s="139">
        <v>300</v>
      </c>
      <c r="X655" s="138">
        <v>9046</v>
      </c>
      <c r="Y655" s="137">
        <v>0</v>
      </c>
      <c r="Z655" s="138">
        <v>50</v>
      </c>
      <c r="AA655" s="138">
        <v>25</v>
      </c>
      <c r="AB655" s="137">
        <v>0</v>
      </c>
      <c r="AC655" s="137">
        <v>0</v>
      </c>
      <c r="AD655" s="141">
        <v>0</v>
      </c>
    </row>
    <row r="656" spans="1:30" hidden="1">
      <c r="A656" t="str">
        <f>Tabla20[[#This Row],[cedula]]&amp;Tabla20[[#This Row],[prog]]&amp;LEFT(Tabla20[[#This Row],[tipo]],3)</f>
        <v>0010100562711FIJ</v>
      </c>
      <c r="B656" s="135" t="s">
        <v>2463</v>
      </c>
      <c r="C656" s="135" t="s">
        <v>11</v>
      </c>
      <c r="D656" s="135" t="s">
        <v>2496</v>
      </c>
      <c r="E656" s="135" t="s">
        <v>3181</v>
      </c>
      <c r="F656" s="135" t="s">
        <v>3222</v>
      </c>
      <c r="G656" s="135" t="s">
        <v>3185</v>
      </c>
      <c r="H656" s="135" t="s">
        <v>1997</v>
      </c>
      <c r="I656" s="135" t="s">
        <v>3228</v>
      </c>
      <c r="J656" s="135" t="s">
        <v>32</v>
      </c>
      <c r="K656" s="110" t="s">
        <v>1648</v>
      </c>
      <c r="L656" s="138">
        <v>90000</v>
      </c>
      <c r="M656" s="139">
        <v>9753.1200000000008</v>
      </c>
      <c r="N656" s="138">
        <v>2736</v>
      </c>
      <c r="O656" s="138">
        <v>2583</v>
      </c>
      <c r="P656" s="138">
        <f>SUM(Tabla20[[#This Row],[ADP]:[SFS - Salud Padres]])</f>
        <v>25</v>
      </c>
      <c r="Q656" s="138">
        <v>74902.880000000005</v>
      </c>
      <c r="R656" s="135" t="str">
        <f>_xlfn.XLOOKUP(Tabla20[[#This Row],[cedula]],EMPXSEXO[NODOC],EMPXSEXO[GENERO])</f>
        <v>F</v>
      </c>
      <c r="S656" s="135" t="str">
        <f>_xlfn.XLOOKUP(Tabla20[[#This Row],[nomdepto]],Tabla21[LUGAR],Tabla21[CODLUGAR])</f>
        <v>01.83.03.03</v>
      </c>
      <c r="T656" s="135" t="s">
        <v>3724</v>
      </c>
      <c r="U656" s="135" t="s">
        <v>3723</v>
      </c>
      <c r="V656" s="137">
        <v>0</v>
      </c>
      <c r="W656" s="140">
        <v>0</v>
      </c>
      <c r="X656" s="140">
        <v>0</v>
      </c>
      <c r="Y656" s="137">
        <v>0</v>
      </c>
      <c r="Z656" s="140">
        <v>0</v>
      </c>
      <c r="AA656" s="138">
        <v>25</v>
      </c>
      <c r="AB656" s="137">
        <v>0</v>
      </c>
      <c r="AC656" s="137">
        <v>0</v>
      </c>
      <c r="AD656" s="137">
        <v>0</v>
      </c>
    </row>
    <row r="657" spans="1:30" hidden="1">
      <c r="A657" t="str">
        <f>Tabla20[[#This Row],[cedula]]&amp;Tabla20[[#This Row],[prog]]&amp;LEFT(Tabla20[[#This Row],[tipo]],3)</f>
        <v>0010959168511FIJ</v>
      </c>
      <c r="B657" s="135" t="s">
        <v>2463</v>
      </c>
      <c r="C657" s="135" t="s">
        <v>11</v>
      </c>
      <c r="D657" s="135" t="s">
        <v>2496</v>
      </c>
      <c r="E657" s="135" t="s">
        <v>3181</v>
      </c>
      <c r="F657" s="135" t="s">
        <v>3222</v>
      </c>
      <c r="G657" s="135" t="s">
        <v>3187</v>
      </c>
      <c r="H657" s="135" t="s">
        <v>1253</v>
      </c>
      <c r="I657" s="135" t="s">
        <v>468</v>
      </c>
      <c r="J657" s="135" t="s">
        <v>469</v>
      </c>
      <c r="K657" s="110" t="s">
        <v>1648</v>
      </c>
      <c r="L657" s="138">
        <v>60000</v>
      </c>
      <c r="M657" s="139">
        <v>3171.19</v>
      </c>
      <c r="N657" s="138">
        <v>1824</v>
      </c>
      <c r="O657" s="138">
        <v>1722</v>
      </c>
      <c r="P657" s="138">
        <f>SUM(Tabla20[[#This Row],[ADP]:[SFS - Salud Padres]])</f>
        <v>3948.45</v>
      </c>
      <c r="Q657" s="138">
        <v>49334.36</v>
      </c>
      <c r="R657" s="135" t="str">
        <f>_xlfn.XLOOKUP(Tabla20[[#This Row],[cedula]],EMPXSEXO[NODOC],EMPXSEXO[GENERO])</f>
        <v>F</v>
      </c>
      <c r="S657" s="135" t="str">
        <f>_xlfn.XLOOKUP(Tabla20[[#This Row],[nomdepto]],Tabla21[LUGAR],Tabla21[CODLUGAR])</f>
        <v>01.83.03.03</v>
      </c>
      <c r="T657" s="135" t="s">
        <v>3724</v>
      </c>
      <c r="U657" s="135" t="s">
        <v>3723</v>
      </c>
      <c r="V657" s="137">
        <v>0</v>
      </c>
      <c r="W657" s="139">
        <v>300</v>
      </c>
      <c r="X657" s="139">
        <v>2046</v>
      </c>
      <c r="Y657" s="137">
        <v>0</v>
      </c>
      <c r="Z657" s="137">
        <v>0</v>
      </c>
      <c r="AA657" s="138">
        <v>25</v>
      </c>
      <c r="AB657" s="137">
        <v>0</v>
      </c>
      <c r="AC657" s="137">
        <v>0</v>
      </c>
      <c r="AD657" s="139">
        <v>1577.45</v>
      </c>
    </row>
    <row r="658" spans="1:30" hidden="1">
      <c r="A658" t="str">
        <f>Tabla20[[#This Row],[cedula]]&amp;Tabla20[[#This Row],[prog]]&amp;LEFT(Tabla20[[#This Row],[tipo]],3)</f>
        <v>0011233642511FIJ</v>
      </c>
      <c r="B658" s="135" t="s">
        <v>2463</v>
      </c>
      <c r="C658" s="135" t="s">
        <v>11</v>
      </c>
      <c r="D658" s="135" t="s">
        <v>2496</v>
      </c>
      <c r="E658" s="135" t="s">
        <v>3181</v>
      </c>
      <c r="F658" s="135" t="s">
        <v>3222</v>
      </c>
      <c r="G658" s="135" t="s">
        <v>3187</v>
      </c>
      <c r="H658" s="135" t="s">
        <v>1187</v>
      </c>
      <c r="I658" s="135" t="s">
        <v>496</v>
      </c>
      <c r="J658" s="135" t="s">
        <v>404</v>
      </c>
      <c r="K658" s="110" t="s">
        <v>1648</v>
      </c>
      <c r="L658" s="138">
        <v>50000</v>
      </c>
      <c r="M658" s="139">
        <v>1617.38</v>
      </c>
      <c r="N658" s="138">
        <v>1520</v>
      </c>
      <c r="O658" s="138">
        <v>1435</v>
      </c>
      <c r="P658" s="138">
        <f>SUM(Tabla20[[#This Row],[ADP]:[SFS - Salud Padres]])</f>
        <v>21823.88</v>
      </c>
      <c r="Q658" s="138">
        <v>23603.74</v>
      </c>
      <c r="R658" s="135" t="str">
        <f>_xlfn.XLOOKUP(Tabla20[[#This Row],[cedula]],EMPXSEXO[NODOC],EMPXSEXO[GENERO])</f>
        <v>F</v>
      </c>
      <c r="S658" s="135" t="str">
        <f>_xlfn.XLOOKUP(Tabla20[[#This Row],[nomdepto]],Tabla21[LUGAR],Tabla21[CODLUGAR])</f>
        <v>01.83.03.03</v>
      </c>
      <c r="T658" s="135" t="s">
        <v>3724</v>
      </c>
      <c r="U658" s="135" t="s">
        <v>3723</v>
      </c>
      <c r="V658" s="137">
        <v>0</v>
      </c>
      <c r="W658" s="139">
        <v>300</v>
      </c>
      <c r="X658" s="138">
        <v>19821.43</v>
      </c>
      <c r="Y658" s="137">
        <v>0</v>
      </c>
      <c r="Z658" s="139">
        <v>100</v>
      </c>
      <c r="AA658" s="138">
        <v>25</v>
      </c>
      <c r="AB658" s="137">
        <v>0</v>
      </c>
      <c r="AC658" s="137">
        <v>0</v>
      </c>
      <c r="AD658" s="139">
        <v>1577.45</v>
      </c>
    </row>
    <row r="659" spans="1:30" hidden="1">
      <c r="A659" t="str">
        <f>Tabla20[[#This Row],[cedula]]&amp;Tabla20[[#This Row],[prog]]&amp;LEFT(Tabla20[[#This Row],[tipo]],3)</f>
        <v>0011417563111FIJ</v>
      </c>
      <c r="B659" s="135" t="s">
        <v>2463</v>
      </c>
      <c r="C659" s="135" t="s">
        <v>11</v>
      </c>
      <c r="D659" s="135" t="s">
        <v>2496</v>
      </c>
      <c r="E659" s="135" t="s">
        <v>3181</v>
      </c>
      <c r="F659" s="135" t="s">
        <v>3222</v>
      </c>
      <c r="G659" s="135" t="s">
        <v>3195</v>
      </c>
      <c r="H659" s="135" t="s">
        <v>1096</v>
      </c>
      <c r="I659" s="135" t="s">
        <v>225</v>
      </c>
      <c r="J659" s="135" t="s">
        <v>227</v>
      </c>
      <c r="K659" s="110" t="s">
        <v>1648</v>
      </c>
      <c r="L659" s="138">
        <v>50000</v>
      </c>
      <c r="M659" s="139">
        <v>1854</v>
      </c>
      <c r="N659" s="138">
        <v>1520</v>
      </c>
      <c r="O659" s="138">
        <v>1435</v>
      </c>
      <c r="P659" s="138">
        <f>SUM(Tabla20[[#This Row],[ADP]:[SFS - Salud Padres]])</f>
        <v>29381.81</v>
      </c>
      <c r="Q659" s="138">
        <v>15809.19</v>
      </c>
      <c r="R659" s="135" t="str">
        <f>_xlfn.XLOOKUP(Tabla20[[#This Row],[cedula]],EMPXSEXO[NODOC],EMPXSEXO[GENERO])</f>
        <v>M</v>
      </c>
      <c r="S659" s="135" t="str">
        <f>_xlfn.XLOOKUP(Tabla20[[#This Row],[nomdepto]],Tabla21[LUGAR],Tabla21[CODLUGAR])</f>
        <v>01.83.03.03</v>
      </c>
      <c r="T659" s="135" t="s">
        <v>3724</v>
      </c>
      <c r="U659" s="135" t="s">
        <v>3723</v>
      </c>
      <c r="V659" s="137">
        <v>0</v>
      </c>
      <c r="W659" s="140">
        <v>0</v>
      </c>
      <c r="X659" s="138">
        <v>29306.81</v>
      </c>
      <c r="Y659" s="137">
        <v>0</v>
      </c>
      <c r="Z659" s="138">
        <v>50</v>
      </c>
      <c r="AA659" s="138">
        <v>25</v>
      </c>
      <c r="AB659" s="137">
        <v>0</v>
      </c>
      <c r="AC659" s="137">
        <v>0</v>
      </c>
      <c r="AD659" s="141">
        <v>0</v>
      </c>
    </row>
    <row r="660" spans="1:30" hidden="1">
      <c r="A660" t="str">
        <f>Tabla20[[#This Row],[cedula]]&amp;Tabla20[[#This Row],[prog]]&amp;LEFT(Tabla20[[#This Row],[tipo]],3)</f>
        <v>0010261337911FIJ</v>
      </c>
      <c r="B660" s="135" t="s">
        <v>2463</v>
      </c>
      <c r="C660" s="135" t="s">
        <v>11</v>
      </c>
      <c r="D660" s="135" t="s">
        <v>2496</v>
      </c>
      <c r="E660" s="135" t="s">
        <v>3181</v>
      </c>
      <c r="F660" s="135" t="s">
        <v>3222</v>
      </c>
      <c r="G660" s="135" t="s">
        <v>3186</v>
      </c>
      <c r="H660" s="135" t="s">
        <v>1952</v>
      </c>
      <c r="I660" s="135" t="s">
        <v>487</v>
      </c>
      <c r="J660" s="135" t="s">
        <v>253</v>
      </c>
      <c r="K660" s="110" t="s">
        <v>1648</v>
      </c>
      <c r="L660" s="138">
        <v>49116</v>
      </c>
      <c r="M660" s="138">
        <v>1729.24</v>
      </c>
      <c r="N660" s="138">
        <v>1493.13</v>
      </c>
      <c r="O660" s="138">
        <v>1409.63</v>
      </c>
      <c r="P660" s="138">
        <f>SUM(Tabla20[[#This Row],[ADP]:[SFS - Salud Padres]])</f>
        <v>25</v>
      </c>
      <c r="Q660" s="138">
        <v>44459</v>
      </c>
      <c r="R660" s="135" t="str">
        <f>_xlfn.XLOOKUP(Tabla20[[#This Row],[cedula]],EMPXSEXO[NODOC],EMPXSEXO[GENERO])</f>
        <v>F</v>
      </c>
      <c r="S660" s="135" t="str">
        <f>_xlfn.XLOOKUP(Tabla20[[#This Row],[nomdepto]],Tabla21[LUGAR],Tabla21[CODLUGAR])</f>
        <v>01.83.03.03</v>
      </c>
      <c r="T660" s="135" t="s">
        <v>3724</v>
      </c>
      <c r="U660" s="135" t="s">
        <v>3723</v>
      </c>
      <c r="V660" s="137">
        <v>0</v>
      </c>
      <c r="W660" s="137">
        <v>0</v>
      </c>
      <c r="X660" s="137">
        <v>0</v>
      </c>
      <c r="Y660" s="137">
        <v>0</v>
      </c>
      <c r="Z660" s="140">
        <v>0</v>
      </c>
      <c r="AA660" s="138">
        <v>25</v>
      </c>
      <c r="AB660" s="137">
        <v>0</v>
      </c>
      <c r="AC660" s="137">
        <v>0</v>
      </c>
      <c r="AD660" s="137">
        <v>0</v>
      </c>
    </row>
    <row r="661" spans="1:30" hidden="1">
      <c r="A661" t="str">
        <f>Tabla20[[#This Row],[cedula]]&amp;Tabla20[[#This Row],[prog]]&amp;LEFT(Tabla20[[#This Row],[tipo]],3)</f>
        <v>0010013223211FIJ</v>
      </c>
      <c r="B661" s="135" t="s">
        <v>2463</v>
      </c>
      <c r="C661" s="135" t="s">
        <v>11</v>
      </c>
      <c r="D661" s="135" t="s">
        <v>2496</v>
      </c>
      <c r="E661" s="135" t="s">
        <v>3181</v>
      </c>
      <c r="F661" s="135" t="s">
        <v>3222</v>
      </c>
      <c r="G661" s="135" t="s">
        <v>3185</v>
      </c>
      <c r="H661" s="135" t="s">
        <v>1201</v>
      </c>
      <c r="I661" s="135" t="s">
        <v>508</v>
      </c>
      <c r="J661" s="135" t="s">
        <v>30</v>
      </c>
      <c r="K661" s="110" t="s">
        <v>1648</v>
      </c>
      <c r="L661" s="138">
        <v>36000</v>
      </c>
      <c r="M661" s="140">
        <v>0</v>
      </c>
      <c r="N661" s="138">
        <v>1094.4000000000001</v>
      </c>
      <c r="O661" s="138">
        <v>1033.2</v>
      </c>
      <c r="P661" s="138">
        <f>SUM(Tabla20[[#This Row],[ADP]:[SFS - Salud Padres]])</f>
        <v>10181.5</v>
      </c>
      <c r="Q661" s="138">
        <v>23690.9</v>
      </c>
      <c r="R661" s="135" t="str">
        <f>_xlfn.XLOOKUP(Tabla20[[#This Row],[cedula]],EMPXSEXO[NODOC],EMPXSEXO[GENERO])</f>
        <v>M</v>
      </c>
      <c r="S661" s="135" t="str">
        <f>_xlfn.XLOOKUP(Tabla20[[#This Row],[nomdepto]],Tabla21[LUGAR],Tabla21[CODLUGAR])</f>
        <v>01.83.03.03</v>
      </c>
      <c r="T661" s="135" t="s">
        <v>3724</v>
      </c>
      <c r="U661" s="135" t="s">
        <v>3723</v>
      </c>
      <c r="V661" s="137">
        <v>0</v>
      </c>
      <c r="W661" s="139">
        <v>300</v>
      </c>
      <c r="X661" s="138">
        <v>9806.5</v>
      </c>
      <c r="Y661" s="137">
        <v>0</v>
      </c>
      <c r="Z661" s="139">
        <v>50</v>
      </c>
      <c r="AA661" s="138">
        <v>25</v>
      </c>
      <c r="AB661" s="137">
        <v>0</v>
      </c>
      <c r="AC661" s="137">
        <v>0</v>
      </c>
      <c r="AD661" s="137">
        <v>0</v>
      </c>
    </row>
    <row r="662" spans="1:30" hidden="1">
      <c r="A662" t="str">
        <f>Tabla20[[#This Row],[cedula]]&amp;Tabla20[[#This Row],[prog]]&amp;LEFT(Tabla20[[#This Row],[tipo]],3)</f>
        <v>0010986297911FIJ</v>
      </c>
      <c r="B662" s="135" t="s">
        <v>2463</v>
      </c>
      <c r="C662" s="135" t="s">
        <v>11</v>
      </c>
      <c r="D662" s="135" t="s">
        <v>2496</v>
      </c>
      <c r="E662" s="135" t="s">
        <v>3181</v>
      </c>
      <c r="F662" s="135" t="s">
        <v>3222</v>
      </c>
      <c r="G662" s="135" t="s">
        <v>3188</v>
      </c>
      <c r="H662" s="135" t="s">
        <v>1175</v>
      </c>
      <c r="I662" s="135" t="s">
        <v>492</v>
      </c>
      <c r="J662" s="135" t="s">
        <v>493</v>
      </c>
      <c r="K662" s="110" t="s">
        <v>1648</v>
      </c>
      <c r="L662" s="138">
        <v>35000</v>
      </c>
      <c r="M662" s="141">
        <v>0</v>
      </c>
      <c r="N662" s="138">
        <v>1064</v>
      </c>
      <c r="O662" s="138">
        <v>1004.5</v>
      </c>
      <c r="P662" s="138">
        <f>SUM(Tabla20[[#This Row],[ADP]:[SFS - Salud Padres]])</f>
        <v>20794</v>
      </c>
      <c r="Q662" s="138">
        <v>12137.5</v>
      </c>
      <c r="R662" s="135" t="str">
        <f>_xlfn.XLOOKUP(Tabla20[[#This Row],[cedula]],EMPXSEXO[NODOC],EMPXSEXO[GENERO])</f>
        <v>F</v>
      </c>
      <c r="S662" s="135" t="str">
        <f>_xlfn.XLOOKUP(Tabla20[[#This Row],[nomdepto]],Tabla21[LUGAR],Tabla21[CODLUGAR])</f>
        <v>01.83.03.03</v>
      </c>
      <c r="T662" s="135" t="s">
        <v>3724</v>
      </c>
      <c r="U662" s="135" t="s">
        <v>3723</v>
      </c>
      <c r="V662" s="137">
        <v>0</v>
      </c>
      <c r="W662" s="139">
        <v>300</v>
      </c>
      <c r="X662" s="139">
        <v>20419</v>
      </c>
      <c r="Y662" s="137">
        <v>0</v>
      </c>
      <c r="Z662" s="139">
        <v>50</v>
      </c>
      <c r="AA662" s="138">
        <v>25</v>
      </c>
      <c r="AB662" s="137">
        <v>0</v>
      </c>
      <c r="AC662" s="137">
        <v>0</v>
      </c>
      <c r="AD662" s="137">
        <v>0</v>
      </c>
    </row>
    <row r="663" spans="1:30" hidden="1">
      <c r="A663" t="str">
        <f>Tabla20[[#This Row],[cedula]]&amp;Tabla20[[#This Row],[prog]]&amp;LEFT(Tabla20[[#This Row],[tipo]],3)</f>
        <v>4022106839411FIJ</v>
      </c>
      <c r="B663" s="135" t="s">
        <v>2463</v>
      </c>
      <c r="C663" s="135" t="s">
        <v>11</v>
      </c>
      <c r="D663" s="135" t="s">
        <v>2496</v>
      </c>
      <c r="E663" s="135" t="s">
        <v>3181</v>
      </c>
      <c r="F663" s="135" t="s">
        <v>3222</v>
      </c>
      <c r="G663" s="135" t="s">
        <v>3186</v>
      </c>
      <c r="H663" s="135" t="s">
        <v>1957</v>
      </c>
      <c r="I663" s="135" t="s">
        <v>1543</v>
      </c>
      <c r="J663" s="135" t="s">
        <v>354</v>
      </c>
      <c r="K663" s="110" t="s">
        <v>1648</v>
      </c>
      <c r="L663" s="138">
        <v>35000</v>
      </c>
      <c r="M663" s="137">
        <v>0</v>
      </c>
      <c r="N663" s="138">
        <v>1064</v>
      </c>
      <c r="O663" s="138">
        <v>1004.5</v>
      </c>
      <c r="P663" s="138">
        <f>SUM(Tabla20[[#This Row],[ADP]:[SFS - Salud Padres]])</f>
        <v>933.34</v>
      </c>
      <c r="Q663" s="138">
        <v>31998.16</v>
      </c>
      <c r="R663" s="135" t="str">
        <f>_xlfn.XLOOKUP(Tabla20[[#This Row],[cedula]],EMPXSEXO[NODOC],EMPXSEXO[GENERO])</f>
        <v>M</v>
      </c>
      <c r="S663" s="135" t="str">
        <f>_xlfn.XLOOKUP(Tabla20[[#This Row],[nomdepto]],Tabla21[LUGAR],Tabla21[CODLUGAR])</f>
        <v>01.83.03.03</v>
      </c>
      <c r="T663" s="135" t="s">
        <v>3724</v>
      </c>
      <c r="U663" s="135" t="s">
        <v>3723</v>
      </c>
      <c r="V663" s="137">
        <v>0</v>
      </c>
      <c r="W663" s="139">
        <v>908.34</v>
      </c>
      <c r="X663" s="141">
        <v>0</v>
      </c>
      <c r="Y663" s="137">
        <v>0</v>
      </c>
      <c r="Z663" s="137">
        <v>0</v>
      </c>
      <c r="AA663" s="138">
        <v>25</v>
      </c>
      <c r="AB663" s="137">
        <v>0</v>
      </c>
      <c r="AC663" s="137">
        <v>0</v>
      </c>
      <c r="AD663" s="137">
        <v>0</v>
      </c>
    </row>
    <row r="664" spans="1:30" hidden="1">
      <c r="A664" t="str">
        <f>Tabla20[[#This Row],[cedula]]&amp;Tabla20[[#This Row],[prog]]&amp;LEFT(Tabla20[[#This Row],[tipo]],3)</f>
        <v>0010728604911FIJ</v>
      </c>
      <c r="B664" s="135" t="s">
        <v>2463</v>
      </c>
      <c r="C664" s="135" t="s">
        <v>11</v>
      </c>
      <c r="D664" s="135" t="s">
        <v>2496</v>
      </c>
      <c r="E664" s="135" t="s">
        <v>3181</v>
      </c>
      <c r="F664" s="135" t="s">
        <v>3222</v>
      </c>
      <c r="G664" s="135" t="s">
        <v>3193</v>
      </c>
      <c r="H664" s="135" t="s">
        <v>1124</v>
      </c>
      <c r="I664" s="135" t="s">
        <v>653</v>
      </c>
      <c r="J664" s="135" t="s">
        <v>3225</v>
      </c>
      <c r="K664" s="110" t="s">
        <v>1648</v>
      </c>
      <c r="L664" s="138">
        <v>35000</v>
      </c>
      <c r="M664" s="141">
        <v>0</v>
      </c>
      <c r="N664" s="138">
        <v>1064</v>
      </c>
      <c r="O664" s="138">
        <v>1004.5</v>
      </c>
      <c r="P664" s="138">
        <f>SUM(Tabla20[[#This Row],[ADP]:[SFS - Salud Padres]])</f>
        <v>6202.35</v>
      </c>
      <c r="Q664" s="138">
        <v>26729.15</v>
      </c>
      <c r="R664" s="135" t="str">
        <f>_xlfn.XLOOKUP(Tabla20[[#This Row],[cedula]],EMPXSEXO[NODOC],EMPXSEXO[GENERO])</f>
        <v>F</v>
      </c>
      <c r="S664" s="135" t="str">
        <f>_xlfn.XLOOKUP(Tabla20[[#This Row],[nomdepto]],Tabla21[LUGAR],Tabla21[CODLUGAR])</f>
        <v>01.83.03.03</v>
      </c>
      <c r="T664" s="135" t="s">
        <v>3724</v>
      </c>
      <c r="U664" s="135" t="s">
        <v>3723</v>
      </c>
      <c r="V664" s="137">
        <v>0</v>
      </c>
      <c r="W664" s="137">
        <v>0</v>
      </c>
      <c r="X664" s="139">
        <v>6077.35</v>
      </c>
      <c r="Y664" s="137">
        <v>0</v>
      </c>
      <c r="Z664" s="139">
        <v>100</v>
      </c>
      <c r="AA664" s="138">
        <v>25</v>
      </c>
      <c r="AB664" s="137">
        <v>0</v>
      </c>
      <c r="AC664" s="137">
        <v>0</v>
      </c>
      <c r="AD664" s="137">
        <v>0</v>
      </c>
    </row>
    <row r="665" spans="1:30" hidden="1">
      <c r="A665" t="str">
        <f>Tabla20[[#This Row],[cedula]]&amp;Tabla20[[#This Row],[prog]]&amp;LEFT(Tabla20[[#This Row],[tipo]],3)</f>
        <v>0400001791511FIJ</v>
      </c>
      <c r="B665" s="135" t="s">
        <v>2463</v>
      </c>
      <c r="C665" s="135" t="s">
        <v>11</v>
      </c>
      <c r="D665" s="135" t="s">
        <v>2496</v>
      </c>
      <c r="E665" s="135" t="s">
        <v>3181</v>
      </c>
      <c r="F665" s="135" t="s">
        <v>3222</v>
      </c>
      <c r="G665" s="135" t="s">
        <v>3186</v>
      </c>
      <c r="H665" s="135" t="s">
        <v>2005</v>
      </c>
      <c r="I665" s="135" t="s">
        <v>1024</v>
      </c>
      <c r="J665" s="135" t="s">
        <v>10</v>
      </c>
      <c r="K665" s="110" t="s">
        <v>1648</v>
      </c>
      <c r="L665" s="138">
        <v>35000</v>
      </c>
      <c r="M665" s="140">
        <v>0</v>
      </c>
      <c r="N665" s="138">
        <v>1064</v>
      </c>
      <c r="O665" s="138">
        <v>1004.5</v>
      </c>
      <c r="P665" s="138">
        <f>SUM(Tabla20[[#This Row],[ADP]:[SFS - Salud Padres]])</f>
        <v>25</v>
      </c>
      <c r="Q665" s="138">
        <v>32906.5</v>
      </c>
      <c r="R665" s="135" t="str">
        <f>_xlfn.XLOOKUP(Tabla20[[#This Row],[cedula]],EMPXSEXO[NODOC],EMPXSEXO[GENERO])</f>
        <v>F</v>
      </c>
      <c r="S665" s="135" t="str">
        <f>_xlfn.XLOOKUP(Tabla20[[#This Row],[nomdepto]],Tabla21[LUGAR],Tabla21[CODLUGAR])</f>
        <v>01.83.03.03</v>
      </c>
      <c r="T665" s="135" t="s">
        <v>3724</v>
      </c>
      <c r="U665" s="135" t="s">
        <v>3723</v>
      </c>
      <c r="V665" s="137">
        <v>0</v>
      </c>
      <c r="W665" s="137">
        <v>0</v>
      </c>
      <c r="X665" s="141">
        <v>0</v>
      </c>
      <c r="Y665" s="137">
        <v>0</v>
      </c>
      <c r="Z665" s="141">
        <v>0</v>
      </c>
      <c r="AA665" s="138">
        <v>25</v>
      </c>
      <c r="AB665" s="137">
        <v>0</v>
      </c>
      <c r="AC665" s="137">
        <v>0</v>
      </c>
      <c r="AD665" s="137">
        <v>0</v>
      </c>
    </row>
    <row r="666" spans="1:30" hidden="1">
      <c r="A666" t="str">
        <f>Tabla20[[#This Row],[cedula]]&amp;Tabla20[[#This Row],[prog]]&amp;LEFT(Tabla20[[#This Row],[tipo]],3)</f>
        <v>0010560523211FIJ</v>
      </c>
      <c r="B666" s="135" t="s">
        <v>2463</v>
      </c>
      <c r="C666" s="135" t="s">
        <v>11</v>
      </c>
      <c r="D666" s="135" t="s">
        <v>2496</v>
      </c>
      <c r="E666" s="135" t="s">
        <v>3181</v>
      </c>
      <c r="F666" s="135" t="s">
        <v>3222</v>
      </c>
      <c r="G666" s="135" t="s">
        <v>3185</v>
      </c>
      <c r="H666" s="135" t="s">
        <v>2010</v>
      </c>
      <c r="I666" s="135" t="s">
        <v>537</v>
      </c>
      <c r="J666" s="135" t="s">
        <v>538</v>
      </c>
      <c r="K666" s="110" t="s">
        <v>1648</v>
      </c>
      <c r="L666" s="138">
        <v>35000</v>
      </c>
      <c r="M666" s="137">
        <v>0</v>
      </c>
      <c r="N666" s="138">
        <v>1064</v>
      </c>
      <c r="O666" s="138">
        <v>1004.5</v>
      </c>
      <c r="P666" s="138">
        <f>SUM(Tabla20[[#This Row],[ADP]:[SFS - Salud Padres]])</f>
        <v>375</v>
      </c>
      <c r="Q666" s="138">
        <v>32556.5</v>
      </c>
      <c r="R666" s="135" t="str">
        <f>_xlfn.XLOOKUP(Tabla20[[#This Row],[cedula]],EMPXSEXO[NODOC],EMPXSEXO[GENERO])</f>
        <v>F</v>
      </c>
      <c r="S666" s="135" t="str">
        <f>_xlfn.XLOOKUP(Tabla20[[#This Row],[nomdepto]],Tabla21[LUGAR],Tabla21[CODLUGAR])</f>
        <v>01.83.03.03</v>
      </c>
      <c r="T666" s="135" t="s">
        <v>3724</v>
      </c>
      <c r="U666" s="135" t="s">
        <v>3723</v>
      </c>
      <c r="V666" s="137">
        <v>0</v>
      </c>
      <c r="W666" s="139">
        <v>300</v>
      </c>
      <c r="X666" s="137">
        <v>0</v>
      </c>
      <c r="Y666" s="137">
        <v>0</v>
      </c>
      <c r="Z666" s="139">
        <v>50</v>
      </c>
      <c r="AA666" s="138">
        <v>25</v>
      </c>
      <c r="AB666" s="137">
        <v>0</v>
      </c>
      <c r="AC666" s="137">
        <v>0</v>
      </c>
      <c r="AD666" s="137">
        <v>0</v>
      </c>
    </row>
    <row r="667" spans="1:30" hidden="1">
      <c r="A667" t="str">
        <f>Tabla20[[#This Row],[cedula]]&amp;Tabla20[[#This Row],[prog]]&amp;LEFT(Tabla20[[#This Row],[tipo]],3)</f>
        <v>0010063752911FIJ</v>
      </c>
      <c r="B667" s="135" t="s">
        <v>2463</v>
      </c>
      <c r="C667" s="135" t="s">
        <v>11</v>
      </c>
      <c r="D667" s="135" t="s">
        <v>2496</v>
      </c>
      <c r="E667" s="135" t="s">
        <v>3181</v>
      </c>
      <c r="F667" s="135" t="s">
        <v>3222</v>
      </c>
      <c r="G667" s="135" t="s">
        <v>3190</v>
      </c>
      <c r="H667" s="135" t="s">
        <v>1982</v>
      </c>
      <c r="I667" s="135" t="s">
        <v>515</v>
      </c>
      <c r="J667" s="135" t="s">
        <v>516</v>
      </c>
      <c r="K667" s="110" t="s">
        <v>1648</v>
      </c>
      <c r="L667" s="138">
        <v>31500</v>
      </c>
      <c r="M667" s="141">
        <v>0</v>
      </c>
      <c r="N667" s="138">
        <v>957.6</v>
      </c>
      <c r="O667" s="138">
        <v>904.05</v>
      </c>
      <c r="P667" s="138">
        <f>SUM(Tabla20[[#This Row],[ADP]:[SFS - Salud Padres]])</f>
        <v>25</v>
      </c>
      <c r="Q667" s="138">
        <v>29613.35</v>
      </c>
      <c r="R667" s="135" t="str">
        <f>_xlfn.XLOOKUP(Tabla20[[#This Row],[cedula]],EMPXSEXO[NODOC],EMPXSEXO[GENERO])</f>
        <v>F</v>
      </c>
      <c r="S667" s="135" t="str">
        <f>_xlfn.XLOOKUP(Tabla20[[#This Row],[nomdepto]],Tabla21[LUGAR],Tabla21[CODLUGAR])</f>
        <v>01.83.03.03</v>
      </c>
      <c r="T667" s="135" t="s">
        <v>3724</v>
      </c>
      <c r="U667" s="135" t="s">
        <v>3723</v>
      </c>
      <c r="V667" s="137">
        <v>0</v>
      </c>
      <c r="W667" s="137">
        <v>0</v>
      </c>
      <c r="X667" s="137">
        <v>0</v>
      </c>
      <c r="Y667" s="137">
        <v>0</v>
      </c>
      <c r="Z667" s="137">
        <v>0</v>
      </c>
      <c r="AA667" s="138">
        <v>25</v>
      </c>
      <c r="AB667" s="137">
        <v>0</v>
      </c>
      <c r="AC667" s="137">
        <v>0</v>
      </c>
      <c r="AD667" s="137">
        <v>0</v>
      </c>
    </row>
    <row r="668" spans="1:30" hidden="1">
      <c r="A668" t="str">
        <f>Tabla20[[#This Row],[cedula]]&amp;Tabla20[[#This Row],[prog]]&amp;LEFT(Tabla20[[#This Row],[tipo]],3)</f>
        <v>0011611101411FIJ</v>
      </c>
      <c r="B668" s="135" t="s">
        <v>2463</v>
      </c>
      <c r="C668" s="135" t="s">
        <v>11</v>
      </c>
      <c r="D668" s="135" t="s">
        <v>2496</v>
      </c>
      <c r="E668" s="135" t="s">
        <v>3181</v>
      </c>
      <c r="F668" s="135" t="s">
        <v>3222</v>
      </c>
      <c r="G668" s="135" t="s">
        <v>3190</v>
      </c>
      <c r="H668" s="135" t="s">
        <v>1986</v>
      </c>
      <c r="I668" s="135" t="s">
        <v>3224</v>
      </c>
      <c r="J668" s="135" t="s">
        <v>10</v>
      </c>
      <c r="K668" s="110" t="s">
        <v>1648</v>
      </c>
      <c r="L668" s="138">
        <v>31500</v>
      </c>
      <c r="M668" s="141">
        <v>0</v>
      </c>
      <c r="N668" s="138">
        <v>957.6</v>
      </c>
      <c r="O668" s="138">
        <v>904.05</v>
      </c>
      <c r="P668" s="138">
        <f>SUM(Tabla20[[#This Row],[ADP]:[SFS - Salud Padres]])</f>
        <v>1021</v>
      </c>
      <c r="Q668" s="138">
        <v>28617.35</v>
      </c>
      <c r="R668" s="135" t="str">
        <f>_xlfn.XLOOKUP(Tabla20[[#This Row],[cedula]],EMPXSEXO[NODOC],EMPXSEXO[GENERO])</f>
        <v>F</v>
      </c>
      <c r="S668" s="135" t="str">
        <f>_xlfn.XLOOKUP(Tabla20[[#This Row],[nomdepto]],Tabla21[LUGAR],Tabla21[CODLUGAR])</f>
        <v>01.83.03.03</v>
      </c>
      <c r="T668" s="135" t="s">
        <v>3724</v>
      </c>
      <c r="U668" s="135" t="s">
        <v>3723</v>
      </c>
      <c r="V668" s="137">
        <v>0</v>
      </c>
      <c r="W668" s="140">
        <v>0</v>
      </c>
      <c r="X668" s="139">
        <v>996</v>
      </c>
      <c r="Y668" s="137">
        <v>0</v>
      </c>
      <c r="Z668" s="140">
        <v>0</v>
      </c>
      <c r="AA668" s="138">
        <v>25</v>
      </c>
      <c r="AB668" s="137">
        <v>0</v>
      </c>
      <c r="AC668" s="137">
        <v>0</v>
      </c>
      <c r="AD668" s="137">
        <v>0</v>
      </c>
    </row>
    <row r="669" spans="1:30" hidden="1">
      <c r="A669" t="str">
        <f>Tabla20[[#This Row],[cedula]]&amp;Tabla20[[#This Row],[prog]]&amp;LEFT(Tabla20[[#This Row],[tipo]],3)</f>
        <v>0010163195011FIJ</v>
      </c>
      <c r="B669" s="135" t="s">
        <v>2463</v>
      </c>
      <c r="C669" s="135" t="s">
        <v>11</v>
      </c>
      <c r="D669" s="135" t="s">
        <v>2496</v>
      </c>
      <c r="E669" s="135" t="s">
        <v>3181</v>
      </c>
      <c r="F669" s="135" t="s">
        <v>3222</v>
      </c>
      <c r="G669" s="135" t="s">
        <v>3185</v>
      </c>
      <c r="H669" s="135" t="s">
        <v>2000</v>
      </c>
      <c r="I669" s="135" t="s">
        <v>533</v>
      </c>
      <c r="J669" s="135" t="s">
        <v>234</v>
      </c>
      <c r="K669" s="110" t="s">
        <v>1648</v>
      </c>
      <c r="L669" s="138">
        <v>31500</v>
      </c>
      <c r="M669" s="141">
        <v>0</v>
      </c>
      <c r="N669" s="138">
        <v>957.6</v>
      </c>
      <c r="O669" s="138">
        <v>904.05</v>
      </c>
      <c r="P669" s="138">
        <f>SUM(Tabla20[[#This Row],[ADP]:[SFS - Salud Padres]])</f>
        <v>1366</v>
      </c>
      <c r="Q669" s="138">
        <v>28272.35</v>
      </c>
      <c r="R669" s="135" t="str">
        <f>_xlfn.XLOOKUP(Tabla20[[#This Row],[cedula]],EMPXSEXO[NODOC],EMPXSEXO[GENERO])</f>
        <v>M</v>
      </c>
      <c r="S669" s="135" t="str">
        <f>_xlfn.XLOOKUP(Tabla20[[#This Row],[nomdepto]],Tabla21[LUGAR],Tabla21[CODLUGAR])</f>
        <v>01.83.03.03</v>
      </c>
      <c r="T669" s="135" t="s">
        <v>3724</v>
      </c>
      <c r="U669" s="135" t="s">
        <v>3723</v>
      </c>
      <c r="V669" s="137">
        <v>0</v>
      </c>
      <c r="W669" s="139">
        <v>300</v>
      </c>
      <c r="X669" s="139">
        <v>991</v>
      </c>
      <c r="Y669" s="137">
        <v>0</v>
      </c>
      <c r="Z669" s="139">
        <v>50</v>
      </c>
      <c r="AA669" s="138">
        <v>25</v>
      </c>
      <c r="AB669" s="137">
        <v>0</v>
      </c>
      <c r="AC669" s="137">
        <v>0</v>
      </c>
      <c r="AD669" s="137">
        <v>0</v>
      </c>
    </row>
    <row r="670" spans="1:30" hidden="1">
      <c r="A670" t="str">
        <f>Tabla20[[#This Row],[cedula]]&amp;Tabla20[[#This Row],[prog]]&amp;LEFT(Tabla20[[#This Row],[tipo]],3)</f>
        <v>2250031895511FIJ</v>
      </c>
      <c r="B670" s="135" t="s">
        <v>2463</v>
      </c>
      <c r="C670" s="135" t="s">
        <v>11</v>
      </c>
      <c r="D670" s="135" t="s">
        <v>2496</v>
      </c>
      <c r="E670" s="135" t="s">
        <v>3181</v>
      </c>
      <c r="F670" s="135" t="s">
        <v>3222</v>
      </c>
      <c r="G670" s="135" t="s">
        <v>3186</v>
      </c>
      <c r="H670" s="135" t="s">
        <v>3363</v>
      </c>
      <c r="I670" s="135" t="s">
        <v>3362</v>
      </c>
      <c r="J670" s="135" t="s">
        <v>354</v>
      </c>
      <c r="K670" s="110" t="s">
        <v>1648</v>
      </c>
      <c r="L670" s="138">
        <v>30000</v>
      </c>
      <c r="M670" s="141">
        <v>0</v>
      </c>
      <c r="N670" s="138">
        <v>912</v>
      </c>
      <c r="O670" s="138">
        <v>861</v>
      </c>
      <c r="P670" s="138">
        <f>SUM(Tabla20[[#This Row],[ADP]:[SFS - Salud Padres]])</f>
        <v>25</v>
      </c>
      <c r="Q670" s="138">
        <v>28202</v>
      </c>
      <c r="R670" s="135" t="str">
        <f>_xlfn.XLOOKUP(Tabla20[[#This Row],[cedula]],EMPXSEXO[NODOC],EMPXSEXO[GENERO])</f>
        <v>F</v>
      </c>
      <c r="S670" s="135" t="str">
        <f>_xlfn.XLOOKUP(Tabla20[[#This Row],[nomdepto]],Tabla21[LUGAR],Tabla21[CODLUGAR])</f>
        <v>01.83.03.03</v>
      </c>
      <c r="T670" s="135" t="s">
        <v>3724</v>
      </c>
      <c r="U670" s="135" t="s">
        <v>3723</v>
      </c>
      <c r="V670" s="137">
        <v>0</v>
      </c>
      <c r="W670" s="137">
        <v>0</v>
      </c>
      <c r="X670" s="140">
        <v>0</v>
      </c>
      <c r="Y670" s="137">
        <v>0</v>
      </c>
      <c r="Z670" s="141">
        <v>0</v>
      </c>
      <c r="AA670" s="138">
        <v>25</v>
      </c>
      <c r="AB670" s="137">
        <v>0</v>
      </c>
      <c r="AC670" s="137">
        <v>0</v>
      </c>
      <c r="AD670" s="137">
        <v>0</v>
      </c>
    </row>
    <row r="671" spans="1:30" hidden="1">
      <c r="A671" t="str">
        <f>Tabla20[[#This Row],[cedula]]&amp;Tabla20[[#This Row],[prog]]&amp;LEFT(Tabla20[[#This Row],[tipo]],3)</f>
        <v>0400013902411FIJ</v>
      </c>
      <c r="B671" s="135" t="s">
        <v>2463</v>
      </c>
      <c r="C671" s="135" t="s">
        <v>11</v>
      </c>
      <c r="D671" s="135" t="s">
        <v>2496</v>
      </c>
      <c r="E671" s="135" t="s">
        <v>3181</v>
      </c>
      <c r="F671" s="135" t="s">
        <v>3222</v>
      </c>
      <c r="G671" s="135" t="s">
        <v>3186</v>
      </c>
      <c r="H671" s="135" t="s">
        <v>1961</v>
      </c>
      <c r="I671" s="135" t="s">
        <v>1017</v>
      </c>
      <c r="J671" s="135" t="s">
        <v>67</v>
      </c>
      <c r="K671" s="110" t="s">
        <v>1648</v>
      </c>
      <c r="L671" s="138">
        <v>30000</v>
      </c>
      <c r="M671" s="137">
        <v>0</v>
      </c>
      <c r="N671" s="138">
        <v>912</v>
      </c>
      <c r="O671" s="138">
        <v>861</v>
      </c>
      <c r="P671" s="138">
        <f>SUM(Tabla20[[#This Row],[ADP]:[SFS - Salud Padres]])</f>
        <v>25</v>
      </c>
      <c r="Q671" s="138">
        <v>28202</v>
      </c>
      <c r="R671" s="135" t="str">
        <f>_xlfn.XLOOKUP(Tabla20[[#This Row],[cedula]],EMPXSEXO[NODOC],EMPXSEXO[GENERO])</f>
        <v>M</v>
      </c>
      <c r="S671" s="135" t="str">
        <f>_xlfn.XLOOKUP(Tabla20[[#This Row],[nomdepto]],Tabla21[LUGAR],Tabla21[CODLUGAR])</f>
        <v>01.83.03.03</v>
      </c>
      <c r="T671" s="135" t="s">
        <v>3724</v>
      </c>
      <c r="U671" s="135" t="s">
        <v>3723</v>
      </c>
      <c r="V671" s="137">
        <v>0</v>
      </c>
      <c r="W671" s="140">
        <v>0</v>
      </c>
      <c r="X671" s="140">
        <v>0</v>
      </c>
      <c r="Y671" s="137">
        <v>0</v>
      </c>
      <c r="Z671" s="140">
        <v>0</v>
      </c>
      <c r="AA671" s="138">
        <v>25</v>
      </c>
      <c r="AB671" s="137">
        <v>0</v>
      </c>
      <c r="AC671" s="137">
        <v>0</v>
      </c>
      <c r="AD671" s="137">
        <v>0</v>
      </c>
    </row>
    <row r="672" spans="1:30" hidden="1">
      <c r="A672" t="str">
        <f>Tabla20[[#This Row],[cedula]]&amp;Tabla20[[#This Row],[prog]]&amp;LEFT(Tabla20[[#This Row],[tipo]],3)</f>
        <v>0011097539811FIJ</v>
      </c>
      <c r="B672" s="135" t="s">
        <v>2463</v>
      </c>
      <c r="C672" s="135" t="s">
        <v>11</v>
      </c>
      <c r="D672" s="135" t="s">
        <v>2496</v>
      </c>
      <c r="E672" s="135" t="s">
        <v>3181</v>
      </c>
      <c r="F672" s="135" t="s">
        <v>3222</v>
      </c>
      <c r="G672" s="135" t="s">
        <v>3189</v>
      </c>
      <c r="H672" s="135" t="s">
        <v>1971</v>
      </c>
      <c r="I672" s="135" t="s">
        <v>507</v>
      </c>
      <c r="J672" s="135" t="s">
        <v>131</v>
      </c>
      <c r="K672" s="110" t="s">
        <v>1648</v>
      </c>
      <c r="L672" s="138">
        <v>30000</v>
      </c>
      <c r="M672" s="141">
        <v>0</v>
      </c>
      <c r="N672" s="138">
        <v>912</v>
      </c>
      <c r="O672" s="138">
        <v>861</v>
      </c>
      <c r="P672" s="138">
        <f>SUM(Tabla20[[#This Row],[ADP]:[SFS - Salud Padres]])</f>
        <v>14512.5</v>
      </c>
      <c r="Q672" s="138">
        <v>13714.5</v>
      </c>
      <c r="R672" s="135" t="str">
        <f>_xlfn.XLOOKUP(Tabla20[[#This Row],[cedula]],EMPXSEXO[NODOC],EMPXSEXO[GENERO])</f>
        <v>M</v>
      </c>
      <c r="S672" s="135" t="str">
        <f>_xlfn.XLOOKUP(Tabla20[[#This Row],[nomdepto]],Tabla21[LUGAR],Tabla21[CODLUGAR])</f>
        <v>01.83.03.03</v>
      </c>
      <c r="T672" s="135" t="s">
        <v>3724</v>
      </c>
      <c r="U672" s="135" t="s">
        <v>3723</v>
      </c>
      <c r="V672" s="137">
        <v>0</v>
      </c>
      <c r="W672" s="140">
        <v>0</v>
      </c>
      <c r="X672" s="139">
        <v>14437.5</v>
      </c>
      <c r="Y672" s="137">
        <v>0</v>
      </c>
      <c r="Z672" s="139">
        <v>50</v>
      </c>
      <c r="AA672" s="138">
        <v>25</v>
      </c>
      <c r="AB672" s="137">
        <v>0</v>
      </c>
      <c r="AC672" s="137">
        <v>0</v>
      </c>
      <c r="AD672" s="137">
        <v>0</v>
      </c>
    </row>
    <row r="673" spans="1:30" hidden="1">
      <c r="A673" t="str">
        <f>Tabla20[[#This Row],[cedula]]&amp;Tabla20[[#This Row],[prog]]&amp;LEFT(Tabla20[[#This Row],[tipo]],3)</f>
        <v>0011946116811FIJ</v>
      </c>
      <c r="B673" s="135" t="s">
        <v>2463</v>
      </c>
      <c r="C673" s="135" t="s">
        <v>11</v>
      </c>
      <c r="D673" s="135" t="s">
        <v>2496</v>
      </c>
      <c r="E673" s="135" t="s">
        <v>3181</v>
      </c>
      <c r="F673" s="135" t="s">
        <v>3222</v>
      </c>
      <c r="G673" s="135" t="s">
        <v>3184</v>
      </c>
      <c r="H673" s="135" t="s">
        <v>1974</v>
      </c>
      <c r="I673" s="135" t="s">
        <v>1500</v>
      </c>
      <c r="J673" s="135" t="s">
        <v>2697</v>
      </c>
      <c r="K673" s="110" t="s">
        <v>1648</v>
      </c>
      <c r="L673" s="138">
        <v>30000</v>
      </c>
      <c r="M673" s="141">
        <v>0</v>
      </c>
      <c r="N673" s="138">
        <v>912</v>
      </c>
      <c r="O673" s="138">
        <v>861</v>
      </c>
      <c r="P673" s="138">
        <f>SUM(Tabla20[[#This Row],[ADP]:[SFS - Salud Padres]])</f>
        <v>10871</v>
      </c>
      <c r="Q673" s="138">
        <v>17356</v>
      </c>
      <c r="R673" s="135" t="str">
        <f>_xlfn.XLOOKUP(Tabla20[[#This Row],[cedula]],EMPXSEXO[NODOC],EMPXSEXO[GENERO])</f>
        <v>M</v>
      </c>
      <c r="S673" s="135" t="str">
        <f>_xlfn.XLOOKUP(Tabla20[[#This Row],[nomdepto]],Tabla21[LUGAR],Tabla21[CODLUGAR])</f>
        <v>01.83.03.03</v>
      </c>
      <c r="T673" s="135" t="s">
        <v>3724</v>
      </c>
      <c r="U673" s="135" t="s">
        <v>3723</v>
      </c>
      <c r="V673" s="137">
        <v>0</v>
      </c>
      <c r="W673" s="141">
        <v>0</v>
      </c>
      <c r="X673" s="139">
        <v>10846</v>
      </c>
      <c r="Y673" s="137">
        <v>0</v>
      </c>
      <c r="Z673" s="141">
        <v>0</v>
      </c>
      <c r="AA673" s="138">
        <v>25</v>
      </c>
      <c r="AB673" s="137">
        <v>0</v>
      </c>
      <c r="AC673" s="137">
        <v>0</v>
      </c>
      <c r="AD673" s="137">
        <v>0</v>
      </c>
    </row>
    <row r="674" spans="1:30" hidden="1">
      <c r="A674" t="str">
        <f>Tabla20[[#This Row],[cedula]]&amp;Tabla20[[#This Row],[prog]]&amp;LEFT(Tabla20[[#This Row],[tipo]],3)</f>
        <v>0400001570311FIJ</v>
      </c>
      <c r="B674" s="135" t="s">
        <v>2463</v>
      </c>
      <c r="C674" s="135" t="s">
        <v>11</v>
      </c>
      <c r="D674" s="135" t="s">
        <v>2496</v>
      </c>
      <c r="E674" s="135" t="s">
        <v>3181</v>
      </c>
      <c r="F674" s="135" t="s">
        <v>3222</v>
      </c>
      <c r="G674" s="135" t="s">
        <v>3187</v>
      </c>
      <c r="H674" s="135" t="s">
        <v>2001</v>
      </c>
      <c r="I674" s="135" t="s">
        <v>534</v>
      </c>
      <c r="J674" s="135" t="s">
        <v>94</v>
      </c>
      <c r="K674" s="110" t="s">
        <v>1648</v>
      </c>
      <c r="L674" s="138">
        <v>30000</v>
      </c>
      <c r="M674" s="137">
        <v>0</v>
      </c>
      <c r="N674" s="138">
        <v>912</v>
      </c>
      <c r="O674" s="138">
        <v>861</v>
      </c>
      <c r="P674" s="138">
        <f>SUM(Tabla20[[#This Row],[ADP]:[SFS - Salud Padres]])</f>
        <v>1071</v>
      </c>
      <c r="Q674" s="138">
        <v>27156</v>
      </c>
      <c r="R674" s="135" t="str">
        <f>_xlfn.XLOOKUP(Tabla20[[#This Row],[cedula]],EMPXSEXO[NODOC],EMPXSEXO[GENERO])</f>
        <v>M</v>
      </c>
      <c r="S674" s="135" t="str">
        <f>_xlfn.XLOOKUP(Tabla20[[#This Row],[nomdepto]],Tabla21[LUGAR],Tabla21[CODLUGAR])</f>
        <v>01.83.03.03</v>
      </c>
      <c r="T674" s="135" t="s">
        <v>3724</v>
      </c>
      <c r="U674" s="135" t="s">
        <v>3723</v>
      </c>
      <c r="V674" s="137">
        <v>0</v>
      </c>
      <c r="W674" s="137">
        <v>0</v>
      </c>
      <c r="X674" s="139">
        <v>1046</v>
      </c>
      <c r="Y674" s="137">
        <v>0</v>
      </c>
      <c r="Z674" s="140">
        <v>0</v>
      </c>
      <c r="AA674" s="138">
        <v>25</v>
      </c>
      <c r="AB674" s="137">
        <v>0</v>
      </c>
      <c r="AC674" s="137">
        <v>0</v>
      </c>
      <c r="AD674" s="137">
        <v>0</v>
      </c>
    </row>
    <row r="675" spans="1:30" hidden="1">
      <c r="A675" t="str">
        <f>Tabla20[[#This Row],[cedula]]&amp;Tabla20[[#This Row],[prog]]&amp;LEFT(Tabla20[[#This Row],[tipo]],3)</f>
        <v>4023429989511FIJ</v>
      </c>
      <c r="B675" s="135" t="s">
        <v>2463</v>
      </c>
      <c r="C675" s="135" t="s">
        <v>11</v>
      </c>
      <c r="D675" s="135" t="s">
        <v>2496</v>
      </c>
      <c r="E675" s="135" t="s">
        <v>3181</v>
      </c>
      <c r="F675" s="135" t="s">
        <v>3222</v>
      </c>
      <c r="G675" s="135" t="s">
        <v>3186</v>
      </c>
      <c r="H675" s="135" t="s">
        <v>3131</v>
      </c>
      <c r="I675" s="135" t="s">
        <v>3130</v>
      </c>
      <c r="J675" s="135" t="s">
        <v>354</v>
      </c>
      <c r="K675" s="110" t="s">
        <v>1648</v>
      </c>
      <c r="L675" s="138">
        <v>30000</v>
      </c>
      <c r="M675" s="137">
        <v>0</v>
      </c>
      <c r="N675" s="138">
        <v>912</v>
      </c>
      <c r="O675" s="138">
        <v>861</v>
      </c>
      <c r="P675" s="138">
        <f>SUM(Tabla20[[#This Row],[ADP]:[SFS - Salud Padres]])</f>
        <v>25</v>
      </c>
      <c r="Q675" s="138">
        <v>28202</v>
      </c>
      <c r="R675" s="135" t="str">
        <f>_xlfn.XLOOKUP(Tabla20[[#This Row],[cedula]],EMPXSEXO[NODOC],EMPXSEXO[GENERO])</f>
        <v>F</v>
      </c>
      <c r="S675" s="135" t="str">
        <f>_xlfn.XLOOKUP(Tabla20[[#This Row],[nomdepto]],Tabla21[LUGAR],Tabla21[CODLUGAR])</f>
        <v>01.83.03.03</v>
      </c>
      <c r="T675" s="135" t="s">
        <v>3724</v>
      </c>
      <c r="U675" s="135" t="s">
        <v>3723</v>
      </c>
      <c r="V675" s="137">
        <v>0</v>
      </c>
      <c r="W675" s="137">
        <v>0</v>
      </c>
      <c r="X675" s="141">
        <v>0</v>
      </c>
      <c r="Y675" s="137">
        <v>0</v>
      </c>
      <c r="Z675" s="137">
        <v>0</v>
      </c>
      <c r="AA675" s="138">
        <v>25</v>
      </c>
      <c r="AB675" s="137">
        <v>0</v>
      </c>
      <c r="AC675" s="137">
        <v>0</v>
      </c>
      <c r="AD675" s="137">
        <v>0</v>
      </c>
    </row>
    <row r="676" spans="1:30" hidden="1">
      <c r="A676" t="str">
        <f>Tabla20[[#This Row],[cedula]]&amp;Tabla20[[#This Row],[prog]]&amp;LEFT(Tabla20[[#This Row],[tipo]],3)</f>
        <v>0010941584411FIJ</v>
      </c>
      <c r="B676" s="135" t="s">
        <v>2463</v>
      </c>
      <c r="C676" s="135" t="s">
        <v>11</v>
      </c>
      <c r="D676" s="135" t="s">
        <v>2496</v>
      </c>
      <c r="E676" s="135" t="s">
        <v>3181</v>
      </c>
      <c r="F676" s="135" t="s">
        <v>3222</v>
      </c>
      <c r="G676" s="135" t="s">
        <v>3187</v>
      </c>
      <c r="H676" s="135" t="s">
        <v>1191</v>
      </c>
      <c r="I676" s="135" t="s">
        <v>499</v>
      </c>
      <c r="J676" s="135" t="s">
        <v>42</v>
      </c>
      <c r="K676" s="110" t="s">
        <v>1648</v>
      </c>
      <c r="L676" s="138">
        <v>26250</v>
      </c>
      <c r="M676" s="137">
        <v>0</v>
      </c>
      <c r="N676" s="138">
        <v>798</v>
      </c>
      <c r="O676" s="138">
        <v>753.38</v>
      </c>
      <c r="P676" s="138">
        <f>SUM(Tabla20[[#This Row],[ADP]:[SFS - Salud Padres]])</f>
        <v>13911.35</v>
      </c>
      <c r="Q676" s="138">
        <v>10787.27</v>
      </c>
      <c r="R676" s="135" t="str">
        <f>_xlfn.XLOOKUP(Tabla20[[#This Row],[cedula]],EMPXSEXO[NODOC],EMPXSEXO[GENERO])</f>
        <v>M</v>
      </c>
      <c r="S676" s="135" t="str">
        <f>_xlfn.XLOOKUP(Tabla20[[#This Row],[nomdepto]],Tabla21[LUGAR],Tabla21[CODLUGAR])</f>
        <v>01.83.03.03</v>
      </c>
      <c r="T676" s="135" t="s">
        <v>3724</v>
      </c>
      <c r="U676" s="135" t="s">
        <v>3723</v>
      </c>
      <c r="V676" s="137">
        <v>0</v>
      </c>
      <c r="W676" s="138">
        <v>300</v>
      </c>
      <c r="X676" s="139">
        <v>13536.35</v>
      </c>
      <c r="Y676" s="137">
        <v>0</v>
      </c>
      <c r="Z676" s="138">
        <v>50</v>
      </c>
      <c r="AA676" s="138">
        <v>25</v>
      </c>
      <c r="AB676" s="137">
        <v>0</v>
      </c>
      <c r="AC676" s="137">
        <v>0</v>
      </c>
      <c r="AD676" s="137">
        <v>0</v>
      </c>
    </row>
    <row r="677" spans="1:30" hidden="1">
      <c r="A677" t="str">
        <f>Tabla20[[#This Row],[cedula]]&amp;Tabla20[[#This Row],[prog]]&amp;LEFT(Tabla20[[#This Row],[tipo]],3)</f>
        <v>0370082513011FIJ</v>
      </c>
      <c r="B677" s="135" t="s">
        <v>2463</v>
      </c>
      <c r="C677" s="135" t="s">
        <v>11</v>
      </c>
      <c r="D677" s="135" t="s">
        <v>2496</v>
      </c>
      <c r="E677" s="135" t="s">
        <v>3181</v>
      </c>
      <c r="F677" s="135" t="s">
        <v>3222</v>
      </c>
      <c r="G677" s="135" t="s">
        <v>3185</v>
      </c>
      <c r="H677" s="135" t="s">
        <v>1987</v>
      </c>
      <c r="I677" s="135" t="s">
        <v>521</v>
      </c>
      <c r="J677" s="135" t="s">
        <v>10</v>
      </c>
      <c r="K677" s="110" t="s">
        <v>1648</v>
      </c>
      <c r="L677" s="138">
        <v>26250</v>
      </c>
      <c r="M677" s="141">
        <v>0</v>
      </c>
      <c r="N677" s="138">
        <v>798</v>
      </c>
      <c r="O677" s="138">
        <v>753.38</v>
      </c>
      <c r="P677" s="138">
        <f>SUM(Tabla20[[#This Row],[ADP]:[SFS - Salud Padres]])</f>
        <v>325</v>
      </c>
      <c r="Q677" s="138">
        <v>24373.62</v>
      </c>
      <c r="R677" s="135" t="str">
        <f>_xlfn.XLOOKUP(Tabla20[[#This Row],[cedula]],EMPXSEXO[NODOC],EMPXSEXO[GENERO])</f>
        <v>F</v>
      </c>
      <c r="S677" s="135" t="str">
        <f>_xlfn.XLOOKUP(Tabla20[[#This Row],[nomdepto]],Tabla21[LUGAR],Tabla21[CODLUGAR])</f>
        <v>01.83.03.03</v>
      </c>
      <c r="T677" s="135" t="s">
        <v>3724</v>
      </c>
      <c r="U677" s="135" t="s">
        <v>3723</v>
      </c>
      <c r="V677" s="137">
        <v>0</v>
      </c>
      <c r="W677" s="139">
        <v>300</v>
      </c>
      <c r="X677" s="140">
        <v>0</v>
      </c>
      <c r="Y677" s="137">
        <v>0</v>
      </c>
      <c r="Z677" s="141">
        <v>0</v>
      </c>
      <c r="AA677" s="138">
        <v>25</v>
      </c>
      <c r="AB677" s="137">
        <v>0</v>
      </c>
      <c r="AC677" s="137">
        <v>0</v>
      </c>
      <c r="AD677" s="137">
        <v>0</v>
      </c>
    </row>
    <row r="678" spans="1:30" hidden="1">
      <c r="A678" t="str">
        <f>Tabla20[[#This Row],[cedula]]&amp;Tabla20[[#This Row],[prog]]&amp;LEFT(Tabla20[[#This Row],[tipo]],3)</f>
        <v>0420005170611FIJ</v>
      </c>
      <c r="B678" s="135" t="s">
        <v>2463</v>
      </c>
      <c r="C678" s="135" t="s">
        <v>11</v>
      </c>
      <c r="D678" s="135" t="s">
        <v>2496</v>
      </c>
      <c r="E678" s="135" t="s">
        <v>3181</v>
      </c>
      <c r="F678" s="135" t="s">
        <v>3222</v>
      </c>
      <c r="G678" s="135" t="s">
        <v>3186</v>
      </c>
      <c r="H678" s="135" t="s">
        <v>2002</v>
      </c>
      <c r="I678" s="135" t="s">
        <v>1518</v>
      </c>
      <c r="J678" s="135" t="s">
        <v>377</v>
      </c>
      <c r="K678" s="110" t="s">
        <v>1648</v>
      </c>
      <c r="L678" s="138">
        <v>26250</v>
      </c>
      <c r="M678" s="137">
        <v>0</v>
      </c>
      <c r="N678" s="138">
        <v>798</v>
      </c>
      <c r="O678" s="138">
        <v>753.38</v>
      </c>
      <c r="P678" s="138">
        <f>SUM(Tabla20[[#This Row],[ADP]:[SFS - Salud Padres]])</f>
        <v>4871</v>
      </c>
      <c r="Q678" s="138">
        <v>19827.62</v>
      </c>
      <c r="R678" s="135" t="str">
        <f>_xlfn.XLOOKUP(Tabla20[[#This Row],[cedula]],EMPXSEXO[NODOC],EMPXSEXO[GENERO])</f>
        <v>M</v>
      </c>
      <c r="S678" s="135" t="str">
        <f>_xlfn.XLOOKUP(Tabla20[[#This Row],[nomdepto]],Tabla21[LUGAR],Tabla21[CODLUGAR])</f>
        <v>01.83.03.03</v>
      </c>
      <c r="T678" s="135" t="s">
        <v>3724</v>
      </c>
      <c r="U678" s="135" t="s">
        <v>3723</v>
      </c>
      <c r="V678" s="137">
        <v>0</v>
      </c>
      <c r="W678" s="137">
        <v>0</v>
      </c>
      <c r="X678" s="139">
        <v>4846</v>
      </c>
      <c r="Y678" s="137">
        <v>0</v>
      </c>
      <c r="Z678" s="137">
        <v>0</v>
      </c>
      <c r="AA678" s="138">
        <v>25</v>
      </c>
      <c r="AB678" s="137">
        <v>0</v>
      </c>
      <c r="AC678" s="137">
        <v>0</v>
      </c>
      <c r="AD678" s="137">
        <v>0</v>
      </c>
    </row>
    <row r="679" spans="1:30" hidden="1">
      <c r="A679" t="str">
        <f>Tabla20[[#This Row],[cedula]]&amp;Tabla20[[#This Row],[prog]]&amp;LEFT(Tabla20[[#This Row],[tipo]],3)</f>
        <v>0011474266111FIJ</v>
      </c>
      <c r="B679" s="135" t="s">
        <v>2463</v>
      </c>
      <c r="C679" s="135" t="s">
        <v>11</v>
      </c>
      <c r="D679" s="135" t="s">
        <v>2496</v>
      </c>
      <c r="E679" s="135" t="s">
        <v>3181</v>
      </c>
      <c r="F679" s="135" t="s">
        <v>3222</v>
      </c>
      <c r="G679" s="135" t="s">
        <v>3185</v>
      </c>
      <c r="H679" s="135" t="s">
        <v>1260</v>
      </c>
      <c r="I679" s="135" t="s">
        <v>138</v>
      </c>
      <c r="J679" s="135" t="s">
        <v>139</v>
      </c>
      <c r="K679" s="110" t="s">
        <v>1648</v>
      </c>
      <c r="L679" s="138">
        <v>26250</v>
      </c>
      <c r="M679" s="137">
        <v>0</v>
      </c>
      <c r="N679" s="138">
        <v>798</v>
      </c>
      <c r="O679" s="138">
        <v>753.38</v>
      </c>
      <c r="P679" s="138">
        <f>SUM(Tabla20[[#This Row],[ADP]:[SFS - Salud Padres]])</f>
        <v>3333.5</v>
      </c>
      <c r="Q679" s="138">
        <v>21365.119999999999</v>
      </c>
      <c r="R679" s="135" t="str">
        <f>_xlfn.XLOOKUP(Tabla20[[#This Row],[cedula]],EMPXSEXO[NODOC],EMPXSEXO[GENERO])</f>
        <v>F</v>
      </c>
      <c r="S679" s="135" t="str">
        <f>_xlfn.XLOOKUP(Tabla20[[#This Row],[nomdepto]],Tabla21[LUGAR],Tabla21[CODLUGAR])</f>
        <v>01.83.03.03</v>
      </c>
      <c r="T679" s="135" t="s">
        <v>3724</v>
      </c>
      <c r="U679" s="135" t="s">
        <v>3723</v>
      </c>
      <c r="V679" s="137">
        <v>0</v>
      </c>
      <c r="W679" s="138">
        <v>900</v>
      </c>
      <c r="X679" s="138">
        <v>2408.5</v>
      </c>
      <c r="Y679" s="137">
        <v>0</v>
      </c>
      <c r="Z679" s="137">
        <v>0</v>
      </c>
      <c r="AA679" s="138">
        <v>25</v>
      </c>
      <c r="AB679" s="137">
        <v>0</v>
      </c>
      <c r="AC679" s="137">
        <v>0</v>
      </c>
      <c r="AD679" s="137">
        <v>0</v>
      </c>
    </row>
    <row r="680" spans="1:30" hidden="1">
      <c r="A680" t="str">
        <f>Tabla20[[#This Row],[cedula]]&amp;Tabla20[[#This Row],[prog]]&amp;LEFT(Tabla20[[#This Row],[tipo]],3)</f>
        <v>0011761919711FIJ</v>
      </c>
      <c r="B680" s="135" t="s">
        <v>2463</v>
      </c>
      <c r="C680" s="135" t="s">
        <v>11</v>
      </c>
      <c r="D680" s="135" t="s">
        <v>2496</v>
      </c>
      <c r="E680" s="135" t="s">
        <v>3181</v>
      </c>
      <c r="F680" s="135" t="s">
        <v>3222</v>
      </c>
      <c r="G680" s="135" t="s">
        <v>3186</v>
      </c>
      <c r="H680" s="135" t="s">
        <v>2007</v>
      </c>
      <c r="I680" s="135" t="s">
        <v>1493</v>
      </c>
      <c r="J680" s="135" t="s">
        <v>10</v>
      </c>
      <c r="K680" s="110" t="s">
        <v>1648</v>
      </c>
      <c r="L680" s="138">
        <v>26250</v>
      </c>
      <c r="M680" s="137">
        <v>0</v>
      </c>
      <c r="N680" s="138">
        <v>798</v>
      </c>
      <c r="O680" s="138">
        <v>753.38</v>
      </c>
      <c r="P680" s="138">
        <f>SUM(Tabla20[[#This Row],[ADP]:[SFS - Salud Padres]])</f>
        <v>1071</v>
      </c>
      <c r="Q680" s="138">
        <v>23627.62</v>
      </c>
      <c r="R680" s="135" t="str">
        <f>_xlfn.XLOOKUP(Tabla20[[#This Row],[cedula]],EMPXSEXO[NODOC],EMPXSEXO[GENERO])</f>
        <v>F</v>
      </c>
      <c r="S680" s="135" t="str">
        <f>_xlfn.XLOOKUP(Tabla20[[#This Row],[nomdepto]],Tabla21[LUGAR],Tabla21[CODLUGAR])</f>
        <v>01.83.03.03</v>
      </c>
      <c r="T680" s="135" t="s">
        <v>3724</v>
      </c>
      <c r="U680" s="135" t="s">
        <v>3723</v>
      </c>
      <c r="V680" s="137">
        <v>0</v>
      </c>
      <c r="W680" s="137">
        <v>0</v>
      </c>
      <c r="X680" s="139">
        <v>1046</v>
      </c>
      <c r="Y680" s="137">
        <v>0</v>
      </c>
      <c r="Z680" s="141">
        <v>0</v>
      </c>
      <c r="AA680" s="138">
        <v>25</v>
      </c>
      <c r="AB680" s="137">
        <v>0</v>
      </c>
      <c r="AC680" s="137">
        <v>0</v>
      </c>
      <c r="AD680" s="141">
        <v>0</v>
      </c>
    </row>
    <row r="681" spans="1:30" hidden="1">
      <c r="A681" t="str">
        <f>Tabla20[[#This Row],[cedula]]&amp;Tabla20[[#This Row],[prog]]&amp;LEFT(Tabla20[[#This Row],[tipo]],3)</f>
        <v>0400001792311FIJ</v>
      </c>
      <c r="B681" s="135" t="s">
        <v>2463</v>
      </c>
      <c r="C681" s="135" t="s">
        <v>11</v>
      </c>
      <c r="D681" s="135" t="s">
        <v>2496</v>
      </c>
      <c r="E681" s="135" t="s">
        <v>3181</v>
      </c>
      <c r="F681" s="135" t="s">
        <v>3222</v>
      </c>
      <c r="G681" s="135" t="s">
        <v>3186</v>
      </c>
      <c r="H681" s="135" t="s">
        <v>1956</v>
      </c>
      <c r="I681" s="135" t="s">
        <v>1015</v>
      </c>
      <c r="J681" s="135" t="s">
        <v>377</v>
      </c>
      <c r="K681" s="110" t="s">
        <v>1648</v>
      </c>
      <c r="L681" s="138">
        <v>25000</v>
      </c>
      <c r="M681" s="141">
        <v>0</v>
      </c>
      <c r="N681" s="138">
        <v>760</v>
      </c>
      <c r="O681" s="138">
        <v>717.5</v>
      </c>
      <c r="P681" s="138">
        <f>SUM(Tabla20[[#This Row],[ADP]:[SFS - Salud Padres]])</f>
        <v>25</v>
      </c>
      <c r="Q681" s="138">
        <v>23497.5</v>
      </c>
      <c r="R681" s="135" t="str">
        <f>_xlfn.XLOOKUP(Tabla20[[#This Row],[cedula]],EMPXSEXO[NODOC],EMPXSEXO[GENERO])</f>
        <v>M</v>
      </c>
      <c r="S681" s="135" t="str">
        <f>_xlfn.XLOOKUP(Tabla20[[#This Row],[nomdepto]],Tabla21[LUGAR],Tabla21[CODLUGAR])</f>
        <v>01.83.03.03</v>
      </c>
      <c r="T681" s="135" t="s">
        <v>3724</v>
      </c>
      <c r="U681" s="135" t="s">
        <v>3723</v>
      </c>
      <c r="V681" s="137">
        <v>0</v>
      </c>
      <c r="W681" s="140">
        <v>0</v>
      </c>
      <c r="X681" s="141">
        <v>0</v>
      </c>
      <c r="Y681" s="137">
        <v>0</v>
      </c>
      <c r="Z681" s="137">
        <v>0</v>
      </c>
      <c r="AA681" s="138">
        <v>25</v>
      </c>
      <c r="AB681" s="137">
        <v>0</v>
      </c>
      <c r="AC681" s="137">
        <v>0</v>
      </c>
      <c r="AD681" s="141">
        <v>0</v>
      </c>
    </row>
    <row r="682" spans="1:30" hidden="1">
      <c r="A682" t="str">
        <f>Tabla20[[#This Row],[cedula]]&amp;Tabla20[[#This Row],[prog]]&amp;LEFT(Tabla20[[#This Row],[tipo]],3)</f>
        <v>0400010904311FIJ</v>
      </c>
      <c r="B682" s="135" t="s">
        <v>2463</v>
      </c>
      <c r="C682" s="135" t="s">
        <v>11</v>
      </c>
      <c r="D682" s="135" t="s">
        <v>2496</v>
      </c>
      <c r="E682" s="135" t="s">
        <v>3181</v>
      </c>
      <c r="F682" s="135" t="s">
        <v>3222</v>
      </c>
      <c r="G682" s="135" t="s">
        <v>3186</v>
      </c>
      <c r="H682" s="135" t="s">
        <v>1969</v>
      </c>
      <c r="I682" s="135" t="s">
        <v>1018</v>
      </c>
      <c r="J682" s="135" t="s">
        <v>343</v>
      </c>
      <c r="K682" s="110" t="s">
        <v>1648</v>
      </c>
      <c r="L682" s="138">
        <v>25000</v>
      </c>
      <c r="M682" s="141">
        <v>0</v>
      </c>
      <c r="N682" s="138">
        <v>760</v>
      </c>
      <c r="O682" s="138">
        <v>717.5</v>
      </c>
      <c r="P682" s="138">
        <f>SUM(Tabla20[[#This Row],[ADP]:[SFS - Salud Padres]])</f>
        <v>25</v>
      </c>
      <c r="Q682" s="138">
        <v>23497.5</v>
      </c>
      <c r="R682" s="135" t="str">
        <f>_xlfn.XLOOKUP(Tabla20[[#This Row],[cedula]],EMPXSEXO[NODOC],EMPXSEXO[GENERO])</f>
        <v>F</v>
      </c>
      <c r="S682" s="135" t="str">
        <f>_xlfn.XLOOKUP(Tabla20[[#This Row],[nomdepto]],Tabla21[LUGAR],Tabla21[CODLUGAR])</f>
        <v>01.83.03.03</v>
      </c>
      <c r="T682" s="135" t="s">
        <v>3724</v>
      </c>
      <c r="U682" s="135" t="s">
        <v>3723</v>
      </c>
      <c r="V682" s="137">
        <v>0</v>
      </c>
      <c r="W682" s="141">
        <v>0</v>
      </c>
      <c r="X682" s="141">
        <v>0</v>
      </c>
      <c r="Y682" s="137">
        <v>0</v>
      </c>
      <c r="Z682" s="141">
        <v>0</v>
      </c>
      <c r="AA682" s="138">
        <v>25</v>
      </c>
      <c r="AB682" s="137">
        <v>0</v>
      </c>
      <c r="AC682" s="137">
        <v>0</v>
      </c>
      <c r="AD682" s="137">
        <v>0</v>
      </c>
    </row>
    <row r="683" spans="1:30" hidden="1">
      <c r="A683" t="str">
        <f>Tabla20[[#This Row],[cedula]]&amp;Tabla20[[#This Row],[prog]]&amp;LEFT(Tabla20[[#This Row],[tipo]],3)</f>
        <v>4020058481711FIJ</v>
      </c>
      <c r="B683" s="135" t="s">
        <v>2463</v>
      </c>
      <c r="C683" s="135" t="s">
        <v>11</v>
      </c>
      <c r="D683" s="135" t="s">
        <v>2496</v>
      </c>
      <c r="E683" s="135" t="s">
        <v>3181</v>
      </c>
      <c r="F683" s="135" t="s">
        <v>3222</v>
      </c>
      <c r="G683" s="135" t="s">
        <v>3186</v>
      </c>
      <c r="H683" s="135" t="s">
        <v>2652</v>
      </c>
      <c r="I683" s="135" t="s">
        <v>2651</v>
      </c>
      <c r="J683" s="135" t="s">
        <v>10</v>
      </c>
      <c r="K683" s="110" t="s">
        <v>1648</v>
      </c>
      <c r="L683" s="138">
        <v>25000</v>
      </c>
      <c r="M683" s="141">
        <v>0</v>
      </c>
      <c r="N683" s="138">
        <v>760</v>
      </c>
      <c r="O683" s="138">
        <v>717.5</v>
      </c>
      <c r="P683" s="138">
        <f>SUM(Tabla20[[#This Row],[ADP]:[SFS - Salud Padres]])</f>
        <v>3571</v>
      </c>
      <c r="Q683" s="138">
        <v>19951.5</v>
      </c>
      <c r="R683" s="135" t="str">
        <f>_xlfn.XLOOKUP(Tabla20[[#This Row],[cedula]],EMPXSEXO[NODOC],EMPXSEXO[GENERO])</f>
        <v>F</v>
      </c>
      <c r="S683" s="135" t="str">
        <f>_xlfn.XLOOKUP(Tabla20[[#This Row],[nomdepto]],Tabla21[LUGAR],Tabla21[CODLUGAR])</f>
        <v>01.83.03.03</v>
      </c>
      <c r="T683" s="135" t="s">
        <v>3724</v>
      </c>
      <c r="U683" s="135" t="s">
        <v>3723</v>
      </c>
      <c r="V683" s="137">
        <v>0</v>
      </c>
      <c r="W683" s="140">
        <v>0</v>
      </c>
      <c r="X683" s="139">
        <v>3546</v>
      </c>
      <c r="Y683" s="137">
        <v>0</v>
      </c>
      <c r="Z683" s="140">
        <v>0</v>
      </c>
      <c r="AA683" s="138">
        <v>25</v>
      </c>
      <c r="AB683" s="137">
        <v>0</v>
      </c>
      <c r="AC683" s="137">
        <v>0</v>
      </c>
      <c r="AD683" s="137">
        <v>0</v>
      </c>
    </row>
    <row r="684" spans="1:30" hidden="1">
      <c r="A684" t="str">
        <f>Tabla20[[#This Row],[cedula]]&amp;Tabla20[[#This Row],[prog]]&amp;LEFT(Tabla20[[#This Row],[tipo]],3)</f>
        <v>0400010417611FIJ</v>
      </c>
      <c r="B684" s="135" t="s">
        <v>2463</v>
      </c>
      <c r="C684" s="135" t="s">
        <v>11</v>
      </c>
      <c r="D684" s="135" t="s">
        <v>2496</v>
      </c>
      <c r="E684" s="135" t="s">
        <v>3181</v>
      </c>
      <c r="F684" s="135" t="s">
        <v>3222</v>
      </c>
      <c r="G684" s="135" t="s">
        <v>3186</v>
      </c>
      <c r="H684" s="135" t="s">
        <v>1989</v>
      </c>
      <c r="I684" s="135" t="s">
        <v>1020</v>
      </c>
      <c r="J684" s="135" t="s">
        <v>1021</v>
      </c>
      <c r="K684" s="110" t="s">
        <v>1648</v>
      </c>
      <c r="L684" s="138">
        <v>25000</v>
      </c>
      <c r="M684" s="137">
        <v>0</v>
      </c>
      <c r="N684" s="138">
        <v>760</v>
      </c>
      <c r="O684" s="138">
        <v>717.5</v>
      </c>
      <c r="P684" s="138">
        <f>SUM(Tabla20[[#This Row],[ADP]:[SFS - Salud Padres]])</f>
        <v>25</v>
      </c>
      <c r="Q684" s="138">
        <v>23497.5</v>
      </c>
      <c r="R684" s="135" t="str">
        <f>_xlfn.XLOOKUP(Tabla20[[#This Row],[cedula]],EMPXSEXO[NODOC],EMPXSEXO[GENERO])</f>
        <v>M</v>
      </c>
      <c r="S684" s="135" t="str">
        <f>_xlfn.XLOOKUP(Tabla20[[#This Row],[nomdepto]],Tabla21[LUGAR],Tabla21[CODLUGAR])</f>
        <v>01.83.03.03</v>
      </c>
      <c r="T684" s="135" t="s">
        <v>3724</v>
      </c>
      <c r="U684" s="135" t="s">
        <v>3723</v>
      </c>
      <c r="V684" s="137">
        <v>0</v>
      </c>
      <c r="W684" s="140">
        <v>0</v>
      </c>
      <c r="X684" s="137">
        <v>0</v>
      </c>
      <c r="Y684" s="137">
        <v>0</v>
      </c>
      <c r="Z684" s="140">
        <v>0</v>
      </c>
      <c r="AA684" s="138">
        <v>25</v>
      </c>
      <c r="AB684" s="137">
        <v>0</v>
      </c>
      <c r="AC684" s="137">
        <v>0</v>
      </c>
      <c r="AD684" s="141">
        <v>0</v>
      </c>
    </row>
    <row r="685" spans="1:30" hidden="1">
      <c r="A685" t="str">
        <f>Tabla20[[#This Row],[cedula]]&amp;Tabla20[[#This Row],[prog]]&amp;LEFT(Tabla20[[#This Row],[tipo]],3)</f>
        <v>4023805412211FIJ</v>
      </c>
      <c r="B685" s="135" t="s">
        <v>2463</v>
      </c>
      <c r="C685" s="135" t="s">
        <v>11</v>
      </c>
      <c r="D685" s="135" t="s">
        <v>2496</v>
      </c>
      <c r="E685" s="135" t="s">
        <v>3181</v>
      </c>
      <c r="F685" s="135" t="s">
        <v>3222</v>
      </c>
      <c r="G685" s="135" t="s">
        <v>3186</v>
      </c>
      <c r="H685" s="135" t="s">
        <v>3227</v>
      </c>
      <c r="I685" s="135" t="s">
        <v>3226</v>
      </c>
      <c r="J685" s="135" t="s">
        <v>55</v>
      </c>
      <c r="K685" s="110" t="s">
        <v>1648</v>
      </c>
      <c r="L685" s="138">
        <v>25000</v>
      </c>
      <c r="M685" s="141">
        <v>0</v>
      </c>
      <c r="N685" s="138">
        <v>760</v>
      </c>
      <c r="O685" s="138">
        <v>717.5</v>
      </c>
      <c r="P685" s="138">
        <f>SUM(Tabla20[[#This Row],[ADP]:[SFS - Salud Padres]])</f>
        <v>25</v>
      </c>
      <c r="Q685" s="138">
        <v>23497.5</v>
      </c>
      <c r="R685" s="135" t="str">
        <f>_xlfn.XLOOKUP(Tabla20[[#This Row],[cedula]],EMPXSEXO[NODOC],EMPXSEXO[GENERO])</f>
        <v>F</v>
      </c>
      <c r="S685" s="135" t="str">
        <f>_xlfn.XLOOKUP(Tabla20[[#This Row],[nomdepto]],Tabla21[LUGAR],Tabla21[CODLUGAR])</f>
        <v>01.83.03.03</v>
      </c>
      <c r="T685" s="135" t="s">
        <v>3724</v>
      </c>
      <c r="U685" s="135" t="s">
        <v>3723</v>
      </c>
      <c r="V685" s="137">
        <v>0</v>
      </c>
      <c r="W685" s="140">
        <v>0</v>
      </c>
      <c r="X685" s="141">
        <v>0</v>
      </c>
      <c r="Y685" s="137">
        <v>0</v>
      </c>
      <c r="Z685" s="140">
        <v>0</v>
      </c>
      <c r="AA685" s="138">
        <v>25</v>
      </c>
      <c r="AB685" s="137">
        <v>0</v>
      </c>
      <c r="AC685" s="137">
        <v>0</v>
      </c>
      <c r="AD685" s="140">
        <v>0</v>
      </c>
    </row>
    <row r="686" spans="1:30" hidden="1">
      <c r="A686" t="str">
        <f>Tabla20[[#This Row],[cedula]]&amp;Tabla20[[#This Row],[prog]]&amp;LEFT(Tabla20[[#This Row],[tipo]],3)</f>
        <v>0400007483311FIJ</v>
      </c>
      <c r="B686" s="135" t="s">
        <v>2463</v>
      </c>
      <c r="C686" s="135" t="s">
        <v>11</v>
      </c>
      <c r="D686" s="135" t="s">
        <v>2496</v>
      </c>
      <c r="E686" s="135" t="s">
        <v>3181</v>
      </c>
      <c r="F686" s="135" t="s">
        <v>3222</v>
      </c>
      <c r="G686" s="135" t="s">
        <v>3185</v>
      </c>
      <c r="H686" s="135" t="s">
        <v>1995</v>
      </c>
      <c r="I686" s="135" t="s">
        <v>529</v>
      </c>
      <c r="J686" s="135" t="s">
        <v>126</v>
      </c>
      <c r="K686" s="110" t="s">
        <v>1648</v>
      </c>
      <c r="L686" s="138">
        <v>25000</v>
      </c>
      <c r="M686" s="137">
        <v>0</v>
      </c>
      <c r="N686" s="138">
        <v>760</v>
      </c>
      <c r="O686" s="138">
        <v>717.5</v>
      </c>
      <c r="P686" s="138">
        <f>SUM(Tabla20[[#This Row],[ADP]:[SFS - Salud Padres]])</f>
        <v>8179.1</v>
      </c>
      <c r="Q686" s="138">
        <v>15343.4</v>
      </c>
      <c r="R686" s="135" t="str">
        <f>_xlfn.XLOOKUP(Tabla20[[#This Row],[cedula]],EMPXSEXO[NODOC],EMPXSEXO[GENERO])</f>
        <v>M</v>
      </c>
      <c r="S686" s="135" t="str">
        <f>_xlfn.XLOOKUP(Tabla20[[#This Row],[nomdepto]],Tabla21[LUGAR],Tabla21[CODLUGAR])</f>
        <v>01.83.03.03</v>
      </c>
      <c r="T686" s="135" t="s">
        <v>3724</v>
      </c>
      <c r="U686" s="135" t="s">
        <v>3723</v>
      </c>
      <c r="V686" s="137">
        <v>0</v>
      </c>
      <c r="W686" s="137">
        <v>0</v>
      </c>
      <c r="X686" s="139">
        <v>8154.1</v>
      </c>
      <c r="Y686" s="137">
        <v>0</v>
      </c>
      <c r="Z686" s="140">
        <v>0</v>
      </c>
      <c r="AA686" s="138">
        <v>25</v>
      </c>
      <c r="AB686" s="137">
        <v>0</v>
      </c>
      <c r="AC686" s="137">
        <v>0</v>
      </c>
      <c r="AD686" s="137">
        <v>0</v>
      </c>
    </row>
    <row r="687" spans="1:30" hidden="1">
      <c r="A687" t="str">
        <f>Tabla20[[#This Row],[cedula]]&amp;Tabla20[[#This Row],[prog]]&amp;LEFT(Tabla20[[#This Row],[tipo]],3)</f>
        <v>4020926382711FIJ</v>
      </c>
      <c r="B687" s="135" t="s">
        <v>2463</v>
      </c>
      <c r="C687" s="135" t="s">
        <v>11</v>
      </c>
      <c r="D687" s="135" t="s">
        <v>2496</v>
      </c>
      <c r="E687" s="135" t="s">
        <v>3181</v>
      </c>
      <c r="F687" s="135" t="s">
        <v>3222</v>
      </c>
      <c r="G687" s="135" t="s">
        <v>3186</v>
      </c>
      <c r="H687" s="135" t="s">
        <v>2004</v>
      </c>
      <c r="I687" s="135" t="s">
        <v>1538</v>
      </c>
      <c r="J687" s="135" t="s">
        <v>10</v>
      </c>
      <c r="K687" s="110" t="s">
        <v>1648</v>
      </c>
      <c r="L687" s="138">
        <v>25000</v>
      </c>
      <c r="M687" s="137">
        <v>0</v>
      </c>
      <c r="N687" s="138">
        <v>760</v>
      </c>
      <c r="O687" s="138">
        <v>717.5</v>
      </c>
      <c r="P687" s="138">
        <f>SUM(Tabla20[[#This Row],[ADP]:[SFS - Salud Padres]])</f>
        <v>25</v>
      </c>
      <c r="Q687" s="138">
        <v>23497.5</v>
      </c>
      <c r="R687" s="135" t="str">
        <f>_xlfn.XLOOKUP(Tabla20[[#This Row],[cedula]],EMPXSEXO[NODOC],EMPXSEXO[GENERO])</f>
        <v>F</v>
      </c>
      <c r="S687" s="135" t="str">
        <f>_xlfn.XLOOKUP(Tabla20[[#This Row],[nomdepto]],Tabla21[LUGAR],Tabla21[CODLUGAR])</f>
        <v>01.83.03.03</v>
      </c>
      <c r="T687" s="135" t="s">
        <v>3724</v>
      </c>
      <c r="U687" s="135" t="s">
        <v>3723</v>
      </c>
      <c r="V687" s="137">
        <v>0</v>
      </c>
      <c r="W687" s="141">
        <v>0</v>
      </c>
      <c r="X687" s="141">
        <v>0</v>
      </c>
      <c r="Y687" s="137">
        <v>0</v>
      </c>
      <c r="Z687" s="141">
        <v>0</v>
      </c>
      <c r="AA687" s="138">
        <v>25</v>
      </c>
      <c r="AB687" s="137">
        <v>0</v>
      </c>
      <c r="AC687" s="137">
        <v>0</v>
      </c>
      <c r="AD687" s="137">
        <v>0</v>
      </c>
    </row>
    <row r="688" spans="1:30" hidden="1">
      <c r="A688" t="str">
        <f>Tabla20[[#This Row],[cedula]]&amp;Tabla20[[#This Row],[prog]]&amp;LEFT(Tabla20[[#This Row],[tipo]],3)</f>
        <v>0010053800811FIJ</v>
      </c>
      <c r="B688" s="135" t="s">
        <v>2463</v>
      </c>
      <c r="C688" s="135" t="s">
        <v>11</v>
      </c>
      <c r="D688" s="135" t="s">
        <v>2496</v>
      </c>
      <c r="E688" s="135" t="s">
        <v>3181</v>
      </c>
      <c r="F688" s="135" t="s">
        <v>3222</v>
      </c>
      <c r="G688" s="135" t="s">
        <v>3190</v>
      </c>
      <c r="H688" s="135" t="s">
        <v>1255</v>
      </c>
      <c r="I688" s="135" t="s">
        <v>531</v>
      </c>
      <c r="J688" s="135" t="s">
        <v>532</v>
      </c>
      <c r="K688" s="110" t="s">
        <v>1648</v>
      </c>
      <c r="L688" s="138">
        <v>24719.919999999998</v>
      </c>
      <c r="M688" s="137">
        <v>0</v>
      </c>
      <c r="N688" s="138">
        <v>751.49</v>
      </c>
      <c r="O688" s="138">
        <v>709.46</v>
      </c>
      <c r="P688" s="138">
        <f>SUM(Tabla20[[#This Row],[ADP]:[SFS - Salud Padres]])</f>
        <v>1652.45</v>
      </c>
      <c r="Q688" s="138">
        <v>21606.52</v>
      </c>
      <c r="R688" s="135" t="str">
        <f>_xlfn.XLOOKUP(Tabla20[[#This Row],[cedula]],EMPXSEXO[NODOC],EMPXSEXO[GENERO])</f>
        <v>M</v>
      </c>
      <c r="S688" s="135" t="str">
        <f>_xlfn.XLOOKUP(Tabla20[[#This Row],[nomdepto]],Tabla21[LUGAR],Tabla21[CODLUGAR])</f>
        <v>01.83.03.03</v>
      </c>
      <c r="T688" s="135" t="s">
        <v>3724</v>
      </c>
      <c r="U688" s="135" t="s">
        <v>3723</v>
      </c>
      <c r="V688" s="137">
        <v>0</v>
      </c>
      <c r="W688" s="141">
        <v>0</v>
      </c>
      <c r="X688" s="140">
        <v>0</v>
      </c>
      <c r="Y688" s="137">
        <v>0</v>
      </c>
      <c r="Z688" s="138">
        <v>50</v>
      </c>
      <c r="AA688" s="138">
        <v>25</v>
      </c>
      <c r="AB688" s="137">
        <v>0</v>
      </c>
      <c r="AC688" s="137">
        <v>0</v>
      </c>
      <c r="AD688" s="139">
        <v>1577.45</v>
      </c>
    </row>
    <row r="689" spans="1:30" hidden="1">
      <c r="A689" t="str">
        <f>Tabla20[[#This Row],[cedula]]&amp;Tabla20[[#This Row],[prog]]&amp;LEFT(Tabla20[[#This Row],[tipo]],3)</f>
        <v>0010239578711FIJ</v>
      </c>
      <c r="B689" s="135" t="s">
        <v>2463</v>
      </c>
      <c r="C689" s="135" t="s">
        <v>11</v>
      </c>
      <c r="D689" s="135" t="s">
        <v>2496</v>
      </c>
      <c r="E689" s="135" t="s">
        <v>3181</v>
      </c>
      <c r="F689" s="135" t="s">
        <v>3222</v>
      </c>
      <c r="G689" s="135" t="s">
        <v>3184</v>
      </c>
      <c r="H689" s="135" t="s">
        <v>1190</v>
      </c>
      <c r="I689" s="135" t="s">
        <v>498</v>
      </c>
      <c r="J689" s="135" t="s">
        <v>388</v>
      </c>
      <c r="K689" s="110" t="s">
        <v>1648</v>
      </c>
      <c r="L689" s="138">
        <v>23577.96</v>
      </c>
      <c r="M689" s="140">
        <v>0</v>
      </c>
      <c r="N689" s="138">
        <v>716.77</v>
      </c>
      <c r="O689" s="138">
        <v>676.69</v>
      </c>
      <c r="P689" s="138">
        <f>SUM(Tabla20[[#This Row],[ADP]:[SFS - Salud Padres]])</f>
        <v>1559</v>
      </c>
      <c r="Q689" s="138">
        <v>20625.5</v>
      </c>
      <c r="R689" s="135" t="str">
        <f>_xlfn.XLOOKUP(Tabla20[[#This Row],[cedula]],EMPXSEXO[NODOC],EMPXSEXO[GENERO])</f>
        <v>M</v>
      </c>
      <c r="S689" s="135" t="str">
        <f>_xlfn.XLOOKUP(Tabla20[[#This Row],[nomdepto]],Tabla21[LUGAR],Tabla21[CODLUGAR])</f>
        <v>01.83.03.03</v>
      </c>
      <c r="T689" s="135" t="s">
        <v>3724</v>
      </c>
      <c r="U689" s="135" t="s">
        <v>3723</v>
      </c>
      <c r="V689" s="137">
        <v>0</v>
      </c>
      <c r="W689" s="139">
        <v>300</v>
      </c>
      <c r="X689" s="139">
        <v>1184</v>
      </c>
      <c r="Y689" s="137">
        <v>0</v>
      </c>
      <c r="Z689" s="138">
        <v>50</v>
      </c>
      <c r="AA689" s="138">
        <v>25</v>
      </c>
      <c r="AB689" s="137">
        <v>0</v>
      </c>
      <c r="AC689" s="137">
        <v>0</v>
      </c>
      <c r="AD689" s="137">
        <v>0</v>
      </c>
    </row>
    <row r="690" spans="1:30" hidden="1">
      <c r="A690" t="str">
        <f>Tabla20[[#This Row],[cedula]]&amp;Tabla20[[#This Row],[prog]]&amp;LEFT(Tabla20[[#This Row],[tipo]],3)</f>
        <v>0010114040811FIJ</v>
      </c>
      <c r="B690" s="135" t="s">
        <v>2463</v>
      </c>
      <c r="C690" s="135" t="s">
        <v>11</v>
      </c>
      <c r="D690" s="135" t="s">
        <v>2496</v>
      </c>
      <c r="E690" s="135" t="s">
        <v>3181</v>
      </c>
      <c r="F690" s="135" t="s">
        <v>3222</v>
      </c>
      <c r="G690" s="135" t="s">
        <v>3187</v>
      </c>
      <c r="H690" s="135" t="s">
        <v>1988</v>
      </c>
      <c r="I690" s="135" t="s">
        <v>523</v>
      </c>
      <c r="J690" s="135" t="s">
        <v>10</v>
      </c>
      <c r="K690" s="110" t="s">
        <v>1648</v>
      </c>
      <c r="L690" s="138">
        <v>22050</v>
      </c>
      <c r="M690" s="137">
        <v>0</v>
      </c>
      <c r="N690" s="138">
        <v>670.32</v>
      </c>
      <c r="O690" s="138">
        <v>632.84</v>
      </c>
      <c r="P690" s="138">
        <f>SUM(Tabla20[[#This Row],[ADP]:[SFS - Salud Padres]])</f>
        <v>25</v>
      </c>
      <c r="Q690" s="138">
        <v>20721.84</v>
      </c>
      <c r="R690" s="135" t="str">
        <f>_xlfn.XLOOKUP(Tabla20[[#This Row],[cedula]],EMPXSEXO[NODOC],EMPXSEXO[GENERO])</f>
        <v>F</v>
      </c>
      <c r="S690" s="135" t="str">
        <f>_xlfn.XLOOKUP(Tabla20[[#This Row],[nomdepto]],Tabla21[LUGAR],Tabla21[CODLUGAR])</f>
        <v>01.83.03.03</v>
      </c>
      <c r="T690" s="135" t="s">
        <v>3724</v>
      </c>
      <c r="U690" s="135" t="s">
        <v>3723</v>
      </c>
      <c r="V690" s="137">
        <v>0</v>
      </c>
      <c r="W690" s="141">
        <v>0</v>
      </c>
      <c r="X690" s="137">
        <v>0</v>
      </c>
      <c r="Y690" s="137">
        <v>0</v>
      </c>
      <c r="Z690" s="140">
        <v>0</v>
      </c>
      <c r="AA690" s="138">
        <v>25</v>
      </c>
      <c r="AB690" s="137">
        <v>0</v>
      </c>
      <c r="AC690" s="137">
        <v>0</v>
      </c>
      <c r="AD690" s="137">
        <v>0</v>
      </c>
    </row>
    <row r="691" spans="1:30" hidden="1">
      <c r="A691" t="str">
        <f>Tabla20[[#This Row],[cedula]]&amp;Tabla20[[#This Row],[prog]]&amp;LEFT(Tabla20[[#This Row],[tipo]],3)</f>
        <v>0011648032811FIJ</v>
      </c>
      <c r="B691" s="135" t="s">
        <v>2463</v>
      </c>
      <c r="C691" s="135" t="s">
        <v>11</v>
      </c>
      <c r="D691" s="135" t="s">
        <v>2496</v>
      </c>
      <c r="E691" s="135" t="s">
        <v>3181</v>
      </c>
      <c r="F691" s="135" t="s">
        <v>3222</v>
      </c>
      <c r="G691" s="135" t="s">
        <v>3190</v>
      </c>
      <c r="H691" s="135" t="s">
        <v>1159</v>
      </c>
      <c r="I691" s="135" t="s">
        <v>483</v>
      </c>
      <c r="J691" s="135" t="s">
        <v>484</v>
      </c>
      <c r="K691" s="110" t="s">
        <v>1648</v>
      </c>
      <c r="L691" s="138">
        <v>22000</v>
      </c>
      <c r="M691" s="141">
        <v>0</v>
      </c>
      <c r="N691" s="138">
        <v>668.8</v>
      </c>
      <c r="O691" s="138">
        <v>631.4</v>
      </c>
      <c r="P691" s="138">
        <f>SUM(Tabla20[[#This Row],[ADP]:[SFS - Salud Padres]])</f>
        <v>375</v>
      </c>
      <c r="Q691" s="138">
        <v>20324.8</v>
      </c>
      <c r="R691" s="135" t="str">
        <f>_xlfn.XLOOKUP(Tabla20[[#This Row],[cedula]],EMPXSEXO[NODOC],EMPXSEXO[GENERO])</f>
        <v>M</v>
      </c>
      <c r="S691" s="135" t="str">
        <f>_xlfn.XLOOKUP(Tabla20[[#This Row],[nomdepto]],Tabla21[LUGAR],Tabla21[CODLUGAR])</f>
        <v>01.83.03.03</v>
      </c>
      <c r="T691" s="135" t="s">
        <v>3724</v>
      </c>
      <c r="U691" s="135" t="s">
        <v>3723</v>
      </c>
      <c r="V691" s="137">
        <v>0</v>
      </c>
      <c r="W691" s="139">
        <v>300</v>
      </c>
      <c r="X691" s="141">
        <v>0</v>
      </c>
      <c r="Y691" s="137">
        <v>0</v>
      </c>
      <c r="Z691" s="139">
        <v>50</v>
      </c>
      <c r="AA691" s="138">
        <v>25</v>
      </c>
      <c r="AB691" s="137">
        <v>0</v>
      </c>
      <c r="AC691" s="137">
        <v>0</v>
      </c>
      <c r="AD691" s="137">
        <v>0</v>
      </c>
    </row>
    <row r="692" spans="1:30" hidden="1">
      <c r="A692" t="str">
        <f>Tabla20[[#This Row],[cedula]]&amp;Tabla20[[#This Row],[prog]]&amp;LEFT(Tabla20[[#This Row],[tipo]],3)</f>
        <v>0011839406311FIJ</v>
      </c>
      <c r="B692" s="135" t="s">
        <v>2463</v>
      </c>
      <c r="C692" s="135" t="s">
        <v>11</v>
      </c>
      <c r="D692" s="135" t="s">
        <v>2496</v>
      </c>
      <c r="E692" s="135" t="s">
        <v>3181</v>
      </c>
      <c r="F692" s="135" t="s">
        <v>3222</v>
      </c>
      <c r="G692" s="135" t="s">
        <v>3186</v>
      </c>
      <c r="H692" s="135" t="s">
        <v>3622</v>
      </c>
      <c r="I692" s="135" t="s">
        <v>3621</v>
      </c>
      <c r="J692" s="135" t="s">
        <v>394</v>
      </c>
      <c r="K692" s="110" t="s">
        <v>1648</v>
      </c>
      <c r="L692" s="138">
        <v>22000</v>
      </c>
      <c r="M692" s="141">
        <v>0</v>
      </c>
      <c r="N692" s="138">
        <v>668.8</v>
      </c>
      <c r="O692" s="138">
        <v>631.4</v>
      </c>
      <c r="P692" s="138">
        <f>SUM(Tabla20[[#This Row],[ADP]:[SFS - Salud Padres]])</f>
        <v>25</v>
      </c>
      <c r="Q692" s="138">
        <v>20674.8</v>
      </c>
      <c r="R692" s="135" t="str">
        <f>_xlfn.XLOOKUP(Tabla20[[#This Row],[cedula]],EMPXSEXO[NODOC],EMPXSEXO[GENERO])</f>
        <v>M</v>
      </c>
      <c r="S692" s="135" t="str">
        <f>_xlfn.XLOOKUP(Tabla20[[#This Row],[nomdepto]],Tabla21[LUGAR],Tabla21[CODLUGAR])</f>
        <v>01.83.03.03</v>
      </c>
      <c r="T692" s="135" t="s">
        <v>3724</v>
      </c>
      <c r="U692" s="135" t="s">
        <v>3723</v>
      </c>
      <c r="V692" s="137">
        <v>0</v>
      </c>
      <c r="W692" s="141">
        <v>0</v>
      </c>
      <c r="X692" s="137">
        <v>0</v>
      </c>
      <c r="Y692" s="137">
        <v>0</v>
      </c>
      <c r="Z692" s="137">
        <v>0</v>
      </c>
      <c r="AA692" s="138">
        <v>25</v>
      </c>
      <c r="AB692" s="137">
        <v>0</v>
      </c>
      <c r="AC692" s="137">
        <v>0</v>
      </c>
      <c r="AD692" s="137">
        <v>0</v>
      </c>
    </row>
    <row r="693" spans="1:30" hidden="1">
      <c r="A693" t="str">
        <f>Tabla20[[#This Row],[cedula]]&amp;Tabla20[[#This Row],[prog]]&amp;LEFT(Tabla20[[#This Row],[tipo]],3)</f>
        <v>0011150863611FIJ</v>
      </c>
      <c r="B693" s="135" t="s">
        <v>2463</v>
      </c>
      <c r="C693" s="135" t="s">
        <v>11</v>
      </c>
      <c r="D693" s="135" t="s">
        <v>2496</v>
      </c>
      <c r="E693" s="135" t="s">
        <v>3181</v>
      </c>
      <c r="F693" s="135" t="s">
        <v>3222</v>
      </c>
      <c r="G693" s="135" t="s">
        <v>3185</v>
      </c>
      <c r="H693" s="135" t="s">
        <v>1964</v>
      </c>
      <c r="I693" s="135" t="s">
        <v>501</v>
      </c>
      <c r="J693" s="135" t="s">
        <v>394</v>
      </c>
      <c r="K693" s="110" t="s">
        <v>1648</v>
      </c>
      <c r="L693" s="138">
        <v>22000</v>
      </c>
      <c r="M693" s="140">
        <v>0</v>
      </c>
      <c r="N693" s="138">
        <v>668.8</v>
      </c>
      <c r="O693" s="138">
        <v>631.4</v>
      </c>
      <c r="P693" s="138">
        <f>SUM(Tabla20[[#This Row],[ADP]:[SFS - Salud Padres]])</f>
        <v>10339.25</v>
      </c>
      <c r="Q693" s="138">
        <v>10360.549999999999</v>
      </c>
      <c r="R693" s="135" t="str">
        <f>_xlfn.XLOOKUP(Tabla20[[#This Row],[cedula]],EMPXSEXO[NODOC],EMPXSEXO[GENERO])</f>
        <v>M</v>
      </c>
      <c r="S693" s="135" t="str">
        <f>_xlfn.XLOOKUP(Tabla20[[#This Row],[nomdepto]],Tabla21[LUGAR],Tabla21[CODLUGAR])</f>
        <v>01.83.03.03</v>
      </c>
      <c r="T693" s="135" t="s">
        <v>3724</v>
      </c>
      <c r="U693" s="135" t="s">
        <v>3723</v>
      </c>
      <c r="V693" s="137">
        <v>0</v>
      </c>
      <c r="W693" s="140">
        <v>0</v>
      </c>
      <c r="X693" s="139">
        <v>10314.25</v>
      </c>
      <c r="Y693" s="137">
        <v>0</v>
      </c>
      <c r="Z693" s="140">
        <v>0</v>
      </c>
      <c r="AA693" s="138">
        <v>25</v>
      </c>
      <c r="AB693" s="137">
        <v>0</v>
      </c>
      <c r="AC693" s="137">
        <v>0</v>
      </c>
      <c r="AD693" s="137">
        <v>0</v>
      </c>
    </row>
    <row r="694" spans="1:30" hidden="1">
      <c r="A694" t="str">
        <f>Tabla20[[#This Row],[cedula]]&amp;Tabla20[[#This Row],[prog]]&amp;LEFT(Tabla20[[#This Row],[tipo]],3)</f>
        <v>0310377971011FIJ</v>
      </c>
      <c r="B694" s="135" t="s">
        <v>2463</v>
      </c>
      <c r="C694" s="135" t="s">
        <v>11</v>
      </c>
      <c r="D694" s="135" t="s">
        <v>2496</v>
      </c>
      <c r="E694" s="135" t="s">
        <v>3181</v>
      </c>
      <c r="F694" s="135" t="s">
        <v>3222</v>
      </c>
      <c r="G694" s="135" t="s">
        <v>3184</v>
      </c>
      <c r="H694" s="135" t="s">
        <v>1984</v>
      </c>
      <c r="I694" s="135" t="s">
        <v>517</v>
      </c>
      <c r="J694" s="135" t="s">
        <v>178</v>
      </c>
      <c r="K694" s="110" t="s">
        <v>1648</v>
      </c>
      <c r="L694" s="138">
        <v>22000</v>
      </c>
      <c r="M694" s="141">
        <v>0</v>
      </c>
      <c r="N694" s="138">
        <v>668.8</v>
      </c>
      <c r="O694" s="138">
        <v>631.4</v>
      </c>
      <c r="P694" s="138">
        <f>SUM(Tabla20[[#This Row],[ADP]:[SFS - Salud Padres]])</f>
        <v>325</v>
      </c>
      <c r="Q694" s="138">
        <v>20374.8</v>
      </c>
      <c r="R694" s="135" t="str">
        <f>_xlfn.XLOOKUP(Tabla20[[#This Row],[cedula]],EMPXSEXO[NODOC],EMPXSEXO[GENERO])</f>
        <v>F</v>
      </c>
      <c r="S694" s="135" t="str">
        <f>_xlfn.XLOOKUP(Tabla20[[#This Row],[nomdepto]],Tabla21[LUGAR],Tabla21[CODLUGAR])</f>
        <v>01.83.03.03</v>
      </c>
      <c r="T694" s="135" t="s">
        <v>3724</v>
      </c>
      <c r="U694" s="135" t="s">
        <v>3723</v>
      </c>
      <c r="V694" s="137">
        <v>0</v>
      </c>
      <c r="W694" s="139">
        <v>300</v>
      </c>
      <c r="X694" s="140">
        <v>0</v>
      </c>
      <c r="Y694" s="137">
        <v>0</v>
      </c>
      <c r="Z694" s="140">
        <v>0</v>
      </c>
      <c r="AA694" s="138">
        <v>25</v>
      </c>
      <c r="AB694" s="137">
        <v>0</v>
      </c>
      <c r="AC694" s="137">
        <v>0</v>
      </c>
      <c r="AD694" s="137">
        <v>0</v>
      </c>
    </row>
    <row r="695" spans="1:30" hidden="1">
      <c r="A695" t="str">
        <f>Tabla20[[#This Row],[cedula]]&amp;Tabla20[[#This Row],[prog]]&amp;LEFT(Tabla20[[#This Row],[tipo]],3)</f>
        <v>0020045660611FIJ</v>
      </c>
      <c r="B695" s="135" t="s">
        <v>2463</v>
      </c>
      <c r="C695" s="135" t="s">
        <v>11</v>
      </c>
      <c r="D695" s="135" t="s">
        <v>2496</v>
      </c>
      <c r="E695" s="135" t="s">
        <v>3181</v>
      </c>
      <c r="F695" s="135" t="s">
        <v>3222</v>
      </c>
      <c r="G695" s="135" t="s">
        <v>3186</v>
      </c>
      <c r="H695" s="135" t="s">
        <v>3630</v>
      </c>
      <c r="I695" s="135" t="s">
        <v>3629</v>
      </c>
      <c r="J695" s="135" t="s">
        <v>394</v>
      </c>
      <c r="K695" s="110" t="s">
        <v>1648</v>
      </c>
      <c r="L695" s="138">
        <v>22000</v>
      </c>
      <c r="M695" s="137">
        <v>0</v>
      </c>
      <c r="N695" s="138">
        <v>668.8</v>
      </c>
      <c r="O695" s="138">
        <v>631.4</v>
      </c>
      <c r="P695" s="138">
        <f>SUM(Tabla20[[#This Row],[ADP]:[SFS - Salud Padres]])</f>
        <v>25</v>
      </c>
      <c r="Q695" s="138">
        <v>20674.8</v>
      </c>
      <c r="R695" s="135" t="str">
        <f>_xlfn.XLOOKUP(Tabla20[[#This Row],[cedula]],EMPXSEXO[NODOC],EMPXSEXO[GENERO])</f>
        <v>M</v>
      </c>
      <c r="S695" s="135" t="str">
        <f>_xlfn.XLOOKUP(Tabla20[[#This Row],[nomdepto]],Tabla21[LUGAR],Tabla21[CODLUGAR])</f>
        <v>01.83.03.03</v>
      </c>
      <c r="T695" s="135" t="s">
        <v>3724</v>
      </c>
      <c r="U695" s="135" t="s">
        <v>3723</v>
      </c>
      <c r="V695" s="137">
        <v>0</v>
      </c>
      <c r="W695" s="140">
        <v>0</v>
      </c>
      <c r="X695" s="140">
        <v>0</v>
      </c>
      <c r="Y695" s="137">
        <v>0</v>
      </c>
      <c r="Z695" s="140">
        <v>0</v>
      </c>
      <c r="AA695" s="138">
        <v>25</v>
      </c>
      <c r="AB695" s="137">
        <v>0</v>
      </c>
      <c r="AC695" s="137">
        <v>0</v>
      </c>
      <c r="AD695" s="140">
        <v>0</v>
      </c>
    </row>
    <row r="696" spans="1:30" hidden="1">
      <c r="A696" t="str">
        <f>Tabla20[[#This Row],[cedula]]&amp;Tabla20[[#This Row],[prog]]&amp;LEFT(Tabla20[[#This Row],[tipo]],3)</f>
        <v>2230078140211FIJ</v>
      </c>
      <c r="B696" s="135" t="s">
        <v>2463</v>
      </c>
      <c r="C696" s="135" t="s">
        <v>11</v>
      </c>
      <c r="D696" s="135" t="s">
        <v>2496</v>
      </c>
      <c r="E696" s="135" t="s">
        <v>3181</v>
      </c>
      <c r="F696" s="135" t="s">
        <v>3222</v>
      </c>
      <c r="G696" s="135" t="s">
        <v>3186</v>
      </c>
      <c r="H696" s="135" t="s">
        <v>3632</v>
      </c>
      <c r="I696" s="135" t="s">
        <v>3631</v>
      </c>
      <c r="J696" s="135" t="s">
        <v>394</v>
      </c>
      <c r="K696" s="110" t="s">
        <v>1648</v>
      </c>
      <c r="L696" s="138">
        <v>22000</v>
      </c>
      <c r="M696" s="141">
        <v>0</v>
      </c>
      <c r="N696" s="138">
        <v>668.8</v>
      </c>
      <c r="O696" s="138">
        <v>631.4</v>
      </c>
      <c r="P696" s="138">
        <f>SUM(Tabla20[[#This Row],[ADP]:[SFS - Salud Padres]])</f>
        <v>25</v>
      </c>
      <c r="Q696" s="138">
        <v>20674.8</v>
      </c>
      <c r="R696" s="135" t="str">
        <f>_xlfn.XLOOKUP(Tabla20[[#This Row],[cedula]],EMPXSEXO[NODOC],EMPXSEXO[GENERO])</f>
        <v>M</v>
      </c>
      <c r="S696" s="135" t="str">
        <f>_xlfn.XLOOKUP(Tabla20[[#This Row],[nomdepto]],Tabla21[LUGAR],Tabla21[CODLUGAR])</f>
        <v>01.83.03.03</v>
      </c>
      <c r="T696" s="135" t="s">
        <v>3724</v>
      </c>
      <c r="U696" s="135" t="s">
        <v>3723</v>
      </c>
      <c r="V696" s="137">
        <v>0</v>
      </c>
      <c r="W696" s="140">
        <v>0</v>
      </c>
      <c r="X696" s="137">
        <v>0</v>
      </c>
      <c r="Y696" s="137">
        <v>0</v>
      </c>
      <c r="Z696" s="137">
        <v>0</v>
      </c>
      <c r="AA696" s="138">
        <v>25</v>
      </c>
      <c r="AB696" s="137">
        <v>0</v>
      </c>
      <c r="AC696" s="137">
        <v>0</v>
      </c>
      <c r="AD696" s="137">
        <v>0</v>
      </c>
    </row>
    <row r="697" spans="1:30" hidden="1">
      <c r="A697" t="str">
        <f>Tabla20[[#This Row],[cedula]]&amp;Tabla20[[#This Row],[prog]]&amp;LEFT(Tabla20[[#This Row],[tipo]],3)</f>
        <v>0400011669111FIJ</v>
      </c>
      <c r="B697" s="135" t="s">
        <v>2463</v>
      </c>
      <c r="C697" s="135" t="s">
        <v>11</v>
      </c>
      <c r="D697" s="135" t="s">
        <v>2496</v>
      </c>
      <c r="E697" s="135" t="s">
        <v>3181</v>
      </c>
      <c r="F697" s="135" t="s">
        <v>3222</v>
      </c>
      <c r="G697" s="135" t="s">
        <v>3186</v>
      </c>
      <c r="H697" s="135" t="s">
        <v>1951</v>
      </c>
      <c r="I697" s="135" t="s">
        <v>1012</v>
      </c>
      <c r="J697" s="135" t="s">
        <v>8</v>
      </c>
      <c r="K697" s="110" t="s">
        <v>1648</v>
      </c>
      <c r="L697" s="138">
        <v>20000</v>
      </c>
      <c r="M697" s="141">
        <v>0</v>
      </c>
      <c r="N697" s="138">
        <v>608</v>
      </c>
      <c r="O697" s="138">
        <v>574</v>
      </c>
      <c r="P697" s="138">
        <f>SUM(Tabla20[[#This Row],[ADP]:[SFS - Salud Padres]])</f>
        <v>25</v>
      </c>
      <c r="Q697" s="138">
        <v>18793</v>
      </c>
      <c r="R697" s="135" t="str">
        <f>_xlfn.XLOOKUP(Tabla20[[#This Row],[cedula]],EMPXSEXO[NODOC],EMPXSEXO[GENERO])</f>
        <v>F</v>
      </c>
      <c r="S697" s="135" t="str">
        <f>_xlfn.XLOOKUP(Tabla20[[#This Row],[nomdepto]],Tabla21[LUGAR],Tabla21[CODLUGAR])</f>
        <v>01.83.03.03</v>
      </c>
      <c r="T697" s="135" t="s">
        <v>3724</v>
      </c>
      <c r="U697" s="135" t="s">
        <v>3723</v>
      </c>
      <c r="V697" s="137">
        <v>0</v>
      </c>
      <c r="W697" s="140">
        <v>0</v>
      </c>
      <c r="X697" s="137">
        <v>0</v>
      </c>
      <c r="Y697" s="137">
        <v>0</v>
      </c>
      <c r="Z697" s="140">
        <v>0</v>
      </c>
      <c r="AA697" s="138">
        <v>25</v>
      </c>
      <c r="AB697" s="137">
        <v>0</v>
      </c>
      <c r="AC697" s="137">
        <v>0</v>
      </c>
      <c r="AD697" s="141">
        <v>0</v>
      </c>
    </row>
    <row r="698" spans="1:30" hidden="1">
      <c r="A698" t="str">
        <f>Tabla20[[#This Row],[cedula]]&amp;Tabla20[[#This Row],[prog]]&amp;LEFT(Tabla20[[#This Row],[tipo]],3)</f>
        <v>0400001497911FIJ</v>
      </c>
      <c r="B698" s="135" t="s">
        <v>2463</v>
      </c>
      <c r="C698" s="135" t="s">
        <v>11</v>
      </c>
      <c r="D698" s="135" t="s">
        <v>2496</v>
      </c>
      <c r="E698" s="135" t="s">
        <v>3181</v>
      </c>
      <c r="F698" s="135" t="s">
        <v>3222</v>
      </c>
      <c r="G698" s="135" t="s">
        <v>3186</v>
      </c>
      <c r="H698" s="135" t="s">
        <v>1953</v>
      </c>
      <c r="I698" s="135" t="s">
        <v>1013</v>
      </c>
      <c r="J698" s="135" t="s">
        <v>126</v>
      </c>
      <c r="K698" s="110" t="s">
        <v>1648</v>
      </c>
      <c r="L698" s="138">
        <v>20000</v>
      </c>
      <c r="M698" s="141">
        <v>0</v>
      </c>
      <c r="N698" s="138">
        <v>608</v>
      </c>
      <c r="O698" s="138">
        <v>574</v>
      </c>
      <c r="P698" s="138">
        <f>SUM(Tabla20[[#This Row],[ADP]:[SFS - Salud Padres]])</f>
        <v>25</v>
      </c>
      <c r="Q698" s="138">
        <v>18793</v>
      </c>
      <c r="R698" s="135" t="str">
        <f>_xlfn.XLOOKUP(Tabla20[[#This Row],[cedula]],EMPXSEXO[NODOC],EMPXSEXO[GENERO])</f>
        <v>M</v>
      </c>
      <c r="S698" s="135" t="str">
        <f>_xlfn.XLOOKUP(Tabla20[[#This Row],[nomdepto]],Tabla21[LUGAR],Tabla21[CODLUGAR])</f>
        <v>01.83.03.03</v>
      </c>
      <c r="T698" s="135" t="s">
        <v>3724</v>
      </c>
      <c r="U698" s="135" t="s">
        <v>3723</v>
      </c>
      <c r="V698" s="137">
        <v>0</v>
      </c>
      <c r="W698" s="140">
        <v>0</v>
      </c>
      <c r="X698" s="137">
        <v>0</v>
      </c>
      <c r="Y698" s="137">
        <v>0</v>
      </c>
      <c r="Z698" s="137">
        <v>0</v>
      </c>
      <c r="AA698" s="138">
        <v>25</v>
      </c>
      <c r="AB698" s="137">
        <v>0</v>
      </c>
      <c r="AC698" s="137">
        <v>0</v>
      </c>
      <c r="AD698" s="137">
        <v>0</v>
      </c>
    </row>
    <row r="699" spans="1:30" hidden="1">
      <c r="A699" t="str">
        <f>Tabla20[[#This Row],[cedula]]&amp;Tabla20[[#This Row],[prog]]&amp;LEFT(Tabla20[[#This Row],[tipo]],3)</f>
        <v>0400014301811FIJ</v>
      </c>
      <c r="B699" s="135" t="s">
        <v>2463</v>
      </c>
      <c r="C699" s="135" t="s">
        <v>11</v>
      </c>
      <c r="D699" s="135" t="s">
        <v>2496</v>
      </c>
      <c r="E699" s="135" t="s">
        <v>3181</v>
      </c>
      <c r="F699" s="135" t="s">
        <v>3222</v>
      </c>
      <c r="G699" s="135" t="s">
        <v>3186</v>
      </c>
      <c r="H699" s="135" t="s">
        <v>1954</v>
      </c>
      <c r="I699" s="135" t="s">
        <v>1014</v>
      </c>
      <c r="J699" s="135" t="s">
        <v>27</v>
      </c>
      <c r="K699" s="110" t="s">
        <v>1648</v>
      </c>
      <c r="L699" s="138">
        <v>20000</v>
      </c>
      <c r="M699" s="137">
        <v>0</v>
      </c>
      <c r="N699" s="138">
        <v>608</v>
      </c>
      <c r="O699" s="138">
        <v>574</v>
      </c>
      <c r="P699" s="138">
        <f>SUM(Tabla20[[#This Row],[ADP]:[SFS - Salud Padres]])</f>
        <v>25</v>
      </c>
      <c r="Q699" s="138">
        <v>18793</v>
      </c>
      <c r="R699" s="135" t="str">
        <f>_xlfn.XLOOKUP(Tabla20[[#This Row],[cedula]],EMPXSEXO[NODOC],EMPXSEXO[GENERO])</f>
        <v>M</v>
      </c>
      <c r="S699" s="135" t="str">
        <f>_xlfn.XLOOKUP(Tabla20[[#This Row],[nomdepto]],Tabla21[LUGAR],Tabla21[CODLUGAR])</f>
        <v>01.83.03.03</v>
      </c>
      <c r="T699" s="135" t="s">
        <v>3724</v>
      </c>
      <c r="U699" s="135" t="s">
        <v>3723</v>
      </c>
      <c r="V699" s="137">
        <v>0</v>
      </c>
      <c r="W699" s="140">
        <v>0</v>
      </c>
      <c r="X699" s="140">
        <v>0</v>
      </c>
      <c r="Y699" s="137">
        <v>0</v>
      </c>
      <c r="Z699" s="140">
        <v>0</v>
      </c>
      <c r="AA699" s="138">
        <v>25</v>
      </c>
      <c r="AB699" s="137">
        <v>0</v>
      </c>
      <c r="AC699" s="137">
        <v>0</v>
      </c>
      <c r="AD699" s="137">
        <v>0</v>
      </c>
    </row>
    <row r="700" spans="1:30" hidden="1">
      <c r="A700" t="str">
        <f>Tabla20[[#This Row],[cedula]]&amp;Tabla20[[#This Row],[prog]]&amp;LEFT(Tabla20[[#This Row],[tipo]],3)</f>
        <v>4022601590311FIJ</v>
      </c>
      <c r="B700" s="135" t="s">
        <v>2463</v>
      </c>
      <c r="C700" s="135" t="s">
        <v>11</v>
      </c>
      <c r="D700" s="135" t="s">
        <v>2496</v>
      </c>
      <c r="E700" s="135" t="s">
        <v>3181</v>
      </c>
      <c r="F700" s="135" t="s">
        <v>3222</v>
      </c>
      <c r="G700" s="135" t="s">
        <v>3186</v>
      </c>
      <c r="H700" s="135" t="s">
        <v>3624</v>
      </c>
      <c r="I700" s="135" t="s">
        <v>3623</v>
      </c>
      <c r="J700" s="135" t="s">
        <v>27</v>
      </c>
      <c r="K700" s="110" t="s">
        <v>1648</v>
      </c>
      <c r="L700" s="138">
        <v>20000</v>
      </c>
      <c r="M700" s="141">
        <v>0</v>
      </c>
      <c r="N700" s="138">
        <v>608</v>
      </c>
      <c r="O700" s="138">
        <v>574</v>
      </c>
      <c r="P700" s="138">
        <f>SUM(Tabla20[[#This Row],[ADP]:[SFS - Salud Padres]])</f>
        <v>25</v>
      </c>
      <c r="Q700" s="138">
        <v>18793</v>
      </c>
      <c r="R700" s="135" t="str">
        <f>_xlfn.XLOOKUP(Tabla20[[#This Row],[cedula]],EMPXSEXO[NODOC],EMPXSEXO[GENERO])</f>
        <v>M</v>
      </c>
      <c r="S700" s="135" t="str">
        <f>_xlfn.XLOOKUP(Tabla20[[#This Row],[nomdepto]],Tabla21[LUGAR],Tabla21[CODLUGAR])</f>
        <v>01.83.03.03</v>
      </c>
      <c r="T700" s="135" t="s">
        <v>3724</v>
      </c>
      <c r="U700" s="135" t="s">
        <v>3723</v>
      </c>
      <c r="V700" s="137">
        <v>0</v>
      </c>
      <c r="W700" s="137">
        <v>0</v>
      </c>
      <c r="X700" s="137">
        <v>0</v>
      </c>
      <c r="Y700" s="137">
        <v>0</v>
      </c>
      <c r="Z700" s="137">
        <v>0</v>
      </c>
      <c r="AA700" s="138">
        <v>25</v>
      </c>
      <c r="AB700" s="137">
        <v>0</v>
      </c>
      <c r="AC700" s="137">
        <v>0</v>
      </c>
      <c r="AD700" s="141">
        <v>0</v>
      </c>
    </row>
    <row r="701" spans="1:30" hidden="1">
      <c r="A701" t="str">
        <f>Tabla20[[#This Row],[cedula]]&amp;Tabla20[[#This Row],[prog]]&amp;LEFT(Tabla20[[#This Row],[tipo]],3)</f>
        <v>0400014259811FIJ</v>
      </c>
      <c r="B701" s="135" t="s">
        <v>2463</v>
      </c>
      <c r="C701" s="135" t="s">
        <v>11</v>
      </c>
      <c r="D701" s="135" t="s">
        <v>2496</v>
      </c>
      <c r="E701" s="135" t="s">
        <v>3181</v>
      </c>
      <c r="F701" s="135" t="s">
        <v>3222</v>
      </c>
      <c r="G701" s="135" t="s">
        <v>3186</v>
      </c>
      <c r="H701" s="135" t="s">
        <v>1958</v>
      </c>
      <c r="I701" s="135" t="s">
        <v>1016</v>
      </c>
      <c r="J701" s="135" t="s">
        <v>27</v>
      </c>
      <c r="K701" s="110" t="s">
        <v>1648</v>
      </c>
      <c r="L701" s="138">
        <v>20000</v>
      </c>
      <c r="M701" s="140">
        <v>0</v>
      </c>
      <c r="N701" s="138">
        <v>608</v>
      </c>
      <c r="O701" s="138">
        <v>574</v>
      </c>
      <c r="P701" s="138">
        <f>SUM(Tabla20[[#This Row],[ADP]:[SFS - Salud Padres]])</f>
        <v>25</v>
      </c>
      <c r="Q701" s="138">
        <v>18793</v>
      </c>
      <c r="R701" s="135" t="str">
        <f>_xlfn.XLOOKUP(Tabla20[[#This Row],[cedula]],EMPXSEXO[NODOC],EMPXSEXO[GENERO])</f>
        <v>M</v>
      </c>
      <c r="S701" s="135" t="str">
        <f>_xlfn.XLOOKUP(Tabla20[[#This Row],[nomdepto]],Tabla21[LUGAR],Tabla21[CODLUGAR])</f>
        <v>01.83.03.03</v>
      </c>
      <c r="T701" s="135" t="s">
        <v>3724</v>
      </c>
      <c r="U701" s="135" t="s">
        <v>3723</v>
      </c>
      <c r="V701" s="137">
        <v>0</v>
      </c>
      <c r="W701" s="140">
        <v>0</v>
      </c>
      <c r="X701" s="137">
        <v>0</v>
      </c>
      <c r="Y701" s="137">
        <v>0</v>
      </c>
      <c r="Z701" s="141">
        <v>0</v>
      </c>
      <c r="AA701" s="138">
        <v>25</v>
      </c>
      <c r="AB701" s="137">
        <v>0</v>
      </c>
      <c r="AC701" s="137">
        <v>0</v>
      </c>
      <c r="AD701" s="140">
        <v>0</v>
      </c>
    </row>
    <row r="702" spans="1:30" hidden="1">
      <c r="A702" t="str">
        <f>Tabla20[[#This Row],[cedula]]&amp;Tabla20[[#This Row],[prog]]&amp;LEFT(Tabla20[[#This Row],[tipo]],3)</f>
        <v>0400009152211FIJ</v>
      </c>
      <c r="B702" s="135" t="s">
        <v>2463</v>
      </c>
      <c r="C702" s="135" t="s">
        <v>11</v>
      </c>
      <c r="D702" s="135" t="s">
        <v>2496</v>
      </c>
      <c r="E702" s="135" t="s">
        <v>3181</v>
      </c>
      <c r="F702" s="135" t="s">
        <v>3222</v>
      </c>
      <c r="G702" s="135" t="s">
        <v>3186</v>
      </c>
      <c r="H702" s="135" t="s">
        <v>1966</v>
      </c>
      <c r="I702" s="135" t="s">
        <v>1358</v>
      </c>
      <c r="J702" s="135" t="s">
        <v>27</v>
      </c>
      <c r="K702" s="110" t="s">
        <v>1648</v>
      </c>
      <c r="L702" s="138">
        <v>20000</v>
      </c>
      <c r="M702" s="140">
        <v>0</v>
      </c>
      <c r="N702" s="138">
        <v>608</v>
      </c>
      <c r="O702" s="138">
        <v>574</v>
      </c>
      <c r="P702" s="138">
        <f>SUM(Tabla20[[#This Row],[ADP]:[SFS - Salud Padres]])</f>
        <v>25</v>
      </c>
      <c r="Q702" s="138">
        <v>18793</v>
      </c>
      <c r="R702" s="135" t="str">
        <f>_xlfn.XLOOKUP(Tabla20[[#This Row],[cedula]],EMPXSEXO[NODOC],EMPXSEXO[GENERO])</f>
        <v>M</v>
      </c>
      <c r="S702" s="135" t="str">
        <f>_xlfn.XLOOKUP(Tabla20[[#This Row],[nomdepto]],Tabla21[LUGAR],Tabla21[CODLUGAR])</f>
        <v>01.83.03.03</v>
      </c>
      <c r="T702" s="135" t="s">
        <v>3724</v>
      </c>
      <c r="U702" s="135" t="s">
        <v>3723</v>
      </c>
      <c r="V702" s="137">
        <v>0</v>
      </c>
      <c r="W702" s="141">
        <v>0</v>
      </c>
      <c r="X702" s="140">
        <v>0</v>
      </c>
      <c r="Y702" s="137">
        <v>0</v>
      </c>
      <c r="Z702" s="141">
        <v>0</v>
      </c>
      <c r="AA702" s="138">
        <v>25</v>
      </c>
      <c r="AB702" s="137">
        <v>0</v>
      </c>
      <c r="AC702" s="137">
        <v>0</v>
      </c>
      <c r="AD702" s="140">
        <v>0</v>
      </c>
    </row>
    <row r="703" spans="1:30" hidden="1">
      <c r="A703" t="str">
        <f>Tabla20[[#This Row],[cedula]]&amp;Tabla20[[#This Row],[prog]]&amp;LEFT(Tabla20[[#This Row],[tipo]],3)</f>
        <v>0400012494311FIJ</v>
      </c>
      <c r="B703" s="135" t="s">
        <v>2463</v>
      </c>
      <c r="C703" s="135" t="s">
        <v>11</v>
      </c>
      <c r="D703" s="135" t="s">
        <v>2496</v>
      </c>
      <c r="E703" s="135" t="s">
        <v>3181</v>
      </c>
      <c r="F703" s="135" t="s">
        <v>3222</v>
      </c>
      <c r="G703" s="135" t="s">
        <v>3186</v>
      </c>
      <c r="H703" s="135" t="s">
        <v>1983</v>
      </c>
      <c r="I703" s="135" t="s">
        <v>1019</v>
      </c>
      <c r="J703" s="135" t="s">
        <v>8</v>
      </c>
      <c r="K703" s="110" t="s">
        <v>1648</v>
      </c>
      <c r="L703" s="138">
        <v>20000</v>
      </c>
      <c r="M703" s="141">
        <v>0</v>
      </c>
      <c r="N703" s="138">
        <v>608</v>
      </c>
      <c r="O703" s="138">
        <v>574</v>
      </c>
      <c r="P703" s="138">
        <f>SUM(Tabla20[[#This Row],[ADP]:[SFS - Salud Padres]])</f>
        <v>25</v>
      </c>
      <c r="Q703" s="138">
        <v>18793</v>
      </c>
      <c r="R703" s="135" t="str">
        <f>_xlfn.XLOOKUP(Tabla20[[#This Row],[cedula]],EMPXSEXO[NODOC],EMPXSEXO[GENERO])</f>
        <v>F</v>
      </c>
      <c r="S703" s="135" t="str">
        <f>_xlfn.XLOOKUP(Tabla20[[#This Row],[nomdepto]],Tabla21[LUGAR],Tabla21[CODLUGAR])</f>
        <v>01.83.03.03</v>
      </c>
      <c r="T703" s="135" t="s">
        <v>3724</v>
      </c>
      <c r="U703" s="135" t="s">
        <v>3723</v>
      </c>
      <c r="V703" s="137">
        <v>0</v>
      </c>
      <c r="W703" s="140">
        <v>0</v>
      </c>
      <c r="X703" s="137">
        <v>0</v>
      </c>
      <c r="Y703" s="137">
        <v>0</v>
      </c>
      <c r="Z703" s="140">
        <v>0</v>
      </c>
      <c r="AA703" s="138">
        <v>25</v>
      </c>
      <c r="AB703" s="137">
        <v>0</v>
      </c>
      <c r="AC703" s="137">
        <v>0</v>
      </c>
      <c r="AD703" s="137">
        <v>0</v>
      </c>
    </row>
    <row r="704" spans="1:30" hidden="1">
      <c r="A704" t="str">
        <f>Tabla20[[#This Row],[cedula]]&amp;Tabla20[[#This Row],[prog]]&amp;LEFT(Tabla20[[#This Row],[tipo]],3)</f>
        <v>0020045561611FIJ</v>
      </c>
      <c r="B704" s="135" t="s">
        <v>2463</v>
      </c>
      <c r="C704" s="135" t="s">
        <v>11</v>
      </c>
      <c r="D704" s="135" t="s">
        <v>2496</v>
      </c>
      <c r="E704" s="135" t="s">
        <v>3181</v>
      </c>
      <c r="F704" s="135" t="s">
        <v>3222</v>
      </c>
      <c r="G704" s="135" t="s">
        <v>3186</v>
      </c>
      <c r="H704" s="135" t="s">
        <v>3628</v>
      </c>
      <c r="I704" s="135" t="s">
        <v>3627</v>
      </c>
      <c r="J704" s="135" t="s">
        <v>27</v>
      </c>
      <c r="K704" s="110" t="s">
        <v>1648</v>
      </c>
      <c r="L704" s="138">
        <v>20000</v>
      </c>
      <c r="M704" s="137">
        <v>0</v>
      </c>
      <c r="N704" s="138">
        <v>608</v>
      </c>
      <c r="O704" s="138">
        <v>574</v>
      </c>
      <c r="P704" s="138">
        <f>SUM(Tabla20[[#This Row],[ADP]:[SFS - Salud Padres]])</f>
        <v>25</v>
      </c>
      <c r="Q704" s="138">
        <v>18793</v>
      </c>
      <c r="R704" s="135" t="str">
        <f>_xlfn.XLOOKUP(Tabla20[[#This Row],[cedula]],EMPXSEXO[NODOC],EMPXSEXO[GENERO])</f>
        <v>M</v>
      </c>
      <c r="S704" s="135" t="str">
        <f>_xlfn.XLOOKUP(Tabla20[[#This Row],[nomdepto]],Tabla21[LUGAR],Tabla21[CODLUGAR])</f>
        <v>01.83.03.03</v>
      </c>
      <c r="T704" s="135" t="s">
        <v>3724</v>
      </c>
      <c r="U704" s="135" t="s">
        <v>3723</v>
      </c>
      <c r="V704" s="137">
        <v>0</v>
      </c>
      <c r="W704" s="140">
        <v>0</v>
      </c>
      <c r="X704" s="140">
        <v>0</v>
      </c>
      <c r="Y704" s="137">
        <v>0</v>
      </c>
      <c r="Z704" s="140">
        <v>0</v>
      </c>
      <c r="AA704" s="138">
        <v>25</v>
      </c>
      <c r="AB704" s="137">
        <v>0</v>
      </c>
      <c r="AC704" s="137">
        <v>0</v>
      </c>
      <c r="AD704" s="137">
        <v>0</v>
      </c>
    </row>
    <row r="705" spans="1:30" hidden="1">
      <c r="A705" t="str">
        <f>Tabla20[[#This Row],[cedula]]&amp;Tabla20[[#This Row],[prog]]&amp;LEFT(Tabla20[[#This Row],[tipo]],3)</f>
        <v>0400001601611FIJ</v>
      </c>
      <c r="B705" s="135" t="s">
        <v>2463</v>
      </c>
      <c r="C705" s="135" t="s">
        <v>11</v>
      </c>
      <c r="D705" s="135" t="s">
        <v>2496</v>
      </c>
      <c r="E705" s="135" t="s">
        <v>3181</v>
      </c>
      <c r="F705" s="135" t="s">
        <v>3222</v>
      </c>
      <c r="G705" s="135" t="s">
        <v>3186</v>
      </c>
      <c r="H705" s="135" t="s">
        <v>1992</v>
      </c>
      <c r="I705" s="135" t="s">
        <v>1022</v>
      </c>
      <c r="J705" s="135" t="s">
        <v>126</v>
      </c>
      <c r="K705" s="110" t="s">
        <v>1648</v>
      </c>
      <c r="L705" s="138">
        <v>20000</v>
      </c>
      <c r="M705" s="137">
        <v>0</v>
      </c>
      <c r="N705" s="138">
        <v>608</v>
      </c>
      <c r="O705" s="138">
        <v>574</v>
      </c>
      <c r="P705" s="138">
        <f>SUM(Tabla20[[#This Row],[ADP]:[SFS - Salud Padres]])</f>
        <v>25</v>
      </c>
      <c r="Q705" s="138">
        <v>18793</v>
      </c>
      <c r="R705" s="135" t="str">
        <f>_xlfn.XLOOKUP(Tabla20[[#This Row],[cedula]],EMPXSEXO[NODOC],EMPXSEXO[GENERO])</f>
        <v>M</v>
      </c>
      <c r="S705" s="135" t="str">
        <f>_xlfn.XLOOKUP(Tabla20[[#This Row],[nomdepto]],Tabla21[LUGAR],Tabla21[CODLUGAR])</f>
        <v>01.83.03.03</v>
      </c>
      <c r="T705" s="135" t="s">
        <v>3724</v>
      </c>
      <c r="U705" s="135" t="s">
        <v>3723</v>
      </c>
      <c r="V705" s="137">
        <v>0</v>
      </c>
      <c r="W705" s="137">
        <v>0</v>
      </c>
      <c r="X705" s="140">
        <v>0</v>
      </c>
      <c r="Y705" s="137">
        <v>0</v>
      </c>
      <c r="Z705" s="141">
        <v>0</v>
      </c>
      <c r="AA705" s="138">
        <v>25</v>
      </c>
      <c r="AB705" s="137">
        <v>0</v>
      </c>
      <c r="AC705" s="137">
        <v>0</v>
      </c>
      <c r="AD705" s="137">
        <v>0</v>
      </c>
    </row>
    <row r="706" spans="1:30" hidden="1">
      <c r="A706" t="str">
        <f>Tabla20[[#This Row],[cedula]]&amp;Tabla20[[#This Row],[prog]]&amp;LEFT(Tabla20[[#This Row],[tipo]],3)</f>
        <v>4021042496211FIJ</v>
      </c>
      <c r="B706" s="135" t="s">
        <v>2463</v>
      </c>
      <c r="C706" s="135" t="s">
        <v>11</v>
      </c>
      <c r="D706" s="135" t="s">
        <v>2496</v>
      </c>
      <c r="E706" s="135" t="s">
        <v>3181</v>
      </c>
      <c r="F706" s="135" t="s">
        <v>3222</v>
      </c>
      <c r="G706" s="135" t="s">
        <v>3186</v>
      </c>
      <c r="H706" s="135" t="s">
        <v>1993</v>
      </c>
      <c r="I706" s="135" t="s">
        <v>1023</v>
      </c>
      <c r="J706" s="135" t="s">
        <v>205</v>
      </c>
      <c r="K706" s="110" t="s">
        <v>1648</v>
      </c>
      <c r="L706" s="138">
        <v>20000</v>
      </c>
      <c r="M706" s="137">
        <v>0</v>
      </c>
      <c r="N706" s="138">
        <v>608</v>
      </c>
      <c r="O706" s="138">
        <v>574</v>
      </c>
      <c r="P706" s="138">
        <f>SUM(Tabla20[[#This Row],[ADP]:[SFS - Salud Padres]])</f>
        <v>25</v>
      </c>
      <c r="Q706" s="138">
        <v>18793</v>
      </c>
      <c r="R706" s="135" t="str">
        <f>_xlfn.XLOOKUP(Tabla20[[#This Row],[cedula]],EMPXSEXO[NODOC],EMPXSEXO[GENERO])</f>
        <v>F</v>
      </c>
      <c r="S706" s="135" t="str">
        <f>_xlfn.XLOOKUP(Tabla20[[#This Row],[nomdepto]],Tabla21[LUGAR],Tabla21[CODLUGAR])</f>
        <v>01.83.03.03</v>
      </c>
      <c r="T706" s="135" t="s">
        <v>3724</v>
      </c>
      <c r="U706" s="135" t="s">
        <v>3723</v>
      </c>
      <c r="V706" s="137">
        <v>0</v>
      </c>
      <c r="W706" s="141">
        <v>0</v>
      </c>
      <c r="X706" s="141">
        <v>0</v>
      </c>
      <c r="Y706" s="137">
        <v>0</v>
      </c>
      <c r="Z706" s="141">
        <v>0</v>
      </c>
      <c r="AA706" s="138">
        <v>25</v>
      </c>
      <c r="AB706" s="137">
        <v>0</v>
      </c>
      <c r="AC706" s="137">
        <v>0</v>
      </c>
      <c r="AD706" s="137">
        <v>0</v>
      </c>
    </row>
    <row r="707" spans="1:30" hidden="1">
      <c r="A707" t="str">
        <f>Tabla20[[#This Row],[cedula]]&amp;Tabla20[[#This Row],[prog]]&amp;LEFT(Tabla20[[#This Row],[tipo]],3)</f>
        <v>0400013843011FIJ</v>
      </c>
      <c r="B707" s="135" t="s">
        <v>2463</v>
      </c>
      <c r="C707" s="135" t="s">
        <v>11</v>
      </c>
      <c r="D707" s="135" t="s">
        <v>2496</v>
      </c>
      <c r="E707" s="135" t="s">
        <v>3181</v>
      </c>
      <c r="F707" s="135" t="s">
        <v>3222</v>
      </c>
      <c r="G707" s="135" t="s">
        <v>3186</v>
      </c>
      <c r="H707" s="135" t="s">
        <v>1996</v>
      </c>
      <c r="I707" s="135" t="s">
        <v>1359</v>
      </c>
      <c r="J707" s="135" t="s">
        <v>27</v>
      </c>
      <c r="K707" s="110" t="s">
        <v>1648</v>
      </c>
      <c r="L707" s="138">
        <v>20000</v>
      </c>
      <c r="M707" s="137">
        <v>0</v>
      </c>
      <c r="N707" s="138">
        <v>608</v>
      </c>
      <c r="O707" s="138">
        <v>574</v>
      </c>
      <c r="P707" s="138">
        <f>SUM(Tabla20[[#This Row],[ADP]:[SFS - Salud Padres]])</f>
        <v>25</v>
      </c>
      <c r="Q707" s="138">
        <v>18793</v>
      </c>
      <c r="R707" s="135" t="str">
        <f>_xlfn.XLOOKUP(Tabla20[[#This Row],[cedula]],EMPXSEXO[NODOC],EMPXSEXO[GENERO])</f>
        <v>M</v>
      </c>
      <c r="S707" s="135" t="str">
        <f>_xlfn.XLOOKUP(Tabla20[[#This Row],[nomdepto]],Tabla21[LUGAR],Tabla21[CODLUGAR])</f>
        <v>01.83.03.03</v>
      </c>
      <c r="T707" s="135" t="s">
        <v>3724</v>
      </c>
      <c r="U707" s="135" t="s">
        <v>3723</v>
      </c>
      <c r="V707" s="137">
        <v>0</v>
      </c>
      <c r="W707" s="137">
        <v>0</v>
      </c>
      <c r="X707" s="140">
        <v>0</v>
      </c>
      <c r="Y707" s="137">
        <v>0</v>
      </c>
      <c r="Z707" s="140">
        <v>0</v>
      </c>
      <c r="AA707" s="138">
        <v>25</v>
      </c>
      <c r="AB707" s="137">
        <v>0</v>
      </c>
      <c r="AC707" s="137">
        <v>0</v>
      </c>
      <c r="AD707" s="137">
        <v>0</v>
      </c>
    </row>
    <row r="708" spans="1:30" hidden="1">
      <c r="A708" t="str">
        <f>Tabla20[[#This Row],[cedula]]&amp;Tabla20[[#This Row],[prog]]&amp;LEFT(Tabla20[[#This Row],[tipo]],3)</f>
        <v>0370064373111FIJ</v>
      </c>
      <c r="B708" s="135" t="s">
        <v>2463</v>
      </c>
      <c r="C708" s="135" t="s">
        <v>11</v>
      </c>
      <c r="D708" s="135" t="s">
        <v>2496</v>
      </c>
      <c r="E708" s="135" t="s">
        <v>3181</v>
      </c>
      <c r="F708" s="135" t="s">
        <v>3222</v>
      </c>
      <c r="G708" s="135" t="s">
        <v>3186</v>
      </c>
      <c r="H708" s="135" t="s">
        <v>3555</v>
      </c>
      <c r="I708" s="135" t="s">
        <v>3556</v>
      </c>
      <c r="J708" s="135" t="s">
        <v>27</v>
      </c>
      <c r="K708" s="110" t="s">
        <v>1648</v>
      </c>
      <c r="L708" s="138">
        <v>17000</v>
      </c>
      <c r="M708" s="141">
        <v>0</v>
      </c>
      <c r="N708" s="138">
        <v>516.79999999999995</v>
      </c>
      <c r="O708" s="138">
        <v>487.9</v>
      </c>
      <c r="P708" s="138">
        <f>SUM(Tabla20[[#This Row],[ADP]:[SFS - Salud Padres]])</f>
        <v>25</v>
      </c>
      <c r="Q708" s="138">
        <v>15970.3</v>
      </c>
      <c r="R708" s="135" t="str">
        <f>_xlfn.XLOOKUP(Tabla20[[#This Row],[cedula]],EMPXSEXO[NODOC],EMPXSEXO[GENERO])</f>
        <v>M</v>
      </c>
      <c r="S708" s="135" t="str">
        <f>_xlfn.XLOOKUP(Tabla20[[#This Row],[nomdepto]],Tabla21[LUGAR],Tabla21[CODLUGAR])</f>
        <v>01.83.03.03</v>
      </c>
      <c r="T708" s="135" t="s">
        <v>3724</v>
      </c>
      <c r="U708" s="135" t="s">
        <v>3723</v>
      </c>
      <c r="V708" s="137">
        <v>0</v>
      </c>
      <c r="W708" s="140">
        <v>0</v>
      </c>
      <c r="X708" s="137">
        <v>0</v>
      </c>
      <c r="Y708" s="137">
        <v>0</v>
      </c>
      <c r="Z708" s="140">
        <v>0</v>
      </c>
      <c r="AA708" s="138">
        <v>25</v>
      </c>
      <c r="AB708" s="137">
        <v>0</v>
      </c>
      <c r="AC708" s="137">
        <v>0</v>
      </c>
      <c r="AD708" s="137">
        <v>0</v>
      </c>
    </row>
    <row r="709" spans="1:30" hidden="1">
      <c r="A709" t="str">
        <f>Tabla20[[#This Row],[cedula]]&amp;Tabla20[[#This Row],[prog]]&amp;LEFT(Tabla20[[#This Row],[tipo]],3)</f>
        <v>4023777875411FIJ</v>
      </c>
      <c r="B709" s="135" t="s">
        <v>2463</v>
      </c>
      <c r="C709" s="135" t="s">
        <v>11</v>
      </c>
      <c r="D709" s="135" t="s">
        <v>2496</v>
      </c>
      <c r="E709" s="135" t="s">
        <v>3181</v>
      </c>
      <c r="F709" s="135" t="s">
        <v>3222</v>
      </c>
      <c r="G709" s="135" t="s">
        <v>3186</v>
      </c>
      <c r="H709" s="135" t="s">
        <v>3129</v>
      </c>
      <c r="I709" s="135" t="s">
        <v>3128</v>
      </c>
      <c r="J709" s="135" t="s">
        <v>8</v>
      </c>
      <c r="K709" s="110" t="s">
        <v>1648</v>
      </c>
      <c r="L709" s="138">
        <v>17000</v>
      </c>
      <c r="M709" s="140">
        <v>0</v>
      </c>
      <c r="N709" s="138">
        <v>516.79999999999995</v>
      </c>
      <c r="O709" s="138">
        <v>487.9</v>
      </c>
      <c r="P709" s="138">
        <f>SUM(Tabla20[[#This Row],[ADP]:[SFS - Salud Padres]])</f>
        <v>1581</v>
      </c>
      <c r="Q709" s="138">
        <v>14414.3</v>
      </c>
      <c r="R709" s="135" t="str">
        <f>_xlfn.XLOOKUP(Tabla20[[#This Row],[cedula]],EMPXSEXO[NODOC],EMPXSEXO[GENERO])</f>
        <v>F</v>
      </c>
      <c r="S709" s="135" t="str">
        <f>_xlfn.XLOOKUP(Tabla20[[#This Row],[nomdepto]],Tabla21[LUGAR],Tabla21[CODLUGAR])</f>
        <v>01.83.03.03</v>
      </c>
      <c r="T709" s="135" t="s">
        <v>3724</v>
      </c>
      <c r="U709" s="135" t="s">
        <v>3723</v>
      </c>
      <c r="V709" s="137">
        <v>0</v>
      </c>
      <c r="W709" s="140">
        <v>0</v>
      </c>
      <c r="X709" s="139">
        <v>1556</v>
      </c>
      <c r="Y709" s="137">
        <v>0</v>
      </c>
      <c r="Z709" s="137">
        <v>0</v>
      </c>
      <c r="AA709" s="138">
        <v>25</v>
      </c>
      <c r="AB709" s="137">
        <v>0</v>
      </c>
      <c r="AC709" s="137">
        <v>0</v>
      </c>
      <c r="AD709" s="140">
        <v>0</v>
      </c>
    </row>
    <row r="710" spans="1:30" hidden="1">
      <c r="A710" t="str">
        <f>Tabla20[[#This Row],[cedula]]&amp;Tabla20[[#This Row],[prog]]&amp;LEFT(Tabla20[[#This Row],[tipo]],3)</f>
        <v>0130025572411FIJ</v>
      </c>
      <c r="B710" s="135" t="s">
        <v>2463</v>
      </c>
      <c r="C710" s="135" t="s">
        <v>11</v>
      </c>
      <c r="D710" s="135" t="s">
        <v>2496</v>
      </c>
      <c r="E710" s="135" t="s">
        <v>3181</v>
      </c>
      <c r="F710" s="135" t="s">
        <v>3222</v>
      </c>
      <c r="G710" s="135" t="s">
        <v>3186</v>
      </c>
      <c r="H710" s="135" t="s">
        <v>1955</v>
      </c>
      <c r="I710" s="135" t="s">
        <v>1508</v>
      </c>
      <c r="J710" s="135" t="s">
        <v>27</v>
      </c>
      <c r="K710" s="110" t="s">
        <v>1648</v>
      </c>
      <c r="L710" s="138">
        <v>16500</v>
      </c>
      <c r="M710" s="140">
        <v>0</v>
      </c>
      <c r="N710" s="138">
        <v>501.6</v>
      </c>
      <c r="O710" s="138">
        <v>473.55</v>
      </c>
      <c r="P710" s="138">
        <f>SUM(Tabla20[[#This Row],[ADP]:[SFS - Salud Padres]])</f>
        <v>25</v>
      </c>
      <c r="Q710" s="138">
        <v>15499.85</v>
      </c>
      <c r="R710" s="135" t="str">
        <f>_xlfn.XLOOKUP(Tabla20[[#This Row],[cedula]],EMPXSEXO[NODOC],EMPXSEXO[GENERO])</f>
        <v>M</v>
      </c>
      <c r="S710" s="135" t="str">
        <f>_xlfn.XLOOKUP(Tabla20[[#This Row],[nomdepto]],Tabla21[LUGAR],Tabla21[CODLUGAR])</f>
        <v>01.83.03.03</v>
      </c>
      <c r="T710" s="135" t="s">
        <v>3724</v>
      </c>
      <c r="U710" s="135" t="s">
        <v>3723</v>
      </c>
      <c r="V710" s="137">
        <v>0</v>
      </c>
      <c r="W710" s="141">
        <v>0</v>
      </c>
      <c r="X710" s="137">
        <v>0</v>
      </c>
      <c r="Y710" s="137">
        <v>0</v>
      </c>
      <c r="Z710" s="141">
        <v>0</v>
      </c>
      <c r="AA710" s="138">
        <v>25</v>
      </c>
      <c r="AB710" s="137">
        <v>0</v>
      </c>
      <c r="AC710" s="137">
        <v>0</v>
      </c>
      <c r="AD710" s="137">
        <v>0</v>
      </c>
    </row>
    <row r="711" spans="1:30" hidden="1">
      <c r="A711" t="str">
        <f>Tabla20[[#This Row],[cedula]]&amp;Tabla20[[#This Row],[prog]]&amp;LEFT(Tabla20[[#This Row],[tipo]],3)</f>
        <v>0020126062711FIJ</v>
      </c>
      <c r="B711" s="135" t="s">
        <v>2463</v>
      </c>
      <c r="C711" s="135" t="s">
        <v>11</v>
      </c>
      <c r="D711" s="135" t="s">
        <v>2496</v>
      </c>
      <c r="E711" s="135" t="s">
        <v>3181</v>
      </c>
      <c r="F711" s="135" t="s">
        <v>3222</v>
      </c>
      <c r="G711" s="135" t="s">
        <v>3184</v>
      </c>
      <c r="H711" s="135" t="s">
        <v>1970</v>
      </c>
      <c r="I711" s="135" t="s">
        <v>506</v>
      </c>
      <c r="J711" s="135" t="s">
        <v>27</v>
      </c>
      <c r="K711" s="110" t="s">
        <v>1648</v>
      </c>
      <c r="L711" s="138">
        <v>16500</v>
      </c>
      <c r="M711" s="141">
        <v>0</v>
      </c>
      <c r="N711" s="138">
        <v>501.6</v>
      </c>
      <c r="O711" s="138">
        <v>473.55</v>
      </c>
      <c r="P711" s="138">
        <f>SUM(Tabla20[[#This Row],[ADP]:[SFS - Salud Padres]])</f>
        <v>6859.28</v>
      </c>
      <c r="Q711" s="138">
        <v>8665.57</v>
      </c>
      <c r="R711" s="135" t="str">
        <f>_xlfn.XLOOKUP(Tabla20[[#This Row],[cedula]],EMPXSEXO[NODOC],EMPXSEXO[GENERO])</f>
        <v>M</v>
      </c>
      <c r="S711" s="135" t="str">
        <f>_xlfn.XLOOKUP(Tabla20[[#This Row],[nomdepto]],Tabla21[LUGAR],Tabla21[CODLUGAR])</f>
        <v>01.83.03.03</v>
      </c>
      <c r="T711" s="135" t="s">
        <v>3724</v>
      </c>
      <c r="U711" s="135" t="s">
        <v>3723</v>
      </c>
      <c r="V711" s="137">
        <v>0</v>
      </c>
      <c r="W711" s="137">
        <v>0</v>
      </c>
      <c r="X711" s="138">
        <v>6834.28</v>
      </c>
      <c r="Y711" s="137">
        <v>0</v>
      </c>
      <c r="Z711" s="140">
        <v>0</v>
      </c>
      <c r="AA711" s="138">
        <v>25</v>
      </c>
      <c r="AB711" s="137">
        <v>0</v>
      </c>
      <c r="AC711" s="137">
        <v>0</v>
      </c>
      <c r="AD711" s="140">
        <v>0</v>
      </c>
    </row>
    <row r="712" spans="1:30" hidden="1">
      <c r="A712" t="str">
        <f>Tabla20[[#This Row],[cedula]]&amp;Tabla20[[#This Row],[prog]]&amp;LEFT(Tabla20[[#This Row],[tipo]],3)</f>
        <v>0011422265611FIJ</v>
      </c>
      <c r="B712" s="135" t="s">
        <v>2463</v>
      </c>
      <c r="C712" s="135" t="s">
        <v>11</v>
      </c>
      <c r="D712" s="135" t="s">
        <v>2496</v>
      </c>
      <c r="E712" s="135" t="s">
        <v>3181</v>
      </c>
      <c r="F712" s="135" t="s">
        <v>3222</v>
      </c>
      <c r="G712" s="135" t="s">
        <v>3190</v>
      </c>
      <c r="H712" s="135" t="s">
        <v>1972</v>
      </c>
      <c r="I712" s="135" t="s">
        <v>1491</v>
      </c>
      <c r="J712" s="135" t="s">
        <v>27</v>
      </c>
      <c r="K712" s="110" t="s">
        <v>1648</v>
      </c>
      <c r="L712" s="138">
        <v>16500</v>
      </c>
      <c r="M712" s="141">
        <v>0</v>
      </c>
      <c r="N712" s="138">
        <v>501.6</v>
      </c>
      <c r="O712" s="138">
        <v>473.55</v>
      </c>
      <c r="P712" s="138">
        <f>SUM(Tabla20[[#This Row],[ADP]:[SFS - Salud Padres]])</f>
        <v>11483.2</v>
      </c>
      <c r="Q712" s="138">
        <v>4041.65</v>
      </c>
      <c r="R712" s="135" t="str">
        <f>_xlfn.XLOOKUP(Tabla20[[#This Row],[cedula]],EMPXSEXO[NODOC],EMPXSEXO[GENERO])</f>
        <v>M</v>
      </c>
      <c r="S712" s="135" t="str">
        <f>_xlfn.XLOOKUP(Tabla20[[#This Row],[nomdepto]],Tabla21[LUGAR],Tabla21[CODLUGAR])</f>
        <v>01.83.03.03</v>
      </c>
      <c r="T712" s="135" t="s">
        <v>3724</v>
      </c>
      <c r="U712" s="135" t="s">
        <v>3723</v>
      </c>
      <c r="V712" s="137">
        <v>0</v>
      </c>
      <c r="W712" s="140">
        <v>0</v>
      </c>
      <c r="X712" s="139">
        <v>11458.2</v>
      </c>
      <c r="Y712" s="137">
        <v>0</v>
      </c>
      <c r="Z712" s="140">
        <v>0</v>
      </c>
      <c r="AA712" s="138">
        <v>25</v>
      </c>
      <c r="AB712" s="137">
        <v>0</v>
      </c>
      <c r="AC712" s="137">
        <v>0</v>
      </c>
      <c r="AD712" s="141">
        <v>0</v>
      </c>
    </row>
    <row r="713" spans="1:30" hidden="1">
      <c r="A713" t="str">
        <f>Tabla20[[#This Row],[cedula]]&amp;Tabla20[[#This Row],[prog]]&amp;LEFT(Tabla20[[#This Row],[tipo]],3)</f>
        <v>0470133952711FIJ</v>
      </c>
      <c r="B713" s="135" t="s">
        <v>2463</v>
      </c>
      <c r="C713" s="135" t="s">
        <v>11</v>
      </c>
      <c r="D713" s="135" t="s">
        <v>2496</v>
      </c>
      <c r="E713" s="135" t="s">
        <v>3181</v>
      </c>
      <c r="F713" s="135" t="s">
        <v>3222</v>
      </c>
      <c r="G713" s="135" t="s">
        <v>3186</v>
      </c>
      <c r="H713" s="135" t="s">
        <v>1973</v>
      </c>
      <c r="I713" s="135" t="s">
        <v>1520</v>
      </c>
      <c r="J713" s="135" t="s">
        <v>27</v>
      </c>
      <c r="K713" s="110" t="s">
        <v>1648</v>
      </c>
      <c r="L713" s="138">
        <v>16500</v>
      </c>
      <c r="M713" s="141">
        <v>0</v>
      </c>
      <c r="N713" s="138">
        <v>501.6</v>
      </c>
      <c r="O713" s="138">
        <v>473.55</v>
      </c>
      <c r="P713" s="138">
        <f>SUM(Tabla20[[#This Row],[ADP]:[SFS - Salud Padres]])</f>
        <v>25</v>
      </c>
      <c r="Q713" s="138">
        <v>15499.85</v>
      </c>
      <c r="R713" s="135" t="str">
        <f>_xlfn.XLOOKUP(Tabla20[[#This Row],[cedula]],EMPXSEXO[NODOC],EMPXSEXO[GENERO])</f>
        <v>M</v>
      </c>
      <c r="S713" s="135" t="str">
        <f>_xlfn.XLOOKUP(Tabla20[[#This Row],[nomdepto]],Tabla21[LUGAR],Tabla21[CODLUGAR])</f>
        <v>01.83.03.03</v>
      </c>
      <c r="T713" s="135" t="s">
        <v>3724</v>
      </c>
      <c r="U713" s="135" t="s">
        <v>3723</v>
      </c>
      <c r="V713" s="137">
        <v>0</v>
      </c>
      <c r="W713" s="141">
        <v>0</v>
      </c>
      <c r="X713" s="137">
        <v>0</v>
      </c>
      <c r="Y713" s="137">
        <v>0</v>
      </c>
      <c r="Z713" s="141">
        <v>0</v>
      </c>
      <c r="AA713" s="138">
        <v>25</v>
      </c>
      <c r="AB713" s="137">
        <v>0</v>
      </c>
      <c r="AC713" s="137">
        <v>0</v>
      </c>
      <c r="AD713" s="140">
        <v>0</v>
      </c>
    </row>
    <row r="714" spans="1:30" hidden="1">
      <c r="A714" t="str">
        <f>Tabla20[[#This Row],[cedula]]&amp;Tabla20[[#This Row],[prog]]&amp;LEFT(Tabla20[[#This Row],[tipo]],3)</f>
        <v>0470167048311FIJ</v>
      </c>
      <c r="B714" s="135" t="s">
        <v>2463</v>
      </c>
      <c r="C714" s="135" t="s">
        <v>11</v>
      </c>
      <c r="D714" s="135" t="s">
        <v>2496</v>
      </c>
      <c r="E714" s="135" t="s">
        <v>3181</v>
      </c>
      <c r="F714" s="135" t="s">
        <v>3222</v>
      </c>
      <c r="G714" s="135" t="s">
        <v>3186</v>
      </c>
      <c r="H714" s="135" t="s">
        <v>1977</v>
      </c>
      <c r="I714" s="135" t="s">
        <v>1521</v>
      </c>
      <c r="J714" s="135" t="s">
        <v>27</v>
      </c>
      <c r="K714" s="110" t="s">
        <v>1648</v>
      </c>
      <c r="L714" s="138">
        <v>16500</v>
      </c>
      <c r="M714" s="141">
        <v>0</v>
      </c>
      <c r="N714" s="138">
        <v>501.6</v>
      </c>
      <c r="O714" s="138">
        <v>473.55</v>
      </c>
      <c r="P714" s="138">
        <f>SUM(Tabla20[[#This Row],[ADP]:[SFS - Salud Padres]])</f>
        <v>25</v>
      </c>
      <c r="Q714" s="138">
        <v>15499.85</v>
      </c>
      <c r="R714" s="135" t="str">
        <f>_xlfn.XLOOKUP(Tabla20[[#This Row],[cedula]],EMPXSEXO[NODOC],EMPXSEXO[GENERO])</f>
        <v>M</v>
      </c>
      <c r="S714" s="135" t="str">
        <f>_xlfn.XLOOKUP(Tabla20[[#This Row],[nomdepto]],Tabla21[LUGAR],Tabla21[CODLUGAR])</f>
        <v>01.83.03.03</v>
      </c>
      <c r="T714" s="135" t="s">
        <v>3724</v>
      </c>
      <c r="U714" s="135" t="s">
        <v>3723</v>
      </c>
      <c r="V714" s="137">
        <v>0</v>
      </c>
      <c r="W714" s="140">
        <v>0</v>
      </c>
      <c r="X714" s="137">
        <v>0</v>
      </c>
      <c r="Y714" s="137">
        <v>0</v>
      </c>
      <c r="Z714" s="137">
        <v>0</v>
      </c>
      <c r="AA714" s="138">
        <v>25</v>
      </c>
      <c r="AB714" s="137">
        <v>0</v>
      </c>
      <c r="AC714" s="137">
        <v>0</v>
      </c>
      <c r="AD714" s="137">
        <v>0</v>
      </c>
    </row>
    <row r="715" spans="1:30" hidden="1">
      <c r="A715" t="str">
        <f>Tabla20[[#This Row],[cedula]]&amp;Tabla20[[#This Row],[prog]]&amp;LEFT(Tabla20[[#This Row],[tipo]],3)</f>
        <v>0010352889911FIJ</v>
      </c>
      <c r="B715" s="135" t="s">
        <v>2463</v>
      </c>
      <c r="C715" s="135" t="s">
        <v>11</v>
      </c>
      <c r="D715" s="135" t="s">
        <v>2496</v>
      </c>
      <c r="E715" s="135" t="s">
        <v>3181</v>
      </c>
      <c r="F715" s="135" t="s">
        <v>3222</v>
      </c>
      <c r="G715" s="135" t="s">
        <v>3189</v>
      </c>
      <c r="H715" s="135" t="s">
        <v>1981</v>
      </c>
      <c r="I715" s="135" t="s">
        <v>514</v>
      </c>
      <c r="J715" s="135" t="s">
        <v>27</v>
      </c>
      <c r="K715" s="110" t="s">
        <v>1648</v>
      </c>
      <c r="L715" s="138">
        <v>15000</v>
      </c>
      <c r="M715" s="141">
        <v>0</v>
      </c>
      <c r="N715" s="138">
        <v>456</v>
      </c>
      <c r="O715" s="138">
        <v>430.5</v>
      </c>
      <c r="P715" s="138">
        <f>SUM(Tabla20[[#This Row],[ADP]:[SFS - Salud Padres]])</f>
        <v>7580.66</v>
      </c>
      <c r="Q715" s="138">
        <v>6532.84</v>
      </c>
      <c r="R715" s="135" t="str">
        <f>_xlfn.XLOOKUP(Tabla20[[#This Row],[cedula]],EMPXSEXO[NODOC],EMPXSEXO[GENERO])</f>
        <v>M</v>
      </c>
      <c r="S715" s="135" t="str">
        <f>_xlfn.XLOOKUP(Tabla20[[#This Row],[nomdepto]],Tabla21[LUGAR],Tabla21[CODLUGAR])</f>
        <v>01.83.03.03</v>
      </c>
      <c r="T715" s="135" t="s">
        <v>3724</v>
      </c>
      <c r="U715" s="135" t="s">
        <v>3723</v>
      </c>
      <c r="V715" s="137">
        <v>0</v>
      </c>
      <c r="W715" s="138">
        <v>300</v>
      </c>
      <c r="X715" s="139">
        <v>7205.66</v>
      </c>
      <c r="Y715" s="137">
        <v>0</v>
      </c>
      <c r="Z715" s="138">
        <v>50</v>
      </c>
      <c r="AA715" s="138">
        <v>25</v>
      </c>
      <c r="AB715" s="137">
        <v>0</v>
      </c>
      <c r="AC715" s="137">
        <v>0</v>
      </c>
      <c r="AD715" s="137">
        <v>0</v>
      </c>
    </row>
    <row r="716" spans="1:30" hidden="1">
      <c r="A716" t="str">
        <f>Tabla20[[#This Row],[cedula]]&amp;Tabla20[[#This Row],[prog]]&amp;LEFT(Tabla20[[#This Row],[tipo]],3)</f>
        <v>0010992470411FIJ</v>
      </c>
      <c r="B716" s="135" t="s">
        <v>2463</v>
      </c>
      <c r="C716" s="135" t="s">
        <v>11</v>
      </c>
      <c r="D716" s="135" t="s">
        <v>2496</v>
      </c>
      <c r="E716" s="135" t="s">
        <v>3181</v>
      </c>
      <c r="F716" s="135" t="s">
        <v>3222</v>
      </c>
      <c r="G716" s="135" t="s">
        <v>3189</v>
      </c>
      <c r="H716" s="135" t="s">
        <v>1241</v>
      </c>
      <c r="I716" s="135" t="s">
        <v>524</v>
      </c>
      <c r="J716" s="135" t="s">
        <v>27</v>
      </c>
      <c r="K716" s="110" t="s">
        <v>1648</v>
      </c>
      <c r="L716" s="138">
        <v>15000</v>
      </c>
      <c r="M716" s="141">
        <v>0</v>
      </c>
      <c r="N716" s="138">
        <v>456</v>
      </c>
      <c r="O716" s="138">
        <v>430.5</v>
      </c>
      <c r="P716" s="138">
        <f>SUM(Tabla20[[#This Row],[ADP]:[SFS - Salud Padres]])</f>
        <v>7470.16</v>
      </c>
      <c r="Q716" s="138">
        <v>6643.34</v>
      </c>
      <c r="R716" s="135" t="str">
        <f>_xlfn.XLOOKUP(Tabla20[[#This Row],[cedula]],EMPXSEXO[NODOC],EMPXSEXO[GENERO])</f>
        <v>M</v>
      </c>
      <c r="S716" s="135" t="str">
        <f>_xlfn.XLOOKUP(Tabla20[[#This Row],[nomdepto]],Tabla21[LUGAR],Tabla21[CODLUGAR])</f>
        <v>01.83.03.03</v>
      </c>
      <c r="T716" s="135" t="s">
        <v>3724</v>
      </c>
      <c r="U716" s="135" t="s">
        <v>3723</v>
      </c>
      <c r="V716" s="137">
        <v>0</v>
      </c>
      <c r="W716" s="141">
        <v>0</v>
      </c>
      <c r="X716" s="139">
        <v>7395.16</v>
      </c>
      <c r="Y716" s="137">
        <v>0</v>
      </c>
      <c r="Z716" s="139">
        <v>50</v>
      </c>
      <c r="AA716" s="138">
        <v>25</v>
      </c>
      <c r="AB716" s="137">
        <v>0</v>
      </c>
      <c r="AC716" s="137">
        <v>0</v>
      </c>
      <c r="AD716" s="137">
        <v>0</v>
      </c>
    </row>
    <row r="717" spans="1:30" hidden="1">
      <c r="A717" t="str">
        <f>Tabla20[[#This Row],[cedula]]&amp;Tabla20[[#This Row],[prog]]&amp;LEFT(Tabla20[[#This Row],[tipo]],3)</f>
        <v>0370007995111FIJ</v>
      </c>
      <c r="B717" s="135" t="s">
        <v>2463</v>
      </c>
      <c r="C717" s="135" t="s">
        <v>11</v>
      </c>
      <c r="D717" s="135" t="s">
        <v>2496</v>
      </c>
      <c r="E717" s="135" t="s">
        <v>3181</v>
      </c>
      <c r="F717" s="135" t="s">
        <v>3222</v>
      </c>
      <c r="G717" s="135" t="s">
        <v>3184</v>
      </c>
      <c r="H717" s="135" t="s">
        <v>1999</v>
      </c>
      <c r="I717" s="135" t="s">
        <v>530</v>
      </c>
      <c r="J717" s="135" t="s">
        <v>505</v>
      </c>
      <c r="K717" s="110" t="s">
        <v>1648</v>
      </c>
      <c r="L717" s="138">
        <v>12650</v>
      </c>
      <c r="M717" s="137">
        <v>0</v>
      </c>
      <c r="N717" s="138">
        <v>384.56</v>
      </c>
      <c r="O717" s="138">
        <v>363.06</v>
      </c>
      <c r="P717" s="138">
        <f>SUM(Tabla20[[#This Row],[ADP]:[SFS - Salud Padres]])</f>
        <v>571</v>
      </c>
      <c r="Q717" s="138">
        <v>11331.38</v>
      </c>
      <c r="R717" s="135" t="str">
        <f>_xlfn.XLOOKUP(Tabla20[[#This Row],[cedula]],EMPXSEXO[NODOC],EMPXSEXO[GENERO])</f>
        <v>M</v>
      </c>
      <c r="S717" s="135" t="str">
        <f>_xlfn.XLOOKUP(Tabla20[[#This Row],[nomdepto]],Tabla21[LUGAR],Tabla21[CODLUGAR])</f>
        <v>01.83.03.03</v>
      </c>
      <c r="T717" s="135" t="s">
        <v>3724</v>
      </c>
      <c r="U717" s="135" t="s">
        <v>3723</v>
      </c>
      <c r="V717" s="137">
        <v>0</v>
      </c>
      <c r="W717" s="137">
        <v>0</v>
      </c>
      <c r="X717" s="138">
        <v>546</v>
      </c>
      <c r="Y717" s="137">
        <v>0</v>
      </c>
      <c r="Z717" s="140">
        <v>0</v>
      </c>
      <c r="AA717" s="138">
        <v>25</v>
      </c>
      <c r="AB717" s="137">
        <v>0</v>
      </c>
      <c r="AC717" s="137">
        <v>0</v>
      </c>
      <c r="AD717" s="140">
        <v>0</v>
      </c>
    </row>
    <row r="718" spans="1:30" hidden="1">
      <c r="A718" t="str">
        <f>Tabla20[[#This Row],[cedula]]&amp;Tabla20[[#This Row],[prog]]&amp;LEFT(Tabla20[[#This Row],[tipo]],3)</f>
        <v>0020045549111FIJ</v>
      </c>
      <c r="B718" s="135" t="s">
        <v>2463</v>
      </c>
      <c r="C718" s="135" t="s">
        <v>11</v>
      </c>
      <c r="D718" s="135" t="s">
        <v>2496</v>
      </c>
      <c r="E718" s="135" t="s">
        <v>3181</v>
      </c>
      <c r="F718" s="135" t="s">
        <v>3222</v>
      </c>
      <c r="G718" s="135" t="s">
        <v>3190</v>
      </c>
      <c r="H718" s="135" t="s">
        <v>1949</v>
      </c>
      <c r="I718" s="135" t="s">
        <v>482</v>
      </c>
      <c r="J718" s="135" t="s">
        <v>27</v>
      </c>
      <c r="K718" s="110" t="s">
        <v>1648</v>
      </c>
      <c r="L718" s="138">
        <v>11000</v>
      </c>
      <c r="M718" s="141">
        <v>0</v>
      </c>
      <c r="N718" s="138">
        <v>334.4</v>
      </c>
      <c r="O718" s="138">
        <v>315.7</v>
      </c>
      <c r="P718" s="138">
        <f>SUM(Tabla20[[#This Row],[ADP]:[SFS - Salud Padres]])</f>
        <v>25</v>
      </c>
      <c r="Q718" s="138">
        <v>10324.9</v>
      </c>
      <c r="R718" s="135" t="str">
        <f>_xlfn.XLOOKUP(Tabla20[[#This Row],[cedula]],EMPXSEXO[NODOC],EMPXSEXO[GENERO])</f>
        <v>M</v>
      </c>
      <c r="S718" s="135" t="str">
        <f>_xlfn.XLOOKUP(Tabla20[[#This Row],[nomdepto]],Tabla21[LUGAR],Tabla21[CODLUGAR])</f>
        <v>01.83.03.03</v>
      </c>
      <c r="T718" s="135" t="s">
        <v>3724</v>
      </c>
      <c r="U718" s="135" t="s">
        <v>3723</v>
      </c>
      <c r="V718" s="137">
        <v>0</v>
      </c>
      <c r="W718" s="141">
        <v>0</v>
      </c>
      <c r="X718" s="140">
        <v>0</v>
      </c>
      <c r="Y718" s="137">
        <v>0</v>
      </c>
      <c r="Z718" s="140">
        <v>0</v>
      </c>
      <c r="AA718" s="138">
        <v>25</v>
      </c>
      <c r="AB718" s="137">
        <v>0</v>
      </c>
      <c r="AC718" s="137">
        <v>0</v>
      </c>
      <c r="AD718" s="140">
        <v>0</v>
      </c>
    </row>
    <row r="719" spans="1:30" hidden="1">
      <c r="A719" t="str">
        <f>Tabla20[[#This Row],[cedula]]&amp;Tabla20[[#This Row],[prog]]&amp;LEFT(Tabla20[[#This Row],[tipo]],3)</f>
        <v>0011681749511FIJ</v>
      </c>
      <c r="B719" s="135" t="s">
        <v>2463</v>
      </c>
      <c r="C719" s="135" t="s">
        <v>11</v>
      </c>
      <c r="D719" s="135" t="s">
        <v>2496</v>
      </c>
      <c r="E719" s="135" t="s">
        <v>3181</v>
      </c>
      <c r="F719" s="135" t="s">
        <v>3222</v>
      </c>
      <c r="G719" s="135" t="s">
        <v>3190</v>
      </c>
      <c r="H719" s="135" t="s">
        <v>1171</v>
      </c>
      <c r="I719" s="135" t="s">
        <v>488</v>
      </c>
      <c r="J719" s="135" t="s">
        <v>489</v>
      </c>
      <c r="K719" s="110" t="s">
        <v>1648</v>
      </c>
      <c r="L719" s="138">
        <v>11000</v>
      </c>
      <c r="M719" s="137">
        <v>0</v>
      </c>
      <c r="N719" s="138">
        <v>334.4</v>
      </c>
      <c r="O719" s="138">
        <v>315.7</v>
      </c>
      <c r="P719" s="138">
        <f>SUM(Tabla20[[#This Row],[ADP]:[SFS - Salud Padres]])</f>
        <v>8216.74</v>
      </c>
      <c r="Q719" s="138">
        <v>2133.16</v>
      </c>
      <c r="R719" s="135" t="str">
        <f>_xlfn.XLOOKUP(Tabla20[[#This Row],[cedula]],EMPXSEXO[NODOC],EMPXSEXO[GENERO])</f>
        <v>M</v>
      </c>
      <c r="S719" s="135" t="str">
        <f>_xlfn.XLOOKUP(Tabla20[[#This Row],[nomdepto]],Tabla21[LUGAR],Tabla21[CODLUGAR])</f>
        <v>01.83.03.03</v>
      </c>
      <c r="T719" s="135" t="s">
        <v>3724</v>
      </c>
      <c r="U719" s="135" t="s">
        <v>3723</v>
      </c>
      <c r="V719" s="137">
        <v>0</v>
      </c>
      <c r="W719" s="137">
        <v>0</v>
      </c>
      <c r="X719" s="139">
        <v>8141.74</v>
      </c>
      <c r="Y719" s="137">
        <v>0</v>
      </c>
      <c r="Z719" s="139">
        <v>50</v>
      </c>
      <c r="AA719" s="138">
        <v>25</v>
      </c>
      <c r="AB719" s="137">
        <v>0</v>
      </c>
      <c r="AC719" s="137">
        <v>0</v>
      </c>
      <c r="AD719" s="137">
        <v>0</v>
      </c>
    </row>
    <row r="720" spans="1:30" hidden="1">
      <c r="A720" t="str">
        <f>Tabla20[[#This Row],[cedula]]&amp;Tabla20[[#This Row],[prog]]&amp;LEFT(Tabla20[[#This Row],[tipo]],3)</f>
        <v>0011524115011FIJ</v>
      </c>
      <c r="B720" s="135" t="s">
        <v>2463</v>
      </c>
      <c r="C720" s="135" t="s">
        <v>11</v>
      </c>
      <c r="D720" s="135" t="s">
        <v>2496</v>
      </c>
      <c r="E720" s="135" t="s">
        <v>3181</v>
      </c>
      <c r="F720" s="135" t="s">
        <v>3222</v>
      </c>
      <c r="G720" s="135" t="s">
        <v>3190</v>
      </c>
      <c r="H720" s="135" t="s">
        <v>1177</v>
      </c>
      <c r="I720" s="135" t="s">
        <v>494</v>
      </c>
      <c r="J720" s="135" t="s">
        <v>394</v>
      </c>
      <c r="K720" s="110" t="s">
        <v>1648</v>
      </c>
      <c r="L720" s="138">
        <v>11000</v>
      </c>
      <c r="M720" s="140">
        <v>0</v>
      </c>
      <c r="N720" s="138">
        <v>334.4</v>
      </c>
      <c r="O720" s="138">
        <v>315.7</v>
      </c>
      <c r="P720" s="138">
        <f>SUM(Tabla20[[#This Row],[ADP]:[SFS - Salud Padres]])</f>
        <v>8474.09</v>
      </c>
      <c r="Q720" s="138">
        <v>1875.81</v>
      </c>
      <c r="R720" s="135" t="str">
        <f>_xlfn.XLOOKUP(Tabla20[[#This Row],[cedula]],EMPXSEXO[NODOC],EMPXSEXO[GENERO])</f>
        <v>M</v>
      </c>
      <c r="S720" s="135" t="str">
        <f>_xlfn.XLOOKUP(Tabla20[[#This Row],[nomdepto]],Tabla21[LUGAR],Tabla21[CODLUGAR])</f>
        <v>01.83.03.03</v>
      </c>
      <c r="T720" s="135" t="s">
        <v>3724</v>
      </c>
      <c r="U720" s="135" t="s">
        <v>3723</v>
      </c>
      <c r="V720" s="137">
        <v>0</v>
      </c>
      <c r="W720" s="139">
        <v>300</v>
      </c>
      <c r="X720" s="139">
        <v>5349.09</v>
      </c>
      <c r="Y720" s="137">
        <v>0</v>
      </c>
      <c r="Z720" s="137">
        <v>0</v>
      </c>
      <c r="AA720" s="138">
        <v>25</v>
      </c>
      <c r="AB720" s="139">
        <v>2800</v>
      </c>
      <c r="AC720" s="137">
        <v>0</v>
      </c>
      <c r="AD720" s="137">
        <v>0</v>
      </c>
    </row>
    <row r="721" spans="1:30" hidden="1">
      <c r="A721" t="str">
        <f>Tabla20[[#This Row],[cedula]]&amp;Tabla20[[#This Row],[prog]]&amp;LEFT(Tabla20[[#This Row],[tipo]],3)</f>
        <v>0010404300511FIJ</v>
      </c>
      <c r="B721" s="135" t="s">
        <v>2463</v>
      </c>
      <c r="C721" s="135" t="s">
        <v>11</v>
      </c>
      <c r="D721" s="135" t="s">
        <v>2496</v>
      </c>
      <c r="E721" s="135" t="s">
        <v>3181</v>
      </c>
      <c r="F721" s="135" t="s">
        <v>3222</v>
      </c>
      <c r="G721" s="135" t="s">
        <v>3190</v>
      </c>
      <c r="H721" s="135" t="s">
        <v>1963</v>
      </c>
      <c r="I721" s="135" t="s">
        <v>500</v>
      </c>
      <c r="J721" s="135" t="s">
        <v>94</v>
      </c>
      <c r="K721" s="110" t="s">
        <v>1648</v>
      </c>
      <c r="L721" s="138">
        <v>11000</v>
      </c>
      <c r="M721" s="137">
        <v>0</v>
      </c>
      <c r="N721" s="138">
        <v>334.4</v>
      </c>
      <c r="O721" s="138">
        <v>315.7</v>
      </c>
      <c r="P721" s="138">
        <f>SUM(Tabla20[[#This Row],[ADP]:[SFS - Salud Padres]])</f>
        <v>8094.76</v>
      </c>
      <c r="Q721" s="138">
        <v>2255.14</v>
      </c>
      <c r="R721" s="135" t="str">
        <f>_xlfn.XLOOKUP(Tabla20[[#This Row],[cedula]],EMPXSEXO[NODOC],EMPXSEXO[GENERO])</f>
        <v>M</v>
      </c>
      <c r="S721" s="135" t="str">
        <f>_xlfn.XLOOKUP(Tabla20[[#This Row],[nomdepto]],Tabla21[LUGAR],Tabla21[CODLUGAR])</f>
        <v>01.83.03.03</v>
      </c>
      <c r="T721" s="135" t="s">
        <v>3724</v>
      </c>
      <c r="U721" s="135" t="s">
        <v>3723</v>
      </c>
      <c r="V721" s="137">
        <v>0</v>
      </c>
      <c r="W721" s="140">
        <v>0</v>
      </c>
      <c r="X721" s="138">
        <v>8069.76</v>
      </c>
      <c r="Y721" s="137">
        <v>0</v>
      </c>
      <c r="Z721" s="140">
        <v>0</v>
      </c>
      <c r="AA721" s="138">
        <v>25</v>
      </c>
      <c r="AB721" s="137">
        <v>0</v>
      </c>
      <c r="AC721" s="137">
        <v>0</v>
      </c>
      <c r="AD721" s="137">
        <v>0</v>
      </c>
    </row>
    <row r="722" spans="1:30" hidden="1">
      <c r="A722" t="str">
        <f>Tabla20[[#This Row],[cedula]]&amp;Tabla20[[#This Row],[prog]]&amp;LEFT(Tabla20[[#This Row],[tipo]],3)</f>
        <v>0011892348111FIJ</v>
      </c>
      <c r="B722" s="135" t="s">
        <v>2463</v>
      </c>
      <c r="C722" s="135" t="s">
        <v>11</v>
      </c>
      <c r="D722" s="135" t="s">
        <v>2496</v>
      </c>
      <c r="E722" s="135" t="s">
        <v>3181</v>
      </c>
      <c r="F722" s="135" t="s">
        <v>3222</v>
      </c>
      <c r="G722" s="135" t="s">
        <v>3190</v>
      </c>
      <c r="H722" s="135" t="s">
        <v>1967</v>
      </c>
      <c r="I722" s="135" t="s">
        <v>502</v>
      </c>
      <c r="J722" s="135" t="s">
        <v>94</v>
      </c>
      <c r="K722" s="110" t="s">
        <v>1648</v>
      </c>
      <c r="L722" s="138">
        <v>11000</v>
      </c>
      <c r="M722" s="141">
        <v>0</v>
      </c>
      <c r="N722" s="138">
        <v>334.4</v>
      </c>
      <c r="O722" s="138">
        <v>315.7</v>
      </c>
      <c r="P722" s="138">
        <f>SUM(Tabla20[[#This Row],[ADP]:[SFS - Salud Padres]])</f>
        <v>8284.92</v>
      </c>
      <c r="Q722" s="138">
        <v>2064.98</v>
      </c>
      <c r="R722" s="135" t="str">
        <f>_xlfn.XLOOKUP(Tabla20[[#This Row],[cedula]],EMPXSEXO[NODOC],EMPXSEXO[GENERO])</f>
        <v>M</v>
      </c>
      <c r="S722" s="135" t="str">
        <f>_xlfn.XLOOKUP(Tabla20[[#This Row],[nomdepto]],Tabla21[LUGAR],Tabla21[CODLUGAR])</f>
        <v>01.83.03.03</v>
      </c>
      <c r="T722" s="135" t="s">
        <v>3724</v>
      </c>
      <c r="U722" s="135" t="s">
        <v>3723</v>
      </c>
      <c r="V722" s="137">
        <v>0</v>
      </c>
      <c r="W722" s="140">
        <v>0</v>
      </c>
      <c r="X722" s="138">
        <v>8259.92</v>
      </c>
      <c r="Y722" s="137">
        <v>0</v>
      </c>
      <c r="Z722" s="140">
        <v>0</v>
      </c>
      <c r="AA722" s="138">
        <v>25</v>
      </c>
      <c r="AB722" s="137">
        <v>0</v>
      </c>
      <c r="AC722" s="137">
        <v>0</v>
      </c>
      <c r="AD722" s="137">
        <v>0</v>
      </c>
    </row>
    <row r="723" spans="1:30" hidden="1">
      <c r="A723" t="str">
        <f>Tabla20[[#This Row],[cedula]]&amp;Tabla20[[#This Row],[prog]]&amp;LEFT(Tabla20[[#This Row],[tipo]],3)</f>
        <v>0011795107911FIJ</v>
      </c>
      <c r="B723" s="135" t="s">
        <v>2463</v>
      </c>
      <c r="C723" s="135" t="s">
        <v>11</v>
      </c>
      <c r="D723" s="135" t="s">
        <v>2496</v>
      </c>
      <c r="E723" s="135" t="s">
        <v>3181</v>
      </c>
      <c r="F723" s="135" t="s">
        <v>3222</v>
      </c>
      <c r="G723" s="135" t="s">
        <v>3190</v>
      </c>
      <c r="H723" s="135" t="s">
        <v>1968</v>
      </c>
      <c r="I723" s="135" t="s">
        <v>504</v>
      </c>
      <c r="J723" s="135" t="s">
        <v>27</v>
      </c>
      <c r="K723" s="110" t="s">
        <v>1648</v>
      </c>
      <c r="L723" s="138">
        <v>11000</v>
      </c>
      <c r="M723" s="141">
        <v>0</v>
      </c>
      <c r="N723" s="138">
        <v>334.4</v>
      </c>
      <c r="O723" s="138">
        <v>315.7</v>
      </c>
      <c r="P723" s="138">
        <f>SUM(Tabla20[[#This Row],[ADP]:[SFS - Salud Padres]])</f>
        <v>8257.5400000000009</v>
      </c>
      <c r="Q723" s="138">
        <v>2092.36</v>
      </c>
      <c r="R723" s="135" t="str">
        <f>_xlfn.XLOOKUP(Tabla20[[#This Row],[cedula]],EMPXSEXO[NODOC],EMPXSEXO[GENERO])</f>
        <v>M</v>
      </c>
      <c r="S723" s="135" t="str">
        <f>_xlfn.XLOOKUP(Tabla20[[#This Row],[nomdepto]],Tabla21[LUGAR],Tabla21[CODLUGAR])</f>
        <v>01.83.03.03</v>
      </c>
      <c r="T723" s="135" t="s">
        <v>3724</v>
      </c>
      <c r="U723" s="135" t="s">
        <v>3723</v>
      </c>
      <c r="V723" s="137">
        <v>0</v>
      </c>
      <c r="W723" s="137">
        <v>0</v>
      </c>
      <c r="X723" s="139">
        <v>8232.5400000000009</v>
      </c>
      <c r="Y723" s="137">
        <v>0</v>
      </c>
      <c r="Z723" s="140">
        <v>0</v>
      </c>
      <c r="AA723" s="138">
        <v>25</v>
      </c>
      <c r="AB723" s="137">
        <v>0</v>
      </c>
      <c r="AC723" s="137">
        <v>0</v>
      </c>
      <c r="AD723" s="137">
        <v>0</v>
      </c>
    </row>
    <row r="724" spans="1:30" hidden="1">
      <c r="A724" t="str">
        <f>Tabla20[[#This Row],[cedula]]&amp;Tabla20[[#This Row],[prog]]&amp;LEFT(Tabla20[[#This Row],[tipo]],3)</f>
        <v>0490007281211FIJ</v>
      </c>
      <c r="B724" s="135" t="s">
        <v>2463</v>
      </c>
      <c r="C724" s="135" t="s">
        <v>11</v>
      </c>
      <c r="D724" s="135" t="s">
        <v>2496</v>
      </c>
      <c r="E724" s="135" t="s">
        <v>3181</v>
      </c>
      <c r="F724" s="135" t="s">
        <v>3222</v>
      </c>
      <c r="G724" s="135" t="s">
        <v>3185</v>
      </c>
      <c r="H724" s="135" t="s">
        <v>1975</v>
      </c>
      <c r="I724" s="135" t="s">
        <v>304</v>
      </c>
      <c r="J724" s="135" t="s">
        <v>27</v>
      </c>
      <c r="K724" s="110" t="s">
        <v>1648</v>
      </c>
      <c r="L724" s="138">
        <v>11000</v>
      </c>
      <c r="M724" s="137">
        <v>0</v>
      </c>
      <c r="N724" s="138">
        <v>334.4</v>
      </c>
      <c r="O724" s="138">
        <v>315.7</v>
      </c>
      <c r="P724" s="138">
        <f>SUM(Tabla20[[#This Row],[ADP]:[SFS - Salud Padres]])</f>
        <v>25</v>
      </c>
      <c r="Q724" s="138">
        <v>10324.9</v>
      </c>
      <c r="R724" s="135" t="str">
        <f>_xlfn.XLOOKUP(Tabla20[[#This Row],[cedula]],EMPXSEXO[NODOC],EMPXSEXO[GENERO])</f>
        <v>M</v>
      </c>
      <c r="S724" s="135" t="str">
        <f>_xlfn.XLOOKUP(Tabla20[[#This Row],[nomdepto]],Tabla21[LUGAR],Tabla21[CODLUGAR])</f>
        <v>01.83.03.03</v>
      </c>
      <c r="T724" s="135" t="s">
        <v>3724</v>
      </c>
      <c r="U724" s="135" t="s">
        <v>3723</v>
      </c>
      <c r="V724" s="137">
        <v>0</v>
      </c>
      <c r="W724" s="140">
        <v>0</v>
      </c>
      <c r="X724" s="140">
        <v>0</v>
      </c>
      <c r="Y724" s="137">
        <v>0</v>
      </c>
      <c r="Z724" s="140">
        <v>0</v>
      </c>
      <c r="AA724" s="138">
        <v>25</v>
      </c>
      <c r="AB724" s="137">
        <v>0</v>
      </c>
      <c r="AC724" s="137">
        <v>0</v>
      </c>
      <c r="AD724" s="137">
        <v>0</v>
      </c>
    </row>
    <row r="725" spans="1:30" hidden="1">
      <c r="A725" t="str">
        <f>Tabla20[[#This Row],[cedula]]&amp;Tabla20[[#This Row],[prog]]&amp;LEFT(Tabla20[[#This Row],[tipo]],3)</f>
        <v>0730004967811FIJ</v>
      </c>
      <c r="B725" s="135" t="s">
        <v>2463</v>
      </c>
      <c r="C725" s="135" t="s">
        <v>11</v>
      </c>
      <c r="D725" s="135" t="s">
        <v>2496</v>
      </c>
      <c r="E725" s="135" t="s">
        <v>3181</v>
      </c>
      <c r="F725" s="135" t="s">
        <v>3222</v>
      </c>
      <c r="G725" s="135" t="s">
        <v>3185</v>
      </c>
      <c r="H725" s="135" t="s">
        <v>1976</v>
      </c>
      <c r="I725" s="135" t="s">
        <v>510</v>
      </c>
      <c r="J725" s="135" t="s">
        <v>27</v>
      </c>
      <c r="K725" s="110" t="s">
        <v>1648</v>
      </c>
      <c r="L725" s="138">
        <v>11000</v>
      </c>
      <c r="M725" s="140">
        <v>0</v>
      </c>
      <c r="N725" s="138">
        <v>334.4</v>
      </c>
      <c r="O725" s="138">
        <v>315.7</v>
      </c>
      <c r="P725" s="138">
        <f>SUM(Tabla20[[#This Row],[ADP]:[SFS - Salud Padres]])</f>
        <v>3313.22</v>
      </c>
      <c r="Q725" s="138">
        <v>7036.68</v>
      </c>
      <c r="R725" s="135" t="str">
        <f>_xlfn.XLOOKUP(Tabla20[[#This Row],[cedula]],EMPXSEXO[NODOC],EMPXSEXO[GENERO])</f>
        <v>M</v>
      </c>
      <c r="S725" s="135" t="str">
        <f>_xlfn.XLOOKUP(Tabla20[[#This Row],[nomdepto]],Tabla21[LUGAR],Tabla21[CODLUGAR])</f>
        <v>01.83.03.03</v>
      </c>
      <c r="T725" s="135" t="s">
        <v>3724</v>
      </c>
      <c r="U725" s="135" t="s">
        <v>3723</v>
      </c>
      <c r="V725" s="137">
        <v>0</v>
      </c>
      <c r="W725" s="139">
        <v>300</v>
      </c>
      <c r="X725" s="139">
        <v>2938.22</v>
      </c>
      <c r="Y725" s="137">
        <v>0</v>
      </c>
      <c r="Z725" s="138">
        <v>50</v>
      </c>
      <c r="AA725" s="138">
        <v>25</v>
      </c>
      <c r="AB725" s="137">
        <v>0</v>
      </c>
      <c r="AC725" s="137">
        <v>0</v>
      </c>
      <c r="AD725" s="140">
        <v>0</v>
      </c>
    </row>
    <row r="726" spans="1:30" hidden="1">
      <c r="A726" t="str">
        <f>Tabla20[[#This Row],[cedula]]&amp;Tabla20[[#This Row],[prog]]&amp;LEFT(Tabla20[[#This Row],[tipo]],3)</f>
        <v>0010915928511FIJ</v>
      </c>
      <c r="B726" s="135" t="s">
        <v>2463</v>
      </c>
      <c r="C726" s="135" t="s">
        <v>11</v>
      </c>
      <c r="D726" s="135" t="s">
        <v>2496</v>
      </c>
      <c r="E726" s="135" t="s">
        <v>3181</v>
      </c>
      <c r="F726" s="135" t="s">
        <v>3222</v>
      </c>
      <c r="G726" s="135" t="s">
        <v>3185</v>
      </c>
      <c r="H726" s="135" t="s">
        <v>1205</v>
      </c>
      <c r="I726" s="135" t="s">
        <v>512</v>
      </c>
      <c r="J726" s="135" t="s">
        <v>384</v>
      </c>
      <c r="K726" s="110" t="s">
        <v>1648</v>
      </c>
      <c r="L726" s="138">
        <v>11000</v>
      </c>
      <c r="M726" s="141">
        <v>0</v>
      </c>
      <c r="N726" s="138">
        <v>334.4</v>
      </c>
      <c r="O726" s="138">
        <v>315.7</v>
      </c>
      <c r="P726" s="138">
        <f>SUM(Tabla20[[#This Row],[ADP]:[SFS - Salud Padres]])</f>
        <v>375</v>
      </c>
      <c r="Q726" s="138">
        <v>9974.9</v>
      </c>
      <c r="R726" s="135" t="str">
        <f>_xlfn.XLOOKUP(Tabla20[[#This Row],[cedula]],EMPXSEXO[NODOC],EMPXSEXO[GENERO])</f>
        <v>M</v>
      </c>
      <c r="S726" s="135" t="str">
        <f>_xlfn.XLOOKUP(Tabla20[[#This Row],[nomdepto]],Tabla21[LUGAR],Tabla21[CODLUGAR])</f>
        <v>01.83.03.03</v>
      </c>
      <c r="T726" s="135" t="s">
        <v>3724</v>
      </c>
      <c r="U726" s="135" t="s">
        <v>3723</v>
      </c>
      <c r="V726" s="137">
        <v>0</v>
      </c>
      <c r="W726" s="138">
        <v>300</v>
      </c>
      <c r="X726" s="137">
        <v>0</v>
      </c>
      <c r="Y726" s="137">
        <v>0</v>
      </c>
      <c r="Z726" s="139">
        <v>50</v>
      </c>
      <c r="AA726" s="138">
        <v>25</v>
      </c>
      <c r="AB726" s="137">
        <v>0</v>
      </c>
      <c r="AC726" s="137">
        <v>0</v>
      </c>
      <c r="AD726" s="137">
        <v>0</v>
      </c>
    </row>
    <row r="727" spans="1:30" hidden="1">
      <c r="A727" t="str">
        <f>Tabla20[[#This Row],[cedula]]&amp;Tabla20[[#This Row],[prog]]&amp;LEFT(Tabla20[[#This Row],[tipo]],3)</f>
        <v>0010258194911FIJ</v>
      </c>
      <c r="B727" s="135" t="s">
        <v>2463</v>
      </c>
      <c r="C727" s="135" t="s">
        <v>11</v>
      </c>
      <c r="D727" s="135" t="s">
        <v>2496</v>
      </c>
      <c r="E727" s="135" t="s">
        <v>3181</v>
      </c>
      <c r="F727" s="135" t="s">
        <v>3222</v>
      </c>
      <c r="G727" s="135" t="s">
        <v>3185</v>
      </c>
      <c r="H727" s="135" t="s">
        <v>1979</v>
      </c>
      <c r="I727" s="135" t="s">
        <v>513</v>
      </c>
      <c r="J727" s="135" t="s">
        <v>8</v>
      </c>
      <c r="K727" s="110" t="s">
        <v>1648</v>
      </c>
      <c r="L727" s="138">
        <v>11000</v>
      </c>
      <c r="M727" s="140">
        <v>0</v>
      </c>
      <c r="N727" s="138">
        <v>334.4</v>
      </c>
      <c r="O727" s="138">
        <v>315.7</v>
      </c>
      <c r="P727" s="138">
        <f>SUM(Tabla20[[#This Row],[ADP]:[SFS - Salud Padres]])</f>
        <v>8290.52</v>
      </c>
      <c r="Q727" s="138">
        <v>2059.38</v>
      </c>
      <c r="R727" s="135" t="str">
        <f>_xlfn.XLOOKUP(Tabla20[[#This Row],[cedula]],EMPXSEXO[NODOC],EMPXSEXO[GENERO])</f>
        <v>F</v>
      </c>
      <c r="S727" s="135" t="str">
        <f>_xlfn.XLOOKUP(Tabla20[[#This Row],[nomdepto]],Tabla21[LUGAR],Tabla21[CODLUGAR])</f>
        <v>01.83.03.03</v>
      </c>
      <c r="T727" s="135" t="s">
        <v>3724</v>
      </c>
      <c r="U727" s="135" t="s">
        <v>3723</v>
      </c>
      <c r="V727" s="137">
        <v>0</v>
      </c>
      <c r="W727" s="139">
        <v>300</v>
      </c>
      <c r="X727" s="139">
        <v>7965.52</v>
      </c>
      <c r="Y727" s="137">
        <v>0</v>
      </c>
      <c r="Z727" s="137">
        <v>0</v>
      </c>
      <c r="AA727" s="138">
        <v>25</v>
      </c>
      <c r="AB727" s="137">
        <v>0</v>
      </c>
      <c r="AC727" s="137">
        <v>0</v>
      </c>
      <c r="AD727" s="140">
        <v>0</v>
      </c>
    </row>
    <row r="728" spans="1:30" hidden="1">
      <c r="A728" t="str">
        <f>Tabla20[[#This Row],[cedula]]&amp;Tabla20[[#This Row],[prog]]&amp;LEFT(Tabla20[[#This Row],[tipo]],3)</f>
        <v>0011276429511FIJ</v>
      </c>
      <c r="B728" s="135" t="s">
        <v>2463</v>
      </c>
      <c r="C728" s="135" t="s">
        <v>11</v>
      </c>
      <c r="D728" s="135" t="s">
        <v>2496</v>
      </c>
      <c r="E728" s="135" t="s">
        <v>3181</v>
      </c>
      <c r="F728" s="135" t="s">
        <v>3222</v>
      </c>
      <c r="G728" s="135" t="s">
        <v>3189</v>
      </c>
      <c r="H728" s="135" t="s">
        <v>1985</v>
      </c>
      <c r="I728" s="135" t="s">
        <v>519</v>
      </c>
      <c r="J728" s="135" t="s">
        <v>8</v>
      </c>
      <c r="K728" s="110" t="s">
        <v>1648</v>
      </c>
      <c r="L728" s="138">
        <v>11000</v>
      </c>
      <c r="M728" s="140">
        <v>0</v>
      </c>
      <c r="N728" s="138">
        <v>334.4</v>
      </c>
      <c r="O728" s="138">
        <v>315.7</v>
      </c>
      <c r="P728" s="138">
        <f>SUM(Tabla20[[#This Row],[ADP]:[SFS - Salud Padres]])</f>
        <v>5945.45</v>
      </c>
      <c r="Q728" s="138">
        <v>4404.45</v>
      </c>
      <c r="R728" s="135" t="str">
        <f>_xlfn.XLOOKUP(Tabla20[[#This Row],[cedula]],EMPXSEXO[NODOC],EMPXSEXO[GENERO])</f>
        <v>F</v>
      </c>
      <c r="S728" s="135" t="str">
        <f>_xlfn.XLOOKUP(Tabla20[[#This Row],[nomdepto]],Tabla21[LUGAR],Tabla21[CODLUGAR])</f>
        <v>01.83.03.03</v>
      </c>
      <c r="T728" s="135" t="s">
        <v>3724</v>
      </c>
      <c r="U728" s="135" t="s">
        <v>3723</v>
      </c>
      <c r="V728" s="140">
        <v>0</v>
      </c>
      <c r="W728" s="140">
        <v>0</v>
      </c>
      <c r="X728" s="138">
        <v>5920.45</v>
      </c>
      <c r="Y728" s="137">
        <v>0</v>
      </c>
      <c r="Z728" s="140">
        <v>0</v>
      </c>
      <c r="AA728" s="138">
        <v>25</v>
      </c>
      <c r="AB728" s="137">
        <v>0</v>
      </c>
      <c r="AC728" s="137">
        <v>0</v>
      </c>
      <c r="AD728" s="137">
        <v>0</v>
      </c>
    </row>
    <row r="729" spans="1:30" hidden="1">
      <c r="A729" t="str">
        <f>Tabla20[[#This Row],[cedula]]&amp;Tabla20[[#This Row],[prog]]&amp;LEFT(Tabla20[[#This Row],[tipo]],3)</f>
        <v>0010002185611FIJ</v>
      </c>
      <c r="B729" s="135" t="s">
        <v>2463</v>
      </c>
      <c r="C729" s="135" t="s">
        <v>11</v>
      </c>
      <c r="D729" s="135" t="s">
        <v>2496</v>
      </c>
      <c r="E729" s="135" t="s">
        <v>3181</v>
      </c>
      <c r="F729" s="135" t="s">
        <v>3222</v>
      </c>
      <c r="G729" s="135" t="s">
        <v>3185</v>
      </c>
      <c r="H729" s="135" t="s">
        <v>1226</v>
      </c>
      <c r="I729" s="135" t="s">
        <v>520</v>
      </c>
      <c r="J729" s="135" t="s">
        <v>27</v>
      </c>
      <c r="K729" s="110" t="s">
        <v>1648</v>
      </c>
      <c r="L729" s="138">
        <v>11000</v>
      </c>
      <c r="M729" s="141">
        <v>0</v>
      </c>
      <c r="N729" s="138">
        <v>334.4</v>
      </c>
      <c r="O729" s="138">
        <v>315.7</v>
      </c>
      <c r="P729" s="138">
        <f>SUM(Tabla20[[#This Row],[ADP]:[SFS - Salud Padres]])</f>
        <v>8266.4399999999987</v>
      </c>
      <c r="Q729" s="138">
        <v>2083.46</v>
      </c>
      <c r="R729" s="135" t="str">
        <f>_xlfn.XLOOKUP(Tabla20[[#This Row],[cedula]],EMPXSEXO[NODOC],EMPXSEXO[GENERO])</f>
        <v>M</v>
      </c>
      <c r="S729" s="135" t="str">
        <f>_xlfn.XLOOKUP(Tabla20[[#This Row],[nomdepto]],Tabla21[LUGAR],Tabla21[CODLUGAR])</f>
        <v>01.83.03.03</v>
      </c>
      <c r="T729" s="135" t="s">
        <v>3724</v>
      </c>
      <c r="U729" s="135" t="s">
        <v>3723</v>
      </c>
      <c r="V729" s="137">
        <v>0</v>
      </c>
      <c r="W729" s="138">
        <v>300</v>
      </c>
      <c r="X729" s="138">
        <v>7941.44</v>
      </c>
      <c r="Y729" s="137">
        <v>0</v>
      </c>
      <c r="Z729" s="140">
        <v>0</v>
      </c>
      <c r="AA729" s="138">
        <v>25</v>
      </c>
      <c r="AB729" s="137">
        <v>0</v>
      </c>
      <c r="AC729" s="137">
        <v>0</v>
      </c>
      <c r="AD729" s="137">
        <v>0</v>
      </c>
    </row>
    <row r="730" spans="1:30" hidden="1">
      <c r="A730" t="str">
        <f>Tabla20[[#This Row],[cedula]]&amp;Tabla20[[#This Row],[prog]]&amp;LEFT(Tabla20[[#This Row],[tipo]],3)</f>
        <v>0020045932911FIJ</v>
      </c>
      <c r="B730" s="135" t="s">
        <v>2463</v>
      </c>
      <c r="C730" s="135" t="s">
        <v>11</v>
      </c>
      <c r="D730" s="135" t="s">
        <v>2496</v>
      </c>
      <c r="E730" s="135" t="s">
        <v>3181</v>
      </c>
      <c r="F730" s="135" t="s">
        <v>3222</v>
      </c>
      <c r="G730" s="135" t="s">
        <v>3190</v>
      </c>
      <c r="H730" s="135" t="s">
        <v>1233</v>
      </c>
      <c r="I730" s="135" t="s">
        <v>522</v>
      </c>
      <c r="J730" s="135" t="s">
        <v>27</v>
      </c>
      <c r="K730" s="110" t="s">
        <v>1648</v>
      </c>
      <c r="L730" s="138">
        <v>11000</v>
      </c>
      <c r="M730" s="141">
        <v>0</v>
      </c>
      <c r="N730" s="138">
        <v>334.4</v>
      </c>
      <c r="O730" s="138">
        <v>315.7</v>
      </c>
      <c r="P730" s="138">
        <f>SUM(Tabla20[[#This Row],[ADP]:[SFS - Salud Padres]])</f>
        <v>375</v>
      </c>
      <c r="Q730" s="138">
        <v>9974.9</v>
      </c>
      <c r="R730" s="135" t="str">
        <f>_xlfn.XLOOKUP(Tabla20[[#This Row],[cedula]],EMPXSEXO[NODOC],EMPXSEXO[GENERO])</f>
        <v>M</v>
      </c>
      <c r="S730" s="135" t="str">
        <f>_xlfn.XLOOKUP(Tabla20[[#This Row],[nomdepto]],Tabla21[LUGAR],Tabla21[CODLUGAR])</f>
        <v>01.83.03.03</v>
      </c>
      <c r="T730" s="135" t="s">
        <v>3724</v>
      </c>
      <c r="U730" s="135" t="s">
        <v>3723</v>
      </c>
      <c r="V730" s="137">
        <v>0</v>
      </c>
      <c r="W730" s="138">
        <v>300</v>
      </c>
      <c r="X730" s="137">
        <v>0</v>
      </c>
      <c r="Y730" s="137">
        <v>0</v>
      </c>
      <c r="Z730" s="138">
        <v>50</v>
      </c>
      <c r="AA730" s="138">
        <v>25</v>
      </c>
      <c r="AB730" s="137">
        <v>0</v>
      </c>
      <c r="AC730" s="137">
        <v>0</v>
      </c>
      <c r="AD730" s="137">
        <v>0</v>
      </c>
    </row>
    <row r="731" spans="1:30" hidden="1">
      <c r="A731" t="str">
        <f>Tabla20[[#This Row],[cedula]]&amp;Tabla20[[#This Row],[prog]]&amp;LEFT(Tabla20[[#This Row],[tipo]],3)</f>
        <v>0010406988511FIJ</v>
      </c>
      <c r="B731" s="135" t="s">
        <v>2463</v>
      </c>
      <c r="C731" s="135" t="s">
        <v>11</v>
      </c>
      <c r="D731" s="135" t="s">
        <v>2496</v>
      </c>
      <c r="E731" s="135" t="s">
        <v>3181</v>
      </c>
      <c r="F731" s="135" t="s">
        <v>3222</v>
      </c>
      <c r="G731" s="135" t="s">
        <v>3185</v>
      </c>
      <c r="H731" s="135" t="s">
        <v>1991</v>
      </c>
      <c r="I731" s="135" t="s">
        <v>527</v>
      </c>
      <c r="J731" s="135" t="s">
        <v>375</v>
      </c>
      <c r="K731" s="110" t="s">
        <v>1648</v>
      </c>
      <c r="L731" s="138">
        <v>11000</v>
      </c>
      <c r="M731" s="137">
        <v>0</v>
      </c>
      <c r="N731" s="138">
        <v>334.4</v>
      </c>
      <c r="O731" s="138">
        <v>315.7</v>
      </c>
      <c r="P731" s="138">
        <f>SUM(Tabla20[[#This Row],[ADP]:[SFS - Salud Padres]])</f>
        <v>8125.5</v>
      </c>
      <c r="Q731" s="138">
        <v>2224.4</v>
      </c>
      <c r="R731" s="135" t="str">
        <f>_xlfn.XLOOKUP(Tabla20[[#This Row],[cedula]],EMPXSEXO[NODOC],EMPXSEXO[GENERO])</f>
        <v>M</v>
      </c>
      <c r="S731" s="135" t="str">
        <f>_xlfn.XLOOKUP(Tabla20[[#This Row],[nomdepto]],Tabla21[LUGAR],Tabla21[CODLUGAR])</f>
        <v>01.83.03.03</v>
      </c>
      <c r="T731" s="135" t="s">
        <v>3724</v>
      </c>
      <c r="U731" s="135" t="s">
        <v>3723</v>
      </c>
      <c r="V731" s="137">
        <v>0</v>
      </c>
      <c r="W731" s="139">
        <v>300</v>
      </c>
      <c r="X731" s="139">
        <v>7750.5</v>
      </c>
      <c r="Y731" s="137">
        <v>0</v>
      </c>
      <c r="Z731" s="139">
        <v>50</v>
      </c>
      <c r="AA731" s="138">
        <v>25</v>
      </c>
      <c r="AB731" s="137">
        <v>0</v>
      </c>
      <c r="AC731" s="137">
        <v>0</v>
      </c>
      <c r="AD731" s="137">
        <v>0</v>
      </c>
    </row>
    <row r="732" spans="1:30" hidden="1">
      <c r="A732" t="str">
        <f>Tabla20[[#This Row],[cedula]]&amp;Tabla20[[#This Row],[prog]]&amp;LEFT(Tabla20[[#This Row],[tipo]],3)</f>
        <v>0310285647711FIJ</v>
      </c>
      <c r="B732" s="135" t="s">
        <v>2463</v>
      </c>
      <c r="C732" s="135" t="s">
        <v>11</v>
      </c>
      <c r="D732" s="135" t="s">
        <v>2496</v>
      </c>
      <c r="E732" s="135" t="s">
        <v>3181</v>
      </c>
      <c r="F732" s="135" t="s">
        <v>3222</v>
      </c>
      <c r="G732" s="135" t="s">
        <v>3190</v>
      </c>
      <c r="H732" s="135" t="s">
        <v>2008</v>
      </c>
      <c r="I732" s="135" t="s">
        <v>535</v>
      </c>
      <c r="J732" s="135" t="s">
        <v>8</v>
      </c>
      <c r="K732" s="110" t="s">
        <v>1648</v>
      </c>
      <c r="L732" s="138">
        <v>11000</v>
      </c>
      <c r="M732" s="137">
        <v>0</v>
      </c>
      <c r="N732" s="138">
        <v>334.4</v>
      </c>
      <c r="O732" s="138">
        <v>315.7</v>
      </c>
      <c r="P732" s="138">
        <f>SUM(Tabla20[[#This Row],[ADP]:[SFS - Salud Padres]])</f>
        <v>325</v>
      </c>
      <c r="Q732" s="138">
        <v>10024.9</v>
      </c>
      <c r="R732" s="135" t="str">
        <f>_xlfn.XLOOKUP(Tabla20[[#This Row],[cedula]],EMPXSEXO[NODOC],EMPXSEXO[GENERO])</f>
        <v>F</v>
      </c>
      <c r="S732" s="135" t="str">
        <f>_xlfn.XLOOKUP(Tabla20[[#This Row],[nomdepto]],Tabla21[LUGAR],Tabla21[CODLUGAR])</f>
        <v>01.83.03.03</v>
      </c>
      <c r="T732" s="135" t="s">
        <v>3724</v>
      </c>
      <c r="U732" s="135" t="s">
        <v>3723</v>
      </c>
      <c r="V732" s="137">
        <v>0</v>
      </c>
      <c r="W732" s="139">
        <v>300</v>
      </c>
      <c r="X732" s="140">
        <v>0</v>
      </c>
      <c r="Y732" s="137">
        <v>0</v>
      </c>
      <c r="Z732" s="141">
        <v>0</v>
      </c>
      <c r="AA732" s="138">
        <v>25</v>
      </c>
      <c r="AB732" s="137">
        <v>0</v>
      </c>
      <c r="AC732" s="137">
        <v>0</v>
      </c>
      <c r="AD732" s="137">
        <v>0</v>
      </c>
    </row>
    <row r="733" spans="1:30" hidden="1">
      <c r="A733" t="str">
        <f>Tabla20[[#This Row],[cedula]]&amp;Tabla20[[#This Row],[prog]]&amp;LEFT(Tabla20[[#This Row],[tipo]],3)</f>
        <v>0470206312611FIJ</v>
      </c>
      <c r="B733" s="135" t="s">
        <v>2463</v>
      </c>
      <c r="C733" s="135" t="s">
        <v>11</v>
      </c>
      <c r="D733" s="135" t="s">
        <v>2496</v>
      </c>
      <c r="E733" s="135" t="s">
        <v>3181</v>
      </c>
      <c r="F733" s="135" t="s">
        <v>3222</v>
      </c>
      <c r="G733" s="135" t="s">
        <v>3190</v>
      </c>
      <c r="H733" s="135" t="s">
        <v>2009</v>
      </c>
      <c r="I733" s="135" t="s">
        <v>536</v>
      </c>
      <c r="J733" s="135" t="s">
        <v>8</v>
      </c>
      <c r="K733" s="110" t="s">
        <v>1648</v>
      </c>
      <c r="L733" s="138">
        <v>11000</v>
      </c>
      <c r="M733" s="137">
        <v>0</v>
      </c>
      <c r="N733" s="138">
        <v>334.4</v>
      </c>
      <c r="O733" s="138">
        <v>315.7</v>
      </c>
      <c r="P733" s="138">
        <f>SUM(Tabla20[[#This Row],[ADP]:[SFS - Salud Padres]])</f>
        <v>25</v>
      </c>
      <c r="Q733" s="138">
        <v>10324.9</v>
      </c>
      <c r="R733" s="135" t="str">
        <f>_xlfn.XLOOKUP(Tabla20[[#This Row],[cedula]],EMPXSEXO[NODOC],EMPXSEXO[GENERO])</f>
        <v>M</v>
      </c>
      <c r="S733" s="135" t="str">
        <f>_xlfn.XLOOKUP(Tabla20[[#This Row],[nomdepto]],Tabla21[LUGAR],Tabla21[CODLUGAR])</f>
        <v>01.83.03.03</v>
      </c>
      <c r="T733" s="135" t="s">
        <v>3724</v>
      </c>
      <c r="U733" s="135" t="s">
        <v>3723</v>
      </c>
      <c r="V733" s="137">
        <v>0</v>
      </c>
      <c r="W733" s="137">
        <v>0</v>
      </c>
      <c r="X733" s="141">
        <v>0</v>
      </c>
      <c r="Y733" s="137">
        <v>0</v>
      </c>
      <c r="Z733" s="141">
        <v>0</v>
      </c>
      <c r="AA733" s="138">
        <v>25</v>
      </c>
      <c r="AB733" s="137">
        <v>0</v>
      </c>
      <c r="AC733" s="137">
        <v>0</v>
      </c>
      <c r="AD733" s="137">
        <v>0</v>
      </c>
    </row>
    <row r="734" spans="1:30" hidden="1">
      <c r="A734" t="str">
        <f>Tabla20[[#This Row],[cedula]]&amp;Tabla20[[#This Row],[prog]]&amp;LEFT(Tabla20[[#This Row],[tipo]],3)</f>
        <v>0010012346211FIJ</v>
      </c>
      <c r="B734" s="135" t="s">
        <v>2463</v>
      </c>
      <c r="C734" s="135" t="s">
        <v>11</v>
      </c>
      <c r="D734" s="135" t="s">
        <v>2496</v>
      </c>
      <c r="E734" s="135" t="s">
        <v>3181</v>
      </c>
      <c r="F734" s="135" t="s">
        <v>3222</v>
      </c>
      <c r="G734" s="135" t="s">
        <v>3190</v>
      </c>
      <c r="H734" s="135" t="s">
        <v>1197</v>
      </c>
      <c r="I734" s="135" t="s">
        <v>503</v>
      </c>
      <c r="J734" s="135" t="s">
        <v>27</v>
      </c>
      <c r="K734" s="110" t="s">
        <v>1648</v>
      </c>
      <c r="L734" s="138">
        <v>10000</v>
      </c>
      <c r="M734" s="137">
        <v>0</v>
      </c>
      <c r="N734" s="138">
        <v>304</v>
      </c>
      <c r="O734" s="138">
        <v>287</v>
      </c>
      <c r="P734" s="138">
        <f>SUM(Tabla20[[#This Row],[ADP]:[SFS - Salud Padres]])</f>
        <v>375</v>
      </c>
      <c r="Q734" s="138">
        <v>9034</v>
      </c>
      <c r="R734" s="135" t="str">
        <f>_xlfn.XLOOKUP(Tabla20[[#This Row],[cedula]],EMPXSEXO[NODOC],EMPXSEXO[GENERO])</f>
        <v>M</v>
      </c>
      <c r="S734" s="135" t="str">
        <f>_xlfn.XLOOKUP(Tabla20[[#This Row],[nomdepto]],Tabla21[LUGAR],Tabla21[CODLUGAR])</f>
        <v>01.83.03.03</v>
      </c>
      <c r="T734" s="135" t="s">
        <v>3724</v>
      </c>
      <c r="U734" s="135" t="s">
        <v>3723</v>
      </c>
      <c r="V734" s="137">
        <v>0</v>
      </c>
      <c r="W734" s="139">
        <v>300</v>
      </c>
      <c r="X734" s="141">
        <v>0</v>
      </c>
      <c r="Y734" s="137">
        <v>0</v>
      </c>
      <c r="Z734" s="139">
        <v>50</v>
      </c>
      <c r="AA734" s="138">
        <v>25</v>
      </c>
      <c r="AB734" s="137">
        <v>0</v>
      </c>
      <c r="AC734" s="137">
        <v>0</v>
      </c>
      <c r="AD734" s="137">
        <v>0</v>
      </c>
    </row>
    <row r="735" spans="1:30" hidden="1">
      <c r="A735" t="str">
        <f>Tabla20[[#This Row],[cedula]]&amp;Tabla20[[#This Row],[prog]]&amp;LEFT(Tabla20[[#This Row],[tipo]],3)</f>
        <v>0011015097611FIJ</v>
      </c>
      <c r="B735" s="135" t="s">
        <v>2463</v>
      </c>
      <c r="C735" s="135" t="s">
        <v>11</v>
      </c>
      <c r="D735" s="135" t="s">
        <v>2496</v>
      </c>
      <c r="E735" s="135" t="s">
        <v>3181</v>
      </c>
      <c r="F735" s="135" t="s">
        <v>3222</v>
      </c>
      <c r="G735" s="135" t="s">
        <v>3186</v>
      </c>
      <c r="H735" s="135" t="s">
        <v>2018</v>
      </c>
      <c r="I735" s="135" t="s">
        <v>910</v>
      </c>
      <c r="J735" s="135" t="s">
        <v>59</v>
      </c>
      <c r="K735" s="110" t="s">
        <v>1646</v>
      </c>
      <c r="L735" s="138">
        <v>180000</v>
      </c>
      <c r="M735" s="139">
        <v>30923.37</v>
      </c>
      <c r="N735" s="138">
        <v>5472</v>
      </c>
      <c r="O735" s="138">
        <v>5166</v>
      </c>
      <c r="P735" s="138">
        <f>SUM(Tabla20[[#This Row],[ADP]:[SFS - Salud Padres]])</f>
        <v>25</v>
      </c>
      <c r="Q735" s="138">
        <v>138413.63</v>
      </c>
      <c r="R735" s="135" t="str">
        <f>_xlfn.XLOOKUP(Tabla20[[#This Row],[cedula]],EMPXSEXO[NODOC],EMPXSEXO[GENERO])</f>
        <v>M</v>
      </c>
      <c r="S735" s="135" t="str">
        <f>_xlfn.XLOOKUP(Tabla20[[#This Row],[nomdepto]],Tabla21[LUGAR],Tabla21[CODLUGAR])</f>
        <v>01.83.03.05</v>
      </c>
      <c r="T735" s="135" t="s">
        <v>3724</v>
      </c>
      <c r="U735" s="135" t="s">
        <v>3723</v>
      </c>
      <c r="V735" s="137">
        <v>0</v>
      </c>
      <c r="W735" s="141">
        <v>0</v>
      </c>
      <c r="X735" s="141">
        <v>0</v>
      </c>
      <c r="Y735" s="137">
        <v>0</v>
      </c>
      <c r="Z735" s="141">
        <v>0</v>
      </c>
      <c r="AA735" s="138">
        <v>25</v>
      </c>
      <c r="AB735" s="137">
        <v>0</v>
      </c>
      <c r="AC735" s="137">
        <v>0</v>
      </c>
      <c r="AD735" s="137">
        <v>0</v>
      </c>
    </row>
    <row r="736" spans="1:30" hidden="1">
      <c r="A736" t="str">
        <f>Tabla20[[#This Row],[cedula]]&amp;Tabla20[[#This Row],[prog]]&amp;LEFT(Tabla20[[#This Row],[tipo]],3)</f>
        <v>0410013621911FIJ</v>
      </c>
      <c r="B736" s="135" t="s">
        <v>2463</v>
      </c>
      <c r="C736" s="135" t="s">
        <v>11</v>
      </c>
      <c r="D736" s="135" t="s">
        <v>2496</v>
      </c>
      <c r="E736" s="135" t="s">
        <v>3181</v>
      </c>
      <c r="F736" s="135" t="s">
        <v>3222</v>
      </c>
      <c r="G736" s="135" t="s">
        <v>3190</v>
      </c>
      <c r="H736" s="135" t="s">
        <v>2021</v>
      </c>
      <c r="I736" s="135" t="s">
        <v>477</v>
      </c>
      <c r="J736" s="135" t="s">
        <v>478</v>
      </c>
      <c r="K736" s="110" t="s">
        <v>1646</v>
      </c>
      <c r="L736" s="138">
        <v>31500</v>
      </c>
      <c r="M736" s="141">
        <v>0</v>
      </c>
      <c r="N736" s="138">
        <v>957.6</v>
      </c>
      <c r="O736" s="138">
        <v>904.05</v>
      </c>
      <c r="P736" s="138">
        <f>SUM(Tabla20[[#This Row],[ADP]:[SFS - Salud Padres]])</f>
        <v>1602.45</v>
      </c>
      <c r="Q736" s="138">
        <v>28035.9</v>
      </c>
      <c r="R736" s="135" t="str">
        <f>_xlfn.XLOOKUP(Tabla20[[#This Row],[cedula]],EMPXSEXO[NODOC],EMPXSEXO[GENERO])</f>
        <v>M</v>
      </c>
      <c r="S736" s="135" t="str">
        <f>_xlfn.XLOOKUP(Tabla20[[#This Row],[nomdepto]],Tabla21[LUGAR],Tabla21[CODLUGAR])</f>
        <v>01.83.03.05</v>
      </c>
      <c r="T736" s="135" t="s">
        <v>3724</v>
      </c>
      <c r="U736" s="135" t="s">
        <v>3723</v>
      </c>
      <c r="V736" s="137">
        <v>0</v>
      </c>
      <c r="W736" s="140">
        <v>0</v>
      </c>
      <c r="X736" s="137">
        <v>0</v>
      </c>
      <c r="Y736" s="137">
        <v>0</v>
      </c>
      <c r="Z736" s="137">
        <v>0</v>
      </c>
      <c r="AA736" s="138">
        <v>25</v>
      </c>
      <c r="AB736" s="137">
        <v>0</v>
      </c>
      <c r="AC736" s="137">
        <v>0</v>
      </c>
      <c r="AD736" s="139">
        <v>1577.45</v>
      </c>
    </row>
    <row r="737" spans="1:30" hidden="1">
      <c r="A737" t="str">
        <f>Tabla20[[#This Row],[cedula]]&amp;Tabla20[[#This Row],[prog]]&amp;LEFT(Tabla20[[#This Row],[tipo]],3)</f>
        <v>2230053164111FIJ</v>
      </c>
      <c r="B737" s="135" t="s">
        <v>2463</v>
      </c>
      <c r="C737" s="135" t="s">
        <v>11</v>
      </c>
      <c r="D737" s="135" t="s">
        <v>2496</v>
      </c>
      <c r="E737" s="135" t="s">
        <v>3181</v>
      </c>
      <c r="F737" s="135" t="s">
        <v>3222</v>
      </c>
      <c r="G737" s="135" t="s">
        <v>3190</v>
      </c>
      <c r="H737" s="135" t="s">
        <v>2023</v>
      </c>
      <c r="I737" s="135" t="s">
        <v>1630</v>
      </c>
      <c r="J737" s="135" t="s">
        <v>10</v>
      </c>
      <c r="K737" s="110" t="s">
        <v>1646</v>
      </c>
      <c r="L737" s="138">
        <v>30000</v>
      </c>
      <c r="M737" s="141">
        <v>0</v>
      </c>
      <c r="N737" s="138">
        <v>912</v>
      </c>
      <c r="O737" s="138">
        <v>861</v>
      </c>
      <c r="P737" s="138">
        <f>SUM(Tabla20[[#This Row],[ADP]:[SFS - Salud Padres]])</f>
        <v>7231.5</v>
      </c>
      <c r="Q737" s="138">
        <v>20995.5</v>
      </c>
      <c r="R737" s="135" t="str">
        <f>_xlfn.XLOOKUP(Tabla20[[#This Row],[cedula]],EMPXSEXO[NODOC],EMPXSEXO[GENERO])</f>
        <v>F</v>
      </c>
      <c r="S737" s="135" t="str">
        <f>_xlfn.XLOOKUP(Tabla20[[#This Row],[nomdepto]],Tabla21[LUGAR],Tabla21[CODLUGAR])</f>
        <v>01.83.03.05</v>
      </c>
      <c r="T737" s="135" t="s">
        <v>3724</v>
      </c>
      <c r="U737" s="135" t="s">
        <v>3723</v>
      </c>
      <c r="V737" s="137">
        <v>0</v>
      </c>
      <c r="W737" s="141">
        <v>0</v>
      </c>
      <c r="X737" s="139">
        <v>7206.5</v>
      </c>
      <c r="Y737" s="137">
        <v>0</v>
      </c>
      <c r="Z737" s="137">
        <v>0</v>
      </c>
      <c r="AA737" s="138">
        <v>25</v>
      </c>
      <c r="AB737" s="137">
        <v>0</v>
      </c>
      <c r="AC737" s="137">
        <v>0</v>
      </c>
      <c r="AD737" s="137">
        <v>0</v>
      </c>
    </row>
    <row r="738" spans="1:30" hidden="1">
      <c r="A738" t="str">
        <f>Tabla20[[#This Row],[cedula]]&amp;Tabla20[[#This Row],[prog]]&amp;LEFT(Tabla20[[#This Row],[tipo]],3)</f>
        <v>0011611025511FIJ</v>
      </c>
      <c r="B738" s="135" t="s">
        <v>2463</v>
      </c>
      <c r="C738" s="135" t="s">
        <v>11</v>
      </c>
      <c r="D738" s="135" t="s">
        <v>2496</v>
      </c>
      <c r="E738" s="135" t="s">
        <v>3181</v>
      </c>
      <c r="F738" s="135" t="s">
        <v>3222</v>
      </c>
      <c r="G738" s="135" t="s">
        <v>3186</v>
      </c>
      <c r="H738" s="135" t="s">
        <v>3626</v>
      </c>
      <c r="I738" s="135" t="s">
        <v>3625</v>
      </c>
      <c r="J738" s="135" t="s">
        <v>8</v>
      </c>
      <c r="K738" s="110" t="s">
        <v>1646</v>
      </c>
      <c r="L738" s="138">
        <v>18000</v>
      </c>
      <c r="M738" s="137">
        <v>0</v>
      </c>
      <c r="N738" s="138">
        <v>547.20000000000005</v>
      </c>
      <c r="O738" s="138">
        <v>516.6</v>
      </c>
      <c r="P738" s="138">
        <f>SUM(Tabla20[[#This Row],[ADP]:[SFS - Salud Padres]])</f>
        <v>25</v>
      </c>
      <c r="Q738" s="138">
        <v>16911.2</v>
      </c>
      <c r="R738" s="135" t="str">
        <f>_xlfn.XLOOKUP(Tabla20[[#This Row],[cedula]],EMPXSEXO[NODOC],EMPXSEXO[GENERO])</f>
        <v>F</v>
      </c>
      <c r="S738" s="135" t="str">
        <f>_xlfn.XLOOKUP(Tabla20[[#This Row],[nomdepto]],Tabla21[LUGAR],Tabla21[CODLUGAR])</f>
        <v>01.83.03.05</v>
      </c>
      <c r="T738" s="135" t="s">
        <v>3724</v>
      </c>
      <c r="U738" s="135" t="s">
        <v>3723</v>
      </c>
      <c r="V738" s="137">
        <v>0</v>
      </c>
      <c r="W738" s="137">
        <v>0</v>
      </c>
      <c r="X738" s="137">
        <v>0</v>
      </c>
      <c r="Y738" s="137">
        <v>0</v>
      </c>
      <c r="Z738" s="137">
        <v>0</v>
      </c>
      <c r="AA738" s="138">
        <v>25</v>
      </c>
      <c r="AB738" s="137">
        <v>0</v>
      </c>
      <c r="AC738" s="137">
        <v>0</v>
      </c>
      <c r="AD738" s="137">
        <v>0</v>
      </c>
    </row>
    <row r="739" spans="1:30" hidden="1">
      <c r="A739" t="str">
        <f>Tabla20[[#This Row],[cedula]]&amp;Tabla20[[#This Row],[prog]]&amp;LEFT(Tabla20[[#This Row],[tipo]],3)</f>
        <v>0010548443011FIJ</v>
      </c>
      <c r="B739" s="135" t="s">
        <v>2463</v>
      </c>
      <c r="C739" s="135" t="s">
        <v>11</v>
      </c>
      <c r="D739" s="135" t="s">
        <v>2496</v>
      </c>
      <c r="E739" s="135" t="s">
        <v>3181</v>
      </c>
      <c r="F739" s="135" t="s">
        <v>3222</v>
      </c>
      <c r="G739" s="135" t="s">
        <v>3185</v>
      </c>
      <c r="H739" s="135" t="s">
        <v>2022</v>
      </c>
      <c r="I739" s="135" t="s">
        <v>479</v>
      </c>
      <c r="J739" s="135" t="s">
        <v>8</v>
      </c>
      <c r="K739" s="110" t="s">
        <v>1646</v>
      </c>
      <c r="L739" s="138">
        <v>16500</v>
      </c>
      <c r="M739" s="141">
        <v>0</v>
      </c>
      <c r="N739" s="138">
        <v>501.6</v>
      </c>
      <c r="O739" s="138">
        <v>473.55</v>
      </c>
      <c r="P739" s="138">
        <f>SUM(Tabla20[[#This Row],[ADP]:[SFS - Salud Padres]])</f>
        <v>6211.64</v>
      </c>
      <c r="Q739" s="138">
        <v>9313.2099999999991</v>
      </c>
      <c r="R739" s="135" t="str">
        <f>_xlfn.XLOOKUP(Tabla20[[#This Row],[cedula]],EMPXSEXO[NODOC],EMPXSEXO[GENERO])</f>
        <v>F</v>
      </c>
      <c r="S739" s="135" t="str">
        <f>_xlfn.XLOOKUP(Tabla20[[#This Row],[nomdepto]],Tabla21[LUGAR],Tabla21[CODLUGAR])</f>
        <v>01.83.03.05</v>
      </c>
      <c r="T739" s="135" t="s">
        <v>3724</v>
      </c>
      <c r="U739" s="135" t="s">
        <v>3723</v>
      </c>
      <c r="V739" s="137">
        <v>0</v>
      </c>
      <c r="W739" s="137">
        <v>0</v>
      </c>
      <c r="X739" s="139">
        <v>6136.64</v>
      </c>
      <c r="Y739" s="137">
        <v>0</v>
      </c>
      <c r="Z739" s="139">
        <v>50</v>
      </c>
      <c r="AA739" s="138">
        <v>25</v>
      </c>
      <c r="AB739" s="137">
        <v>0</v>
      </c>
      <c r="AC739" s="137">
        <v>0</v>
      </c>
      <c r="AD739" s="137">
        <v>0</v>
      </c>
    </row>
    <row r="740" spans="1:30" hidden="1">
      <c r="A740" t="str">
        <f>Tabla20[[#This Row],[cedula]]&amp;Tabla20[[#This Row],[prog]]&amp;LEFT(Tabla20[[#This Row],[tipo]],3)</f>
        <v>0470140162401FIJ</v>
      </c>
      <c r="B740" s="135" t="s">
        <v>2463</v>
      </c>
      <c r="C740" s="135" t="s">
        <v>11</v>
      </c>
      <c r="D740" s="135" t="s">
        <v>2493</v>
      </c>
      <c r="E740" s="135" t="s">
        <v>3181</v>
      </c>
      <c r="F740" s="135" t="s">
        <v>3182</v>
      </c>
      <c r="G740" s="135" t="s">
        <v>3190</v>
      </c>
      <c r="H740" s="135" t="s">
        <v>1902</v>
      </c>
      <c r="I740" s="135" t="s">
        <v>1008</v>
      </c>
      <c r="J740" s="135" t="s">
        <v>779</v>
      </c>
      <c r="K740" s="110" t="s">
        <v>1654</v>
      </c>
      <c r="L740" s="138">
        <v>260000</v>
      </c>
      <c r="M740" s="139">
        <v>50296.02</v>
      </c>
      <c r="N740" s="138">
        <v>5685.41</v>
      </c>
      <c r="O740" s="138">
        <v>7462</v>
      </c>
      <c r="P740" s="138">
        <f>SUM(Tabla20[[#This Row],[ADP]:[SFS - Salud Padres]])</f>
        <v>25</v>
      </c>
      <c r="Q740" s="138">
        <v>196531.57</v>
      </c>
      <c r="R740" s="135" t="str">
        <f>_xlfn.XLOOKUP(Tabla20[[#This Row],[cedula]],EMPXSEXO[NODOC],EMPXSEXO[GENERO])</f>
        <v>M</v>
      </c>
      <c r="S740" s="135" t="str">
        <f>_xlfn.XLOOKUP(Tabla20[[#This Row],[nomdepto]],Tabla21[LUGAR],Tabla21[CODLUGAR])</f>
        <v>01.83.04</v>
      </c>
      <c r="T740" s="135" t="s">
        <v>3724</v>
      </c>
      <c r="U740" s="135" t="s">
        <v>3723</v>
      </c>
      <c r="V740" s="137">
        <v>0</v>
      </c>
      <c r="W740" s="140">
        <v>0</v>
      </c>
      <c r="X740" s="140">
        <v>0</v>
      </c>
      <c r="Y740" s="137">
        <v>0</v>
      </c>
      <c r="Z740" s="140">
        <v>0</v>
      </c>
      <c r="AA740" s="138">
        <v>25</v>
      </c>
      <c r="AB740" s="137">
        <v>0</v>
      </c>
      <c r="AC740" s="137">
        <v>0</v>
      </c>
      <c r="AD740" s="140">
        <v>0</v>
      </c>
    </row>
    <row r="741" spans="1:30" hidden="1">
      <c r="A741" t="str">
        <f>Tabla20[[#This Row],[cedula]]&amp;Tabla20[[#This Row],[prog]]&amp;LEFT(Tabla20[[#This Row],[tipo]],3)</f>
        <v>0011452958901FIJ</v>
      </c>
      <c r="B741" s="135" t="s">
        <v>2463</v>
      </c>
      <c r="C741" s="135" t="s">
        <v>11</v>
      </c>
      <c r="D741" s="135" t="s">
        <v>2493</v>
      </c>
      <c r="E741" s="135" t="s">
        <v>3181</v>
      </c>
      <c r="F741" s="135" t="s">
        <v>3182</v>
      </c>
      <c r="G741" s="135" t="s">
        <v>3190</v>
      </c>
      <c r="H741" s="135" t="s">
        <v>2054</v>
      </c>
      <c r="I741" s="135" t="s">
        <v>327</v>
      </c>
      <c r="J741" s="135" t="s">
        <v>290</v>
      </c>
      <c r="K741" s="110" t="s">
        <v>1654</v>
      </c>
      <c r="L741" s="138">
        <v>115000</v>
      </c>
      <c r="M741" s="138">
        <v>15633.74</v>
      </c>
      <c r="N741" s="138">
        <v>3496</v>
      </c>
      <c r="O741" s="138">
        <v>3300.5</v>
      </c>
      <c r="P741" s="138">
        <f>SUM(Tabla20[[#This Row],[ADP]:[SFS - Salud Padres]])</f>
        <v>25</v>
      </c>
      <c r="Q741" s="138">
        <v>92544.76</v>
      </c>
      <c r="R741" s="135" t="str">
        <f>_xlfn.XLOOKUP(Tabla20[[#This Row],[cedula]],EMPXSEXO[NODOC],EMPXSEXO[GENERO])</f>
        <v>F</v>
      </c>
      <c r="S741" s="135" t="str">
        <f>_xlfn.XLOOKUP(Tabla20[[#This Row],[nomdepto]],Tabla21[LUGAR],Tabla21[CODLUGAR])</f>
        <v>01.83.04</v>
      </c>
      <c r="T741" s="135" t="s">
        <v>3724</v>
      </c>
      <c r="U741" s="135" t="s">
        <v>3723</v>
      </c>
      <c r="V741" s="137">
        <v>0</v>
      </c>
      <c r="W741" s="137">
        <v>0</v>
      </c>
      <c r="X741" s="137">
        <v>0</v>
      </c>
      <c r="Y741" s="137">
        <v>0</v>
      </c>
      <c r="Z741" s="137">
        <v>0</v>
      </c>
      <c r="AA741" s="138">
        <v>25</v>
      </c>
      <c r="AB741" s="137">
        <v>0</v>
      </c>
      <c r="AC741" s="137">
        <v>0</v>
      </c>
      <c r="AD741" s="137">
        <v>0</v>
      </c>
    </row>
    <row r="742" spans="1:30" hidden="1">
      <c r="A742" t="str">
        <f>Tabla20[[#This Row],[cedula]]&amp;Tabla20[[#This Row],[prog]]&amp;LEFT(Tabla20[[#This Row],[tipo]],3)</f>
        <v>2240031022701FIJ</v>
      </c>
      <c r="B742" s="135" t="s">
        <v>2463</v>
      </c>
      <c r="C742" s="135" t="s">
        <v>11</v>
      </c>
      <c r="D742" s="135" t="s">
        <v>2493</v>
      </c>
      <c r="E742" s="135" t="s">
        <v>3181</v>
      </c>
      <c r="F742" s="135" t="s">
        <v>3182</v>
      </c>
      <c r="G742" s="135" t="s">
        <v>3196</v>
      </c>
      <c r="H742" s="135" t="s">
        <v>1084</v>
      </c>
      <c r="I742" s="135" t="s">
        <v>637</v>
      </c>
      <c r="J742" s="135" t="s">
        <v>32</v>
      </c>
      <c r="K742" s="110" t="s">
        <v>1654</v>
      </c>
      <c r="L742" s="138">
        <v>115000</v>
      </c>
      <c r="M742" s="138">
        <v>15633.74</v>
      </c>
      <c r="N742" s="138">
        <v>3496</v>
      </c>
      <c r="O742" s="138">
        <v>3300.5</v>
      </c>
      <c r="P742" s="138">
        <f>SUM(Tabla20[[#This Row],[ADP]:[SFS - Salud Padres]])</f>
        <v>25</v>
      </c>
      <c r="Q742" s="138">
        <v>92544.76</v>
      </c>
      <c r="R742" s="135" t="str">
        <f>_xlfn.XLOOKUP(Tabla20[[#This Row],[cedula]],EMPXSEXO[NODOC],EMPXSEXO[GENERO])</f>
        <v>F</v>
      </c>
      <c r="S742" s="135" t="str">
        <f>_xlfn.XLOOKUP(Tabla20[[#This Row],[nomdepto]],Tabla21[LUGAR],Tabla21[CODLUGAR])</f>
        <v>01.83.04</v>
      </c>
      <c r="T742" s="135" t="s">
        <v>3724</v>
      </c>
      <c r="U742" s="135" t="s">
        <v>3723</v>
      </c>
      <c r="V742" s="137">
        <v>0</v>
      </c>
      <c r="W742" s="140">
        <v>0</v>
      </c>
      <c r="X742" s="137">
        <v>0</v>
      </c>
      <c r="Y742" s="137">
        <v>0</v>
      </c>
      <c r="Z742" s="137">
        <v>0</v>
      </c>
      <c r="AA742" s="138">
        <v>25</v>
      </c>
      <c r="AB742" s="137">
        <v>0</v>
      </c>
      <c r="AC742" s="137">
        <v>0</v>
      </c>
      <c r="AD742" s="137">
        <v>0</v>
      </c>
    </row>
    <row r="743" spans="1:30" hidden="1">
      <c r="A743" t="str">
        <f>Tabla20[[#This Row],[cedula]]&amp;Tabla20[[#This Row],[prog]]&amp;LEFT(Tabla20[[#This Row],[tipo]],3)</f>
        <v>0011931752701FIJ</v>
      </c>
      <c r="B743" s="135" t="s">
        <v>2463</v>
      </c>
      <c r="C743" s="135" t="s">
        <v>11</v>
      </c>
      <c r="D743" s="135" t="s">
        <v>2493</v>
      </c>
      <c r="E743" s="135" t="s">
        <v>3181</v>
      </c>
      <c r="F743" s="135" t="s">
        <v>3182</v>
      </c>
      <c r="G743" s="135" t="s">
        <v>3184</v>
      </c>
      <c r="H743" s="135" t="s">
        <v>2066</v>
      </c>
      <c r="I743" s="135" t="s">
        <v>1498</v>
      </c>
      <c r="J743" s="135" t="s">
        <v>285</v>
      </c>
      <c r="K743" s="110" t="s">
        <v>1654</v>
      </c>
      <c r="L743" s="138">
        <v>36000</v>
      </c>
      <c r="M743" s="141">
        <v>0</v>
      </c>
      <c r="N743" s="138">
        <v>1094.4000000000001</v>
      </c>
      <c r="O743" s="138">
        <v>1033.2</v>
      </c>
      <c r="P743" s="138">
        <f>SUM(Tabla20[[#This Row],[ADP]:[SFS - Salud Padres]])</f>
        <v>25</v>
      </c>
      <c r="Q743" s="138">
        <v>33847.4</v>
      </c>
      <c r="R743" s="135" t="str">
        <f>_xlfn.XLOOKUP(Tabla20[[#This Row],[cedula]],EMPXSEXO[NODOC],EMPXSEXO[GENERO])</f>
        <v>F</v>
      </c>
      <c r="S743" s="135" t="str">
        <f>_xlfn.XLOOKUP(Tabla20[[#This Row],[nomdepto]],Tabla21[LUGAR],Tabla21[CODLUGAR])</f>
        <v>01.83.04</v>
      </c>
      <c r="T743" s="135" t="s">
        <v>3724</v>
      </c>
      <c r="U743" s="135" t="s">
        <v>3723</v>
      </c>
      <c r="V743" s="137">
        <v>0</v>
      </c>
      <c r="W743" s="137">
        <v>0</v>
      </c>
      <c r="X743" s="140">
        <v>0</v>
      </c>
      <c r="Y743" s="137">
        <v>0</v>
      </c>
      <c r="Z743" s="140">
        <v>0</v>
      </c>
      <c r="AA743" s="138">
        <v>25</v>
      </c>
      <c r="AB743" s="137">
        <v>0</v>
      </c>
      <c r="AC743" s="137">
        <v>0</v>
      </c>
      <c r="AD743" s="137">
        <v>0</v>
      </c>
    </row>
    <row r="744" spans="1:30" hidden="1">
      <c r="A744" t="str">
        <f>Tabla20[[#This Row],[cedula]]&amp;Tabla20[[#This Row],[prog]]&amp;LEFT(Tabla20[[#This Row],[tipo]],3)</f>
        <v>0310097626901FIJ</v>
      </c>
      <c r="B744" s="135" t="s">
        <v>2463</v>
      </c>
      <c r="C744" s="135" t="s">
        <v>11</v>
      </c>
      <c r="D744" s="135" t="s">
        <v>2493</v>
      </c>
      <c r="E744" s="135" t="s">
        <v>3181</v>
      </c>
      <c r="F744" s="135" t="s">
        <v>3182</v>
      </c>
      <c r="G744" s="135" t="s">
        <v>3184</v>
      </c>
      <c r="H744" s="135" t="s">
        <v>1719</v>
      </c>
      <c r="I744" s="135" t="s">
        <v>925</v>
      </c>
      <c r="J744" s="135" t="s">
        <v>191</v>
      </c>
      <c r="K744" s="110" t="s">
        <v>1654</v>
      </c>
      <c r="L744" s="138">
        <v>35000</v>
      </c>
      <c r="M744" s="141">
        <v>0</v>
      </c>
      <c r="N744" s="138">
        <v>1064</v>
      </c>
      <c r="O744" s="138">
        <v>1004.5</v>
      </c>
      <c r="P744" s="138">
        <f>SUM(Tabla20[[#This Row],[ADP]:[SFS - Salud Padres]])</f>
        <v>25</v>
      </c>
      <c r="Q744" s="138">
        <v>32906.5</v>
      </c>
      <c r="R744" s="135" t="str">
        <f>_xlfn.XLOOKUP(Tabla20[[#This Row],[cedula]],EMPXSEXO[NODOC],EMPXSEXO[GENERO])</f>
        <v>F</v>
      </c>
      <c r="S744" s="135" t="str">
        <f>_xlfn.XLOOKUP(Tabla20[[#This Row],[nomdepto]],Tabla21[LUGAR],Tabla21[CODLUGAR])</f>
        <v>01.83.04</v>
      </c>
      <c r="T744" s="135" t="s">
        <v>3724</v>
      </c>
      <c r="U744" s="135" t="s">
        <v>3723</v>
      </c>
      <c r="V744" s="137">
        <v>0</v>
      </c>
      <c r="W744" s="140">
        <v>0</v>
      </c>
      <c r="X744" s="140">
        <v>0</v>
      </c>
      <c r="Y744" s="137">
        <v>0</v>
      </c>
      <c r="Z744" s="140">
        <v>0</v>
      </c>
      <c r="AA744" s="138">
        <v>25</v>
      </c>
      <c r="AB744" s="137">
        <v>0</v>
      </c>
      <c r="AC744" s="137">
        <v>0</v>
      </c>
      <c r="AD744" s="137">
        <v>0</v>
      </c>
    </row>
    <row r="745" spans="1:30" hidden="1">
      <c r="A745" t="str">
        <f>Tabla20[[#This Row],[cedula]]&amp;Tabla20[[#This Row],[prog]]&amp;LEFT(Tabla20[[#This Row],[tipo]],3)</f>
        <v>0310108441001FIJ</v>
      </c>
      <c r="B745" s="135" t="s">
        <v>2463</v>
      </c>
      <c r="C745" s="135" t="s">
        <v>11</v>
      </c>
      <c r="D745" s="135" t="s">
        <v>2493</v>
      </c>
      <c r="E745" s="135" t="s">
        <v>3181</v>
      </c>
      <c r="F745" s="135" t="s">
        <v>3182</v>
      </c>
      <c r="G745" s="135" t="s">
        <v>3186</v>
      </c>
      <c r="H745" s="135" t="s">
        <v>3605</v>
      </c>
      <c r="I745" s="135" t="s">
        <v>3604</v>
      </c>
      <c r="J745" s="135" t="s">
        <v>354</v>
      </c>
      <c r="K745" s="110" t="s">
        <v>1654</v>
      </c>
      <c r="L745" s="138">
        <v>35000</v>
      </c>
      <c r="M745" s="140">
        <v>0</v>
      </c>
      <c r="N745" s="138">
        <v>1064</v>
      </c>
      <c r="O745" s="138">
        <v>1004.5</v>
      </c>
      <c r="P745" s="138">
        <f>SUM(Tabla20[[#This Row],[ADP]:[SFS - Salud Padres]])</f>
        <v>25</v>
      </c>
      <c r="Q745" s="138">
        <v>32906.5</v>
      </c>
      <c r="R745" s="135" t="str">
        <f>_xlfn.XLOOKUP(Tabla20[[#This Row],[cedula]],EMPXSEXO[NODOC],EMPXSEXO[GENERO])</f>
        <v>F</v>
      </c>
      <c r="S745" s="135" t="str">
        <f>_xlfn.XLOOKUP(Tabla20[[#This Row],[nomdepto]],Tabla21[LUGAR],Tabla21[CODLUGAR])</f>
        <v>01.83.04</v>
      </c>
      <c r="T745" s="135" t="s">
        <v>3724</v>
      </c>
      <c r="U745" s="135" t="s">
        <v>3723</v>
      </c>
      <c r="V745" s="137">
        <v>0</v>
      </c>
      <c r="W745" s="137">
        <v>0</v>
      </c>
      <c r="X745" s="137">
        <v>0</v>
      </c>
      <c r="Y745" s="137">
        <v>0</v>
      </c>
      <c r="Z745" s="137">
        <v>0</v>
      </c>
      <c r="AA745" s="138">
        <v>25</v>
      </c>
      <c r="AB745" s="137">
        <v>0</v>
      </c>
      <c r="AC745" s="137">
        <v>0</v>
      </c>
      <c r="AD745" s="137">
        <v>0</v>
      </c>
    </row>
    <row r="746" spans="1:30" hidden="1">
      <c r="A746" t="str">
        <f>Tabla20[[#This Row],[cedula]]&amp;Tabla20[[#This Row],[prog]]&amp;LEFT(Tabla20[[#This Row],[tipo]],3)</f>
        <v>0540114593201FIJ</v>
      </c>
      <c r="B746" s="135" t="s">
        <v>2463</v>
      </c>
      <c r="C746" s="135" t="s">
        <v>11</v>
      </c>
      <c r="D746" s="135" t="s">
        <v>2493</v>
      </c>
      <c r="E746" s="135" t="s">
        <v>3181</v>
      </c>
      <c r="F746" s="135" t="s">
        <v>3182</v>
      </c>
      <c r="G746" s="135" t="s">
        <v>3184</v>
      </c>
      <c r="H746" s="135" t="s">
        <v>1809</v>
      </c>
      <c r="I746" s="135" t="s">
        <v>1051</v>
      </c>
      <c r="J746" s="135" t="s">
        <v>354</v>
      </c>
      <c r="K746" s="110" t="s">
        <v>1654</v>
      </c>
      <c r="L746" s="138">
        <v>35000</v>
      </c>
      <c r="M746" s="141">
        <v>0</v>
      </c>
      <c r="N746" s="138">
        <v>1064</v>
      </c>
      <c r="O746" s="138">
        <v>1004.5</v>
      </c>
      <c r="P746" s="138">
        <f>SUM(Tabla20[[#This Row],[ADP]:[SFS - Salud Padres]])</f>
        <v>25</v>
      </c>
      <c r="Q746" s="138">
        <v>32906.5</v>
      </c>
      <c r="R746" s="135" t="str">
        <f>_xlfn.XLOOKUP(Tabla20[[#This Row],[cedula]],EMPXSEXO[NODOC],EMPXSEXO[GENERO])</f>
        <v>M</v>
      </c>
      <c r="S746" s="135" t="str">
        <f>_xlfn.XLOOKUP(Tabla20[[#This Row],[nomdepto]],Tabla21[LUGAR],Tabla21[CODLUGAR])</f>
        <v>01.83.04</v>
      </c>
      <c r="T746" s="135" t="s">
        <v>3724</v>
      </c>
      <c r="U746" s="135" t="s">
        <v>3723</v>
      </c>
      <c r="V746" s="137">
        <v>0</v>
      </c>
      <c r="W746" s="137">
        <v>0</v>
      </c>
      <c r="X746" s="141">
        <v>0</v>
      </c>
      <c r="Y746" s="137">
        <v>0</v>
      </c>
      <c r="Z746" s="140">
        <v>0</v>
      </c>
      <c r="AA746" s="138">
        <v>25</v>
      </c>
      <c r="AB746" s="137">
        <v>0</v>
      </c>
      <c r="AC746" s="137">
        <v>0</v>
      </c>
      <c r="AD746" s="137">
        <v>0</v>
      </c>
    </row>
    <row r="747" spans="1:30" hidden="1">
      <c r="A747" t="str">
        <f>Tabla20[[#This Row],[cedula]]&amp;Tabla20[[#This Row],[prog]]&amp;LEFT(Tabla20[[#This Row],[tipo]],3)</f>
        <v>4021021856201FIJ</v>
      </c>
      <c r="B747" s="135" t="s">
        <v>2463</v>
      </c>
      <c r="C747" s="135" t="s">
        <v>11</v>
      </c>
      <c r="D747" s="135" t="s">
        <v>2493</v>
      </c>
      <c r="E747" s="135" t="s">
        <v>3181</v>
      </c>
      <c r="F747" s="135" t="s">
        <v>3182</v>
      </c>
      <c r="G747" s="135" t="s">
        <v>3187</v>
      </c>
      <c r="H747" s="135" t="s">
        <v>1994</v>
      </c>
      <c r="I747" s="135" t="s">
        <v>868</v>
      </c>
      <c r="J747" s="135" t="s">
        <v>10</v>
      </c>
      <c r="K747" s="110" t="s">
        <v>1654</v>
      </c>
      <c r="L747" s="138">
        <v>35000</v>
      </c>
      <c r="M747" s="137">
        <v>0</v>
      </c>
      <c r="N747" s="138">
        <v>1064</v>
      </c>
      <c r="O747" s="138">
        <v>1004.5</v>
      </c>
      <c r="P747" s="138">
        <f>SUM(Tabla20[[#This Row],[ADP]:[SFS - Salud Padres]])</f>
        <v>2121</v>
      </c>
      <c r="Q747" s="138">
        <v>30810.5</v>
      </c>
      <c r="R747" s="135" t="str">
        <f>_xlfn.XLOOKUP(Tabla20[[#This Row],[cedula]],EMPXSEXO[NODOC],EMPXSEXO[GENERO])</f>
        <v>F</v>
      </c>
      <c r="S747" s="135" t="str">
        <f>_xlfn.XLOOKUP(Tabla20[[#This Row],[nomdepto]],Tabla21[LUGAR],Tabla21[CODLUGAR])</f>
        <v>01.83.04</v>
      </c>
      <c r="T747" s="135" t="s">
        <v>3724</v>
      </c>
      <c r="U747" s="135" t="s">
        <v>3723</v>
      </c>
      <c r="V747" s="137">
        <v>0</v>
      </c>
      <c r="W747" s="140">
        <v>0</v>
      </c>
      <c r="X747" s="138">
        <v>2096</v>
      </c>
      <c r="Y747" s="137">
        <v>0</v>
      </c>
      <c r="Z747" s="140">
        <v>0</v>
      </c>
      <c r="AA747" s="138">
        <v>25</v>
      </c>
      <c r="AB747" s="137">
        <v>0</v>
      </c>
      <c r="AC747" s="137">
        <v>0</v>
      </c>
      <c r="AD747" s="137">
        <v>0</v>
      </c>
    </row>
    <row r="748" spans="1:30" hidden="1">
      <c r="A748" t="str">
        <f>Tabla20[[#This Row],[cedula]]&amp;Tabla20[[#This Row],[prog]]&amp;LEFT(Tabla20[[#This Row],[tipo]],3)</f>
        <v>0010192237501FIJ</v>
      </c>
      <c r="B748" s="135" t="s">
        <v>2463</v>
      </c>
      <c r="C748" s="135" t="s">
        <v>11</v>
      </c>
      <c r="D748" s="135" t="s">
        <v>2493</v>
      </c>
      <c r="E748" s="135" t="s">
        <v>3181</v>
      </c>
      <c r="F748" s="135" t="s">
        <v>3182</v>
      </c>
      <c r="G748" s="135" t="s">
        <v>3184</v>
      </c>
      <c r="H748" s="135" t="s">
        <v>1895</v>
      </c>
      <c r="I748" s="135" t="s">
        <v>1045</v>
      </c>
      <c r="J748" s="135" t="s">
        <v>954</v>
      </c>
      <c r="K748" s="110" t="s">
        <v>1654</v>
      </c>
      <c r="L748" s="138">
        <v>30000</v>
      </c>
      <c r="M748" s="141">
        <v>0</v>
      </c>
      <c r="N748" s="138">
        <v>912</v>
      </c>
      <c r="O748" s="138">
        <v>861</v>
      </c>
      <c r="P748" s="138">
        <f>SUM(Tabla20[[#This Row],[ADP]:[SFS - Salud Padres]])</f>
        <v>25</v>
      </c>
      <c r="Q748" s="138">
        <v>28202</v>
      </c>
      <c r="R748" s="135" t="str">
        <f>_xlfn.XLOOKUP(Tabla20[[#This Row],[cedula]],EMPXSEXO[NODOC],EMPXSEXO[GENERO])</f>
        <v>M</v>
      </c>
      <c r="S748" s="135" t="str">
        <f>_xlfn.XLOOKUP(Tabla20[[#This Row],[nomdepto]],Tabla21[LUGAR],Tabla21[CODLUGAR])</f>
        <v>01.83.04</v>
      </c>
      <c r="T748" s="135" t="s">
        <v>3724</v>
      </c>
      <c r="U748" s="135" t="s">
        <v>3723</v>
      </c>
      <c r="V748" s="137">
        <v>0</v>
      </c>
      <c r="W748" s="140">
        <v>0</v>
      </c>
      <c r="X748" s="137">
        <v>0</v>
      </c>
      <c r="Y748" s="137">
        <v>0</v>
      </c>
      <c r="Z748" s="137">
        <v>0</v>
      </c>
      <c r="AA748" s="138">
        <v>25</v>
      </c>
      <c r="AB748" s="137">
        <v>0</v>
      </c>
      <c r="AC748" s="137">
        <v>0</v>
      </c>
      <c r="AD748" s="140">
        <v>0</v>
      </c>
    </row>
    <row r="749" spans="1:30" hidden="1">
      <c r="A749" t="str">
        <f>Tabla20[[#This Row],[cedula]]&amp;Tabla20[[#This Row],[prog]]&amp;LEFT(Tabla20[[#This Row],[tipo]],3)</f>
        <v>0010624582201FIJ</v>
      </c>
      <c r="B749" s="135" t="s">
        <v>2463</v>
      </c>
      <c r="C749" s="135" t="s">
        <v>11</v>
      </c>
      <c r="D749" s="135" t="s">
        <v>2493</v>
      </c>
      <c r="E749" s="135" t="s">
        <v>3181</v>
      </c>
      <c r="F749" s="135" t="s">
        <v>3182</v>
      </c>
      <c r="G749" s="135" t="s">
        <v>3193</v>
      </c>
      <c r="H749" s="135" t="s">
        <v>1149</v>
      </c>
      <c r="I749" s="135" t="s">
        <v>453</v>
      </c>
      <c r="J749" s="135" t="s">
        <v>8</v>
      </c>
      <c r="K749" s="110" t="s">
        <v>1654</v>
      </c>
      <c r="L749" s="138">
        <v>24000</v>
      </c>
      <c r="M749" s="141">
        <v>0</v>
      </c>
      <c r="N749" s="138">
        <v>729.6</v>
      </c>
      <c r="O749" s="138">
        <v>688.8</v>
      </c>
      <c r="P749" s="138">
        <f>SUM(Tabla20[[#This Row],[ADP]:[SFS - Salud Padres]])</f>
        <v>12334.89</v>
      </c>
      <c r="Q749" s="138">
        <v>10246.709999999999</v>
      </c>
      <c r="R749" s="135" t="str">
        <f>_xlfn.XLOOKUP(Tabla20[[#This Row],[cedula]],EMPXSEXO[NODOC],EMPXSEXO[GENERO])</f>
        <v>F</v>
      </c>
      <c r="S749" s="135" t="str">
        <f>_xlfn.XLOOKUP(Tabla20[[#This Row],[nomdepto]],Tabla21[LUGAR],Tabla21[CODLUGAR])</f>
        <v>01.83.04</v>
      </c>
      <c r="T749" s="135" t="s">
        <v>3724</v>
      </c>
      <c r="U749" s="135" t="s">
        <v>3723</v>
      </c>
      <c r="V749" s="137">
        <v>0</v>
      </c>
      <c r="W749" s="137">
        <v>0</v>
      </c>
      <c r="X749" s="138">
        <v>12259.89</v>
      </c>
      <c r="Y749" s="137">
        <v>0</v>
      </c>
      <c r="Z749" s="139">
        <v>50</v>
      </c>
      <c r="AA749" s="138">
        <v>25</v>
      </c>
      <c r="AB749" s="137">
        <v>0</v>
      </c>
      <c r="AC749" s="137">
        <v>0</v>
      </c>
      <c r="AD749" s="137">
        <v>0</v>
      </c>
    </row>
    <row r="750" spans="1:30" hidden="1">
      <c r="A750" t="str">
        <f>Tabla20[[#This Row],[cedula]]&amp;Tabla20[[#This Row],[prog]]&amp;LEFT(Tabla20[[#This Row],[tipo]],3)</f>
        <v>0010137995601FIJ</v>
      </c>
      <c r="B750" s="135" t="s">
        <v>2463</v>
      </c>
      <c r="C750" s="135" t="s">
        <v>11</v>
      </c>
      <c r="D750" s="135" t="s">
        <v>2493</v>
      </c>
      <c r="E750" s="135" t="s">
        <v>3181</v>
      </c>
      <c r="F750" s="135" t="s">
        <v>3182</v>
      </c>
      <c r="G750" s="135" t="s">
        <v>3189</v>
      </c>
      <c r="H750" s="135" t="s">
        <v>1699</v>
      </c>
      <c r="I750" s="135" t="s">
        <v>300</v>
      </c>
      <c r="J750" s="135" t="s">
        <v>191</v>
      </c>
      <c r="K750" s="135" t="s">
        <v>301</v>
      </c>
      <c r="L750" s="138">
        <v>60000</v>
      </c>
      <c r="M750" s="139">
        <v>3486.68</v>
      </c>
      <c r="N750" s="138">
        <v>1824</v>
      </c>
      <c r="O750" s="138">
        <v>1722</v>
      </c>
      <c r="P750" s="138">
        <f>SUM(Tabla20[[#This Row],[ADP]:[SFS - Salud Padres]])</f>
        <v>6676</v>
      </c>
      <c r="Q750" s="138">
        <v>46291.32</v>
      </c>
      <c r="R750" s="135" t="str">
        <f>_xlfn.XLOOKUP(Tabla20[[#This Row],[cedula]],EMPXSEXO[NODOC],EMPXSEXO[GENERO])</f>
        <v>M</v>
      </c>
      <c r="S750" s="135" t="str">
        <f>_xlfn.XLOOKUP(Tabla20[[#This Row],[nomdepto]],Tabla21[LUGAR],Tabla21[CODLUGAR])</f>
        <v>01.83.04.00.02</v>
      </c>
      <c r="T750" s="135" t="s">
        <v>3724</v>
      </c>
      <c r="U750" s="135" t="s">
        <v>3723</v>
      </c>
      <c r="V750" s="137">
        <v>0</v>
      </c>
      <c r="W750" s="140">
        <v>0</v>
      </c>
      <c r="X750" s="138">
        <v>6651</v>
      </c>
      <c r="Y750" s="137">
        <v>0</v>
      </c>
      <c r="Z750" s="140">
        <v>0</v>
      </c>
      <c r="AA750" s="138">
        <v>25</v>
      </c>
      <c r="AB750" s="137">
        <v>0</v>
      </c>
      <c r="AC750" s="137">
        <v>0</v>
      </c>
      <c r="AD750" s="137">
        <v>0</v>
      </c>
    </row>
    <row r="751" spans="1:30" hidden="1">
      <c r="A751" t="str">
        <f>Tabla20[[#This Row],[cedula]]&amp;Tabla20[[#This Row],[prog]]&amp;LEFT(Tabla20[[#This Row],[tipo]],3)</f>
        <v>0010258714401FIJ</v>
      </c>
      <c r="B751" s="135" t="s">
        <v>2463</v>
      </c>
      <c r="C751" s="135" t="s">
        <v>11</v>
      </c>
      <c r="D751" s="135" t="s">
        <v>2493</v>
      </c>
      <c r="E751" s="135" t="s">
        <v>3181</v>
      </c>
      <c r="F751" s="135" t="s">
        <v>3182</v>
      </c>
      <c r="G751" s="135" t="s">
        <v>3187</v>
      </c>
      <c r="H751" s="135" t="s">
        <v>1083</v>
      </c>
      <c r="I751" s="135" t="s">
        <v>303</v>
      </c>
      <c r="J751" s="135" t="s">
        <v>10</v>
      </c>
      <c r="K751" s="135" t="s">
        <v>301</v>
      </c>
      <c r="L751" s="138">
        <v>35000</v>
      </c>
      <c r="M751" s="137">
        <v>0</v>
      </c>
      <c r="N751" s="138">
        <v>1064</v>
      </c>
      <c r="O751" s="138">
        <v>1004.5</v>
      </c>
      <c r="P751" s="138">
        <f>SUM(Tabla20[[#This Row],[ADP]:[SFS - Salud Padres]])</f>
        <v>1421</v>
      </c>
      <c r="Q751" s="138">
        <v>31510.5</v>
      </c>
      <c r="R751" s="135" t="str">
        <f>_xlfn.XLOOKUP(Tabla20[[#This Row],[cedula]],EMPXSEXO[NODOC],EMPXSEXO[GENERO])</f>
        <v>F</v>
      </c>
      <c r="S751" s="135" t="str">
        <f>_xlfn.XLOOKUP(Tabla20[[#This Row],[nomdepto]],Tabla21[LUGAR],Tabla21[CODLUGAR])</f>
        <v>01.83.04.00.02</v>
      </c>
      <c r="T751" s="135" t="s">
        <v>3724</v>
      </c>
      <c r="U751" s="135" t="s">
        <v>3723</v>
      </c>
      <c r="V751" s="137">
        <v>0</v>
      </c>
      <c r="W751" s="139">
        <v>300</v>
      </c>
      <c r="X751" s="139">
        <v>1096</v>
      </c>
      <c r="Y751" s="137">
        <v>0</v>
      </c>
      <c r="Z751" s="141">
        <v>0</v>
      </c>
      <c r="AA751" s="138">
        <v>25</v>
      </c>
      <c r="AB751" s="137">
        <v>0</v>
      </c>
      <c r="AC751" s="137">
        <v>0</v>
      </c>
      <c r="AD751" s="137">
        <v>0</v>
      </c>
    </row>
    <row r="752" spans="1:30" hidden="1">
      <c r="A752" t="str">
        <f>Tabla20[[#This Row],[cedula]]&amp;Tabla20[[#This Row],[prog]]&amp;LEFT(Tabla20[[#This Row],[tipo]],3)</f>
        <v>0010575975701FIJ</v>
      </c>
      <c r="B752" s="135" t="s">
        <v>2463</v>
      </c>
      <c r="C752" s="135" t="s">
        <v>11</v>
      </c>
      <c r="D752" s="135" t="s">
        <v>2493</v>
      </c>
      <c r="E752" s="135" t="s">
        <v>3181</v>
      </c>
      <c r="F752" s="135" t="s">
        <v>3182</v>
      </c>
      <c r="G752" s="135" t="s">
        <v>3185</v>
      </c>
      <c r="H752" s="135" t="s">
        <v>1816</v>
      </c>
      <c r="I752" s="135" t="s">
        <v>305</v>
      </c>
      <c r="J752" s="135" t="s">
        <v>191</v>
      </c>
      <c r="K752" s="135" t="s">
        <v>301</v>
      </c>
      <c r="L752" s="138">
        <v>35000</v>
      </c>
      <c r="M752" s="141">
        <v>0</v>
      </c>
      <c r="N752" s="138">
        <v>1064</v>
      </c>
      <c r="O752" s="138">
        <v>1004.5</v>
      </c>
      <c r="P752" s="138">
        <f>SUM(Tabla20[[#This Row],[ADP]:[SFS - Salud Padres]])</f>
        <v>1471</v>
      </c>
      <c r="Q752" s="138">
        <v>31460.5</v>
      </c>
      <c r="R752" s="135" t="str">
        <f>_xlfn.XLOOKUP(Tabla20[[#This Row],[cedula]],EMPXSEXO[NODOC],EMPXSEXO[GENERO])</f>
        <v>M</v>
      </c>
      <c r="S752" s="135" t="str">
        <f>_xlfn.XLOOKUP(Tabla20[[#This Row],[nomdepto]],Tabla21[LUGAR],Tabla21[CODLUGAR])</f>
        <v>01.83.04.00.02</v>
      </c>
      <c r="T752" s="135" t="s">
        <v>3724</v>
      </c>
      <c r="U752" s="135" t="s">
        <v>3723</v>
      </c>
      <c r="V752" s="137">
        <v>0</v>
      </c>
      <c r="W752" s="139">
        <v>300</v>
      </c>
      <c r="X752" s="139">
        <v>1096</v>
      </c>
      <c r="Y752" s="137">
        <v>0</v>
      </c>
      <c r="Z752" s="139">
        <v>50</v>
      </c>
      <c r="AA752" s="138">
        <v>25</v>
      </c>
      <c r="AB752" s="137">
        <v>0</v>
      </c>
      <c r="AC752" s="137">
        <v>0</v>
      </c>
      <c r="AD752" s="137">
        <v>0</v>
      </c>
    </row>
    <row r="753" spans="1:30" hidden="1">
      <c r="A753" t="str">
        <f>Tabla20[[#This Row],[cedula]]&amp;Tabla20[[#This Row],[prog]]&amp;LEFT(Tabla20[[#This Row],[tipo]],3)</f>
        <v>0010950408401FIJ</v>
      </c>
      <c r="B753" s="135" t="s">
        <v>2463</v>
      </c>
      <c r="C753" s="135" t="s">
        <v>11</v>
      </c>
      <c r="D753" s="135" t="s">
        <v>2493</v>
      </c>
      <c r="E753" s="135" t="s">
        <v>3181</v>
      </c>
      <c r="F753" s="135" t="s">
        <v>3182</v>
      </c>
      <c r="G753" s="135" t="s">
        <v>3185</v>
      </c>
      <c r="H753" s="135" t="s">
        <v>1756</v>
      </c>
      <c r="I753" s="135" t="s">
        <v>927</v>
      </c>
      <c r="J753" s="135" t="s">
        <v>191</v>
      </c>
      <c r="K753" s="135" t="s">
        <v>301</v>
      </c>
      <c r="L753" s="138">
        <v>26250</v>
      </c>
      <c r="M753" s="137">
        <v>0</v>
      </c>
      <c r="N753" s="138">
        <v>798</v>
      </c>
      <c r="O753" s="138">
        <v>753.38</v>
      </c>
      <c r="P753" s="138">
        <f>SUM(Tabla20[[#This Row],[ADP]:[SFS - Salud Padres]])</f>
        <v>25</v>
      </c>
      <c r="Q753" s="138">
        <v>24673.62</v>
      </c>
      <c r="R753" s="135" t="str">
        <f>_xlfn.XLOOKUP(Tabla20[[#This Row],[cedula]],EMPXSEXO[NODOC],EMPXSEXO[GENERO])</f>
        <v>M</v>
      </c>
      <c r="S753" s="135" t="str">
        <f>_xlfn.XLOOKUP(Tabla20[[#This Row],[nomdepto]],Tabla21[LUGAR],Tabla21[CODLUGAR])</f>
        <v>01.83.04.00.02</v>
      </c>
      <c r="T753" s="135" t="s">
        <v>3724</v>
      </c>
      <c r="U753" s="135" t="s">
        <v>3723</v>
      </c>
      <c r="V753" s="137">
        <v>0</v>
      </c>
      <c r="W753" s="140">
        <v>0</v>
      </c>
      <c r="X753" s="137">
        <v>0</v>
      </c>
      <c r="Y753" s="137">
        <v>0</v>
      </c>
      <c r="Z753" s="140">
        <v>0</v>
      </c>
      <c r="AA753" s="138">
        <v>25</v>
      </c>
      <c r="AB753" s="137">
        <v>0</v>
      </c>
      <c r="AC753" s="137">
        <v>0</v>
      </c>
      <c r="AD753" s="137">
        <v>0</v>
      </c>
    </row>
    <row r="754" spans="1:30" hidden="1">
      <c r="A754" t="str">
        <f>Tabla20[[#This Row],[cedula]]&amp;Tabla20[[#This Row],[prog]]&amp;LEFT(Tabla20[[#This Row],[tipo]],3)</f>
        <v>0020023910101FIJ</v>
      </c>
      <c r="B754" s="135" t="s">
        <v>2463</v>
      </c>
      <c r="C754" s="135" t="s">
        <v>11</v>
      </c>
      <c r="D754" s="135" t="s">
        <v>2493</v>
      </c>
      <c r="E754" s="135" t="s">
        <v>3181</v>
      </c>
      <c r="F754" s="135" t="s">
        <v>3182</v>
      </c>
      <c r="G754" s="135" t="s">
        <v>3184</v>
      </c>
      <c r="H754" s="135" t="s">
        <v>1120</v>
      </c>
      <c r="I754" s="135" t="s">
        <v>306</v>
      </c>
      <c r="J754" s="135" t="s">
        <v>302</v>
      </c>
      <c r="K754" s="135" t="s">
        <v>301</v>
      </c>
      <c r="L754" s="138">
        <v>11258.5</v>
      </c>
      <c r="M754" s="141">
        <v>0</v>
      </c>
      <c r="N754" s="138">
        <v>342.26</v>
      </c>
      <c r="O754" s="138">
        <v>323.12</v>
      </c>
      <c r="P754" s="138">
        <f>SUM(Tabla20[[#This Row],[ADP]:[SFS - Salud Padres]])</f>
        <v>375</v>
      </c>
      <c r="Q754" s="138">
        <v>10218.120000000001</v>
      </c>
      <c r="R754" s="135" t="str">
        <f>_xlfn.XLOOKUP(Tabla20[[#This Row],[cedula]],EMPXSEXO[NODOC],EMPXSEXO[GENERO])</f>
        <v>F</v>
      </c>
      <c r="S754" s="135" t="str">
        <f>_xlfn.XLOOKUP(Tabla20[[#This Row],[nomdepto]],Tabla21[LUGAR],Tabla21[CODLUGAR])</f>
        <v>01.83.04.00.02</v>
      </c>
      <c r="T754" s="135" t="s">
        <v>3724</v>
      </c>
      <c r="U754" s="135" t="s">
        <v>3723</v>
      </c>
      <c r="V754" s="137">
        <v>0</v>
      </c>
      <c r="W754" s="138">
        <v>300</v>
      </c>
      <c r="X754" s="137">
        <v>0</v>
      </c>
      <c r="Y754" s="137">
        <v>0</v>
      </c>
      <c r="Z754" s="139">
        <v>50</v>
      </c>
      <c r="AA754" s="138">
        <v>25</v>
      </c>
      <c r="AB754" s="137">
        <v>0</v>
      </c>
      <c r="AC754" s="137">
        <v>0</v>
      </c>
      <c r="AD754" s="137">
        <v>0</v>
      </c>
    </row>
    <row r="755" spans="1:30" hidden="1">
      <c r="A755" t="str">
        <f>Tabla20[[#This Row],[cedula]]&amp;Tabla20[[#This Row],[prog]]&amp;LEFT(Tabla20[[#This Row],[tipo]],3)</f>
        <v>0011066030501FIJ</v>
      </c>
      <c r="B755" s="135" t="s">
        <v>2463</v>
      </c>
      <c r="C755" s="135" t="s">
        <v>11</v>
      </c>
      <c r="D755" s="135" t="s">
        <v>2493</v>
      </c>
      <c r="E755" s="135" t="s">
        <v>3181</v>
      </c>
      <c r="F755" s="135" t="s">
        <v>3182</v>
      </c>
      <c r="G755" s="135" t="s">
        <v>3185</v>
      </c>
      <c r="H755" s="135" t="s">
        <v>1825</v>
      </c>
      <c r="I755" s="135" t="s">
        <v>937</v>
      </c>
      <c r="J755" s="135" t="s">
        <v>635</v>
      </c>
      <c r="K755" s="135" t="s">
        <v>200</v>
      </c>
      <c r="L755" s="138">
        <v>100000</v>
      </c>
      <c r="M755" s="139">
        <v>12105.37</v>
      </c>
      <c r="N755" s="138">
        <v>3040</v>
      </c>
      <c r="O755" s="138">
        <v>2870</v>
      </c>
      <c r="P755" s="138">
        <f>SUM(Tabla20[[#This Row],[ADP]:[SFS - Salud Padres]])</f>
        <v>25</v>
      </c>
      <c r="Q755" s="138">
        <v>81959.63</v>
      </c>
      <c r="R755" s="135" t="str">
        <f>_xlfn.XLOOKUP(Tabla20[[#This Row],[cedula]],EMPXSEXO[NODOC],EMPXSEXO[GENERO])</f>
        <v>M</v>
      </c>
      <c r="S755" s="135" t="str">
        <f>_xlfn.XLOOKUP(Tabla20[[#This Row],[nomdepto]],Tabla21[LUGAR],Tabla21[CODLUGAR])</f>
        <v>01.83.04.00.02.01</v>
      </c>
      <c r="T755" s="135" t="s">
        <v>3724</v>
      </c>
      <c r="U755" s="135" t="s">
        <v>3723</v>
      </c>
      <c r="V755" s="137">
        <v>0</v>
      </c>
      <c r="W755" s="137">
        <v>0</v>
      </c>
      <c r="X755" s="141">
        <v>0</v>
      </c>
      <c r="Y755" s="137">
        <v>0</v>
      </c>
      <c r="Z755" s="141">
        <v>0</v>
      </c>
      <c r="AA755" s="138">
        <v>25</v>
      </c>
      <c r="AB755" s="137">
        <v>0</v>
      </c>
      <c r="AC755" s="137">
        <v>0</v>
      </c>
      <c r="AD755" s="141">
        <v>0</v>
      </c>
    </row>
    <row r="756" spans="1:30" hidden="1">
      <c r="A756" t="str">
        <f>Tabla20[[#This Row],[cedula]]&amp;Tabla20[[#This Row],[prog]]&amp;LEFT(Tabla20[[#This Row],[tipo]],3)</f>
        <v>4022519805601FIJ</v>
      </c>
      <c r="B756" s="135" t="s">
        <v>2463</v>
      </c>
      <c r="C756" s="135" t="s">
        <v>11</v>
      </c>
      <c r="D756" s="135" t="s">
        <v>2493</v>
      </c>
      <c r="E756" s="135" t="s">
        <v>3181</v>
      </c>
      <c r="F756" s="135" t="s">
        <v>3182</v>
      </c>
      <c r="G756" s="135" t="s">
        <v>3186</v>
      </c>
      <c r="H756" s="135" t="s">
        <v>2711</v>
      </c>
      <c r="I756" s="135" t="s">
        <v>2710</v>
      </c>
      <c r="J756" s="135" t="s">
        <v>10</v>
      </c>
      <c r="K756" s="135" t="s">
        <v>200</v>
      </c>
      <c r="L756" s="138">
        <v>35000</v>
      </c>
      <c r="M756" s="137">
        <v>0</v>
      </c>
      <c r="N756" s="138">
        <v>1064</v>
      </c>
      <c r="O756" s="138">
        <v>1004.5</v>
      </c>
      <c r="P756" s="138">
        <f>SUM(Tabla20[[#This Row],[ADP]:[SFS - Salud Padres]])</f>
        <v>5577.09</v>
      </c>
      <c r="Q756" s="138">
        <v>27354.41</v>
      </c>
      <c r="R756" s="135" t="str">
        <f>_xlfn.XLOOKUP(Tabla20[[#This Row],[cedula]],EMPXSEXO[NODOC],EMPXSEXO[GENERO])</f>
        <v>F</v>
      </c>
      <c r="S756" s="135" t="str">
        <f>_xlfn.XLOOKUP(Tabla20[[#This Row],[nomdepto]],Tabla21[LUGAR],Tabla21[CODLUGAR])</f>
        <v>01.83.04.00.02.01</v>
      </c>
      <c r="T756" s="135" t="s">
        <v>3724</v>
      </c>
      <c r="U756" s="135" t="s">
        <v>3723</v>
      </c>
      <c r="V756" s="137">
        <v>0</v>
      </c>
      <c r="W756" s="140">
        <v>0</v>
      </c>
      <c r="X756" s="138">
        <v>3974.64</v>
      </c>
      <c r="Y756" s="137">
        <v>0</v>
      </c>
      <c r="Z756" s="140">
        <v>0</v>
      </c>
      <c r="AA756" s="138">
        <v>25</v>
      </c>
      <c r="AB756" s="137">
        <v>0</v>
      </c>
      <c r="AC756" s="137">
        <v>0</v>
      </c>
      <c r="AD756" s="139">
        <v>1577.45</v>
      </c>
    </row>
    <row r="757" spans="1:30" hidden="1">
      <c r="A757" t="str">
        <f>Tabla20[[#This Row],[cedula]]&amp;Tabla20[[#This Row],[prog]]&amp;LEFT(Tabla20[[#This Row],[tipo]],3)</f>
        <v>0010041192501FIJ</v>
      </c>
      <c r="B757" s="135" t="s">
        <v>2463</v>
      </c>
      <c r="C757" s="135" t="s">
        <v>11</v>
      </c>
      <c r="D757" s="135" t="s">
        <v>2493</v>
      </c>
      <c r="E757" s="135" t="s">
        <v>3181</v>
      </c>
      <c r="F757" s="135" t="s">
        <v>3182</v>
      </c>
      <c r="G757" s="135" t="s">
        <v>3188</v>
      </c>
      <c r="H757" s="135" t="s">
        <v>1704</v>
      </c>
      <c r="I757" s="135" t="s">
        <v>187</v>
      </c>
      <c r="J757" s="135" t="s">
        <v>189</v>
      </c>
      <c r="K757" s="135" t="s">
        <v>200</v>
      </c>
      <c r="L757" s="138">
        <v>30000</v>
      </c>
      <c r="M757" s="141">
        <v>0</v>
      </c>
      <c r="N757" s="138">
        <v>912</v>
      </c>
      <c r="O757" s="138">
        <v>861</v>
      </c>
      <c r="P757" s="138">
        <f>SUM(Tabla20[[#This Row],[ADP]:[SFS - Salud Padres]])</f>
        <v>4189.2</v>
      </c>
      <c r="Q757" s="138">
        <v>24037.8</v>
      </c>
      <c r="R757" s="135" t="str">
        <f>_xlfn.XLOOKUP(Tabla20[[#This Row],[cedula]],EMPXSEXO[NODOC],EMPXSEXO[GENERO])</f>
        <v>M</v>
      </c>
      <c r="S757" s="135" t="str">
        <f>_xlfn.XLOOKUP(Tabla20[[#This Row],[nomdepto]],Tabla21[LUGAR],Tabla21[CODLUGAR])</f>
        <v>01.83.04.00.02.01</v>
      </c>
      <c r="T757" s="135" t="s">
        <v>3724</v>
      </c>
      <c r="U757" s="135" t="s">
        <v>3723</v>
      </c>
      <c r="V757" s="137">
        <v>0</v>
      </c>
      <c r="W757" s="140">
        <v>0</v>
      </c>
      <c r="X757" s="139">
        <v>3964.2</v>
      </c>
      <c r="Y757" s="137">
        <v>0</v>
      </c>
      <c r="Z757" s="139">
        <v>200</v>
      </c>
      <c r="AA757" s="138">
        <v>25</v>
      </c>
      <c r="AB757" s="137">
        <v>0</v>
      </c>
      <c r="AC757" s="137">
        <v>0</v>
      </c>
      <c r="AD757" s="137">
        <v>0</v>
      </c>
    </row>
    <row r="758" spans="1:30" hidden="1">
      <c r="A758" t="str">
        <f>Tabla20[[#This Row],[cedula]]&amp;Tabla20[[#This Row],[prog]]&amp;LEFT(Tabla20[[#This Row],[tipo]],3)</f>
        <v>0010903137701FIJ</v>
      </c>
      <c r="B758" s="135" t="s">
        <v>2463</v>
      </c>
      <c r="C758" s="135" t="s">
        <v>11</v>
      </c>
      <c r="D758" s="135" t="s">
        <v>2493</v>
      </c>
      <c r="E758" s="135" t="s">
        <v>3181</v>
      </c>
      <c r="F758" s="135" t="s">
        <v>3182</v>
      </c>
      <c r="G758" s="135" t="s">
        <v>3190</v>
      </c>
      <c r="H758" s="135" t="s">
        <v>1860</v>
      </c>
      <c r="I758" s="135" t="s">
        <v>199</v>
      </c>
      <c r="J758" s="135" t="s">
        <v>8</v>
      </c>
      <c r="K758" s="135" t="s">
        <v>200</v>
      </c>
      <c r="L758" s="138">
        <v>20000</v>
      </c>
      <c r="M758" s="141">
        <v>0</v>
      </c>
      <c r="N758" s="138">
        <v>608</v>
      </c>
      <c r="O758" s="138">
        <v>574</v>
      </c>
      <c r="P758" s="138">
        <f>SUM(Tabla20[[#This Row],[ADP]:[SFS - Salud Padres]])</f>
        <v>5105.07</v>
      </c>
      <c r="Q758" s="138">
        <v>13712.93</v>
      </c>
      <c r="R758" s="135" t="str">
        <f>_xlfn.XLOOKUP(Tabla20[[#This Row],[cedula]],EMPXSEXO[NODOC],EMPXSEXO[GENERO])</f>
        <v>F</v>
      </c>
      <c r="S758" s="135" t="str">
        <f>_xlfn.XLOOKUP(Tabla20[[#This Row],[nomdepto]],Tabla21[LUGAR],Tabla21[CODLUGAR])</f>
        <v>01.83.04.00.02.01</v>
      </c>
      <c r="T758" s="135" t="s">
        <v>3724</v>
      </c>
      <c r="U758" s="135" t="s">
        <v>3723</v>
      </c>
      <c r="V758" s="137">
        <v>0</v>
      </c>
      <c r="W758" s="137">
        <v>0</v>
      </c>
      <c r="X758" s="139">
        <v>4860.07</v>
      </c>
      <c r="Y758" s="137">
        <v>0</v>
      </c>
      <c r="Z758" s="138">
        <v>220</v>
      </c>
      <c r="AA758" s="138">
        <v>25</v>
      </c>
      <c r="AB758" s="137">
        <v>0</v>
      </c>
      <c r="AC758" s="137">
        <v>0</v>
      </c>
      <c r="AD758" s="137">
        <v>0</v>
      </c>
    </row>
    <row r="759" spans="1:30" hidden="1">
      <c r="A759" t="str">
        <f>Tabla20[[#This Row],[cedula]]&amp;Tabla20[[#This Row],[prog]]&amp;LEFT(Tabla20[[#This Row],[tipo]],3)</f>
        <v>0010568421101FIJ</v>
      </c>
      <c r="B759" s="135" t="s">
        <v>2463</v>
      </c>
      <c r="C759" s="135" t="s">
        <v>11</v>
      </c>
      <c r="D759" s="135" t="s">
        <v>2493</v>
      </c>
      <c r="E759" s="135" t="s">
        <v>3181</v>
      </c>
      <c r="F759" s="135" t="s">
        <v>3182</v>
      </c>
      <c r="G759" s="135" t="s">
        <v>3186</v>
      </c>
      <c r="H759" s="135" t="s">
        <v>1831</v>
      </c>
      <c r="I759" s="135" t="s">
        <v>892</v>
      </c>
      <c r="J759" s="135" t="s">
        <v>128</v>
      </c>
      <c r="K759" s="135" t="s">
        <v>230</v>
      </c>
      <c r="L759" s="138">
        <v>115000</v>
      </c>
      <c r="M759" s="139">
        <v>15633.74</v>
      </c>
      <c r="N759" s="138">
        <v>3496</v>
      </c>
      <c r="O759" s="138">
        <v>3300.5</v>
      </c>
      <c r="P759" s="138">
        <f>SUM(Tabla20[[#This Row],[ADP]:[SFS - Salud Padres]])</f>
        <v>25</v>
      </c>
      <c r="Q759" s="138">
        <v>92544.76</v>
      </c>
      <c r="R759" s="135" t="str">
        <f>_xlfn.XLOOKUP(Tabla20[[#This Row],[cedula]],EMPXSEXO[NODOC],EMPXSEXO[GENERO])</f>
        <v>F</v>
      </c>
      <c r="S759" s="135" t="str">
        <f>_xlfn.XLOOKUP(Tabla20[[#This Row],[nomdepto]],Tabla21[LUGAR],Tabla21[CODLUGAR])</f>
        <v>01.83.04.00.02.02</v>
      </c>
      <c r="T759" s="135" t="s">
        <v>3724</v>
      </c>
      <c r="U759" s="135" t="s">
        <v>3723</v>
      </c>
      <c r="V759" s="137">
        <v>0</v>
      </c>
      <c r="W759" s="140">
        <v>0</v>
      </c>
      <c r="X759" s="140">
        <v>0</v>
      </c>
      <c r="Y759" s="137">
        <v>0</v>
      </c>
      <c r="Z759" s="140">
        <v>0</v>
      </c>
      <c r="AA759" s="138">
        <v>25</v>
      </c>
      <c r="AB759" s="137">
        <v>0</v>
      </c>
      <c r="AC759" s="137">
        <v>0</v>
      </c>
      <c r="AD759" s="141">
        <v>0</v>
      </c>
    </row>
    <row r="760" spans="1:30" hidden="1">
      <c r="A760" t="str">
        <f>Tabla20[[#This Row],[cedula]]&amp;Tabla20[[#This Row],[prog]]&amp;LEFT(Tabla20[[#This Row],[tipo]],3)</f>
        <v>0930031681801FIJ</v>
      </c>
      <c r="B760" s="135" t="s">
        <v>2463</v>
      </c>
      <c r="C760" s="135" t="s">
        <v>11</v>
      </c>
      <c r="D760" s="135" t="s">
        <v>2493</v>
      </c>
      <c r="E760" s="135" t="s">
        <v>3181</v>
      </c>
      <c r="F760" s="135" t="s">
        <v>3182</v>
      </c>
      <c r="G760" s="135" t="s">
        <v>3186</v>
      </c>
      <c r="H760" s="135" t="s">
        <v>1836</v>
      </c>
      <c r="I760" s="135" t="s">
        <v>894</v>
      </c>
      <c r="J760" s="135" t="s">
        <v>895</v>
      </c>
      <c r="K760" s="135" t="s">
        <v>230</v>
      </c>
      <c r="L760" s="138">
        <v>90000</v>
      </c>
      <c r="M760" s="139">
        <v>9753.1200000000008</v>
      </c>
      <c r="N760" s="138">
        <v>2736</v>
      </c>
      <c r="O760" s="138">
        <v>2583</v>
      </c>
      <c r="P760" s="138">
        <f>SUM(Tabla20[[#This Row],[ADP]:[SFS - Salud Padres]])</f>
        <v>25</v>
      </c>
      <c r="Q760" s="138">
        <v>74902.880000000005</v>
      </c>
      <c r="R760" s="135" t="str">
        <f>_xlfn.XLOOKUP(Tabla20[[#This Row],[cedula]],EMPXSEXO[NODOC],EMPXSEXO[GENERO])</f>
        <v>M</v>
      </c>
      <c r="S760" s="135" t="str">
        <f>_xlfn.XLOOKUP(Tabla20[[#This Row],[nomdepto]],Tabla21[LUGAR],Tabla21[CODLUGAR])</f>
        <v>01.83.04.00.02.02</v>
      </c>
      <c r="T760" s="135" t="s">
        <v>3724</v>
      </c>
      <c r="U760" s="135" t="s">
        <v>3723</v>
      </c>
      <c r="V760" s="137">
        <v>0</v>
      </c>
      <c r="W760" s="137">
        <v>0</v>
      </c>
      <c r="X760" s="141">
        <v>0</v>
      </c>
      <c r="Y760" s="137">
        <v>0</v>
      </c>
      <c r="Z760" s="140">
        <v>0</v>
      </c>
      <c r="AA760" s="138">
        <v>25</v>
      </c>
      <c r="AB760" s="137">
        <v>0</v>
      </c>
      <c r="AC760" s="137">
        <v>0</v>
      </c>
      <c r="AD760" s="137">
        <v>0</v>
      </c>
    </row>
    <row r="761" spans="1:30" hidden="1">
      <c r="A761" t="str">
        <f>Tabla20[[#This Row],[cedula]]&amp;Tabla20[[#This Row],[prog]]&amp;LEFT(Tabla20[[#This Row],[tipo]],3)</f>
        <v>0010067532101FIJ</v>
      </c>
      <c r="B761" s="135" t="s">
        <v>2463</v>
      </c>
      <c r="C761" s="135" t="s">
        <v>11</v>
      </c>
      <c r="D761" s="135" t="s">
        <v>2493</v>
      </c>
      <c r="E761" s="135" t="s">
        <v>3181</v>
      </c>
      <c r="F761" s="135" t="s">
        <v>3182</v>
      </c>
      <c r="G761" s="135" t="s">
        <v>3195</v>
      </c>
      <c r="H761" s="135" t="s">
        <v>1830</v>
      </c>
      <c r="I761" s="135" t="s">
        <v>231</v>
      </c>
      <c r="J761" s="135" t="s">
        <v>10</v>
      </c>
      <c r="K761" s="135" t="s">
        <v>230</v>
      </c>
      <c r="L761" s="138">
        <v>35000</v>
      </c>
      <c r="M761" s="137">
        <v>0</v>
      </c>
      <c r="N761" s="138">
        <v>1064</v>
      </c>
      <c r="O761" s="138">
        <v>1004.5</v>
      </c>
      <c r="P761" s="138">
        <f>SUM(Tabla20[[#This Row],[ADP]:[SFS - Salud Padres]])</f>
        <v>25</v>
      </c>
      <c r="Q761" s="138">
        <v>32906.5</v>
      </c>
      <c r="R761" s="135" t="str">
        <f>_xlfn.XLOOKUP(Tabla20[[#This Row],[cedula]],EMPXSEXO[NODOC],EMPXSEXO[GENERO])</f>
        <v>F</v>
      </c>
      <c r="S761" s="135" t="str">
        <f>_xlfn.XLOOKUP(Tabla20[[#This Row],[nomdepto]],Tabla21[LUGAR],Tabla21[CODLUGAR])</f>
        <v>01.83.04.00.02.02</v>
      </c>
      <c r="T761" s="135" t="s">
        <v>3724</v>
      </c>
      <c r="U761" s="135" t="s">
        <v>3723</v>
      </c>
      <c r="V761" s="137">
        <v>0</v>
      </c>
      <c r="W761" s="137">
        <v>0</v>
      </c>
      <c r="X761" s="137">
        <v>0</v>
      </c>
      <c r="Y761" s="137">
        <v>0</v>
      </c>
      <c r="Z761" s="141">
        <v>0</v>
      </c>
      <c r="AA761" s="138">
        <v>25</v>
      </c>
      <c r="AB761" s="137">
        <v>0</v>
      </c>
      <c r="AC761" s="137">
        <v>0</v>
      </c>
      <c r="AD761" s="137">
        <v>0</v>
      </c>
    </row>
    <row r="762" spans="1:30" hidden="1">
      <c r="A762" t="str">
        <f>Tabla20[[#This Row],[cedula]]&amp;Tabla20[[#This Row],[prog]]&amp;LEFT(Tabla20[[#This Row],[tipo]],3)</f>
        <v>2240075812801FIJ</v>
      </c>
      <c r="B762" s="135" t="s">
        <v>2463</v>
      </c>
      <c r="C762" s="135" t="s">
        <v>11</v>
      </c>
      <c r="D762" s="135" t="s">
        <v>2493</v>
      </c>
      <c r="E762" s="135" t="s">
        <v>3181</v>
      </c>
      <c r="F762" s="135" t="s">
        <v>3182</v>
      </c>
      <c r="G762" s="135" t="s">
        <v>3186</v>
      </c>
      <c r="H762" s="135" t="s">
        <v>1941</v>
      </c>
      <c r="I762" s="135" t="s">
        <v>990</v>
      </c>
      <c r="J762" s="135" t="s">
        <v>354</v>
      </c>
      <c r="K762" s="135" t="s">
        <v>230</v>
      </c>
      <c r="L762" s="138">
        <v>25000</v>
      </c>
      <c r="M762" s="141">
        <v>0</v>
      </c>
      <c r="N762" s="138">
        <v>760</v>
      </c>
      <c r="O762" s="138">
        <v>717.5</v>
      </c>
      <c r="P762" s="138">
        <f>SUM(Tabla20[[#This Row],[ADP]:[SFS - Salud Padres]])</f>
        <v>5571</v>
      </c>
      <c r="Q762" s="138">
        <v>17951.5</v>
      </c>
      <c r="R762" s="135" t="str">
        <f>_xlfn.XLOOKUP(Tabla20[[#This Row],[cedula]],EMPXSEXO[NODOC],EMPXSEXO[GENERO])</f>
        <v>M</v>
      </c>
      <c r="S762" s="135" t="str">
        <f>_xlfn.XLOOKUP(Tabla20[[#This Row],[nomdepto]],Tabla21[LUGAR],Tabla21[CODLUGAR])</f>
        <v>01.83.04.00.02.02</v>
      </c>
      <c r="T762" s="135" t="s">
        <v>3724</v>
      </c>
      <c r="U762" s="135" t="s">
        <v>3723</v>
      </c>
      <c r="V762" s="137">
        <v>0</v>
      </c>
      <c r="W762" s="141">
        <v>0</v>
      </c>
      <c r="X762" s="138">
        <v>5546</v>
      </c>
      <c r="Y762" s="137">
        <v>0</v>
      </c>
      <c r="Z762" s="141">
        <v>0</v>
      </c>
      <c r="AA762" s="138">
        <v>25</v>
      </c>
      <c r="AB762" s="137">
        <v>0</v>
      </c>
      <c r="AC762" s="137">
        <v>0</v>
      </c>
      <c r="AD762" s="141">
        <v>0</v>
      </c>
    </row>
    <row r="763" spans="1:30" hidden="1">
      <c r="A763" t="str">
        <f>Tabla20[[#This Row],[cedula]]&amp;Tabla20[[#This Row],[prog]]&amp;LEFT(Tabla20[[#This Row],[tipo]],3)</f>
        <v>0010896444601FIJ</v>
      </c>
      <c r="B763" s="135" t="s">
        <v>2463</v>
      </c>
      <c r="C763" s="135" t="s">
        <v>11</v>
      </c>
      <c r="D763" s="135" t="s">
        <v>2493</v>
      </c>
      <c r="E763" s="135" t="s">
        <v>3181</v>
      </c>
      <c r="F763" s="135" t="s">
        <v>3182</v>
      </c>
      <c r="G763" s="135" t="s">
        <v>3190</v>
      </c>
      <c r="H763" s="135" t="s">
        <v>1718</v>
      </c>
      <c r="I763" s="135" t="s">
        <v>229</v>
      </c>
      <c r="J763" s="135" t="s">
        <v>8</v>
      </c>
      <c r="K763" s="135" t="s">
        <v>230</v>
      </c>
      <c r="L763" s="138">
        <v>11000</v>
      </c>
      <c r="M763" s="137">
        <v>0</v>
      </c>
      <c r="N763" s="138">
        <v>334.4</v>
      </c>
      <c r="O763" s="138">
        <v>315.7</v>
      </c>
      <c r="P763" s="138">
        <f>SUM(Tabla20[[#This Row],[ADP]:[SFS - Salud Padres]])</f>
        <v>8111.18</v>
      </c>
      <c r="Q763" s="138">
        <v>2238.7199999999998</v>
      </c>
      <c r="R763" s="135" t="str">
        <f>_xlfn.XLOOKUP(Tabla20[[#This Row],[cedula]],EMPXSEXO[NODOC],EMPXSEXO[GENERO])</f>
        <v>F</v>
      </c>
      <c r="S763" s="135" t="str">
        <f>_xlfn.XLOOKUP(Tabla20[[#This Row],[nomdepto]],Tabla21[LUGAR],Tabla21[CODLUGAR])</f>
        <v>01.83.04.00.02.02</v>
      </c>
      <c r="T763" s="135" t="s">
        <v>3724</v>
      </c>
      <c r="U763" s="135" t="s">
        <v>3723</v>
      </c>
      <c r="V763" s="137">
        <v>0</v>
      </c>
      <c r="W763" s="141">
        <v>0</v>
      </c>
      <c r="X763" s="139">
        <v>7966.18</v>
      </c>
      <c r="Y763" s="137">
        <v>0</v>
      </c>
      <c r="Z763" s="139">
        <v>120</v>
      </c>
      <c r="AA763" s="138">
        <v>25</v>
      </c>
      <c r="AB763" s="137">
        <v>0</v>
      </c>
      <c r="AC763" s="137">
        <v>0</v>
      </c>
      <c r="AD763" s="137">
        <v>0</v>
      </c>
    </row>
    <row r="764" spans="1:30" hidden="1">
      <c r="A764" t="str">
        <f>Tabla20[[#This Row],[cedula]]&amp;Tabla20[[#This Row],[prog]]&amp;LEFT(Tabla20[[#This Row],[tipo]],3)</f>
        <v>0010306244401FIJ</v>
      </c>
      <c r="B764" s="135" t="s">
        <v>2463</v>
      </c>
      <c r="C764" s="135" t="s">
        <v>11</v>
      </c>
      <c r="D764" s="135" t="s">
        <v>2493</v>
      </c>
      <c r="E764" s="135" t="s">
        <v>3181</v>
      </c>
      <c r="F764" s="135" t="s">
        <v>3182</v>
      </c>
      <c r="G764" s="135" t="s">
        <v>3185</v>
      </c>
      <c r="H764" s="135" t="s">
        <v>1079</v>
      </c>
      <c r="I764" s="135" t="s">
        <v>190</v>
      </c>
      <c r="J764" s="135" t="s">
        <v>191</v>
      </c>
      <c r="K764" s="135" t="s">
        <v>188</v>
      </c>
      <c r="L764" s="138">
        <v>35000</v>
      </c>
      <c r="M764" s="137">
        <v>0</v>
      </c>
      <c r="N764" s="138">
        <v>1064</v>
      </c>
      <c r="O764" s="138">
        <v>1004.5</v>
      </c>
      <c r="P764" s="138">
        <f>SUM(Tabla20[[#This Row],[ADP]:[SFS - Salud Padres]])</f>
        <v>1171</v>
      </c>
      <c r="Q764" s="138">
        <v>31760.5</v>
      </c>
      <c r="R764" s="135" t="str">
        <f>_xlfn.XLOOKUP(Tabla20[[#This Row],[cedula]],EMPXSEXO[NODOC],EMPXSEXO[GENERO])</f>
        <v>M</v>
      </c>
      <c r="S764" s="135" t="str">
        <f>_xlfn.XLOOKUP(Tabla20[[#This Row],[nomdepto]],Tabla21[LUGAR],Tabla21[CODLUGAR])</f>
        <v>01.83.04.00.02.03</v>
      </c>
      <c r="T764" s="135" t="s">
        <v>3724</v>
      </c>
      <c r="U764" s="135" t="s">
        <v>3723</v>
      </c>
      <c r="V764" s="137">
        <v>0</v>
      </c>
      <c r="W764" s="140">
        <v>0</v>
      </c>
      <c r="X764" s="139">
        <v>1096</v>
      </c>
      <c r="Y764" s="137">
        <v>0</v>
      </c>
      <c r="Z764" s="138">
        <v>50</v>
      </c>
      <c r="AA764" s="138">
        <v>25</v>
      </c>
      <c r="AB764" s="137">
        <v>0</v>
      </c>
      <c r="AC764" s="137">
        <v>0</v>
      </c>
      <c r="AD764" s="140">
        <v>0</v>
      </c>
    </row>
    <row r="765" spans="1:30" hidden="1">
      <c r="A765" t="str">
        <f>Tabla20[[#This Row],[cedula]]&amp;Tabla20[[#This Row],[prog]]&amp;LEFT(Tabla20[[#This Row],[tipo]],3)</f>
        <v>0011353340001FIJ</v>
      </c>
      <c r="B765" s="135" t="s">
        <v>2463</v>
      </c>
      <c r="C765" s="135" t="s">
        <v>11</v>
      </c>
      <c r="D765" s="135" t="s">
        <v>2493</v>
      </c>
      <c r="E765" s="135" t="s">
        <v>3181</v>
      </c>
      <c r="F765" s="135" t="s">
        <v>3182</v>
      </c>
      <c r="G765" s="135" t="s">
        <v>3187</v>
      </c>
      <c r="H765" s="135" t="s">
        <v>1927</v>
      </c>
      <c r="I765" s="135" t="s">
        <v>949</v>
      </c>
      <c r="J765" s="135" t="s">
        <v>10</v>
      </c>
      <c r="K765" s="135" t="s">
        <v>188</v>
      </c>
      <c r="L765" s="138">
        <v>35000</v>
      </c>
      <c r="M765" s="140">
        <v>0</v>
      </c>
      <c r="N765" s="138">
        <v>1064</v>
      </c>
      <c r="O765" s="138">
        <v>1004.5</v>
      </c>
      <c r="P765" s="138">
        <f>SUM(Tabla20[[#This Row],[ADP]:[SFS - Salud Padres]])</f>
        <v>15949.28</v>
      </c>
      <c r="Q765" s="138">
        <v>16982.22</v>
      </c>
      <c r="R765" s="135" t="str">
        <f>_xlfn.XLOOKUP(Tabla20[[#This Row],[cedula]],EMPXSEXO[NODOC],EMPXSEXO[GENERO])</f>
        <v>F</v>
      </c>
      <c r="S765" s="135" t="str">
        <f>_xlfn.XLOOKUP(Tabla20[[#This Row],[nomdepto]],Tabla21[LUGAR],Tabla21[CODLUGAR])</f>
        <v>01.83.04.00.02.03</v>
      </c>
      <c r="T765" s="135" t="s">
        <v>3724</v>
      </c>
      <c r="U765" s="135" t="s">
        <v>3723</v>
      </c>
      <c r="V765" s="137">
        <v>0</v>
      </c>
      <c r="W765" s="137">
        <v>0</v>
      </c>
      <c r="X765" s="139">
        <v>14346.83</v>
      </c>
      <c r="Y765" s="137">
        <v>0</v>
      </c>
      <c r="Z765" s="137">
        <v>0</v>
      </c>
      <c r="AA765" s="138">
        <v>25</v>
      </c>
      <c r="AB765" s="137">
        <v>0</v>
      </c>
      <c r="AC765" s="137">
        <v>0</v>
      </c>
      <c r="AD765" s="138">
        <v>1577.45</v>
      </c>
    </row>
    <row r="766" spans="1:30" hidden="1">
      <c r="A766" t="str">
        <f>Tabla20[[#This Row],[cedula]]&amp;Tabla20[[#This Row],[prog]]&amp;LEFT(Tabla20[[#This Row],[tipo]],3)</f>
        <v>0011814510101FIJ</v>
      </c>
      <c r="B766" s="135" t="s">
        <v>2463</v>
      </c>
      <c r="C766" s="135" t="s">
        <v>11</v>
      </c>
      <c r="D766" s="135" t="s">
        <v>2493</v>
      </c>
      <c r="E766" s="135" t="s">
        <v>3181</v>
      </c>
      <c r="F766" s="135" t="s">
        <v>3182</v>
      </c>
      <c r="G766" s="135" t="s">
        <v>3186</v>
      </c>
      <c r="H766" s="135" t="s">
        <v>1944</v>
      </c>
      <c r="I766" s="135" t="s">
        <v>989</v>
      </c>
      <c r="J766" s="135" t="s">
        <v>354</v>
      </c>
      <c r="K766" s="135" t="s">
        <v>188</v>
      </c>
      <c r="L766" s="138">
        <v>35000</v>
      </c>
      <c r="M766" s="137">
        <v>0</v>
      </c>
      <c r="N766" s="138">
        <v>1064</v>
      </c>
      <c r="O766" s="138">
        <v>1004.5</v>
      </c>
      <c r="P766" s="138">
        <f>SUM(Tabla20[[#This Row],[ADP]:[SFS - Salud Padres]])</f>
        <v>25</v>
      </c>
      <c r="Q766" s="138">
        <v>32906.5</v>
      </c>
      <c r="R766" s="135" t="str">
        <f>_xlfn.XLOOKUP(Tabla20[[#This Row],[cedula]],EMPXSEXO[NODOC],EMPXSEXO[GENERO])</f>
        <v>M</v>
      </c>
      <c r="S766" s="135" t="str">
        <f>_xlfn.XLOOKUP(Tabla20[[#This Row],[nomdepto]],Tabla21[LUGAR],Tabla21[CODLUGAR])</f>
        <v>01.83.04.00.02.03</v>
      </c>
      <c r="T766" s="135" t="s">
        <v>3724</v>
      </c>
      <c r="U766" s="135" t="s">
        <v>3723</v>
      </c>
      <c r="V766" s="137">
        <v>0</v>
      </c>
      <c r="W766" s="140">
        <v>0</v>
      </c>
      <c r="X766" s="141">
        <v>0</v>
      </c>
      <c r="Y766" s="137">
        <v>0</v>
      </c>
      <c r="Z766" s="140">
        <v>0</v>
      </c>
      <c r="AA766" s="138">
        <v>25</v>
      </c>
      <c r="AB766" s="137">
        <v>0</v>
      </c>
      <c r="AC766" s="137">
        <v>0</v>
      </c>
      <c r="AD766" s="137">
        <v>0</v>
      </c>
    </row>
    <row r="767" spans="1:30" hidden="1">
      <c r="A767" t="str">
        <f>Tabla20[[#This Row],[cedula]]&amp;Tabla20[[#This Row],[prog]]&amp;LEFT(Tabla20[[#This Row],[tipo]],3)</f>
        <v>0010469262901FIJ</v>
      </c>
      <c r="B767" s="135" t="s">
        <v>2463</v>
      </c>
      <c r="C767" s="135" t="s">
        <v>11</v>
      </c>
      <c r="D767" s="135" t="s">
        <v>2493</v>
      </c>
      <c r="E767" s="135" t="s">
        <v>3181</v>
      </c>
      <c r="F767" s="135" t="s">
        <v>3182</v>
      </c>
      <c r="G767" s="135" t="s">
        <v>3185</v>
      </c>
      <c r="H767" s="135" t="s">
        <v>1752</v>
      </c>
      <c r="I767" s="135" t="s">
        <v>543</v>
      </c>
      <c r="J767" s="135" t="s">
        <v>544</v>
      </c>
      <c r="K767" s="135" t="s">
        <v>188</v>
      </c>
      <c r="L767" s="138">
        <v>29337</v>
      </c>
      <c r="M767" s="141">
        <v>0</v>
      </c>
      <c r="N767" s="138">
        <v>891.84</v>
      </c>
      <c r="O767" s="138">
        <v>841.97</v>
      </c>
      <c r="P767" s="138">
        <f>SUM(Tabla20[[#This Row],[ADP]:[SFS - Salud Padres]])</f>
        <v>21090.26</v>
      </c>
      <c r="Q767" s="138">
        <v>6512.93</v>
      </c>
      <c r="R767" s="135" t="str">
        <f>_xlfn.XLOOKUP(Tabla20[[#This Row],[cedula]],EMPXSEXO[NODOC],EMPXSEXO[GENERO])</f>
        <v>M</v>
      </c>
      <c r="S767" s="135" t="str">
        <f>_xlfn.XLOOKUP(Tabla20[[#This Row],[nomdepto]],Tabla21[LUGAR],Tabla21[CODLUGAR])</f>
        <v>01.83.04.00.02.03</v>
      </c>
      <c r="T767" s="135" t="s">
        <v>3724</v>
      </c>
      <c r="U767" s="135" t="s">
        <v>3723</v>
      </c>
      <c r="V767" s="137">
        <v>0</v>
      </c>
      <c r="W767" s="141">
        <v>0</v>
      </c>
      <c r="X767" s="139">
        <v>21015.26</v>
      </c>
      <c r="Y767" s="137">
        <v>0</v>
      </c>
      <c r="Z767" s="138">
        <v>50</v>
      </c>
      <c r="AA767" s="138">
        <v>25</v>
      </c>
      <c r="AB767" s="137">
        <v>0</v>
      </c>
      <c r="AC767" s="137">
        <v>0</v>
      </c>
      <c r="AD767" s="137">
        <v>0</v>
      </c>
    </row>
    <row r="768" spans="1:30" hidden="1">
      <c r="A768" t="str">
        <f>Tabla20[[#This Row],[cedula]]&amp;Tabla20[[#This Row],[prog]]&amp;LEFT(Tabla20[[#This Row],[tipo]],3)</f>
        <v>0010426807301FIJ</v>
      </c>
      <c r="B768" s="135" t="s">
        <v>2463</v>
      </c>
      <c r="C768" s="135" t="s">
        <v>11</v>
      </c>
      <c r="D768" s="135" t="s">
        <v>2493</v>
      </c>
      <c r="E768" s="135" t="s">
        <v>3181</v>
      </c>
      <c r="F768" s="135" t="s">
        <v>3182</v>
      </c>
      <c r="G768" s="135" t="s">
        <v>3195</v>
      </c>
      <c r="H768" s="135" t="s">
        <v>1751</v>
      </c>
      <c r="I768" s="135" t="s">
        <v>194</v>
      </c>
      <c r="J768" s="135" t="s">
        <v>90</v>
      </c>
      <c r="K768" s="135" t="s">
        <v>188</v>
      </c>
      <c r="L768" s="138">
        <v>16500</v>
      </c>
      <c r="M768" s="141">
        <v>0</v>
      </c>
      <c r="N768" s="138">
        <v>501.6</v>
      </c>
      <c r="O768" s="138">
        <v>473.55</v>
      </c>
      <c r="P768" s="138">
        <f>SUM(Tabla20[[#This Row],[ADP]:[SFS - Salud Padres]])</f>
        <v>8476.2900000000009</v>
      </c>
      <c r="Q768" s="138">
        <v>7048.56</v>
      </c>
      <c r="R768" s="135" t="str">
        <f>_xlfn.XLOOKUP(Tabla20[[#This Row],[cedula]],EMPXSEXO[NODOC],EMPXSEXO[GENERO])</f>
        <v>M</v>
      </c>
      <c r="S768" s="135" t="str">
        <f>_xlfn.XLOOKUP(Tabla20[[#This Row],[nomdepto]],Tabla21[LUGAR],Tabla21[CODLUGAR])</f>
        <v>01.83.04.00.02.03</v>
      </c>
      <c r="T768" s="135" t="s">
        <v>3724</v>
      </c>
      <c r="U768" s="135" t="s">
        <v>3723</v>
      </c>
      <c r="V768" s="137">
        <v>0</v>
      </c>
      <c r="W768" s="140">
        <v>0</v>
      </c>
      <c r="X768" s="139">
        <v>8451.2900000000009</v>
      </c>
      <c r="Y768" s="137">
        <v>0</v>
      </c>
      <c r="Z768" s="141">
        <v>0</v>
      </c>
      <c r="AA768" s="138">
        <v>25</v>
      </c>
      <c r="AB768" s="137">
        <v>0</v>
      </c>
      <c r="AC768" s="137">
        <v>0</v>
      </c>
      <c r="AD768" s="137">
        <v>0</v>
      </c>
    </row>
    <row r="769" spans="1:30" hidden="1">
      <c r="A769" t="str">
        <f>Tabla20[[#This Row],[cedula]]&amp;Tabla20[[#This Row],[prog]]&amp;LEFT(Tabla20[[#This Row],[tipo]],3)</f>
        <v>0011810027001FIJ</v>
      </c>
      <c r="B769" s="135" t="s">
        <v>2463</v>
      </c>
      <c r="C769" s="135" t="s">
        <v>11</v>
      </c>
      <c r="D769" s="135" t="s">
        <v>2493</v>
      </c>
      <c r="E769" s="135" t="s">
        <v>3181</v>
      </c>
      <c r="F769" s="135" t="s">
        <v>3182</v>
      </c>
      <c r="G769" s="135" t="s">
        <v>3186</v>
      </c>
      <c r="H769" s="135" t="s">
        <v>1815</v>
      </c>
      <c r="I769" s="135" t="s">
        <v>889</v>
      </c>
      <c r="J769" s="135" t="s">
        <v>59</v>
      </c>
      <c r="K769" s="135" t="s">
        <v>220</v>
      </c>
      <c r="L769" s="138">
        <v>115000</v>
      </c>
      <c r="M769" s="139">
        <v>15633.74</v>
      </c>
      <c r="N769" s="138">
        <v>3496</v>
      </c>
      <c r="O769" s="138">
        <v>3300.5</v>
      </c>
      <c r="P769" s="138">
        <f>SUM(Tabla20[[#This Row],[ADP]:[SFS - Salud Padres]])</f>
        <v>25</v>
      </c>
      <c r="Q769" s="138">
        <v>92544.76</v>
      </c>
      <c r="R769" s="135" t="str">
        <f>_xlfn.XLOOKUP(Tabla20[[#This Row],[cedula]],EMPXSEXO[NODOC],EMPXSEXO[GENERO])</f>
        <v>M</v>
      </c>
      <c r="S769" s="135" t="str">
        <f>_xlfn.XLOOKUP(Tabla20[[#This Row],[nomdepto]],Tabla21[LUGAR],Tabla21[CODLUGAR])</f>
        <v>01.83.04.00.02.04</v>
      </c>
      <c r="T769" s="135" t="s">
        <v>3724</v>
      </c>
      <c r="U769" s="135" t="s">
        <v>3723</v>
      </c>
      <c r="V769" s="137">
        <v>0</v>
      </c>
      <c r="W769" s="137">
        <v>0</v>
      </c>
      <c r="X769" s="141">
        <v>0</v>
      </c>
      <c r="Y769" s="137">
        <v>0</v>
      </c>
      <c r="Z769" s="140">
        <v>0</v>
      </c>
      <c r="AA769" s="138">
        <v>25</v>
      </c>
      <c r="AB769" s="137">
        <v>0</v>
      </c>
      <c r="AC769" s="137">
        <v>0</v>
      </c>
      <c r="AD769" s="137">
        <v>0</v>
      </c>
    </row>
    <row r="770" spans="1:30" hidden="1">
      <c r="A770" t="str">
        <f>Tabla20[[#This Row],[cedula]]&amp;Tabla20[[#This Row],[prog]]&amp;LEFT(Tabla20[[#This Row],[tipo]],3)</f>
        <v>0310315194413FIJ</v>
      </c>
      <c r="B770" s="135" t="s">
        <v>2463</v>
      </c>
      <c r="C770" s="135" t="s">
        <v>11</v>
      </c>
      <c r="D770" s="135" t="s">
        <v>2497</v>
      </c>
      <c r="E770" s="135" t="s">
        <v>3229</v>
      </c>
      <c r="F770" s="135" t="s">
        <v>3182</v>
      </c>
      <c r="G770" s="135" t="s">
        <v>3184</v>
      </c>
      <c r="H770" s="135" t="s">
        <v>1705</v>
      </c>
      <c r="I770" s="135" t="s">
        <v>1354</v>
      </c>
      <c r="J770" s="135" t="s">
        <v>32</v>
      </c>
      <c r="K770" s="135" t="s">
        <v>460</v>
      </c>
      <c r="L770" s="138">
        <v>80000</v>
      </c>
      <c r="M770" s="139">
        <v>7400.87</v>
      </c>
      <c r="N770" s="138">
        <v>2432</v>
      </c>
      <c r="O770" s="138">
        <v>2296</v>
      </c>
      <c r="P770" s="138">
        <f>SUM(Tabla20[[#This Row],[ADP]:[SFS - Salud Padres]])</f>
        <v>25</v>
      </c>
      <c r="Q770" s="138">
        <v>67846.13</v>
      </c>
      <c r="R770" s="135" t="str">
        <f>_xlfn.XLOOKUP(Tabla20[[#This Row],[cedula]],EMPXSEXO[NODOC],EMPXSEXO[GENERO])</f>
        <v>F</v>
      </c>
      <c r="S770" s="135" t="str">
        <f>_xlfn.XLOOKUP(Tabla20[[#This Row],[nomdepto]],Tabla21[LUGAR],Tabla21[CODLUGAR])</f>
        <v>01.83.04.01</v>
      </c>
      <c r="T770" s="135" t="s">
        <v>3724</v>
      </c>
      <c r="U770" s="135" t="s">
        <v>3723</v>
      </c>
      <c r="V770" s="137">
        <v>0</v>
      </c>
      <c r="W770" s="141">
        <v>0</v>
      </c>
      <c r="X770" s="140">
        <v>0</v>
      </c>
      <c r="Y770" s="137">
        <v>0</v>
      </c>
      <c r="Z770" s="140">
        <v>0</v>
      </c>
      <c r="AA770" s="138">
        <v>25</v>
      </c>
      <c r="AB770" s="137">
        <v>0</v>
      </c>
      <c r="AC770" s="137">
        <v>0</v>
      </c>
      <c r="AD770" s="137">
        <v>0</v>
      </c>
    </row>
    <row r="771" spans="1:30" hidden="1">
      <c r="A771" t="str">
        <f>Tabla20[[#This Row],[cedula]]&amp;Tabla20[[#This Row],[prog]]&amp;LEFT(Tabla20[[#This Row],[tipo]],3)</f>
        <v>0010530686413FIJ</v>
      </c>
      <c r="B771" s="135" t="s">
        <v>2463</v>
      </c>
      <c r="C771" s="135" t="s">
        <v>11</v>
      </c>
      <c r="D771" s="135" t="s">
        <v>2497</v>
      </c>
      <c r="E771" s="135" t="s">
        <v>3229</v>
      </c>
      <c r="F771" s="135" t="s">
        <v>3182</v>
      </c>
      <c r="G771" s="135" t="s">
        <v>3193</v>
      </c>
      <c r="H771" s="135" t="s">
        <v>2083</v>
      </c>
      <c r="I771" s="135" t="s">
        <v>293</v>
      </c>
      <c r="J771" s="135" t="s">
        <v>10</v>
      </c>
      <c r="K771" s="135" t="s">
        <v>460</v>
      </c>
      <c r="L771" s="138">
        <v>35000</v>
      </c>
      <c r="M771" s="140">
        <v>0</v>
      </c>
      <c r="N771" s="138">
        <v>1064</v>
      </c>
      <c r="O771" s="138">
        <v>1004.5</v>
      </c>
      <c r="P771" s="138">
        <f>SUM(Tabla20[[#This Row],[ADP]:[SFS - Salud Padres]])</f>
        <v>21866.27</v>
      </c>
      <c r="Q771" s="138">
        <v>11065.23</v>
      </c>
      <c r="R771" s="135" t="str">
        <f>_xlfn.XLOOKUP(Tabla20[[#This Row],[cedula]],EMPXSEXO[NODOC],EMPXSEXO[GENERO])</f>
        <v>F</v>
      </c>
      <c r="S771" s="135" t="str">
        <f>_xlfn.XLOOKUP(Tabla20[[#This Row],[nomdepto]],Tabla21[LUGAR],Tabla21[CODLUGAR])</f>
        <v>01.83.04.01</v>
      </c>
      <c r="T771" s="135" t="s">
        <v>3724</v>
      </c>
      <c r="U771" s="135" t="s">
        <v>3723</v>
      </c>
      <c r="V771" s="137">
        <v>0</v>
      </c>
      <c r="W771" s="137">
        <v>0</v>
      </c>
      <c r="X771" s="138">
        <v>20263.82</v>
      </c>
      <c r="Y771" s="137">
        <v>0</v>
      </c>
      <c r="Z771" s="141">
        <v>0</v>
      </c>
      <c r="AA771" s="138">
        <v>25</v>
      </c>
      <c r="AB771" s="137">
        <v>0</v>
      </c>
      <c r="AC771" s="137">
        <v>0</v>
      </c>
      <c r="AD771" s="139">
        <v>1577.45</v>
      </c>
    </row>
    <row r="772" spans="1:30" hidden="1">
      <c r="A772" t="str">
        <f>Tabla20[[#This Row],[cedula]]&amp;Tabla20[[#This Row],[prog]]&amp;LEFT(Tabla20[[#This Row],[tipo]],3)</f>
        <v>0010916353513FIJ</v>
      </c>
      <c r="B772" s="135" t="s">
        <v>2463</v>
      </c>
      <c r="C772" s="135" t="s">
        <v>11</v>
      </c>
      <c r="D772" s="135" t="s">
        <v>2497</v>
      </c>
      <c r="E772" s="135" t="s">
        <v>3229</v>
      </c>
      <c r="F772" s="135" t="s">
        <v>3182</v>
      </c>
      <c r="G772" s="135" t="s">
        <v>3185</v>
      </c>
      <c r="H772" s="135" t="s">
        <v>2093</v>
      </c>
      <c r="I772" s="135" t="s">
        <v>462</v>
      </c>
      <c r="J772" s="135" t="s">
        <v>463</v>
      </c>
      <c r="K772" s="135" t="s">
        <v>460</v>
      </c>
      <c r="L772" s="138">
        <v>35000</v>
      </c>
      <c r="M772" s="141">
        <v>0</v>
      </c>
      <c r="N772" s="138">
        <v>1064</v>
      </c>
      <c r="O772" s="138">
        <v>1004.5</v>
      </c>
      <c r="P772" s="138">
        <f>SUM(Tabla20[[#This Row],[ADP]:[SFS - Salud Padres]])</f>
        <v>75</v>
      </c>
      <c r="Q772" s="138">
        <v>32856.5</v>
      </c>
      <c r="R772" s="135" t="str">
        <f>_xlfn.XLOOKUP(Tabla20[[#This Row],[cedula]],EMPXSEXO[NODOC],EMPXSEXO[GENERO])</f>
        <v>F</v>
      </c>
      <c r="S772" s="135" t="str">
        <f>_xlfn.XLOOKUP(Tabla20[[#This Row],[nomdepto]],Tabla21[LUGAR],Tabla21[CODLUGAR])</f>
        <v>01.83.04.01</v>
      </c>
      <c r="T772" s="135" t="s">
        <v>3724</v>
      </c>
      <c r="U772" s="135" t="s">
        <v>3723</v>
      </c>
      <c r="V772" s="137">
        <v>0</v>
      </c>
      <c r="W772" s="137">
        <v>0</v>
      </c>
      <c r="X772" s="141">
        <v>0</v>
      </c>
      <c r="Y772" s="137">
        <v>0</v>
      </c>
      <c r="Z772" s="139">
        <v>50</v>
      </c>
      <c r="AA772" s="138">
        <v>25</v>
      </c>
      <c r="AB772" s="137">
        <v>0</v>
      </c>
      <c r="AC772" s="137">
        <v>0</v>
      </c>
      <c r="AD772" s="137">
        <v>0</v>
      </c>
    </row>
    <row r="773" spans="1:30" hidden="1">
      <c r="A773" t="str">
        <f>Tabla20[[#This Row],[cedula]]&amp;Tabla20[[#This Row],[prog]]&amp;LEFT(Tabla20[[#This Row],[tipo]],3)</f>
        <v>0010423115413FIJ</v>
      </c>
      <c r="B773" s="135" t="s">
        <v>2463</v>
      </c>
      <c r="C773" s="135" t="s">
        <v>11</v>
      </c>
      <c r="D773" s="135" t="s">
        <v>2497</v>
      </c>
      <c r="E773" s="135" t="s">
        <v>3229</v>
      </c>
      <c r="F773" s="135" t="s">
        <v>3182</v>
      </c>
      <c r="G773" s="135" t="s">
        <v>3190</v>
      </c>
      <c r="H773" s="135" t="s">
        <v>2188</v>
      </c>
      <c r="I773" s="135" t="s">
        <v>464</v>
      </c>
      <c r="J773" s="135" t="s">
        <v>128</v>
      </c>
      <c r="K773" s="135" t="s">
        <v>460</v>
      </c>
      <c r="L773" s="138">
        <v>35000</v>
      </c>
      <c r="M773" s="140">
        <v>0</v>
      </c>
      <c r="N773" s="138">
        <v>1064</v>
      </c>
      <c r="O773" s="138">
        <v>1004.5</v>
      </c>
      <c r="P773" s="138">
        <f>SUM(Tabla20[[#This Row],[ADP]:[SFS - Salud Padres]])</f>
        <v>75</v>
      </c>
      <c r="Q773" s="138">
        <v>32856.5</v>
      </c>
      <c r="R773" s="135" t="str">
        <f>_xlfn.XLOOKUP(Tabla20[[#This Row],[cedula]],EMPXSEXO[NODOC],EMPXSEXO[GENERO])</f>
        <v>M</v>
      </c>
      <c r="S773" s="135" t="str">
        <f>_xlfn.XLOOKUP(Tabla20[[#This Row],[nomdepto]],Tabla21[LUGAR],Tabla21[CODLUGAR])</f>
        <v>01.83.04.01</v>
      </c>
      <c r="T773" s="135" t="s">
        <v>3724</v>
      </c>
      <c r="U773" s="135" t="s">
        <v>3723</v>
      </c>
      <c r="V773" s="137">
        <v>0</v>
      </c>
      <c r="W773" s="141">
        <v>0</v>
      </c>
      <c r="X773" s="140">
        <v>0</v>
      </c>
      <c r="Y773" s="137">
        <v>0</v>
      </c>
      <c r="Z773" s="138">
        <v>50</v>
      </c>
      <c r="AA773" s="138">
        <v>25</v>
      </c>
      <c r="AB773" s="137">
        <v>0</v>
      </c>
      <c r="AC773" s="137">
        <v>0</v>
      </c>
      <c r="AD773" s="140">
        <v>0</v>
      </c>
    </row>
    <row r="774" spans="1:30" hidden="1">
      <c r="A774" t="str">
        <f>Tabla20[[#This Row],[cedula]]&amp;Tabla20[[#This Row],[prog]]&amp;LEFT(Tabla20[[#This Row],[tipo]],3)</f>
        <v>0011698153113FIJ</v>
      </c>
      <c r="B774" s="135" t="s">
        <v>2463</v>
      </c>
      <c r="C774" s="135" t="s">
        <v>11</v>
      </c>
      <c r="D774" s="135" t="s">
        <v>2497</v>
      </c>
      <c r="E774" s="135" t="s">
        <v>3229</v>
      </c>
      <c r="F774" s="135" t="s">
        <v>3182</v>
      </c>
      <c r="G774" s="135" t="s">
        <v>3189</v>
      </c>
      <c r="H774" s="135" t="s">
        <v>2077</v>
      </c>
      <c r="I774" s="135" t="s">
        <v>261</v>
      </c>
      <c r="J774" s="135" t="s">
        <v>262</v>
      </c>
      <c r="K774" s="135" t="s">
        <v>460</v>
      </c>
      <c r="L774" s="138">
        <v>30000</v>
      </c>
      <c r="M774" s="140">
        <v>0</v>
      </c>
      <c r="N774" s="138">
        <v>912</v>
      </c>
      <c r="O774" s="138">
        <v>861</v>
      </c>
      <c r="P774" s="138">
        <f>SUM(Tabla20[[#This Row],[ADP]:[SFS - Salud Padres]])</f>
        <v>13851.84</v>
      </c>
      <c r="Q774" s="138">
        <v>14375.16</v>
      </c>
      <c r="R774" s="135" t="str">
        <f>_xlfn.XLOOKUP(Tabla20[[#This Row],[cedula]],EMPXSEXO[NODOC],EMPXSEXO[GENERO])</f>
        <v>M</v>
      </c>
      <c r="S774" s="135" t="str">
        <f>_xlfn.XLOOKUP(Tabla20[[#This Row],[nomdepto]],Tabla21[LUGAR],Tabla21[CODLUGAR])</f>
        <v>01.83.04.01</v>
      </c>
      <c r="T774" s="135" t="s">
        <v>3724</v>
      </c>
      <c r="U774" s="135" t="s">
        <v>3723</v>
      </c>
      <c r="V774" s="137">
        <v>0</v>
      </c>
      <c r="W774" s="137">
        <v>0</v>
      </c>
      <c r="X774" s="138">
        <v>13826.84</v>
      </c>
      <c r="Y774" s="137">
        <v>0</v>
      </c>
      <c r="Z774" s="137">
        <v>0</v>
      </c>
      <c r="AA774" s="138">
        <v>25</v>
      </c>
      <c r="AB774" s="137">
        <v>0</v>
      </c>
      <c r="AC774" s="137">
        <v>0</v>
      </c>
      <c r="AD774" s="137">
        <v>0</v>
      </c>
    </row>
    <row r="775" spans="1:30" hidden="1">
      <c r="A775" t="str">
        <f>Tabla20[[#This Row],[cedula]]&amp;Tabla20[[#This Row],[prog]]&amp;LEFT(Tabla20[[#This Row],[tipo]],3)</f>
        <v>4021345163213FIJ</v>
      </c>
      <c r="B775" s="135" t="s">
        <v>2463</v>
      </c>
      <c r="C775" s="135" t="s">
        <v>11</v>
      </c>
      <c r="D775" s="135" t="s">
        <v>2497</v>
      </c>
      <c r="E775" s="135" t="s">
        <v>3229</v>
      </c>
      <c r="F775" s="135" t="s">
        <v>3182</v>
      </c>
      <c r="G775" s="135" t="s">
        <v>3186</v>
      </c>
      <c r="H775" s="135" t="s">
        <v>3248</v>
      </c>
      <c r="I775" s="135" t="s">
        <v>3247</v>
      </c>
      <c r="J775" s="135" t="s">
        <v>8</v>
      </c>
      <c r="K775" s="135" t="s">
        <v>460</v>
      </c>
      <c r="L775" s="138">
        <v>17000</v>
      </c>
      <c r="M775" s="141">
        <v>0</v>
      </c>
      <c r="N775" s="138">
        <v>516.79999999999995</v>
      </c>
      <c r="O775" s="138">
        <v>487.9</v>
      </c>
      <c r="P775" s="138">
        <f>SUM(Tabla20[[#This Row],[ADP]:[SFS - Salud Padres]])</f>
        <v>2071</v>
      </c>
      <c r="Q775" s="138">
        <v>13924.3</v>
      </c>
      <c r="R775" s="135" t="str">
        <f>_xlfn.XLOOKUP(Tabla20[[#This Row],[cedula]],EMPXSEXO[NODOC],EMPXSEXO[GENERO])</f>
        <v>F</v>
      </c>
      <c r="S775" s="135" t="str">
        <f>_xlfn.XLOOKUP(Tabla20[[#This Row],[nomdepto]],Tabla21[LUGAR],Tabla21[CODLUGAR])</f>
        <v>01.83.04.01</v>
      </c>
      <c r="T775" s="135" t="s">
        <v>3724</v>
      </c>
      <c r="U775" s="135" t="s">
        <v>3723</v>
      </c>
      <c r="V775" s="137">
        <v>0</v>
      </c>
      <c r="W775" s="140">
        <v>0</v>
      </c>
      <c r="X775" s="138">
        <v>2046</v>
      </c>
      <c r="Y775" s="137">
        <v>0</v>
      </c>
      <c r="Z775" s="140">
        <v>0</v>
      </c>
      <c r="AA775" s="138">
        <v>25</v>
      </c>
      <c r="AB775" s="137">
        <v>0</v>
      </c>
      <c r="AC775" s="137">
        <v>0</v>
      </c>
      <c r="AD775" s="137">
        <v>0</v>
      </c>
    </row>
    <row r="776" spans="1:30" hidden="1">
      <c r="A776" t="str">
        <f>Tabla20[[#This Row],[cedula]]&amp;Tabla20[[#This Row],[prog]]&amp;LEFT(Tabla20[[#This Row],[tipo]],3)</f>
        <v>0010089690113FIJ</v>
      </c>
      <c r="B776" s="135" t="s">
        <v>2463</v>
      </c>
      <c r="C776" s="135" t="s">
        <v>11</v>
      </c>
      <c r="D776" s="135" t="s">
        <v>2497</v>
      </c>
      <c r="E776" s="135" t="s">
        <v>3229</v>
      </c>
      <c r="F776" s="135" t="s">
        <v>3182</v>
      </c>
      <c r="G776" s="135" t="s">
        <v>3186</v>
      </c>
      <c r="H776" s="135" t="s">
        <v>2109</v>
      </c>
      <c r="I776" s="135" t="s">
        <v>1056</v>
      </c>
      <c r="J776" s="135" t="s">
        <v>59</v>
      </c>
      <c r="K776" s="135" t="s">
        <v>292</v>
      </c>
      <c r="L776" s="138">
        <v>145000</v>
      </c>
      <c r="M776" s="139">
        <v>22690.49</v>
      </c>
      <c r="N776" s="138">
        <v>4408</v>
      </c>
      <c r="O776" s="138">
        <v>4161.5</v>
      </c>
      <c r="P776" s="138">
        <f>SUM(Tabla20[[#This Row],[ADP]:[SFS - Salud Padres]])</f>
        <v>25</v>
      </c>
      <c r="Q776" s="138">
        <v>113715.01</v>
      </c>
      <c r="R776" s="135" t="str">
        <f>_xlfn.XLOOKUP(Tabla20[[#This Row],[cedula]],EMPXSEXO[NODOC],EMPXSEXO[GENERO])</f>
        <v>M</v>
      </c>
      <c r="S776" s="135" t="str">
        <f>_xlfn.XLOOKUP(Tabla20[[#This Row],[nomdepto]],Tabla21[LUGAR],Tabla21[CODLUGAR])</f>
        <v>01.83.04.01.01</v>
      </c>
      <c r="T776" s="135" t="s">
        <v>3724</v>
      </c>
      <c r="U776" s="135" t="s">
        <v>3723</v>
      </c>
      <c r="V776" s="137">
        <v>0</v>
      </c>
      <c r="W776" s="141">
        <v>0</v>
      </c>
      <c r="X776" s="137">
        <v>0</v>
      </c>
      <c r="Y776" s="137">
        <v>0</v>
      </c>
      <c r="Z776" s="137">
        <v>0</v>
      </c>
      <c r="AA776" s="138">
        <v>25</v>
      </c>
      <c r="AB776" s="137">
        <v>0</v>
      </c>
      <c r="AC776" s="137">
        <v>0</v>
      </c>
      <c r="AD776" s="137">
        <v>0</v>
      </c>
    </row>
    <row r="777" spans="1:30" hidden="1">
      <c r="A777" t="str">
        <f>Tabla20[[#This Row],[cedula]]&amp;Tabla20[[#This Row],[prog]]&amp;LEFT(Tabla20[[#This Row],[tipo]],3)</f>
        <v>0010075680813FIJ</v>
      </c>
      <c r="B777" s="135" t="s">
        <v>2463</v>
      </c>
      <c r="C777" s="135" t="s">
        <v>11</v>
      </c>
      <c r="D777" s="135" t="s">
        <v>2497</v>
      </c>
      <c r="E777" s="135" t="s">
        <v>3229</v>
      </c>
      <c r="F777" s="135" t="s">
        <v>3182</v>
      </c>
      <c r="G777" s="135" t="s">
        <v>3189</v>
      </c>
      <c r="H777" s="135" t="s">
        <v>2126</v>
      </c>
      <c r="I777" s="135" t="s">
        <v>133</v>
      </c>
      <c r="J777" s="135" t="s">
        <v>134</v>
      </c>
      <c r="K777" s="135" t="s">
        <v>292</v>
      </c>
      <c r="L777" s="138">
        <v>50000</v>
      </c>
      <c r="M777" s="138">
        <v>1854</v>
      </c>
      <c r="N777" s="138">
        <v>1520</v>
      </c>
      <c r="O777" s="138">
        <v>1435</v>
      </c>
      <c r="P777" s="138">
        <f>SUM(Tabla20[[#This Row],[ADP]:[SFS - Salud Padres]])</f>
        <v>75</v>
      </c>
      <c r="Q777" s="138">
        <v>45116</v>
      </c>
      <c r="R777" s="135" t="str">
        <f>_xlfn.XLOOKUP(Tabla20[[#This Row],[cedula]],EMPXSEXO[NODOC],EMPXSEXO[GENERO])</f>
        <v>M</v>
      </c>
      <c r="S777" s="135" t="str">
        <f>_xlfn.XLOOKUP(Tabla20[[#This Row],[nomdepto]],Tabla21[LUGAR],Tabla21[CODLUGAR])</f>
        <v>01.83.04.01.01</v>
      </c>
      <c r="T777" s="135" t="s">
        <v>3724</v>
      </c>
      <c r="U777" s="135" t="s">
        <v>3723</v>
      </c>
      <c r="V777" s="137">
        <v>0</v>
      </c>
      <c r="W777" s="137">
        <v>0</v>
      </c>
      <c r="X777" s="140">
        <v>0</v>
      </c>
      <c r="Y777" s="137">
        <v>0</v>
      </c>
      <c r="Z777" s="138">
        <v>50</v>
      </c>
      <c r="AA777" s="138">
        <v>25</v>
      </c>
      <c r="AB777" s="137">
        <v>0</v>
      </c>
      <c r="AC777" s="137">
        <v>0</v>
      </c>
      <c r="AD777" s="140">
        <v>0</v>
      </c>
    </row>
    <row r="778" spans="1:30" hidden="1">
      <c r="A778" t="str">
        <f>Tabla20[[#This Row],[cedula]]&amp;Tabla20[[#This Row],[prog]]&amp;LEFT(Tabla20[[#This Row],[tipo]],3)</f>
        <v>0010788958613FIJ</v>
      </c>
      <c r="B778" s="135" t="s">
        <v>2463</v>
      </c>
      <c r="C778" s="135" t="s">
        <v>11</v>
      </c>
      <c r="D778" s="135" t="s">
        <v>2497</v>
      </c>
      <c r="E778" s="135" t="s">
        <v>3229</v>
      </c>
      <c r="F778" s="135" t="s">
        <v>3182</v>
      </c>
      <c r="G778" s="135" t="s">
        <v>3186</v>
      </c>
      <c r="H778" s="135" t="s">
        <v>3371</v>
      </c>
      <c r="I778" s="135" t="s">
        <v>3370</v>
      </c>
      <c r="J778" s="135" t="s">
        <v>354</v>
      </c>
      <c r="K778" s="135" t="s">
        <v>292</v>
      </c>
      <c r="L778" s="138">
        <v>35000</v>
      </c>
      <c r="M778" s="141">
        <v>0</v>
      </c>
      <c r="N778" s="138">
        <v>1064</v>
      </c>
      <c r="O778" s="138">
        <v>1004.5</v>
      </c>
      <c r="P778" s="138">
        <f>SUM(Tabla20[[#This Row],[ADP]:[SFS - Salud Padres]])</f>
        <v>25</v>
      </c>
      <c r="Q778" s="138">
        <v>32906.5</v>
      </c>
      <c r="R778" s="135" t="str">
        <f>_xlfn.XLOOKUP(Tabla20[[#This Row],[cedula]],EMPXSEXO[NODOC],EMPXSEXO[GENERO])</f>
        <v>F</v>
      </c>
      <c r="S778" s="135" t="str">
        <f>_xlfn.XLOOKUP(Tabla20[[#This Row],[nomdepto]],Tabla21[LUGAR],Tabla21[CODLUGAR])</f>
        <v>01.83.04.01.01</v>
      </c>
      <c r="T778" s="135" t="s">
        <v>3724</v>
      </c>
      <c r="U778" s="135" t="s">
        <v>3723</v>
      </c>
      <c r="V778" s="137">
        <v>0</v>
      </c>
      <c r="W778" s="140">
        <v>0</v>
      </c>
      <c r="X778" s="137">
        <v>0</v>
      </c>
      <c r="Y778" s="137">
        <v>0</v>
      </c>
      <c r="Z778" s="140">
        <v>0</v>
      </c>
      <c r="AA778" s="138">
        <v>25</v>
      </c>
      <c r="AB778" s="137">
        <v>0</v>
      </c>
      <c r="AC778" s="137">
        <v>0</v>
      </c>
      <c r="AD778" s="140">
        <v>0</v>
      </c>
    </row>
    <row r="779" spans="1:30" hidden="1">
      <c r="A779" t="str">
        <f>Tabla20[[#This Row],[cedula]]&amp;Tabla20[[#This Row],[prog]]&amp;LEFT(Tabla20[[#This Row],[tipo]],3)</f>
        <v>0011922172913FIJ</v>
      </c>
      <c r="B779" s="135" t="s">
        <v>2463</v>
      </c>
      <c r="C779" s="135" t="s">
        <v>11</v>
      </c>
      <c r="D779" s="135" t="s">
        <v>2497</v>
      </c>
      <c r="E779" s="135" t="s">
        <v>3229</v>
      </c>
      <c r="F779" s="135" t="s">
        <v>3182</v>
      </c>
      <c r="G779" s="135" t="s">
        <v>3200</v>
      </c>
      <c r="H779" s="135" t="s">
        <v>1910</v>
      </c>
      <c r="I779" s="135" t="s">
        <v>588</v>
      </c>
      <c r="J779" s="135" t="s">
        <v>10</v>
      </c>
      <c r="K779" s="135" t="s">
        <v>292</v>
      </c>
      <c r="L779" s="138">
        <v>35000</v>
      </c>
      <c r="M779" s="140">
        <v>0</v>
      </c>
      <c r="N779" s="138">
        <v>1064</v>
      </c>
      <c r="O779" s="138">
        <v>1004.5</v>
      </c>
      <c r="P779" s="138">
        <f>SUM(Tabla20[[#This Row],[ADP]:[SFS - Salud Padres]])</f>
        <v>26334.46</v>
      </c>
      <c r="Q779" s="138">
        <v>6597.04</v>
      </c>
      <c r="R779" s="135" t="str">
        <f>_xlfn.XLOOKUP(Tabla20[[#This Row],[cedula]],EMPXSEXO[NODOC],EMPXSEXO[GENERO])</f>
        <v>F</v>
      </c>
      <c r="S779" s="135" t="str">
        <f>_xlfn.XLOOKUP(Tabla20[[#This Row],[nomdepto]],Tabla21[LUGAR],Tabla21[CODLUGAR])</f>
        <v>01.83.04.01.01</v>
      </c>
      <c r="T779" s="135" t="s">
        <v>3724</v>
      </c>
      <c r="U779" s="135" t="s">
        <v>3723</v>
      </c>
      <c r="V779" s="137">
        <v>0</v>
      </c>
      <c r="W779" s="138">
        <v>300</v>
      </c>
      <c r="X779" s="138">
        <v>25909.46</v>
      </c>
      <c r="Y779" s="137">
        <v>0</v>
      </c>
      <c r="Z779" s="138">
        <v>100</v>
      </c>
      <c r="AA779" s="138">
        <v>25</v>
      </c>
      <c r="AB779" s="137">
        <v>0</v>
      </c>
      <c r="AC779" s="137">
        <v>0</v>
      </c>
      <c r="AD779" s="141">
        <v>0</v>
      </c>
    </row>
    <row r="780" spans="1:30" hidden="1">
      <c r="A780" t="str">
        <f>Tabla20[[#This Row],[cedula]]&amp;Tabla20[[#This Row],[prog]]&amp;LEFT(Tabla20[[#This Row],[tipo]],3)</f>
        <v>0400012832413FIJ</v>
      </c>
      <c r="B780" s="135" t="s">
        <v>2463</v>
      </c>
      <c r="C780" s="135" t="s">
        <v>11</v>
      </c>
      <c r="D780" s="135" t="s">
        <v>2497</v>
      </c>
      <c r="E780" s="135" t="s">
        <v>3229</v>
      </c>
      <c r="F780" s="135" t="s">
        <v>3182</v>
      </c>
      <c r="G780" s="135" t="s">
        <v>3186</v>
      </c>
      <c r="H780" s="135" t="s">
        <v>3636</v>
      </c>
      <c r="I780" s="135" t="s">
        <v>3635</v>
      </c>
      <c r="J780" s="135" t="s">
        <v>55</v>
      </c>
      <c r="K780" s="135" t="s">
        <v>292</v>
      </c>
      <c r="L780" s="138">
        <v>25000</v>
      </c>
      <c r="M780" s="140">
        <v>0</v>
      </c>
      <c r="N780" s="138">
        <v>760</v>
      </c>
      <c r="O780" s="138">
        <v>717.5</v>
      </c>
      <c r="P780" s="138">
        <f>SUM(Tabla20[[#This Row],[ADP]:[SFS - Salud Padres]])</f>
        <v>25</v>
      </c>
      <c r="Q780" s="138">
        <v>23497.5</v>
      </c>
      <c r="R780" s="135" t="str">
        <f>_xlfn.XLOOKUP(Tabla20[[#This Row],[cedula]],EMPXSEXO[NODOC],EMPXSEXO[GENERO])</f>
        <v>M</v>
      </c>
      <c r="S780" s="135" t="str">
        <f>_xlfn.XLOOKUP(Tabla20[[#This Row],[nomdepto]],Tabla21[LUGAR],Tabla21[CODLUGAR])</f>
        <v>01.83.04.01.01</v>
      </c>
      <c r="T780" s="135" t="s">
        <v>3724</v>
      </c>
      <c r="U780" s="135" t="s">
        <v>3723</v>
      </c>
      <c r="V780" s="137">
        <v>0</v>
      </c>
      <c r="W780" s="137">
        <v>0</v>
      </c>
      <c r="X780" s="140">
        <v>0</v>
      </c>
      <c r="Y780" s="137">
        <v>0</v>
      </c>
      <c r="Z780" s="137">
        <v>0</v>
      </c>
      <c r="AA780" s="138">
        <v>25</v>
      </c>
      <c r="AB780" s="137">
        <v>0</v>
      </c>
      <c r="AC780" s="137">
        <v>0</v>
      </c>
      <c r="AD780" s="137">
        <v>0</v>
      </c>
    </row>
    <row r="781" spans="1:30" hidden="1">
      <c r="A781" t="str">
        <f>Tabla20[[#This Row],[cedula]]&amp;Tabla20[[#This Row],[prog]]&amp;LEFT(Tabla20[[#This Row],[tipo]],3)</f>
        <v>2250001007313FIJ</v>
      </c>
      <c r="B781" s="135" t="s">
        <v>2463</v>
      </c>
      <c r="C781" s="135" t="s">
        <v>11</v>
      </c>
      <c r="D781" s="135" t="s">
        <v>2497</v>
      </c>
      <c r="E781" s="135" t="s">
        <v>3229</v>
      </c>
      <c r="F781" s="135" t="s">
        <v>3182</v>
      </c>
      <c r="G781" s="135" t="s">
        <v>3188</v>
      </c>
      <c r="H781" s="135" t="s">
        <v>2163</v>
      </c>
      <c r="I781" s="135" t="s">
        <v>135</v>
      </c>
      <c r="J781" s="135" t="s">
        <v>15</v>
      </c>
      <c r="K781" s="135" t="s">
        <v>292</v>
      </c>
      <c r="L781" s="138">
        <v>25000</v>
      </c>
      <c r="M781" s="141">
        <v>0</v>
      </c>
      <c r="N781" s="138">
        <v>760</v>
      </c>
      <c r="O781" s="138">
        <v>717.5</v>
      </c>
      <c r="P781" s="138">
        <f>SUM(Tabla20[[#This Row],[ADP]:[SFS - Salud Padres]])</f>
        <v>3351</v>
      </c>
      <c r="Q781" s="138">
        <v>20171.5</v>
      </c>
      <c r="R781" s="135" t="str">
        <f>_xlfn.XLOOKUP(Tabla20[[#This Row],[cedula]],EMPXSEXO[NODOC],EMPXSEXO[GENERO])</f>
        <v>M</v>
      </c>
      <c r="S781" s="135" t="str">
        <f>_xlfn.XLOOKUP(Tabla20[[#This Row],[nomdepto]],Tabla21[LUGAR],Tabla21[CODLUGAR])</f>
        <v>01.83.04.01.01</v>
      </c>
      <c r="T781" s="135" t="s">
        <v>3724</v>
      </c>
      <c r="U781" s="135" t="s">
        <v>3723</v>
      </c>
      <c r="V781" s="137">
        <v>0</v>
      </c>
      <c r="W781" s="139">
        <v>300</v>
      </c>
      <c r="X781" s="139">
        <v>2846</v>
      </c>
      <c r="Y781" s="137">
        <v>0</v>
      </c>
      <c r="Z781" s="139">
        <v>180</v>
      </c>
      <c r="AA781" s="138">
        <v>25</v>
      </c>
      <c r="AB781" s="137">
        <v>0</v>
      </c>
      <c r="AC781" s="137">
        <v>0</v>
      </c>
      <c r="AD781" s="141">
        <v>0</v>
      </c>
    </row>
    <row r="782" spans="1:30" hidden="1">
      <c r="A782" t="str">
        <f>Tabla20[[#This Row],[cedula]]&amp;Tabla20[[#This Row],[prog]]&amp;LEFT(Tabla20[[#This Row],[tipo]],3)</f>
        <v>0010549548513FIJ</v>
      </c>
      <c r="B782" s="135" t="s">
        <v>2463</v>
      </c>
      <c r="C782" s="135" t="s">
        <v>11</v>
      </c>
      <c r="D782" s="135" t="s">
        <v>2497</v>
      </c>
      <c r="E782" s="135" t="s">
        <v>3229</v>
      </c>
      <c r="F782" s="135" t="s">
        <v>3182</v>
      </c>
      <c r="G782" s="135" t="s">
        <v>3188</v>
      </c>
      <c r="H782" s="135" t="s">
        <v>2041</v>
      </c>
      <c r="I782" s="135" t="s">
        <v>325</v>
      </c>
      <c r="J782" s="135" t="s">
        <v>326</v>
      </c>
      <c r="K782" s="135" t="s">
        <v>323</v>
      </c>
      <c r="L782" s="138">
        <v>130000</v>
      </c>
      <c r="M782" s="139">
        <v>19162.12</v>
      </c>
      <c r="N782" s="138">
        <v>3952</v>
      </c>
      <c r="O782" s="138">
        <v>3731</v>
      </c>
      <c r="P782" s="138">
        <f>SUM(Tabla20[[#This Row],[ADP]:[SFS - Salud Padres]])</f>
        <v>25</v>
      </c>
      <c r="Q782" s="138">
        <v>103129.88</v>
      </c>
      <c r="R782" s="135" t="str">
        <f>_xlfn.XLOOKUP(Tabla20[[#This Row],[cedula]],EMPXSEXO[NODOC],EMPXSEXO[GENERO])</f>
        <v>M</v>
      </c>
      <c r="S782" s="135" t="str">
        <f>_xlfn.XLOOKUP(Tabla20[[#This Row],[nomdepto]],Tabla21[LUGAR],Tabla21[CODLUGAR])</f>
        <v>01.83.04.01.02</v>
      </c>
      <c r="T782" s="135" t="s">
        <v>3724</v>
      </c>
      <c r="U782" s="135" t="s">
        <v>3723</v>
      </c>
      <c r="V782" s="137">
        <v>0</v>
      </c>
      <c r="W782" s="140">
        <v>0</v>
      </c>
      <c r="X782" s="140">
        <v>0</v>
      </c>
      <c r="Y782" s="137">
        <v>0</v>
      </c>
      <c r="Z782" s="140">
        <v>0</v>
      </c>
      <c r="AA782" s="138">
        <v>25</v>
      </c>
      <c r="AB782" s="137">
        <v>0</v>
      </c>
      <c r="AC782" s="137">
        <v>0</v>
      </c>
      <c r="AD782" s="137">
        <v>0</v>
      </c>
    </row>
    <row r="783" spans="1:30" hidden="1">
      <c r="A783" t="str">
        <f>Tabla20[[#This Row],[cedula]]&amp;Tabla20[[#This Row],[prog]]&amp;LEFT(Tabla20[[#This Row],[tipo]],3)</f>
        <v>0011114085113FIJ</v>
      </c>
      <c r="B783" s="135" t="s">
        <v>2463</v>
      </c>
      <c r="C783" s="135" t="s">
        <v>11</v>
      </c>
      <c r="D783" s="135" t="s">
        <v>2497</v>
      </c>
      <c r="E783" s="135" t="s">
        <v>3229</v>
      </c>
      <c r="F783" s="135" t="s">
        <v>3182</v>
      </c>
      <c r="G783" s="135" t="s">
        <v>3187</v>
      </c>
      <c r="H783" s="135" t="s">
        <v>2152</v>
      </c>
      <c r="I783" s="135" t="s">
        <v>3238</v>
      </c>
      <c r="J783" s="135" t="s">
        <v>290</v>
      </c>
      <c r="K783" s="135" t="s">
        <v>323</v>
      </c>
      <c r="L783" s="138">
        <v>115000</v>
      </c>
      <c r="M783" s="139">
        <v>14845.02</v>
      </c>
      <c r="N783" s="138">
        <v>3496</v>
      </c>
      <c r="O783" s="138">
        <v>3300.5</v>
      </c>
      <c r="P783" s="138">
        <f>SUM(Tabla20[[#This Row],[ADP]:[SFS - Salud Padres]])</f>
        <v>3179.9</v>
      </c>
      <c r="Q783" s="138">
        <v>90178.58</v>
      </c>
      <c r="R783" s="135" t="str">
        <f>_xlfn.XLOOKUP(Tabla20[[#This Row],[cedula]],EMPXSEXO[NODOC],EMPXSEXO[GENERO])</f>
        <v>F</v>
      </c>
      <c r="S783" s="135" t="str">
        <f>_xlfn.XLOOKUP(Tabla20[[#This Row],[nomdepto]],Tabla21[LUGAR],Tabla21[CODLUGAR])</f>
        <v>01.83.04.01.02</v>
      </c>
      <c r="T783" s="135" t="s">
        <v>3724</v>
      </c>
      <c r="U783" s="135" t="s">
        <v>3723</v>
      </c>
      <c r="V783" s="137">
        <v>0</v>
      </c>
      <c r="W783" s="137">
        <v>0</v>
      </c>
      <c r="X783" s="137">
        <v>0</v>
      </c>
      <c r="Y783" s="137">
        <v>0</v>
      </c>
      <c r="Z783" s="137">
        <v>0</v>
      </c>
      <c r="AA783" s="138">
        <v>25</v>
      </c>
      <c r="AB783" s="137">
        <v>0</v>
      </c>
      <c r="AC783" s="137">
        <v>0</v>
      </c>
      <c r="AD783" s="139">
        <v>3154.9</v>
      </c>
    </row>
    <row r="784" spans="1:30" hidden="1">
      <c r="A784" t="str">
        <f>Tabla20[[#This Row],[cedula]]&amp;Tabla20[[#This Row],[prog]]&amp;LEFT(Tabla20[[#This Row],[tipo]],3)</f>
        <v>0011817281613FIJ</v>
      </c>
      <c r="B784" s="135" t="s">
        <v>2463</v>
      </c>
      <c r="C784" s="135" t="s">
        <v>11</v>
      </c>
      <c r="D784" s="135" t="s">
        <v>2497</v>
      </c>
      <c r="E784" s="135" t="s">
        <v>3229</v>
      </c>
      <c r="F784" s="135" t="s">
        <v>3182</v>
      </c>
      <c r="G784" s="135" t="s">
        <v>3186</v>
      </c>
      <c r="H784" s="135" t="s">
        <v>2101</v>
      </c>
      <c r="I784" s="135" t="s">
        <v>911</v>
      </c>
      <c r="J784" s="135" t="s">
        <v>253</v>
      </c>
      <c r="K784" s="135" t="s">
        <v>323</v>
      </c>
      <c r="L784" s="138">
        <v>65000</v>
      </c>
      <c r="M784" s="138">
        <v>4427.58</v>
      </c>
      <c r="N784" s="138">
        <v>1976</v>
      </c>
      <c r="O784" s="138">
        <v>1865.5</v>
      </c>
      <c r="P784" s="138">
        <f>SUM(Tabla20[[#This Row],[ADP]:[SFS - Salud Padres]])</f>
        <v>25</v>
      </c>
      <c r="Q784" s="138">
        <v>56705.919999999998</v>
      </c>
      <c r="R784" s="135" t="str">
        <f>_xlfn.XLOOKUP(Tabla20[[#This Row],[cedula]],EMPXSEXO[NODOC],EMPXSEXO[GENERO])</f>
        <v>M</v>
      </c>
      <c r="S784" s="135" t="str">
        <f>_xlfn.XLOOKUP(Tabla20[[#This Row],[nomdepto]],Tabla21[LUGAR],Tabla21[CODLUGAR])</f>
        <v>01.83.04.01.02</v>
      </c>
      <c r="T784" s="135" t="s">
        <v>3724</v>
      </c>
      <c r="U784" s="135" t="s">
        <v>3723</v>
      </c>
      <c r="V784" s="137">
        <v>0</v>
      </c>
      <c r="W784" s="140">
        <v>0</v>
      </c>
      <c r="X784" s="140">
        <v>0</v>
      </c>
      <c r="Y784" s="137">
        <v>0</v>
      </c>
      <c r="Z784" s="140">
        <v>0</v>
      </c>
      <c r="AA784" s="138">
        <v>25</v>
      </c>
      <c r="AB784" s="137">
        <v>0</v>
      </c>
      <c r="AC784" s="137">
        <v>0</v>
      </c>
      <c r="AD784" s="137">
        <v>0</v>
      </c>
    </row>
    <row r="785" spans="1:30" hidden="1">
      <c r="A785" t="str">
        <f>Tabla20[[#This Row],[cedula]]&amp;Tabla20[[#This Row],[prog]]&amp;LEFT(Tabla20[[#This Row],[tipo]],3)</f>
        <v>0530035412213FIJ</v>
      </c>
      <c r="B785" s="135" t="s">
        <v>2463</v>
      </c>
      <c r="C785" s="135" t="s">
        <v>11</v>
      </c>
      <c r="D785" s="135" t="s">
        <v>2497</v>
      </c>
      <c r="E785" s="135" t="s">
        <v>3229</v>
      </c>
      <c r="F785" s="135" t="s">
        <v>3182</v>
      </c>
      <c r="G785" s="135" t="s">
        <v>3183</v>
      </c>
      <c r="H785" s="135" t="s">
        <v>2135</v>
      </c>
      <c r="I785" s="135" t="s">
        <v>328</v>
      </c>
      <c r="J785" s="135" t="s">
        <v>253</v>
      </c>
      <c r="K785" s="135" t="s">
        <v>323</v>
      </c>
      <c r="L785" s="138">
        <v>65000</v>
      </c>
      <c r="M785" s="139">
        <v>3796.6</v>
      </c>
      <c r="N785" s="138">
        <v>1976</v>
      </c>
      <c r="O785" s="138">
        <v>1865.5</v>
      </c>
      <c r="P785" s="138">
        <f>SUM(Tabla20[[#This Row],[ADP]:[SFS - Salud Padres]])</f>
        <v>27174.59</v>
      </c>
      <c r="Q785" s="138">
        <v>30187.31</v>
      </c>
      <c r="R785" s="135" t="str">
        <f>_xlfn.XLOOKUP(Tabla20[[#This Row],[cedula]],EMPXSEXO[NODOC],EMPXSEXO[GENERO])</f>
        <v>M</v>
      </c>
      <c r="S785" s="135" t="str">
        <f>_xlfn.XLOOKUP(Tabla20[[#This Row],[nomdepto]],Tabla21[LUGAR],Tabla21[CODLUGAR])</f>
        <v>01.83.04.01.02</v>
      </c>
      <c r="T785" s="135" t="s">
        <v>3724</v>
      </c>
      <c r="U785" s="135" t="s">
        <v>3723</v>
      </c>
      <c r="V785" s="137">
        <v>0</v>
      </c>
      <c r="W785" s="141">
        <v>0</v>
      </c>
      <c r="X785" s="139">
        <v>23994.69</v>
      </c>
      <c r="Y785" s="137">
        <v>0</v>
      </c>
      <c r="Z785" s="141">
        <v>0</v>
      </c>
      <c r="AA785" s="138">
        <v>25</v>
      </c>
      <c r="AB785" s="137">
        <v>0</v>
      </c>
      <c r="AC785" s="137">
        <v>0</v>
      </c>
      <c r="AD785" s="139">
        <v>3154.9</v>
      </c>
    </row>
    <row r="786" spans="1:30" hidden="1">
      <c r="A786" t="str">
        <f>Tabla20[[#This Row],[cedula]]&amp;Tabla20[[#This Row],[prog]]&amp;LEFT(Tabla20[[#This Row],[tipo]],3)</f>
        <v>0130007043813FIJ</v>
      </c>
      <c r="B786" s="135" t="s">
        <v>2463</v>
      </c>
      <c r="C786" s="135" t="s">
        <v>11</v>
      </c>
      <c r="D786" s="135" t="s">
        <v>2497</v>
      </c>
      <c r="E786" s="135" t="s">
        <v>3229</v>
      </c>
      <c r="F786" s="135" t="s">
        <v>3182</v>
      </c>
      <c r="G786" s="135" t="s">
        <v>3200</v>
      </c>
      <c r="H786" s="135" t="s">
        <v>2036</v>
      </c>
      <c r="I786" s="135" t="s">
        <v>322</v>
      </c>
      <c r="J786" s="135" t="s">
        <v>324</v>
      </c>
      <c r="K786" s="135" t="s">
        <v>323</v>
      </c>
      <c r="L786" s="138">
        <v>50000</v>
      </c>
      <c r="M786" s="139">
        <v>1854</v>
      </c>
      <c r="N786" s="138">
        <v>1520</v>
      </c>
      <c r="O786" s="138">
        <v>1435</v>
      </c>
      <c r="P786" s="138">
        <f>SUM(Tabla20[[#This Row],[ADP]:[SFS - Salud Padres]])</f>
        <v>14934.43</v>
      </c>
      <c r="Q786" s="138">
        <v>30256.57</v>
      </c>
      <c r="R786" s="135" t="str">
        <f>_xlfn.XLOOKUP(Tabla20[[#This Row],[cedula]],EMPXSEXO[NODOC],EMPXSEXO[GENERO])</f>
        <v>F</v>
      </c>
      <c r="S786" s="135" t="str">
        <f>_xlfn.XLOOKUP(Tabla20[[#This Row],[nomdepto]],Tabla21[LUGAR],Tabla21[CODLUGAR])</f>
        <v>01.83.04.01.02</v>
      </c>
      <c r="T786" s="135" t="s">
        <v>3724</v>
      </c>
      <c r="U786" s="135" t="s">
        <v>3723</v>
      </c>
      <c r="V786" s="137">
        <v>0</v>
      </c>
      <c r="W786" s="137">
        <v>0</v>
      </c>
      <c r="X786" s="139">
        <v>14789.43</v>
      </c>
      <c r="Y786" s="137">
        <v>0</v>
      </c>
      <c r="Z786" s="139">
        <v>120</v>
      </c>
      <c r="AA786" s="138">
        <v>25</v>
      </c>
      <c r="AB786" s="137">
        <v>0</v>
      </c>
      <c r="AC786" s="137">
        <v>0</v>
      </c>
      <c r="AD786" s="137">
        <v>0</v>
      </c>
    </row>
    <row r="787" spans="1:30" hidden="1">
      <c r="A787" t="str">
        <f>Tabla20[[#This Row],[cedula]]&amp;Tabla20[[#This Row],[prog]]&amp;LEFT(Tabla20[[#This Row],[tipo]],3)</f>
        <v>0540106937113FIJ</v>
      </c>
      <c r="B787" s="135" t="s">
        <v>2463</v>
      </c>
      <c r="C787" s="135" t="s">
        <v>11</v>
      </c>
      <c r="D787" s="135" t="s">
        <v>2497</v>
      </c>
      <c r="E787" s="135" t="s">
        <v>3229</v>
      </c>
      <c r="F787" s="135" t="s">
        <v>3182</v>
      </c>
      <c r="G787" s="135" t="s">
        <v>3190</v>
      </c>
      <c r="H787" s="135" t="s">
        <v>1899</v>
      </c>
      <c r="I787" s="135" t="s">
        <v>136</v>
      </c>
      <c r="J787" s="135" t="s">
        <v>59</v>
      </c>
      <c r="K787" s="135" t="s">
        <v>298</v>
      </c>
      <c r="L787" s="138">
        <v>140000</v>
      </c>
      <c r="M787" s="139">
        <v>20725.64</v>
      </c>
      <c r="N787" s="138">
        <v>4256</v>
      </c>
      <c r="O787" s="138">
        <v>4018</v>
      </c>
      <c r="P787" s="138">
        <f>SUM(Tabla20[[#This Row],[ADP]:[SFS - Salud Padres]])</f>
        <v>3179.9</v>
      </c>
      <c r="Q787" s="138">
        <v>107820.46</v>
      </c>
      <c r="R787" s="135" t="str">
        <f>_xlfn.XLOOKUP(Tabla20[[#This Row],[cedula]],EMPXSEXO[NODOC],EMPXSEXO[GENERO])</f>
        <v>M</v>
      </c>
      <c r="S787" s="135" t="str">
        <f>_xlfn.XLOOKUP(Tabla20[[#This Row],[nomdepto]],Tabla21[LUGAR],Tabla21[CODLUGAR])</f>
        <v>01.83.04.01.03</v>
      </c>
      <c r="T787" s="135" t="s">
        <v>3724</v>
      </c>
      <c r="U787" s="135" t="s">
        <v>3723</v>
      </c>
      <c r="V787" s="137">
        <v>0</v>
      </c>
      <c r="W787" s="141">
        <v>0</v>
      </c>
      <c r="X787" s="137">
        <v>0</v>
      </c>
      <c r="Y787" s="137">
        <v>0</v>
      </c>
      <c r="Z787" s="141">
        <v>0</v>
      </c>
      <c r="AA787" s="138">
        <v>25</v>
      </c>
      <c r="AB787" s="137">
        <v>0</v>
      </c>
      <c r="AC787" s="137">
        <v>0</v>
      </c>
      <c r="AD787" s="139">
        <v>3154.9</v>
      </c>
    </row>
    <row r="788" spans="1:30" hidden="1">
      <c r="A788" t="str">
        <f>Tabla20[[#This Row],[cedula]]&amp;Tabla20[[#This Row],[prog]]&amp;LEFT(Tabla20[[#This Row],[tipo]],3)</f>
        <v>0010009236013FIJ</v>
      </c>
      <c r="B788" s="135" t="s">
        <v>2463</v>
      </c>
      <c r="C788" s="135" t="s">
        <v>11</v>
      </c>
      <c r="D788" s="135" t="s">
        <v>2497</v>
      </c>
      <c r="E788" s="135" t="s">
        <v>3229</v>
      </c>
      <c r="F788" s="135" t="s">
        <v>3182</v>
      </c>
      <c r="G788" s="135" t="s">
        <v>3189</v>
      </c>
      <c r="H788" s="135" t="s">
        <v>1315</v>
      </c>
      <c r="I788" s="135" t="s">
        <v>299</v>
      </c>
      <c r="J788" s="135" t="s">
        <v>10</v>
      </c>
      <c r="K788" s="135" t="s">
        <v>298</v>
      </c>
      <c r="L788" s="138">
        <v>35000</v>
      </c>
      <c r="M788" s="140">
        <v>0</v>
      </c>
      <c r="N788" s="138">
        <v>1064</v>
      </c>
      <c r="O788" s="138">
        <v>1004.5</v>
      </c>
      <c r="P788" s="138">
        <f>SUM(Tabla20[[#This Row],[ADP]:[SFS - Salud Padres]])</f>
        <v>125</v>
      </c>
      <c r="Q788" s="138">
        <v>32806.5</v>
      </c>
      <c r="R788" s="135" t="str">
        <f>_xlfn.XLOOKUP(Tabla20[[#This Row],[cedula]],EMPXSEXO[NODOC],EMPXSEXO[GENERO])</f>
        <v>F</v>
      </c>
      <c r="S788" s="135" t="str">
        <f>_xlfn.XLOOKUP(Tabla20[[#This Row],[nomdepto]],Tabla21[LUGAR],Tabla21[CODLUGAR])</f>
        <v>01.83.04.01.03</v>
      </c>
      <c r="T788" s="135" t="s">
        <v>3724</v>
      </c>
      <c r="U788" s="135" t="s">
        <v>3723</v>
      </c>
      <c r="V788" s="137">
        <v>0</v>
      </c>
      <c r="W788" s="137">
        <v>0</v>
      </c>
      <c r="X788" s="140">
        <v>0</v>
      </c>
      <c r="Y788" s="137">
        <v>0</v>
      </c>
      <c r="Z788" s="138">
        <v>100</v>
      </c>
      <c r="AA788" s="138">
        <v>25</v>
      </c>
      <c r="AB788" s="137">
        <v>0</v>
      </c>
      <c r="AC788" s="137">
        <v>0</v>
      </c>
      <c r="AD788" s="137">
        <v>0</v>
      </c>
    </row>
    <row r="789" spans="1:30" hidden="1">
      <c r="A789" t="str">
        <f>Tabla20[[#This Row],[cedula]]&amp;Tabla20[[#This Row],[prog]]&amp;LEFT(Tabla20[[#This Row],[tipo]],3)</f>
        <v>0490034781801FIJ</v>
      </c>
      <c r="B789" s="135" t="s">
        <v>2463</v>
      </c>
      <c r="C789" s="135" t="s">
        <v>11</v>
      </c>
      <c r="D789" s="135" t="s">
        <v>2493</v>
      </c>
      <c r="E789" s="135" t="s">
        <v>3181</v>
      </c>
      <c r="F789" s="135" t="s">
        <v>3182</v>
      </c>
      <c r="G789" s="135" t="s">
        <v>3189</v>
      </c>
      <c r="H789" s="135" t="s">
        <v>1216</v>
      </c>
      <c r="I789" s="135" t="s">
        <v>247</v>
      </c>
      <c r="J789" s="135" t="s">
        <v>248</v>
      </c>
      <c r="K789" s="135" t="s">
        <v>804</v>
      </c>
      <c r="L789" s="138">
        <v>50000</v>
      </c>
      <c r="M789" s="139">
        <v>1854</v>
      </c>
      <c r="N789" s="138">
        <v>1520</v>
      </c>
      <c r="O789" s="138">
        <v>1435</v>
      </c>
      <c r="P789" s="138">
        <f>SUM(Tabla20[[#This Row],[ADP]:[SFS - Salud Padres]])</f>
        <v>375</v>
      </c>
      <c r="Q789" s="138">
        <v>44816</v>
      </c>
      <c r="R789" s="135" t="str">
        <f>_xlfn.XLOOKUP(Tabla20[[#This Row],[cedula]],EMPXSEXO[NODOC],EMPXSEXO[GENERO])</f>
        <v>F</v>
      </c>
      <c r="S789" s="135" t="str">
        <f>_xlfn.XLOOKUP(Tabla20[[#This Row],[nomdepto]],Tabla21[LUGAR],Tabla21[CODLUGAR])</f>
        <v>01.83.05</v>
      </c>
      <c r="T789" s="135" t="s">
        <v>3724</v>
      </c>
      <c r="U789" s="135" t="s">
        <v>3723</v>
      </c>
      <c r="V789" s="137">
        <v>0</v>
      </c>
      <c r="W789" s="139">
        <v>300</v>
      </c>
      <c r="X789" s="141">
        <v>0</v>
      </c>
      <c r="Y789" s="137">
        <v>0</v>
      </c>
      <c r="Z789" s="139">
        <v>50</v>
      </c>
      <c r="AA789" s="138">
        <v>25</v>
      </c>
      <c r="AB789" s="137">
        <v>0</v>
      </c>
      <c r="AC789" s="137">
        <v>0</v>
      </c>
      <c r="AD789" s="137">
        <v>0</v>
      </c>
    </row>
    <row r="790" spans="1:30" hidden="1">
      <c r="A790" t="str">
        <f>Tabla20[[#This Row],[cedula]]&amp;Tabla20[[#This Row],[prog]]&amp;LEFT(Tabla20[[#This Row],[tipo]],3)</f>
        <v>0560150269201FIJ</v>
      </c>
      <c r="B790" s="135" t="s">
        <v>2463</v>
      </c>
      <c r="C790" s="135" t="s">
        <v>11</v>
      </c>
      <c r="D790" s="135" t="s">
        <v>2493</v>
      </c>
      <c r="E790" s="135" t="s">
        <v>3181</v>
      </c>
      <c r="F790" s="135" t="s">
        <v>3182</v>
      </c>
      <c r="G790" s="135" t="s">
        <v>3193</v>
      </c>
      <c r="H790" s="135" t="s">
        <v>1903</v>
      </c>
      <c r="I790" s="135" t="s">
        <v>805</v>
      </c>
      <c r="J790" s="135" t="s">
        <v>8</v>
      </c>
      <c r="K790" s="135" t="s">
        <v>804</v>
      </c>
      <c r="L790" s="138">
        <v>30000</v>
      </c>
      <c r="M790" s="141">
        <v>0</v>
      </c>
      <c r="N790" s="138">
        <v>912</v>
      </c>
      <c r="O790" s="138">
        <v>861</v>
      </c>
      <c r="P790" s="138">
        <f>SUM(Tabla20[[#This Row],[ADP]:[SFS - Salud Padres]])</f>
        <v>22589.61</v>
      </c>
      <c r="Q790" s="138">
        <v>5637.39</v>
      </c>
      <c r="R790" s="135" t="str">
        <f>_xlfn.XLOOKUP(Tabla20[[#This Row],[cedula]],EMPXSEXO[NODOC],EMPXSEXO[GENERO])</f>
        <v>F</v>
      </c>
      <c r="S790" s="135" t="str">
        <f>_xlfn.XLOOKUP(Tabla20[[#This Row],[nomdepto]],Tabla21[LUGAR],Tabla21[CODLUGAR])</f>
        <v>01.83.05</v>
      </c>
      <c r="T790" s="135" t="s">
        <v>3724</v>
      </c>
      <c r="U790" s="135" t="s">
        <v>3723</v>
      </c>
      <c r="V790" s="137">
        <v>0</v>
      </c>
      <c r="W790" s="139">
        <v>300</v>
      </c>
      <c r="X790" s="139">
        <v>22264.61</v>
      </c>
      <c r="Y790" s="137">
        <v>0</v>
      </c>
      <c r="Z790" s="137">
        <v>0</v>
      </c>
      <c r="AA790" s="138">
        <v>25</v>
      </c>
      <c r="AB790" s="137">
        <v>0</v>
      </c>
      <c r="AC790" s="137">
        <v>0</v>
      </c>
      <c r="AD790" s="137">
        <v>0</v>
      </c>
    </row>
    <row r="791" spans="1:30" hidden="1">
      <c r="A791" t="str">
        <f>Tabla20[[#This Row],[cedula]]&amp;Tabla20[[#This Row],[prog]]&amp;LEFT(Tabla20[[#This Row],[tipo]],3)</f>
        <v>0011513673113FIJ</v>
      </c>
      <c r="B791" s="135" t="s">
        <v>2463</v>
      </c>
      <c r="C791" s="135" t="s">
        <v>11</v>
      </c>
      <c r="D791" s="135" t="s">
        <v>2497</v>
      </c>
      <c r="E791" s="135" t="s">
        <v>3229</v>
      </c>
      <c r="F791" s="135" t="s">
        <v>3182</v>
      </c>
      <c r="G791" s="135" t="s">
        <v>3185</v>
      </c>
      <c r="H791" s="135" t="s">
        <v>2211</v>
      </c>
      <c r="I791" s="135" t="s">
        <v>130</v>
      </c>
      <c r="J791" s="135" t="s">
        <v>59</v>
      </c>
      <c r="K791" s="135" t="s">
        <v>105</v>
      </c>
      <c r="L791" s="138">
        <v>130000</v>
      </c>
      <c r="M791" s="139">
        <v>18767.759999999998</v>
      </c>
      <c r="N791" s="138">
        <v>3952</v>
      </c>
      <c r="O791" s="138">
        <v>3731</v>
      </c>
      <c r="P791" s="138">
        <f>SUM(Tabla20[[#This Row],[ADP]:[SFS - Salud Padres]])</f>
        <v>1602.45</v>
      </c>
      <c r="Q791" s="138">
        <v>101946.79</v>
      </c>
      <c r="R791" s="135" t="str">
        <f>_xlfn.XLOOKUP(Tabla20[[#This Row],[cedula]],EMPXSEXO[NODOC],EMPXSEXO[GENERO])</f>
        <v>M</v>
      </c>
      <c r="S791" s="135" t="str">
        <f>_xlfn.XLOOKUP(Tabla20[[#This Row],[nomdepto]],Tabla21[LUGAR],Tabla21[CODLUGAR])</f>
        <v>01.83.05.00.03</v>
      </c>
      <c r="T791" s="135" t="s">
        <v>3724</v>
      </c>
      <c r="U791" s="135" t="s">
        <v>3723</v>
      </c>
      <c r="V791" s="137">
        <v>0</v>
      </c>
      <c r="W791" s="137">
        <v>0</v>
      </c>
      <c r="X791" s="141">
        <v>0</v>
      </c>
      <c r="Y791" s="137">
        <v>0</v>
      </c>
      <c r="Z791" s="137">
        <v>0</v>
      </c>
      <c r="AA791" s="138">
        <v>25</v>
      </c>
      <c r="AB791" s="137">
        <v>0</v>
      </c>
      <c r="AC791" s="137">
        <v>0</v>
      </c>
      <c r="AD791" s="139">
        <v>1577.45</v>
      </c>
    </row>
    <row r="792" spans="1:30" hidden="1">
      <c r="A792" t="str">
        <f>Tabla20[[#This Row],[cedula]]&amp;Tabla20[[#This Row],[prog]]&amp;LEFT(Tabla20[[#This Row],[tipo]],3)</f>
        <v>0010092674013FIJ</v>
      </c>
      <c r="B792" s="135" t="s">
        <v>2463</v>
      </c>
      <c r="C792" s="135" t="s">
        <v>11</v>
      </c>
      <c r="D792" s="135" t="s">
        <v>2497</v>
      </c>
      <c r="E792" s="135" t="s">
        <v>3229</v>
      </c>
      <c r="F792" s="135" t="s">
        <v>3182</v>
      </c>
      <c r="G792" s="135" t="s">
        <v>3191</v>
      </c>
      <c r="H792" s="135" t="s">
        <v>1140</v>
      </c>
      <c r="I792" s="135" t="s">
        <v>441</v>
      </c>
      <c r="J792" s="135" t="s">
        <v>442</v>
      </c>
      <c r="K792" s="135" t="s">
        <v>105</v>
      </c>
      <c r="L792" s="138">
        <v>60000</v>
      </c>
      <c r="M792" s="138">
        <v>3486.68</v>
      </c>
      <c r="N792" s="138">
        <v>1824</v>
      </c>
      <c r="O792" s="138">
        <v>1722</v>
      </c>
      <c r="P792" s="138">
        <f>SUM(Tabla20[[#This Row],[ADP]:[SFS - Salud Padres]])</f>
        <v>4271</v>
      </c>
      <c r="Q792" s="138">
        <v>48696.32</v>
      </c>
      <c r="R792" s="135" t="str">
        <f>_xlfn.XLOOKUP(Tabla20[[#This Row],[cedula]],EMPXSEXO[NODOC],EMPXSEXO[GENERO])</f>
        <v>F</v>
      </c>
      <c r="S792" s="135" t="str">
        <f>_xlfn.XLOOKUP(Tabla20[[#This Row],[nomdepto]],Tabla21[LUGAR],Tabla21[CODLUGAR])</f>
        <v>01.83.05.00.03</v>
      </c>
      <c r="T792" s="135" t="s">
        <v>3724</v>
      </c>
      <c r="U792" s="135" t="s">
        <v>3723</v>
      </c>
      <c r="V792" s="137">
        <v>0</v>
      </c>
      <c r="W792" s="139">
        <v>600</v>
      </c>
      <c r="X792" s="138">
        <v>3546</v>
      </c>
      <c r="Y792" s="137">
        <v>0</v>
      </c>
      <c r="Z792" s="139">
        <v>100</v>
      </c>
      <c r="AA792" s="138">
        <v>25</v>
      </c>
      <c r="AB792" s="137">
        <v>0</v>
      </c>
      <c r="AC792" s="137">
        <v>0</v>
      </c>
      <c r="AD792" s="140">
        <v>0</v>
      </c>
    </row>
    <row r="793" spans="1:30" hidden="1">
      <c r="A793" t="str">
        <f>Tabla20[[#This Row],[cedula]]&amp;Tabla20[[#This Row],[prog]]&amp;LEFT(Tabla20[[#This Row],[tipo]],3)</f>
        <v>2250088956713FIJ</v>
      </c>
      <c r="B793" s="135" t="s">
        <v>2463</v>
      </c>
      <c r="C793" s="135" t="s">
        <v>11</v>
      </c>
      <c r="D793" s="135" t="s">
        <v>2497</v>
      </c>
      <c r="E793" s="135" t="s">
        <v>3229</v>
      </c>
      <c r="F793" s="135" t="s">
        <v>3182</v>
      </c>
      <c r="G793" s="135" t="s">
        <v>3185</v>
      </c>
      <c r="H793" s="135" t="s">
        <v>2210</v>
      </c>
      <c r="I793" s="135" t="s">
        <v>1334</v>
      </c>
      <c r="J793" s="135" t="s">
        <v>32</v>
      </c>
      <c r="K793" s="135" t="s">
        <v>105</v>
      </c>
      <c r="L793" s="138">
        <v>40000</v>
      </c>
      <c r="M793" s="138">
        <v>442.65</v>
      </c>
      <c r="N793" s="138">
        <v>1216</v>
      </c>
      <c r="O793" s="138">
        <v>1148</v>
      </c>
      <c r="P793" s="138">
        <f>SUM(Tabla20[[#This Row],[ADP]:[SFS - Salud Padres]])</f>
        <v>9423.5</v>
      </c>
      <c r="Q793" s="138">
        <v>27769.85</v>
      </c>
      <c r="R793" s="135" t="str">
        <f>_xlfn.XLOOKUP(Tabla20[[#This Row],[cedula]],EMPXSEXO[NODOC],EMPXSEXO[GENERO])</f>
        <v>F</v>
      </c>
      <c r="S793" s="135" t="str">
        <f>_xlfn.XLOOKUP(Tabla20[[#This Row],[nomdepto]],Tabla21[LUGAR],Tabla21[CODLUGAR])</f>
        <v>01.83.05.00.03</v>
      </c>
      <c r="T793" s="135" t="s">
        <v>3724</v>
      </c>
      <c r="U793" s="135" t="s">
        <v>3723</v>
      </c>
      <c r="V793" s="137">
        <v>0</v>
      </c>
      <c r="W793" s="137">
        <v>0</v>
      </c>
      <c r="X793" s="139">
        <v>9398.5</v>
      </c>
      <c r="Y793" s="137">
        <v>0</v>
      </c>
      <c r="Z793" s="137">
        <v>0</v>
      </c>
      <c r="AA793" s="138">
        <v>25</v>
      </c>
      <c r="AB793" s="137">
        <v>0</v>
      </c>
      <c r="AC793" s="137">
        <v>0</v>
      </c>
      <c r="AD793" s="140">
        <v>0</v>
      </c>
    </row>
    <row r="794" spans="1:30" hidden="1">
      <c r="A794" t="str">
        <f>Tabla20[[#This Row],[cedula]]&amp;Tabla20[[#This Row],[prog]]&amp;LEFT(Tabla20[[#This Row],[tipo]],3)</f>
        <v>0270000657613FIJ</v>
      </c>
      <c r="B794" s="135" t="s">
        <v>2463</v>
      </c>
      <c r="C794" s="135" t="s">
        <v>11</v>
      </c>
      <c r="D794" s="135" t="s">
        <v>2497</v>
      </c>
      <c r="E794" s="135" t="s">
        <v>3229</v>
      </c>
      <c r="F794" s="135" t="s">
        <v>3182</v>
      </c>
      <c r="G794" s="135" t="s">
        <v>3193</v>
      </c>
      <c r="H794" s="135" t="s">
        <v>2213</v>
      </c>
      <c r="I794" s="135" t="s">
        <v>197</v>
      </c>
      <c r="J794" s="135" t="s">
        <v>198</v>
      </c>
      <c r="K794" s="135" t="s">
        <v>105</v>
      </c>
      <c r="L794" s="138">
        <v>40000</v>
      </c>
      <c r="M794" s="139">
        <v>442.65</v>
      </c>
      <c r="N794" s="138">
        <v>1216</v>
      </c>
      <c r="O794" s="138">
        <v>1148</v>
      </c>
      <c r="P794" s="138">
        <f>SUM(Tabla20[[#This Row],[ADP]:[SFS - Salud Padres]])</f>
        <v>9651.73</v>
      </c>
      <c r="Q794" s="138">
        <v>27541.62</v>
      </c>
      <c r="R794" s="135" t="str">
        <f>_xlfn.XLOOKUP(Tabla20[[#This Row],[cedula]],EMPXSEXO[NODOC],EMPXSEXO[GENERO])</f>
        <v>F</v>
      </c>
      <c r="S794" s="135" t="str">
        <f>_xlfn.XLOOKUP(Tabla20[[#This Row],[nomdepto]],Tabla21[LUGAR],Tabla21[CODLUGAR])</f>
        <v>01.83.05.00.03</v>
      </c>
      <c r="T794" s="135" t="s">
        <v>3724</v>
      </c>
      <c r="U794" s="135" t="s">
        <v>3723</v>
      </c>
      <c r="V794" s="137">
        <v>0</v>
      </c>
      <c r="W794" s="137">
        <v>0</v>
      </c>
      <c r="X794" s="139">
        <v>9576.73</v>
      </c>
      <c r="Y794" s="137">
        <v>0</v>
      </c>
      <c r="Z794" s="138">
        <v>50</v>
      </c>
      <c r="AA794" s="138">
        <v>25</v>
      </c>
      <c r="AB794" s="137">
        <v>0</v>
      </c>
      <c r="AC794" s="137">
        <v>0</v>
      </c>
      <c r="AD794" s="137">
        <v>0</v>
      </c>
    </row>
    <row r="795" spans="1:30" hidden="1">
      <c r="A795" t="str">
        <f>Tabla20[[#This Row],[cedula]]&amp;Tabla20[[#This Row],[prog]]&amp;LEFT(Tabla20[[#This Row],[tipo]],3)</f>
        <v>0010131752713FIJ</v>
      </c>
      <c r="B795" s="135" t="s">
        <v>2463</v>
      </c>
      <c r="C795" s="135" t="s">
        <v>11</v>
      </c>
      <c r="D795" s="135" t="s">
        <v>2497</v>
      </c>
      <c r="E795" s="135" t="s">
        <v>3229</v>
      </c>
      <c r="F795" s="135" t="s">
        <v>3182</v>
      </c>
      <c r="G795" s="135" t="s">
        <v>3186</v>
      </c>
      <c r="H795" s="135" t="s">
        <v>3565</v>
      </c>
      <c r="I795" s="135" t="s">
        <v>3566</v>
      </c>
      <c r="J795" s="135" t="s">
        <v>30</v>
      </c>
      <c r="K795" s="135" t="s">
        <v>105</v>
      </c>
      <c r="L795" s="138">
        <v>36000</v>
      </c>
      <c r="M795" s="141">
        <v>0</v>
      </c>
      <c r="N795" s="138">
        <v>1094.4000000000001</v>
      </c>
      <c r="O795" s="138">
        <v>1033.2</v>
      </c>
      <c r="P795" s="138">
        <f>SUM(Tabla20[[#This Row],[ADP]:[SFS - Salud Padres]])</f>
        <v>1571</v>
      </c>
      <c r="Q795" s="138">
        <v>32301.4</v>
      </c>
      <c r="R795" s="135" t="str">
        <f>_xlfn.XLOOKUP(Tabla20[[#This Row],[cedula]],EMPXSEXO[NODOC],EMPXSEXO[GENERO])</f>
        <v>M</v>
      </c>
      <c r="S795" s="135" t="str">
        <f>_xlfn.XLOOKUP(Tabla20[[#This Row],[nomdepto]],Tabla21[LUGAR],Tabla21[CODLUGAR])</f>
        <v>01.83.05.00.03</v>
      </c>
      <c r="T795" s="135" t="s">
        <v>3724</v>
      </c>
      <c r="U795" s="135" t="s">
        <v>3723</v>
      </c>
      <c r="V795" s="137">
        <v>0</v>
      </c>
      <c r="W795" s="140">
        <v>0</v>
      </c>
      <c r="X795" s="138">
        <v>1546</v>
      </c>
      <c r="Y795" s="137">
        <v>0</v>
      </c>
      <c r="Z795" s="141">
        <v>0</v>
      </c>
      <c r="AA795" s="138">
        <v>25</v>
      </c>
      <c r="AB795" s="137">
        <v>0</v>
      </c>
      <c r="AC795" s="137">
        <v>0</v>
      </c>
      <c r="AD795" s="141">
        <v>0</v>
      </c>
    </row>
    <row r="796" spans="1:30" hidden="1">
      <c r="A796" t="str">
        <f>Tabla20[[#This Row],[cedula]]&amp;Tabla20[[#This Row],[prog]]&amp;LEFT(Tabla20[[#This Row],[tipo]],3)</f>
        <v>0010203969013FIJ</v>
      </c>
      <c r="B796" s="135" t="s">
        <v>2463</v>
      </c>
      <c r="C796" s="135" t="s">
        <v>11</v>
      </c>
      <c r="D796" s="135" t="s">
        <v>2497</v>
      </c>
      <c r="E796" s="135" t="s">
        <v>3229</v>
      </c>
      <c r="F796" s="135" t="s">
        <v>3182</v>
      </c>
      <c r="G796" s="135" t="s">
        <v>3190</v>
      </c>
      <c r="H796" s="135" t="s">
        <v>2207</v>
      </c>
      <c r="I796" s="135" t="s">
        <v>117</v>
      </c>
      <c r="J796" s="135" t="s">
        <v>118</v>
      </c>
      <c r="K796" s="135" t="s">
        <v>105</v>
      </c>
      <c r="L796" s="138">
        <v>35000</v>
      </c>
      <c r="M796" s="141">
        <v>0</v>
      </c>
      <c r="N796" s="138">
        <v>1064</v>
      </c>
      <c r="O796" s="138">
        <v>1004.5</v>
      </c>
      <c r="P796" s="138">
        <f>SUM(Tabla20[[#This Row],[ADP]:[SFS - Salud Padres]])</f>
        <v>425</v>
      </c>
      <c r="Q796" s="138">
        <v>32506.5</v>
      </c>
      <c r="R796" s="135" t="str">
        <f>_xlfn.XLOOKUP(Tabla20[[#This Row],[cedula]],EMPXSEXO[NODOC],EMPXSEXO[GENERO])</f>
        <v>M</v>
      </c>
      <c r="S796" s="135" t="str">
        <f>_xlfn.XLOOKUP(Tabla20[[#This Row],[nomdepto]],Tabla21[LUGAR],Tabla21[CODLUGAR])</f>
        <v>01.83.05.00.03</v>
      </c>
      <c r="T796" s="135" t="s">
        <v>3724</v>
      </c>
      <c r="U796" s="135" t="s">
        <v>3723</v>
      </c>
      <c r="V796" s="137">
        <v>0</v>
      </c>
      <c r="W796" s="139">
        <v>400</v>
      </c>
      <c r="X796" s="137">
        <v>0</v>
      </c>
      <c r="Y796" s="137">
        <v>0</v>
      </c>
      <c r="Z796" s="137">
        <v>0</v>
      </c>
      <c r="AA796" s="138">
        <v>25</v>
      </c>
      <c r="AB796" s="137">
        <v>0</v>
      </c>
      <c r="AC796" s="137">
        <v>0</v>
      </c>
      <c r="AD796" s="137">
        <v>0</v>
      </c>
    </row>
    <row r="797" spans="1:30" hidden="1">
      <c r="A797" t="str">
        <f>Tabla20[[#This Row],[cedula]]&amp;Tabla20[[#This Row],[prog]]&amp;LEFT(Tabla20[[#This Row],[tipo]],3)</f>
        <v>0010435989813FIJ</v>
      </c>
      <c r="B797" s="135" t="s">
        <v>2463</v>
      </c>
      <c r="C797" s="135" t="s">
        <v>11</v>
      </c>
      <c r="D797" s="135" t="s">
        <v>2497</v>
      </c>
      <c r="E797" s="135" t="s">
        <v>3229</v>
      </c>
      <c r="F797" s="135" t="s">
        <v>3182</v>
      </c>
      <c r="G797" s="135" t="s">
        <v>3185</v>
      </c>
      <c r="H797" s="135" t="s">
        <v>2205</v>
      </c>
      <c r="I797" s="135" t="s">
        <v>104</v>
      </c>
      <c r="J797" s="135" t="s">
        <v>106</v>
      </c>
      <c r="K797" s="135" t="s">
        <v>105</v>
      </c>
      <c r="L797" s="138">
        <v>30000</v>
      </c>
      <c r="M797" s="141">
        <v>0</v>
      </c>
      <c r="N797" s="138">
        <v>912</v>
      </c>
      <c r="O797" s="138">
        <v>861</v>
      </c>
      <c r="P797" s="138">
        <f>SUM(Tabla20[[#This Row],[ADP]:[SFS - Salud Padres]])</f>
        <v>2741.77</v>
      </c>
      <c r="Q797" s="138">
        <v>25485.23</v>
      </c>
      <c r="R797" s="135" t="str">
        <f>_xlfn.XLOOKUP(Tabla20[[#This Row],[cedula]],EMPXSEXO[NODOC],EMPXSEXO[GENERO])</f>
        <v>M</v>
      </c>
      <c r="S797" s="135" t="str">
        <f>_xlfn.XLOOKUP(Tabla20[[#This Row],[nomdepto]],Tabla21[LUGAR],Tabla21[CODLUGAR])</f>
        <v>01.83.05.00.03</v>
      </c>
      <c r="T797" s="135" t="s">
        <v>3724</v>
      </c>
      <c r="U797" s="135" t="s">
        <v>3723</v>
      </c>
      <c r="V797" s="137">
        <v>0</v>
      </c>
      <c r="W797" s="138">
        <v>300</v>
      </c>
      <c r="X797" s="139">
        <v>2366.77</v>
      </c>
      <c r="Y797" s="137">
        <v>0</v>
      </c>
      <c r="Z797" s="138">
        <v>50</v>
      </c>
      <c r="AA797" s="138">
        <v>25</v>
      </c>
      <c r="AB797" s="137">
        <v>0</v>
      </c>
      <c r="AC797" s="137">
        <v>0</v>
      </c>
      <c r="AD797" s="137">
        <v>0</v>
      </c>
    </row>
    <row r="798" spans="1:30" hidden="1">
      <c r="A798" t="str">
        <f>Tabla20[[#This Row],[cedula]]&amp;Tabla20[[#This Row],[prog]]&amp;LEFT(Tabla20[[#This Row],[tipo]],3)</f>
        <v>0011061893113FIJ</v>
      </c>
      <c r="B798" s="135" t="s">
        <v>2463</v>
      </c>
      <c r="C798" s="135" t="s">
        <v>11</v>
      </c>
      <c r="D798" s="135" t="s">
        <v>2497</v>
      </c>
      <c r="E798" s="135" t="s">
        <v>3229</v>
      </c>
      <c r="F798" s="135" t="s">
        <v>3182</v>
      </c>
      <c r="G798" s="135" t="s">
        <v>3185</v>
      </c>
      <c r="H798" s="135" t="s">
        <v>1326</v>
      </c>
      <c r="I798" s="135" t="s">
        <v>108</v>
      </c>
      <c r="J798" s="135" t="s">
        <v>109</v>
      </c>
      <c r="K798" s="135" t="s">
        <v>105</v>
      </c>
      <c r="L798" s="138">
        <v>30000</v>
      </c>
      <c r="M798" s="141">
        <v>0</v>
      </c>
      <c r="N798" s="138">
        <v>912</v>
      </c>
      <c r="O798" s="138">
        <v>861</v>
      </c>
      <c r="P798" s="138">
        <f>SUM(Tabla20[[#This Row],[ADP]:[SFS - Salud Padres]])</f>
        <v>9915.75</v>
      </c>
      <c r="Q798" s="138">
        <v>18311.25</v>
      </c>
      <c r="R798" s="135" t="str">
        <f>_xlfn.XLOOKUP(Tabla20[[#This Row],[cedula]],EMPXSEXO[NODOC],EMPXSEXO[GENERO])</f>
        <v>M</v>
      </c>
      <c r="S798" s="135" t="str">
        <f>_xlfn.XLOOKUP(Tabla20[[#This Row],[nomdepto]],Tabla21[LUGAR],Tabla21[CODLUGAR])</f>
        <v>01.83.05.00.03</v>
      </c>
      <c r="T798" s="135" t="s">
        <v>3724</v>
      </c>
      <c r="U798" s="135" t="s">
        <v>3723</v>
      </c>
      <c r="V798" s="137">
        <v>0</v>
      </c>
      <c r="W798" s="139">
        <v>300</v>
      </c>
      <c r="X798" s="138">
        <v>9540.75</v>
      </c>
      <c r="Y798" s="137">
        <v>0</v>
      </c>
      <c r="Z798" s="138">
        <v>50</v>
      </c>
      <c r="AA798" s="138">
        <v>25</v>
      </c>
      <c r="AB798" s="137">
        <v>0</v>
      </c>
      <c r="AC798" s="137">
        <v>0</v>
      </c>
      <c r="AD798" s="137">
        <v>0</v>
      </c>
    </row>
    <row r="799" spans="1:30" hidden="1">
      <c r="A799" t="str">
        <f>Tabla20[[#This Row],[cedula]]&amp;Tabla20[[#This Row],[prog]]&amp;LEFT(Tabla20[[#This Row],[tipo]],3)</f>
        <v>0011137584613FIJ</v>
      </c>
      <c r="B799" s="135" t="s">
        <v>2463</v>
      </c>
      <c r="C799" s="135" t="s">
        <v>11</v>
      </c>
      <c r="D799" s="135" t="s">
        <v>2497</v>
      </c>
      <c r="E799" s="135" t="s">
        <v>3229</v>
      </c>
      <c r="F799" s="135" t="s">
        <v>3182</v>
      </c>
      <c r="G799" s="135" t="s">
        <v>3185</v>
      </c>
      <c r="H799" s="135" t="s">
        <v>1327</v>
      </c>
      <c r="I799" s="135" t="s">
        <v>111</v>
      </c>
      <c r="J799" s="135" t="s">
        <v>112</v>
      </c>
      <c r="K799" s="135" t="s">
        <v>105</v>
      </c>
      <c r="L799" s="138">
        <v>30000</v>
      </c>
      <c r="M799" s="141">
        <v>0</v>
      </c>
      <c r="N799" s="138">
        <v>912</v>
      </c>
      <c r="O799" s="138">
        <v>861</v>
      </c>
      <c r="P799" s="138">
        <f>SUM(Tabla20[[#This Row],[ADP]:[SFS - Salud Padres]])</f>
        <v>5198.45</v>
      </c>
      <c r="Q799" s="138">
        <v>23028.55</v>
      </c>
      <c r="R799" s="135" t="str">
        <f>_xlfn.XLOOKUP(Tabla20[[#This Row],[cedula]],EMPXSEXO[NODOC],EMPXSEXO[GENERO])</f>
        <v>M</v>
      </c>
      <c r="S799" s="135" t="str">
        <f>_xlfn.XLOOKUP(Tabla20[[#This Row],[nomdepto]],Tabla21[LUGAR],Tabla21[CODLUGAR])</f>
        <v>01.83.05.00.03</v>
      </c>
      <c r="T799" s="135" t="s">
        <v>3724</v>
      </c>
      <c r="U799" s="135" t="s">
        <v>3723</v>
      </c>
      <c r="V799" s="137">
        <v>0</v>
      </c>
      <c r="W799" s="137">
        <v>0</v>
      </c>
      <c r="X799" s="139">
        <v>3546</v>
      </c>
      <c r="Y799" s="137">
        <v>0</v>
      </c>
      <c r="Z799" s="139">
        <v>50</v>
      </c>
      <c r="AA799" s="138">
        <v>25</v>
      </c>
      <c r="AB799" s="137">
        <v>0</v>
      </c>
      <c r="AC799" s="137">
        <v>0</v>
      </c>
      <c r="AD799" s="139">
        <v>1577.45</v>
      </c>
    </row>
    <row r="800" spans="1:30" hidden="1">
      <c r="A800" t="str">
        <f>Tabla20[[#This Row],[cedula]]&amp;Tabla20[[#This Row],[prog]]&amp;LEFT(Tabla20[[#This Row],[tipo]],3)</f>
        <v>0010240231013FIJ</v>
      </c>
      <c r="B800" s="135" t="s">
        <v>2463</v>
      </c>
      <c r="C800" s="135" t="s">
        <v>11</v>
      </c>
      <c r="D800" s="135" t="s">
        <v>2497</v>
      </c>
      <c r="E800" s="135" t="s">
        <v>3229</v>
      </c>
      <c r="F800" s="135" t="s">
        <v>3182</v>
      </c>
      <c r="G800" s="135" t="s">
        <v>3185</v>
      </c>
      <c r="H800" s="135" t="s">
        <v>1328</v>
      </c>
      <c r="I800" s="135" t="s">
        <v>113</v>
      </c>
      <c r="J800" s="135" t="s">
        <v>114</v>
      </c>
      <c r="K800" s="135" t="s">
        <v>105</v>
      </c>
      <c r="L800" s="138">
        <v>30000</v>
      </c>
      <c r="M800" s="137">
        <v>0</v>
      </c>
      <c r="N800" s="138">
        <v>912</v>
      </c>
      <c r="O800" s="138">
        <v>861</v>
      </c>
      <c r="P800" s="138">
        <f>SUM(Tabla20[[#This Row],[ADP]:[SFS - Salud Padres]])</f>
        <v>5892.38</v>
      </c>
      <c r="Q800" s="138">
        <v>22334.62</v>
      </c>
      <c r="R800" s="135" t="str">
        <f>_xlfn.XLOOKUP(Tabla20[[#This Row],[cedula]],EMPXSEXO[NODOC],EMPXSEXO[GENERO])</f>
        <v>F</v>
      </c>
      <c r="S800" s="135" t="str">
        <f>_xlfn.XLOOKUP(Tabla20[[#This Row],[nomdepto]],Tabla21[LUGAR],Tabla21[CODLUGAR])</f>
        <v>01.83.05.00.03</v>
      </c>
      <c r="T800" s="135" t="s">
        <v>3724</v>
      </c>
      <c r="U800" s="135" t="s">
        <v>3723</v>
      </c>
      <c r="V800" s="137">
        <v>0</v>
      </c>
      <c r="W800" s="139">
        <v>300</v>
      </c>
      <c r="X800" s="139">
        <v>5517.38</v>
      </c>
      <c r="Y800" s="137">
        <v>0</v>
      </c>
      <c r="Z800" s="139">
        <v>50</v>
      </c>
      <c r="AA800" s="138">
        <v>25</v>
      </c>
      <c r="AB800" s="137">
        <v>0</v>
      </c>
      <c r="AC800" s="137">
        <v>0</v>
      </c>
      <c r="AD800" s="137">
        <v>0</v>
      </c>
    </row>
    <row r="801" spans="1:30" hidden="1">
      <c r="A801" t="str">
        <f>Tabla20[[#This Row],[cedula]]&amp;Tabla20[[#This Row],[prog]]&amp;LEFT(Tabla20[[#This Row],[tipo]],3)</f>
        <v>0010895810913FIJ</v>
      </c>
      <c r="B801" s="135" t="s">
        <v>2463</v>
      </c>
      <c r="C801" s="135" t="s">
        <v>11</v>
      </c>
      <c r="D801" s="135" t="s">
        <v>2497</v>
      </c>
      <c r="E801" s="135" t="s">
        <v>3229</v>
      </c>
      <c r="F801" s="135" t="s">
        <v>3182</v>
      </c>
      <c r="G801" s="135" t="s">
        <v>3189</v>
      </c>
      <c r="H801" s="135" t="s">
        <v>1330</v>
      </c>
      <c r="I801" s="135" t="s">
        <v>120</v>
      </c>
      <c r="J801" s="135" t="s">
        <v>10</v>
      </c>
      <c r="K801" s="135" t="s">
        <v>105</v>
      </c>
      <c r="L801" s="138">
        <v>30000</v>
      </c>
      <c r="M801" s="140">
        <v>0</v>
      </c>
      <c r="N801" s="138">
        <v>912</v>
      </c>
      <c r="O801" s="138">
        <v>861</v>
      </c>
      <c r="P801" s="138">
        <f>SUM(Tabla20[[#This Row],[ADP]:[SFS - Salud Padres]])</f>
        <v>3121</v>
      </c>
      <c r="Q801" s="138">
        <v>25106</v>
      </c>
      <c r="R801" s="135" t="str">
        <f>_xlfn.XLOOKUP(Tabla20[[#This Row],[cedula]],EMPXSEXO[NODOC],EMPXSEXO[GENERO])</f>
        <v>F</v>
      </c>
      <c r="S801" s="135" t="str">
        <f>_xlfn.XLOOKUP(Tabla20[[#This Row],[nomdepto]],Tabla21[LUGAR],Tabla21[CODLUGAR])</f>
        <v>01.83.05.00.03</v>
      </c>
      <c r="T801" s="135" t="s">
        <v>3724</v>
      </c>
      <c r="U801" s="135" t="s">
        <v>3723</v>
      </c>
      <c r="V801" s="137">
        <v>0</v>
      </c>
      <c r="W801" s="139">
        <v>300</v>
      </c>
      <c r="X801" s="138">
        <v>2746</v>
      </c>
      <c r="Y801" s="137">
        <v>0</v>
      </c>
      <c r="Z801" s="139">
        <v>50</v>
      </c>
      <c r="AA801" s="138">
        <v>25</v>
      </c>
      <c r="AB801" s="137">
        <v>0</v>
      </c>
      <c r="AC801" s="137">
        <v>0</v>
      </c>
      <c r="AD801" s="141">
        <v>0</v>
      </c>
    </row>
    <row r="802" spans="1:30" hidden="1">
      <c r="A802" t="str">
        <f>Tabla20[[#This Row],[cedula]]&amp;Tabla20[[#This Row],[prog]]&amp;LEFT(Tabla20[[#This Row],[tipo]],3)</f>
        <v>0010283004913FIJ</v>
      </c>
      <c r="B802" s="135" t="s">
        <v>2463</v>
      </c>
      <c r="C802" s="135" t="s">
        <v>11</v>
      </c>
      <c r="D802" s="135" t="s">
        <v>2497</v>
      </c>
      <c r="E802" s="135" t="s">
        <v>3229</v>
      </c>
      <c r="F802" s="135" t="s">
        <v>3182</v>
      </c>
      <c r="G802" s="135" t="s">
        <v>3189</v>
      </c>
      <c r="H802" s="135" t="s">
        <v>1331</v>
      </c>
      <c r="I802" s="135" t="s">
        <v>121</v>
      </c>
      <c r="J802" s="135" t="s">
        <v>109</v>
      </c>
      <c r="K802" s="135" t="s">
        <v>105</v>
      </c>
      <c r="L802" s="138">
        <v>30000</v>
      </c>
      <c r="M802" s="140">
        <v>0</v>
      </c>
      <c r="N802" s="138">
        <v>912</v>
      </c>
      <c r="O802" s="138">
        <v>861</v>
      </c>
      <c r="P802" s="138">
        <f>SUM(Tabla20[[#This Row],[ADP]:[SFS - Salud Padres]])</f>
        <v>75</v>
      </c>
      <c r="Q802" s="138">
        <v>28152</v>
      </c>
      <c r="R802" s="135" t="str">
        <f>_xlfn.XLOOKUP(Tabla20[[#This Row],[cedula]],EMPXSEXO[NODOC],EMPXSEXO[GENERO])</f>
        <v>M</v>
      </c>
      <c r="S802" s="135" t="str">
        <f>_xlfn.XLOOKUP(Tabla20[[#This Row],[nomdepto]],Tabla21[LUGAR],Tabla21[CODLUGAR])</f>
        <v>01.83.05.00.03</v>
      </c>
      <c r="T802" s="135" t="s">
        <v>3724</v>
      </c>
      <c r="U802" s="135" t="s">
        <v>3723</v>
      </c>
      <c r="V802" s="137">
        <v>0</v>
      </c>
      <c r="W802" s="137">
        <v>0</v>
      </c>
      <c r="X802" s="137">
        <v>0</v>
      </c>
      <c r="Y802" s="137">
        <v>0</v>
      </c>
      <c r="Z802" s="139">
        <v>50</v>
      </c>
      <c r="AA802" s="138">
        <v>25</v>
      </c>
      <c r="AB802" s="137">
        <v>0</v>
      </c>
      <c r="AC802" s="137">
        <v>0</v>
      </c>
      <c r="AD802" s="137">
        <v>0</v>
      </c>
    </row>
    <row r="803" spans="1:30" hidden="1">
      <c r="A803" t="str">
        <f>Tabla20[[#This Row],[cedula]]&amp;Tabla20[[#This Row],[prog]]&amp;LEFT(Tabla20[[#This Row],[tipo]],3)</f>
        <v>0010006162113FIJ</v>
      </c>
      <c r="B803" s="135" t="s">
        <v>2463</v>
      </c>
      <c r="C803" s="135" t="s">
        <v>11</v>
      </c>
      <c r="D803" s="135" t="s">
        <v>2497</v>
      </c>
      <c r="E803" s="135" t="s">
        <v>3229</v>
      </c>
      <c r="F803" s="135" t="s">
        <v>3182</v>
      </c>
      <c r="G803" s="135" t="s">
        <v>3187</v>
      </c>
      <c r="H803" s="135" t="s">
        <v>2209</v>
      </c>
      <c r="I803" s="135" t="s">
        <v>127</v>
      </c>
      <c r="J803" s="135" t="s">
        <v>110</v>
      </c>
      <c r="K803" s="135" t="s">
        <v>105</v>
      </c>
      <c r="L803" s="138">
        <v>30000</v>
      </c>
      <c r="M803" s="141">
        <v>0</v>
      </c>
      <c r="N803" s="138">
        <v>912</v>
      </c>
      <c r="O803" s="138">
        <v>861</v>
      </c>
      <c r="P803" s="138">
        <f>SUM(Tabla20[[#This Row],[ADP]:[SFS - Salud Padres]])</f>
        <v>25</v>
      </c>
      <c r="Q803" s="138">
        <v>28202</v>
      </c>
      <c r="R803" s="135" t="str">
        <f>_xlfn.XLOOKUP(Tabla20[[#This Row],[cedula]],EMPXSEXO[NODOC],EMPXSEXO[GENERO])</f>
        <v>M</v>
      </c>
      <c r="S803" s="135" t="str">
        <f>_xlfn.XLOOKUP(Tabla20[[#This Row],[nomdepto]],Tabla21[LUGAR],Tabla21[CODLUGAR])</f>
        <v>01.83.05.00.03</v>
      </c>
      <c r="T803" s="135" t="s">
        <v>3724</v>
      </c>
      <c r="U803" s="135" t="s">
        <v>3723</v>
      </c>
      <c r="V803" s="137">
        <v>0</v>
      </c>
      <c r="W803" s="137">
        <v>0</v>
      </c>
      <c r="X803" s="137">
        <v>0</v>
      </c>
      <c r="Y803" s="137">
        <v>0</v>
      </c>
      <c r="Z803" s="137">
        <v>0</v>
      </c>
      <c r="AA803" s="138">
        <v>25</v>
      </c>
      <c r="AB803" s="137">
        <v>0</v>
      </c>
      <c r="AC803" s="137">
        <v>0</v>
      </c>
      <c r="AD803" s="141">
        <v>0</v>
      </c>
    </row>
    <row r="804" spans="1:30" hidden="1">
      <c r="A804" t="str">
        <f>Tabla20[[#This Row],[cedula]]&amp;Tabla20[[#This Row],[prog]]&amp;LEFT(Tabla20[[#This Row],[tipo]],3)</f>
        <v>0010191984313FIJ</v>
      </c>
      <c r="B804" s="135" t="s">
        <v>2463</v>
      </c>
      <c r="C804" s="135" t="s">
        <v>11</v>
      </c>
      <c r="D804" s="135" t="s">
        <v>2497</v>
      </c>
      <c r="E804" s="135" t="s">
        <v>3229</v>
      </c>
      <c r="F804" s="135" t="s">
        <v>3182</v>
      </c>
      <c r="G804" s="135" t="s">
        <v>3185</v>
      </c>
      <c r="H804" s="135" t="s">
        <v>1335</v>
      </c>
      <c r="I804" s="135" t="s">
        <v>129</v>
      </c>
      <c r="J804" s="135" t="s">
        <v>110</v>
      </c>
      <c r="K804" s="135" t="s">
        <v>105</v>
      </c>
      <c r="L804" s="138">
        <v>30000</v>
      </c>
      <c r="M804" s="141">
        <v>0</v>
      </c>
      <c r="N804" s="138">
        <v>912</v>
      </c>
      <c r="O804" s="138">
        <v>861</v>
      </c>
      <c r="P804" s="138">
        <f>SUM(Tabla20[[#This Row],[ADP]:[SFS - Salud Padres]])</f>
        <v>6702.02</v>
      </c>
      <c r="Q804" s="138">
        <v>21524.98</v>
      </c>
      <c r="R804" s="135" t="str">
        <f>_xlfn.XLOOKUP(Tabla20[[#This Row],[cedula]],EMPXSEXO[NODOC],EMPXSEXO[GENERO])</f>
        <v>F</v>
      </c>
      <c r="S804" s="135" t="str">
        <f>_xlfn.XLOOKUP(Tabla20[[#This Row],[nomdepto]],Tabla21[LUGAR],Tabla21[CODLUGAR])</f>
        <v>01.83.05.00.03</v>
      </c>
      <c r="T804" s="135" t="s">
        <v>3724</v>
      </c>
      <c r="U804" s="135" t="s">
        <v>3723</v>
      </c>
      <c r="V804" s="137">
        <v>0</v>
      </c>
      <c r="W804" s="139">
        <v>300</v>
      </c>
      <c r="X804" s="139">
        <v>6327.02</v>
      </c>
      <c r="Y804" s="137">
        <v>0</v>
      </c>
      <c r="Z804" s="139">
        <v>50</v>
      </c>
      <c r="AA804" s="138">
        <v>25</v>
      </c>
      <c r="AB804" s="137">
        <v>0</v>
      </c>
      <c r="AC804" s="137">
        <v>0</v>
      </c>
      <c r="AD804" s="137">
        <v>0</v>
      </c>
    </row>
    <row r="805" spans="1:30" hidden="1">
      <c r="A805" t="str">
        <f>Tabla20[[#This Row],[cedula]]&amp;Tabla20[[#This Row],[prog]]&amp;LEFT(Tabla20[[#This Row],[tipo]],3)</f>
        <v>0010540738113FIJ</v>
      </c>
      <c r="B805" s="135" t="s">
        <v>2463</v>
      </c>
      <c r="C805" s="135" t="s">
        <v>11</v>
      </c>
      <c r="D805" s="135" t="s">
        <v>2497</v>
      </c>
      <c r="E805" s="135" t="s">
        <v>3229</v>
      </c>
      <c r="F805" s="135" t="s">
        <v>3182</v>
      </c>
      <c r="G805" s="135" t="s">
        <v>3185</v>
      </c>
      <c r="H805" s="135" t="s">
        <v>1333</v>
      </c>
      <c r="I805" s="135" t="s">
        <v>124</v>
      </c>
      <c r="J805" s="135" t="s">
        <v>125</v>
      </c>
      <c r="K805" s="135" t="s">
        <v>105</v>
      </c>
      <c r="L805" s="138">
        <v>25000</v>
      </c>
      <c r="M805" s="137">
        <v>0</v>
      </c>
      <c r="N805" s="138">
        <v>760</v>
      </c>
      <c r="O805" s="138">
        <v>717.5</v>
      </c>
      <c r="P805" s="138">
        <f>SUM(Tabla20[[#This Row],[ADP]:[SFS - Salud Padres]])</f>
        <v>5032.62</v>
      </c>
      <c r="Q805" s="138">
        <v>18489.88</v>
      </c>
      <c r="R805" s="135" t="str">
        <f>_xlfn.XLOOKUP(Tabla20[[#This Row],[cedula]],EMPXSEXO[NODOC],EMPXSEXO[GENERO])</f>
        <v>F</v>
      </c>
      <c r="S805" s="135" t="str">
        <f>_xlfn.XLOOKUP(Tabla20[[#This Row],[nomdepto]],Tabla21[LUGAR],Tabla21[CODLUGAR])</f>
        <v>01.83.05.00.03</v>
      </c>
      <c r="T805" s="135" t="s">
        <v>3724</v>
      </c>
      <c r="U805" s="135" t="s">
        <v>3723</v>
      </c>
      <c r="V805" s="137">
        <v>0</v>
      </c>
      <c r="W805" s="139">
        <v>300</v>
      </c>
      <c r="X805" s="139">
        <v>4657.62</v>
      </c>
      <c r="Y805" s="137">
        <v>0</v>
      </c>
      <c r="Z805" s="139">
        <v>50</v>
      </c>
      <c r="AA805" s="138">
        <v>25</v>
      </c>
      <c r="AB805" s="137">
        <v>0</v>
      </c>
      <c r="AC805" s="137">
        <v>0</v>
      </c>
      <c r="AD805" s="137">
        <v>0</v>
      </c>
    </row>
    <row r="806" spans="1:30" hidden="1">
      <c r="A806" t="str">
        <f>Tabla20[[#This Row],[cedula]]&amp;Tabla20[[#This Row],[prog]]&amp;LEFT(Tabla20[[#This Row],[tipo]],3)</f>
        <v>0011331764813FIJ</v>
      </c>
      <c r="B806" s="135" t="s">
        <v>2463</v>
      </c>
      <c r="C806" s="135" t="s">
        <v>11</v>
      </c>
      <c r="D806" s="135" t="s">
        <v>2497</v>
      </c>
      <c r="E806" s="135" t="s">
        <v>3229</v>
      </c>
      <c r="F806" s="135" t="s">
        <v>3182</v>
      </c>
      <c r="G806" s="135" t="s">
        <v>3186</v>
      </c>
      <c r="H806" s="135" t="s">
        <v>2620</v>
      </c>
      <c r="I806" s="135" t="s">
        <v>2591</v>
      </c>
      <c r="J806" s="135" t="s">
        <v>354</v>
      </c>
      <c r="K806" s="135" t="s">
        <v>105</v>
      </c>
      <c r="L806" s="138">
        <v>25000</v>
      </c>
      <c r="M806" s="141">
        <v>0</v>
      </c>
      <c r="N806" s="138">
        <v>760</v>
      </c>
      <c r="O806" s="138">
        <v>717.5</v>
      </c>
      <c r="P806" s="138">
        <f>SUM(Tabla20[[#This Row],[ADP]:[SFS - Salud Padres]])</f>
        <v>25</v>
      </c>
      <c r="Q806" s="138">
        <v>23497.5</v>
      </c>
      <c r="R806" s="135" t="str">
        <f>_xlfn.XLOOKUP(Tabla20[[#This Row],[cedula]],EMPXSEXO[NODOC],EMPXSEXO[GENERO])</f>
        <v>F</v>
      </c>
      <c r="S806" s="135" t="str">
        <f>_xlfn.XLOOKUP(Tabla20[[#This Row],[nomdepto]],Tabla21[LUGAR],Tabla21[CODLUGAR])</f>
        <v>01.83.05.00.03</v>
      </c>
      <c r="T806" s="135" t="s">
        <v>3724</v>
      </c>
      <c r="U806" s="135" t="s">
        <v>3723</v>
      </c>
      <c r="V806" s="137">
        <v>0</v>
      </c>
      <c r="W806" s="137">
        <v>0</v>
      </c>
      <c r="X806" s="140">
        <v>0</v>
      </c>
      <c r="Y806" s="137">
        <v>0</v>
      </c>
      <c r="Z806" s="137">
        <v>0</v>
      </c>
      <c r="AA806" s="138">
        <v>25</v>
      </c>
      <c r="AB806" s="137">
        <v>0</v>
      </c>
      <c r="AC806" s="137">
        <v>0</v>
      </c>
      <c r="AD806" s="137">
        <v>0</v>
      </c>
    </row>
    <row r="807" spans="1:30" hidden="1">
      <c r="A807" t="str">
        <f>Tabla20[[#This Row],[cedula]]&amp;Tabla20[[#This Row],[prog]]&amp;LEFT(Tabla20[[#This Row],[tipo]],3)</f>
        <v>0010263257713FIJ</v>
      </c>
      <c r="B807" s="135" t="s">
        <v>2463</v>
      </c>
      <c r="C807" s="135" t="s">
        <v>11</v>
      </c>
      <c r="D807" s="135" t="s">
        <v>2497</v>
      </c>
      <c r="E807" s="135" t="s">
        <v>3229</v>
      </c>
      <c r="F807" s="135" t="s">
        <v>3182</v>
      </c>
      <c r="G807" s="135" t="s">
        <v>3189</v>
      </c>
      <c r="H807" s="135" t="s">
        <v>1332</v>
      </c>
      <c r="I807" s="135" t="s">
        <v>123</v>
      </c>
      <c r="J807" s="135" t="s">
        <v>27</v>
      </c>
      <c r="K807" s="135" t="s">
        <v>105</v>
      </c>
      <c r="L807" s="138">
        <v>24000</v>
      </c>
      <c r="M807" s="141">
        <v>0</v>
      </c>
      <c r="N807" s="138">
        <v>729.6</v>
      </c>
      <c r="O807" s="138">
        <v>688.8</v>
      </c>
      <c r="P807" s="138">
        <f>SUM(Tabla20[[#This Row],[ADP]:[SFS - Salud Padres]])</f>
        <v>1141</v>
      </c>
      <c r="Q807" s="138">
        <v>21440.6</v>
      </c>
      <c r="R807" s="135" t="str">
        <f>_xlfn.XLOOKUP(Tabla20[[#This Row],[cedula]],EMPXSEXO[NODOC],EMPXSEXO[GENERO])</f>
        <v>M</v>
      </c>
      <c r="S807" s="135" t="str">
        <f>_xlfn.XLOOKUP(Tabla20[[#This Row],[nomdepto]],Tabla21[LUGAR],Tabla21[CODLUGAR])</f>
        <v>01.83.05.00.03</v>
      </c>
      <c r="T807" s="135" t="s">
        <v>3724</v>
      </c>
      <c r="U807" s="135" t="s">
        <v>3723</v>
      </c>
      <c r="V807" s="137">
        <v>0</v>
      </c>
      <c r="W807" s="139">
        <v>300</v>
      </c>
      <c r="X807" s="139">
        <v>766</v>
      </c>
      <c r="Y807" s="137">
        <v>0</v>
      </c>
      <c r="Z807" s="139">
        <v>50</v>
      </c>
      <c r="AA807" s="138">
        <v>25</v>
      </c>
      <c r="AB807" s="137">
        <v>0</v>
      </c>
      <c r="AC807" s="137">
        <v>0</v>
      </c>
      <c r="AD807" s="137">
        <v>0</v>
      </c>
    </row>
    <row r="808" spans="1:30" hidden="1">
      <c r="A808" t="str">
        <f>Tabla20[[#This Row],[cedula]]&amp;Tabla20[[#This Row],[prog]]&amp;LEFT(Tabla20[[#This Row],[tipo]],3)</f>
        <v>2250044088213FIJ</v>
      </c>
      <c r="B808" s="135" t="s">
        <v>2463</v>
      </c>
      <c r="C808" s="135" t="s">
        <v>11</v>
      </c>
      <c r="D808" s="135" t="s">
        <v>2497</v>
      </c>
      <c r="E808" s="135" t="s">
        <v>3229</v>
      </c>
      <c r="F808" s="135" t="s">
        <v>3182</v>
      </c>
      <c r="G808" s="135" t="s">
        <v>3186</v>
      </c>
      <c r="H808" s="135" t="s">
        <v>3561</v>
      </c>
      <c r="I808" s="135" t="s">
        <v>3562</v>
      </c>
      <c r="J808" s="135" t="s">
        <v>42</v>
      </c>
      <c r="K808" s="135" t="s">
        <v>105</v>
      </c>
      <c r="L808" s="138">
        <v>20000</v>
      </c>
      <c r="M808" s="140">
        <v>0</v>
      </c>
      <c r="N808" s="138">
        <v>608</v>
      </c>
      <c r="O808" s="138">
        <v>574</v>
      </c>
      <c r="P808" s="138">
        <f>SUM(Tabla20[[#This Row],[ADP]:[SFS - Salud Padres]])</f>
        <v>5071</v>
      </c>
      <c r="Q808" s="138">
        <v>13747</v>
      </c>
      <c r="R808" s="135" t="str">
        <f>_xlfn.XLOOKUP(Tabla20[[#This Row],[cedula]],EMPXSEXO[NODOC],EMPXSEXO[GENERO])</f>
        <v>M</v>
      </c>
      <c r="S808" s="135" t="str">
        <f>_xlfn.XLOOKUP(Tabla20[[#This Row],[nomdepto]],Tabla21[LUGAR],Tabla21[CODLUGAR])</f>
        <v>01.83.05.00.03</v>
      </c>
      <c r="T808" s="135" t="s">
        <v>3724</v>
      </c>
      <c r="U808" s="135" t="s">
        <v>3723</v>
      </c>
      <c r="V808" s="137">
        <v>0</v>
      </c>
      <c r="W808" s="137">
        <v>0</v>
      </c>
      <c r="X808" s="138">
        <v>5046</v>
      </c>
      <c r="Y808" s="137">
        <v>0</v>
      </c>
      <c r="Z808" s="137">
        <v>0</v>
      </c>
      <c r="AA808" s="138">
        <v>25</v>
      </c>
      <c r="AB808" s="137">
        <v>0</v>
      </c>
      <c r="AC808" s="137">
        <v>0</v>
      </c>
      <c r="AD808" s="137">
        <v>0</v>
      </c>
    </row>
    <row r="809" spans="1:30" hidden="1">
      <c r="A809" t="str">
        <f>Tabla20[[#This Row],[cedula]]&amp;Tabla20[[#This Row],[prog]]&amp;LEFT(Tabla20[[#This Row],[tipo]],3)</f>
        <v>0011753756313FIJ</v>
      </c>
      <c r="B809" s="135" t="s">
        <v>2463</v>
      </c>
      <c r="C809" s="135" t="s">
        <v>11</v>
      </c>
      <c r="D809" s="135" t="s">
        <v>2497</v>
      </c>
      <c r="E809" s="135" t="s">
        <v>3229</v>
      </c>
      <c r="F809" s="135" t="s">
        <v>3182</v>
      </c>
      <c r="G809" s="135" t="s">
        <v>3189</v>
      </c>
      <c r="H809" s="135" t="s">
        <v>2212</v>
      </c>
      <c r="I809" s="135" t="s">
        <v>447</v>
      </c>
      <c r="J809" s="135" t="s">
        <v>8</v>
      </c>
      <c r="K809" s="135" t="s">
        <v>105</v>
      </c>
      <c r="L809" s="138">
        <v>20000</v>
      </c>
      <c r="M809" s="137">
        <v>0</v>
      </c>
      <c r="N809" s="138">
        <v>608</v>
      </c>
      <c r="O809" s="138">
        <v>574</v>
      </c>
      <c r="P809" s="138">
        <f>SUM(Tabla20[[#This Row],[ADP]:[SFS - Salud Padres]])</f>
        <v>11723.34</v>
      </c>
      <c r="Q809" s="138">
        <v>7094.66</v>
      </c>
      <c r="R809" s="135" t="str">
        <f>_xlfn.XLOOKUP(Tabla20[[#This Row],[cedula]],EMPXSEXO[NODOC],EMPXSEXO[GENERO])</f>
        <v>F</v>
      </c>
      <c r="S809" s="135" t="str">
        <f>_xlfn.XLOOKUP(Tabla20[[#This Row],[nomdepto]],Tabla21[LUGAR],Tabla21[CODLUGAR])</f>
        <v>01.83.05.00.03</v>
      </c>
      <c r="T809" s="135" t="s">
        <v>3724</v>
      </c>
      <c r="U809" s="135" t="s">
        <v>3723</v>
      </c>
      <c r="V809" s="137">
        <v>0</v>
      </c>
      <c r="W809" s="141">
        <v>0</v>
      </c>
      <c r="X809" s="139">
        <v>11648.34</v>
      </c>
      <c r="Y809" s="137">
        <v>0</v>
      </c>
      <c r="Z809" s="138">
        <v>50</v>
      </c>
      <c r="AA809" s="138">
        <v>25</v>
      </c>
      <c r="AB809" s="137">
        <v>0</v>
      </c>
      <c r="AC809" s="137">
        <v>0</v>
      </c>
      <c r="AD809" s="137">
        <v>0</v>
      </c>
    </row>
    <row r="810" spans="1:30" hidden="1">
      <c r="A810" t="str">
        <f>Tabla20[[#This Row],[cedula]]&amp;Tabla20[[#This Row],[prog]]&amp;LEFT(Tabla20[[#This Row],[tipo]],3)</f>
        <v>0011066844913FIJ</v>
      </c>
      <c r="B810" s="135" t="s">
        <v>2463</v>
      </c>
      <c r="C810" s="135" t="s">
        <v>11</v>
      </c>
      <c r="D810" s="135" t="s">
        <v>2497</v>
      </c>
      <c r="E810" s="135" t="s">
        <v>3229</v>
      </c>
      <c r="F810" s="135" t="s">
        <v>3182</v>
      </c>
      <c r="G810" s="135" t="s">
        <v>3187</v>
      </c>
      <c r="H810" s="135" t="s">
        <v>3559</v>
      </c>
      <c r="I810" s="135" t="s">
        <v>3560</v>
      </c>
      <c r="J810" s="135" t="s">
        <v>8</v>
      </c>
      <c r="K810" s="135" t="s">
        <v>105</v>
      </c>
      <c r="L810" s="138">
        <v>17000</v>
      </c>
      <c r="M810" s="137">
        <v>0</v>
      </c>
      <c r="N810" s="138">
        <v>516.79999999999995</v>
      </c>
      <c r="O810" s="138">
        <v>487.9</v>
      </c>
      <c r="P810" s="138">
        <f>SUM(Tabla20[[#This Row],[ADP]:[SFS - Salud Padres]])</f>
        <v>25</v>
      </c>
      <c r="Q810" s="138">
        <v>15970.3</v>
      </c>
      <c r="R810" s="135" t="str">
        <f>_xlfn.XLOOKUP(Tabla20[[#This Row],[cedula]],EMPXSEXO[NODOC],EMPXSEXO[GENERO])</f>
        <v>F</v>
      </c>
      <c r="S810" s="135" t="str">
        <f>_xlfn.XLOOKUP(Tabla20[[#This Row],[nomdepto]],Tabla21[LUGAR],Tabla21[CODLUGAR])</f>
        <v>01.83.05.00.03</v>
      </c>
      <c r="T810" s="135" t="s">
        <v>3724</v>
      </c>
      <c r="U810" s="135" t="s">
        <v>3723</v>
      </c>
      <c r="V810" s="137">
        <v>0</v>
      </c>
      <c r="W810" s="137">
        <v>0</v>
      </c>
      <c r="X810" s="137">
        <v>0</v>
      </c>
      <c r="Y810" s="137">
        <v>0</v>
      </c>
      <c r="Z810" s="137">
        <v>0</v>
      </c>
      <c r="AA810" s="138">
        <v>25</v>
      </c>
      <c r="AB810" s="137">
        <v>0</v>
      </c>
      <c r="AC810" s="137">
        <v>0</v>
      </c>
      <c r="AD810" s="140">
        <v>0</v>
      </c>
    </row>
    <row r="811" spans="1:30" hidden="1">
      <c r="A811" t="str">
        <f>Tabla20[[#This Row],[cedula]]&amp;Tabla20[[#This Row],[prog]]&amp;LEFT(Tabla20[[#This Row],[tipo]],3)</f>
        <v>4021540081913FIJ</v>
      </c>
      <c r="B811" s="135" t="s">
        <v>2463</v>
      </c>
      <c r="C811" s="135" t="s">
        <v>11</v>
      </c>
      <c r="D811" s="135" t="s">
        <v>2497</v>
      </c>
      <c r="E811" s="135" t="s">
        <v>3229</v>
      </c>
      <c r="F811" s="135" t="s">
        <v>3182</v>
      </c>
      <c r="G811" s="135" t="s">
        <v>3186</v>
      </c>
      <c r="H811" s="135" t="s">
        <v>2214</v>
      </c>
      <c r="I811" s="135" t="s">
        <v>1669</v>
      </c>
      <c r="J811" s="135" t="s">
        <v>8</v>
      </c>
      <c r="K811" s="135" t="s">
        <v>105</v>
      </c>
      <c r="L811" s="138">
        <v>17000</v>
      </c>
      <c r="M811" s="140">
        <v>0</v>
      </c>
      <c r="N811" s="138">
        <v>516.79999999999995</v>
      </c>
      <c r="O811" s="138">
        <v>487.9</v>
      </c>
      <c r="P811" s="138">
        <f>SUM(Tabla20[[#This Row],[ADP]:[SFS - Salud Padres]])</f>
        <v>1081</v>
      </c>
      <c r="Q811" s="138">
        <v>14914.3</v>
      </c>
      <c r="R811" s="135" t="str">
        <f>_xlfn.XLOOKUP(Tabla20[[#This Row],[cedula]],EMPXSEXO[NODOC],EMPXSEXO[GENERO])</f>
        <v>F</v>
      </c>
      <c r="S811" s="135" t="str">
        <f>_xlfn.XLOOKUP(Tabla20[[#This Row],[nomdepto]],Tabla21[LUGAR],Tabla21[CODLUGAR])</f>
        <v>01.83.05.00.03</v>
      </c>
      <c r="T811" s="135" t="s">
        <v>3724</v>
      </c>
      <c r="U811" s="135" t="s">
        <v>3723</v>
      </c>
      <c r="V811" s="137">
        <v>0</v>
      </c>
      <c r="W811" s="141">
        <v>0</v>
      </c>
      <c r="X811" s="138">
        <v>1056</v>
      </c>
      <c r="Y811" s="137">
        <v>0</v>
      </c>
      <c r="Z811" s="140">
        <v>0</v>
      </c>
      <c r="AA811" s="138">
        <v>25</v>
      </c>
      <c r="AB811" s="137">
        <v>0</v>
      </c>
      <c r="AC811" s="137">
        <v>0</v>
      </c>
      <c r="AD811" s="137">
        <v>0</v>
      </c>
    </row>
    <row r="812" spans="1:30" hidden="1">
      <c r="A812" t="str">
        <f>Tabla20[[#This Row],[cedula]]&amp;Tabla20[[#This Row],[prog]]&amp;LEFT(Tabla20[[#This Row],[tipo]],3)</f>
        <v>4023459542513FIJ</v>
      </c>
      <c r="B812" s="135" t="s">
        <v>2463</v>
      </c>
      <c r="C812" s="135" t="s">
        <v>11</v>
      </c>
      <c r="D812" s="135" t="s">
        <v>2497</v>
      </c>
      <c r="E812" s="135" t="s">
        <v>3229</v>
      </c>
      <c r="F812" s="135" t="s">
        <v>3182</v>
      </c>
      <c r="G812" s="135" t="s">
        <v>3186</v>
      </c>
      <c r="H812" s="135" t="s">
        <v>2208</v>
      </c>
      <c r="I812" s="135" t="s">
        <v>1576</v>
      </c>
      <c r="J812" s="135" t="s">
        <v>126</v>
      </c>
      <c r="K812" s="135" t="s">
        <v>105</v>
      </c>
      <c r="L812" s="138">
        <v>15000</v>
      </c>
      <c r="M812" s="140">
        <v>0</v>
      </c>
      <c r="N812" s="138">
        <v>456</v>
      </c>
      <c r="O812" s="138">
        <v>430.5</v>
      </c>
      <c r="P812" s="138">
        <f>SUM(Tabla20[[#This Row],[ADP]:[SFS - Salud Padres]])</f>
        <v>25</v>
      </c>
      <c r="Q812" s="138">
        <v>14088.5</v>
      </c>
      <c r="R812" s="135" t="str">
        <f>_xlfn.XLOOKUP(Tabla20[[#This Row],[cedula]],EMPXSEXO[NODOC],EMPXSEXO[GENERO])</f>
        <v>F</v>
      </c>
      <c r="S812" s="135" t="str">
        <f>_xlfn.XLOOKUP(Tabla20[[#This Row],[nomdepto]],Tabla21[LUGAR],Tabla21[CODLUGAR])</f>
        <v>01.83.05.00.03</v>
      </c>
      <c r="T812" s="135" t="s">
        <v>3724</v>
      </c>
      <c r="U812" s="135" t="s">
        <v>3723</v>
      </c>
      <c r="V812" s="137">
        <v>0</v>
      </c>
      <c r="W812" s="137">
        <v>0</v>
      </c>
      <c r="X812" s="137">
        <v>0</v>
      </c>
      <c r="Y812" s="137">
        <v>0</v>
      </c>
      <c r="Z812" s="140">
        <v>0</v>
      </c>
      <c r="AA812" s="138">
        <v>25</v>
      </c>
      <c r="AB812" s="137">
        <v>0</v>
      </c>
      <c r="AC812" s="137">
        <v>0</v>
      </c>
      <c r="AD812" s="137">
        <v>0</v>
      </c>
    </row>
    <row r="813" spans="1:30" hidden="1">
      <c r="A813" t="str">
        <f>Tabla20[[#This Row],[cedula]]&amp;Tabla20[[#This Row],[prog]]&amp;LEFT(Tabla20[[#This Row],[tipo]],3)</f>
        <v>2250032081101FIJ</v>
      </c>
      <c r="B813" s="135" t="s">
        <v>2463</v>
      </c>
      <c r="C813" s="135" t="s">
        <v>11</v>
      </c>
      <c r="D813" s="135" t="s">
        <v>2493</v>
      </c>
      <c r="E813" s="135" t="s">
        <v>3181</v>
      </c>
      <c r="F813" s="135" t="s">
        <v>3182</v>
      </c>
      <c r="G813" s="135" t="s">
        <v>3184</v>
      </c>
      <c r="H813" s="135" t="s">
        <v>1768</v>
      </c>
      <c r="I813" s="135" t="s">
        <v>841</v>
      </c>
      <c r="J813" s="135" t="s">
        <v>779</v>
      </c>
      <c r="K813" s="110" t="s">
        <v>1652</v>
      </c>
      <c r="L813" s="138">
        <v>260000</v>
      </c>
      <c r="M813" s="139">
        <v>50296.02</v>
      </c>
      <c r="N813" s="138">
        <v>5685.41</v>
      </c>
      <c r="O813" s="138">
        <v>7462</v>
      </c>
      <c r="P813" s="138">
        <f>SUM(Tabla20[[#This Row],[ADP]:[SFS - Salud Padres]])</f>
        <v>25</v>
      </c>
      <c r="Q813" s="138">
        <v>196531.57</v>
      </c>
      <c r="R813" s="135" t="str">
        <f>_xlfn.XLOOKUP(Tabla20[[#This Row],[cedula]],EMPXSEXO[NODOC],EMPXSEXO[GENERO])</f>
        <v>M</v>
      </c>
      <c r="S813" s="135" t="str">
        <f>_xlfn.XLOOKUP(Tabla20[[#This Row],[nomdepto]],Tabla21[LUGAR],Tabla21[CODLUGAR])</f>
        <v>01.83.06</v>
      </c>
      <c r="T813" s="135" t="s">
        <v>3724</v>
      </c>
      <c r="U813" s="135" t="s">
        <v>3723</v>
      </c>
      <c r="V813" s="137">
        <v>0</v>
      </c>
      <c r="W813" s="140">
        <v>0</v>
      </c>
      <c r="X813" s="140">
        <v>0</v>
      </c>
      <c r="Y813" s="137">
        <v>0</v>
      </c>
      <c r="Z813" s="140">
        <v>0</v>
      </c>
      <c r="AA813" s="138">
        <v>25</v>
      </c>
      <c r="AB813" s="137">
        <v>0</v>
      </c>
      <c r="AC813" s="137">
        <v>0</v>
      </c>
      <c r="AD813" s="137">
        <v>0</v>
      </c>
    </row>
    <row r="814" spans="1:30" hidden="1">
      <c r="A814" t="str">
        <f>Tabla20[[#This Row],[cedula]]&amp;Tabla20[[#This Row],[prog]]&amp;LEFT(Tabla20[[#This Row],[tipo]],3)</f>
        <v>2230007640701FIJ</v>
      </c>
      <c r="B814" s="135" t="s">
        <v>2463</v>
      </c>
      <c r="C814" s="135" t="s">
        <v>11</v>
      </c>
      <c r="D814" s="135" t="s">
        <v>2493</v>
      </c>
      <c r="E814" s="135" t="s">
        <v>3181</v>
      </c>
      <c r="F814" s="135" t="s">
        <v>3182</v>
      </c>
      <c r="G814" s="135" t="s">
        <v>3186</v>
      </c>
      <c r="H814" s="135" t="s">
        <v>3613</v>
      </c>
      <c r="I814" s="135" t="s">
        <v>3612</v>
      </c>
      <c r="J814" s="135" t="s">
        <v>255</v>
      </c>
      <c r="K814" s="110" t="s">
        <v>1652</v>
      </c>
      <c r="L814" s="138">
        <v>55000</v>
      </c>
      <c r="M814" s="139">
        <v>2559.6799999999998</v>
      </c>
      <c r="N814" s="138">
        <v>1672</v>
      </c>
      <c r="O814" s="138">
        <v>1578.5</v>
      </c>
      <c r="P814" s="138">
        <f>SUM(Tabla20[[#This Row],[ADP]:[SFS - Salud Padres]])</f>
        <v>25</v>
      </c>
      <c r="Q814" s="138">
        <v>49164.82</v>
      </c>
      <c r="R814" s="135" t="str">
        <f>_xlfn.XLOOKUP(Tabla20[[#This Row],[cedula]],EMPXSEXO[NODOC],EMPXSEXO[GENERO])</f>
        <v>M</v>
      </c>
      <c r="S814" s="135" t="str">
        <f>_xlfn.XLOOKUP(Tabla20[[#This Row],[nomdepto]],Tabla21[LUGAR],Tabla21[CODLUGAR])</f>
        <v>01.83.06</v>
      </c>
      <c r="T814" s="135" t="s">
        <v>3724</v>
      </c>
      <c r="U814" s="135" t="s">
        <v>3723</v>
      </c>
      <c r="V814" s="137">
        <v>0</v>
      </c>
      <c r="W814" s="137">
        <v>0</v>
      </c>
      <c r="X814" s="137">
        <v>0</v>
      </c>
      <c r="Y814" s="137">
        <v>0</v>
      </c>
      <c r="Z814" s="137">
        <v>0</v>
      </c>
      <c r="AA814" s="138">
        <v>25</v>
      </c>
      <c r="AB814" s="137">
        <v>0</v>
      </c>
      <c r="AC814" s="137">
        <v>0</v>
      </c>
      <c r="AD814" s="137">
        <v>0</v>
      </c>
    </row>
    <row r="815" spans="1:30" hidden="1">
      <c r="A815" t="str">
        <f>Tabla20[[#This Row],[cedula]]&amp;Tabla20[[#This Row],[prog]]&amp;LEFT(Tabla20[[#This Row],[tipo]],3)</f>
        <v>0010904513801FIJ</v>
      </c>
      <c r="B815" s="135" t="s">
        <v>2463</v>
      </c>
      <c r="C815" s="135" t="s">
        <v>11</v>
      </c>
      <c r="D815" s="135" t="s">
        <v>2493</v>
      </c>
      <c r="E815" s="135" t="s">
        <v>3181</v>
      </c>
      <c r="F815" s="135" t="s">
        <v>3182</v>
      </c>
      <c r="G815" s="135" t="s">
        <v>3232</v>
      </c>
      <c r="H815" s="135" t="s">
        <v>1773</v>
      </c>
      <c r="I815" s="135" t="s">
        <v>195</v>
      </c>
      <c r="J815" s="135" t="s">
        <v>90</v>
      </c>
      <c r="K815" s="110" t="s">
        <v>1652</v>
      </c>
      <c r="L815" s="138">
        <v>50000</v>
      </c>
      <c r="M815" s="139">
        <v>1854</v>
      </c>
      <c r="N815" s="138">
        <v>1520</v>
      </c>
      <c r="O815" s="138">
        <v>1435</v>
      </c>
      <c r="P815" s="138">
        <f>SUM(Tabla20[[#This Row],[ADP]:[SFS - Salud Padres]])</f>
        <v>4696</v>
      </c>
      <c r="Q815" s="138">
        <v>40495</v>
      </c>
      <c r="R815" s="135" t="str">
        <f>_xlfn.XLOOKUP(Tabla20[[#This Row],[cedula]],EMPXSEXO[NODOC],EMPXSEXO[GENERO])</f>
        <v>M</v>
      </c>
      <c r="S815" s="135" t="str">
        <f>_xlfn.XLOOKUP(Tabla20[[#This Row],[nomdepto]],Tabla21[LUGAR],Tabla21[CODLUGAR])</f>
        <v>01.83.06</v>
      </c>
      <c r="T815" s="135" t="s">
        <v>3724</v>
      </c>
      <c r="U815" s="135" t="s">
        <v>3723</v>
      </c>
      <c r="V815" s="137">
        <v>0</v>
      </c>
      <c r="W815" s="140">
        <v>0</v>
      </c>
      <c r="X815" s="139">
        <v>4671</v>
      </c>
      <c r="Y815" s="137">
        <v>0</v>
      </c>
      <c r="Z815" s="140">
        <v>0</v>
      </c>
      <c r="AA815" s="138">
        <v>25</v>
      </c>
      <c r="AB815" s="137">
        <v>0</v>
      </c>
      <c r="AC815" s="137">
        <v>0</v>
      </c>
      <c r="AD815" s="137">
        <v>0</v>
      </c>
    </row>
    <row r="816" spans="1:30" hidden="1">
      <c r="A816" t="str">
        <f>Tabla20[[#This Row],[cedula]]&amp;Tabla20[[#This Row],[prog]]&amp;LEFT(Tabla20[[#This Row],[tipo]],3)</f>
        <v>0011702168301FIJ</v>
      </c>
      <c r="B816" s="135" t="s">
        <v>2463</v>
      </c>
      <c r="C816" s="135" t="s">
        <v>11</v>
      </c>
      <c r="D816" s="135" t="s">
        <v>2493</v>
      </c>
      <c r="E816" s="135" t="s">
        <v>3181</v>
      </c>
      <c r="F816" s="135" t="s">
        <v>3182</v>
      </c>
      <c r="G816" s="135" t="s">
        <v>3195</v>
      </c>
      <c r="H816" s="135" t="s">
        <v>1126</v>
      </c>
      <c r="I816" s="135" t="s">
        <v>550</v>
      </c>
      <c r="J816" s="135" t="s">
        <v>551</v>
      </c>
      <c r="K816" s="110" t="s">
        <v>1652</v>
      </c>
      <c r="L816" s="138">
        <v>45000</v>
      </c>
      <c r="M816" s="139">
        <v>1148.33</v>
      </c>
      <c r="N816" s="138">
        <v>1368</v>
      </c>
      <c r="O816" s="138">
        <v>1291.5</v>
      </c>
      <c r="P816" s="138">
        <f>SUM(Tabla20[[#This Row],[ADP]:[SFS - Salud Padres]])</f>
        <v>16817</v>
      </c>
      <c r="Q816" s="138">
        <v>24375.17</v>
      </c>
      <c r="R816" s="135" t="str">
        <f>_xlfn.XLOOKUP(Tabla20[[#This Row],[cedula]],EMPXSEXO[NODOC],EMPXSEXO[GENERO])</f>
        <v>F</v>
      </c>
      <c r="S816" s="135" t="str">
        <f>_xlfn.XLOOKUP(Tabla20[[#This Row],[nomdepto]],Tabla21[LUGAR],Tabla21[CODLUGAR])</f>
        <v>01.83.06</v>
      </c>
      <c r="T816" s="135" t="s">
        <v>3724</v>
      </c>
      <c r="U816" s="135" t="s">
        <v>3723</v>
      </c>
      <c r="V816" s="137">
        <v>0</v>
      </c>
      <c r="W816" s="139">
        <v>300</v>
      </c>
      <c r="X816" s="138">
        <v>16442</v>
      </c>
      <c r="Y816" s="137">
        <v>0</v>
      </c>
      <c r="Z816" s="138">
        <v>50</v>
      </c>
      <c r="AA816" s="138">
        <v>25</v>
      </c>
      <c r="AB816" s="137">
        <v>0</v>
      </c>
      <c r="AC816" s="137">
        <v>0</v>
      </c>
      <c r="AD816" s="137">
        <v>0</v>
      </c>
    </row>
    <row r="817" spans="1:30" hidden="1">
      <c r="A817" t="str">
        <f>Tabla20[[#This Row],[cedula]]&amp;Tabla20[[#This Row],[prog]]&amp;LEFT(Tabla20[[#This Row],[tipo]],3)</f>
        <v>0011946480801FIJ</v>
      </c>
      <c r="B817" s="135" t="s">
        <v>2463</v>
      </c>
      <c r="C817" s="135" t="s">
        <v>11</v>
      </c>
      <c r="D817" s="135" t="s">
        <v>2493</v>
      </c>
      <c r="E817" s="135" t="s">
        <v>3181</v>
      </c>
      <c r="F817" s="135" t="s">
        <v>3182</v>
      </c>
      <c r="G817" s="135" t="s">
        <v>3186</v>
      </c>
      <c r="H817" s="135" t="s">
        <v>3585</v>
      </c>
      <c r="I817" s="135" t="s">
        <v>3584</v>
      </c>
      <c r="J817" s="135" t="s">
        <v>10</v>
      </c>
      <c r="K817" s="110" t="s">
        <v>1652</v>
      </c>
      <c r="L817" s="138">
        <v>35000</v>
      </c>
      <c r="M817" s="141">
        <v>0</v>
      </c>
      <c r="N817" s="138">
        <v>1064</v>
      </c>
      <c r="O817" s="138">
        <v>1004.5</v>
      </c>
      <c r="P817" s="138">
        <f>SUM(Tabla20[[#This Row],[ADP]:[SFS - Salud Padres]])</f>
        <v>25</v>
      </c>
      <c r="Q817" s="138">
        <v>32906.5</v>
      </c>
      <c r="R817" s="135" t="str">
        <f>_xlfn.XLOOKUP(Tabla20[[#This Row],[cedula]],EMPXSEXO[NODOC],EMPXSEXO[GENERO])</f>
        <v>F</v>
      </c>
      <c r="S817" s="135" t="str">
        <f>_xlfn.XLOOKUP(Tabla20[[#This Row],[nomdepto]],Tabla21[LUGAR],Tabla21[CODLUGAR])</f>
        <v>01.83.06</v>
      </c>
      <c r="T817" s="135" t="s">
        <v>3724</v>
      </c>
      <c r="U817" s="135" t="s">
        <v>3723</v>
      </c>
      <c r="V817" s="137">
        <v>0</v>
      </c>
      <c r="W817" s="140">
        <v>0</v>
      </c>
      <c r="X817" s="137">
        <v>0</v>
      </c>
      <c r="Y817" s="137">
        <v>0</v>
      </c>
      <c r="Z817" s="137">
        <v>0</v>
      </c>
      <c r="AA817" s="138">
        <v>25</v>
      </c>
      <c r="AB817" s="137">
        <v>0</v>
      </c>
      <c r="AC817" s="137">
        <v>0</v>
      </c>
      <c r="AD817" s="137">
        <v>0</v>
      </c>
    </row>
    <row r="818" spans="1:30" hidden="1">
      <c r="A818" t="str">
        <f>Tabla20[[#This Row],[cedula]]&amp;Tabla20[[#This Row],[prog]]&amp;LEFT(Tabla20[[#This Row],[tipo]],3)</f>
        <v>4021985876401FIJ</v>
      </c>
      <c r="B818" s="135" t="s">
        <v>2463</v>
      </c>
      <c r="C818" s="135" t="s">
        <v>11</v>
      </c>
      <c r="D818" s="135" t="s">
        <v>2493</v>
      </c>
      <c r="E818" s="135" t="s">
        <v>3181</v>
      </c>
      <c r="F818" s="135" t="s">
        <v>3182</v>
      </c>
      <c r="G818" s="135" t="s">
        <v>3184</v>
      </c>
      <c r="H818" s="135" t="s">
        <v>3199</v>
      </c>
      <c r="I818" s="135" t="s">
        <v>3198</v>
      </c>
      <c r="J818" s="135" t="s">
        <v>354</v>
      </c>
      <c r="K818" s="110" t="s">
        <v>1652</v>
      </c>
      <c r="L818" s="138">
        <v>35000</v>
      </c>
      <c r="M818" s="140">
        <v>0</v>
      </c>
      <c r="N818" s="138">
        <v>1064</v>
      </c>
      <c r="O818" s="138">
        <v>1004.5</v>
      </c>
      <c r="P818" s="138">
        <f>SUM(Tabla20[[#This Row],[ADP]:[SFS - Salud Padres]])</f>
        <v>25</v>
      </c>
      <c r="Q818" s="138">
        <v>32906.5</v>
      </c>
      <c r="R818" s="135" t="str">
        <f>_xlfn.XLOOKUP(Tabla20[[#This Row],[cedula]],EMPXSEXO[NODOC],EMPXSEXO[GENERO])</f>
        <v>M</v>
      </c>
      <c r="S818" s="135" t="str">
        <f>_xlfn.XLOOKUP(Tabla20[[#This Row],[nomdepto]],Tabla21[LUGAR],Tabla21[CODLUGAR])</f>
        <v>01.83.06</v>
      </c>
      <c r="T818" s="135" t="s">
        <v>3724</v>
      </c>
      <c r="U818" s="135" t="s">
        <v>3723</v>
      </c>
      <c r="V818" s="137">
        <v>0</v>
      </c>
      <c r="W818" s="137">
        <v>0</v>
      </c>
      <c r="X818" s="140">
        <v>0</v>
      </c>
      <c r="Y818" s="137">
        <v>0</v>
      </c>
      <c r="Z818" s="137">
        <v>0</v>
      </c>
      <c r="AA818" s="138">
        <v>25</v>
      </c>
      <c r="AB818" s="137">
        <v>0</v>
      </c>
      <c r="AC818" s="137">
        <v>0</v>
      </c>
      <c r="AD818" s="137">
        <v>0</v>
      </c>
    </row>
    <row r="819" spans="1:30" hidden="1">
      <c r="A819" t="str">
        <f>Tabla20[[#This Row],[cedula]]&amp;Tabla20[[#This Row],[prog]]&amp;LEFT(Tabla20[[#This Row],[tipo]],3)</f>
        <v>4022189455901FIJ</v>
      </c>
      <c r="B819" s="135" t="s">
        <v>2463</v>
      </c>
      <c r="C819" s="135" t="s">
        <v>11</v>
      </c>
      <c r="D819" s="135" t="s">
        <v>2493</v>
      </c>
      <c r="E819" s="135" t="s">
        <v>3181</v>
      </c>
      <c r="F819" s="135" t="s">
        <v>3182</v>
      </c>
      <c r="G819" s="135" t="s">
        <v>3186</v>
      </c>
      <c r="H819" s="135" t="s">
        <v>3209</v>
      </c>
      <c r="I819" s="135" t="s">
        <v>3208</v>
      </c>
      <c r="J819" s="135" t="s">
        <v>10</v>
      </c>
      <c r="K819" s="110" t="s">
        <v>1652</v>
      </c>
      <c r="L819" s="138">
        <v>35000</v>
      </c>
      <c r="M819" s="141">
        <v>0</v>
      </c>
      <c r="N819" s="138">
        <v>1064</v>
      </c>
      <c r="O819" s="138">
        <v>1004.5</v>
      </c>
      <c r="P819" s="138">
        <f>SUM(Tabla20[[#This Row],[ADP]:[SFS - Salud Padres]])</f>
        <v>25</v>
      </c>
      <c r="Q819" s="138">
        <v>32906.5</v>
      </c>
      <c r="R819" s="135" t="str">
        <f>_xlfn.XLOOKUP(Tabla20[[#This Row],[cedula]],EMPXSEXO[NODOC],EMPXSEXO[GENERO])</f>
        <v>F</v>
      </c>
      <c r="S819" s="135" t="str">
        <f>_xlfn.XLOOKUP(Tabla20[[#This Row],[nomdepto]],Tabla21[LUGAR],Tabla21[CODLUGAR])</f>
        <v>01.83.06</v>
      </c>
      <c r="T819" s="135" t="s">
        <v>3724</v>
      </c>
      <c r="U819" s="135" t="s">
        <v>3723</v>
      </c>
      <c r="V819" s="137">
        <v>0</v>
      </c>
      <c r="W819" s="137">
        <v>0</v>
      </c>
      <c r="X819" s="137">
        <v>0</v>
      </c>
      <c r="Y819" s="137">
        <v>0</v>
      </c>
      <c r="Z819" s="137">
        <v>0</v>
      </c>
      <c r="AA819" s="138">
        <v>25</v>
      </c>
      <c r="AB819" s="137">
        <v>0</v>
      </c>
      <c r="AC819" s="137">
        <v>0</v>
      </c>
      <c r="AD819" s="140">
        <v>0</v>
      </c>
    </row>
    <row r="820" spans="1:30" hidden="1">
      <c r="A820" t="str">
        <f>Tabla20[[#This Row],[cedula]]&amp;Tabla20[[#This Row],[prog]]&amp;LEFT(Tabla20[[#This Row],[tipo]],3)</f>
        <v>2260008540501FIJ</v>
      </c>
      <c r="B820" s="135" t="s">
        <v>2463</v>
      </c>
      <c r="C820" s="135" t="s">
        <v>11</v>
      </c>
      <c r="D820" s="135" t="s">
        <v>2493</v>
      </c>
      <c r="E820" s="135" t="s">
        <v>3181</v>
      </c>
      <c r="F820" s="135" t="s">
        <v>3182</v>
      </c>
      <c r="G820" s="135" t="s">
        <v>3186</v>
      </c>
      <c r="H820" s="135" t="s">
        <v>1916</v>
      </c>
      <c r="I820" s="135" t="s">
        <v>1144</v>
      </c>
      <c r="J820" s="135" t="s">
        <v>354</v>
      </c>
      <c r="K820" s="110" t="s">
        <v>1652</v>
      </c>
      <c r="L820" s="138">
        <v>35000</v>
      </c>
      <c r="M820" s="141">
        <v>0</v>
      </c>
      <c r="N820" s="138">
        <v>1064</v>
      </c>
      <c r="O820" s="138">
        <v>1004.5</v>
      </c>
      <c r="P820" s="138">
        <f>SUM(Tabla20[[#This Row],[ADP]:[SFS - Salud Padres]])</f>
        <v>25</v>
      </c>
      <c r="Q820" s="138">
        <v>32906.5</v>
      </c>
      <c r="R820" s="135" t="str">
        <f>_xlfn.XLOOKUP(Tabla20[[#This Row],[cedula]],EMPXSEXO[NODOC],EMPXSEXO[GENERO])</f>
        <v>M</v>
      </c>
      <c r="S820" s="135" t="str">
        <f>_xlfn.XLOOKUP(Tabla20[[#This Row],[nomdepto]],Tabla21[LUGAR],Tabla21[CODLUGAR])</f>
        <v>01.83.06</v>
      </c>
      <c r="T820" s="135" t="s">
        <v>3724</v>
      </c>
      <c r="U820" s="135" t="s">
        <v>3723</v>
      </c>
      <c r="V820" s="137">
        <v>0</v>
      </c>
      <c r="W820" s="137">
        <v>0</v>
      </c>
      <c r="X820" s="141">
        <v>0</v>
      </c>
      <c r="Y820" s="137">
        <v>0</v>
      </c>
      <c r="Z820" s="137">
        <v>0</v>
      </c>
      <c r="AA820" s="138">
        <v>25</v>
      </c>
      <c r="AB820" s="137">
        <v>0</v>
      </c>
      <c r="AC820" s="137">
        <v>0</v>
      </c>
      <c r="AD820" s="137">
        <v>0</v>
      </c>
    </row>
    <row r="821" spans="1:30" hidden="1">
      <c r="A821" t="str">
        <f>Tabla20[[#This Row],[cedula]]&amp;Tabla20[[#This Row],[prog]]&amp;LEFT(Tabla20[[#This Row],[tipo]],3)</f>
        <v>0010855983201FIJ</v>
      </c>
      <c r="B821" s="135" t="s">
        <v>2463</v>
      </c>
      <c r="C821" s="135" t="s">
        <v>11</v>
      </c>
      <c r="D821" s="135" t="s">
        <v>2493</v>
      </c>
      <c r="E821" s="135" t="s">
        <v>3181</v>
      </c>
      <c r="F821" s="135" t="s">
        <v>3182</v>
      </c>
      <c r="G821" s="135" t="s">
        <v>3189</v>
      </c>
      <c r="H821" s="135" t="s">
        <v>1720</v>
      </c>
      <c r="I821" s="135" t="s">
        <v>192</v>
      </c>
      <c r="J821" s="135" t="s">
        <v>193</v>
      </c>
      <c r="K821" s="110" t="s">
        <v>1652</v>
      </c>
      <c r="L821" s="138">
        <v>31500</v>
      </c>
      <c r="M821" s="141">
        <v>0</v>
      </c>
      <c r="N821" s="138">
        <v>957.6</v>
      </c>
      <c r="O821" s="138">
        <v>904.05</v>
      </c>
      <c r="P821" s="138">
        <f>SUM(Tabla20[[#This Row],[ADP]:[SFS - Salud Padres]])</f>
        <v>7870.98</v>
      </c>
      <c r="Q821" s="138">
        <v>21767.37</v>
      </c>
      <c r="R821" s="135" t="str">
        <f>_xlfn.XLOOKUP(Tabla20[[#This Row],[cedula]],EMPXSEXO[NODOC],EMPXSEXO[GENERO])</f>
        <v>M</v>
      </c>
      <c r="S821" s="135" t="str">
        <f>_xlfn.XLOOKUP(Tabla20[[#This Row],[nomdepto]],Tabla21[LUGAR],Tabla21[CODLUGAR])</f>
        <v>01.83.06</v>
      </c>
      <c r="T821" s="135" t="s">
        <v>3724</v>
      </c>
      <c r="U821" s="135" t="s">
        <v>3723</v>
      </c>
      <c r="V821" s="137">
        <v>0</v>
      </c>
      <c r="W821" s="139">
        <v>300</v>
      </c>
      <c r="X821" s="138">
        <v>7545.98</v>
      </c>
      <c r="Y821" s="137">
        <v>0</v>
      </c>
      <c r="Z821" s="137">
        <v>0</v>
      </c>
      <c r="AA821" s="138">
        <v>25</v>
      </c>
      <c r="AB821" s="137">
        <v>0</v>
      </c>
      <c r="AC821" s="137">
        <v>0</v>
      </c>
      <c r="AD821" s="137">
        <v>0</v>
      </c>
    </row>
    <row r="822" spans="1:30" hidden="1">
      <c r="A822" t="str">
        <f>Tabla20[[#This Row],[cedula]]&amp;Tabla20[[#This Row],[prog]]&amp;LEFT(Tabla20[[#This Row],[tipo]],3)</f>
        <v>0010004918801FIJ</v>
      </c>
      <c r="B822" s="135" t="s">
        <v>2463</v>
      </c>
      <c r="C822" s="135" t="s">
        <v>11</v>
      </c>
      <c r="D822" s="135" t="s">
        <v>2493</v>
      </c>
      <c r="E822" s="135" t="s">
        <v>3181</v>
      </c>
      <c r="F822" s="135" t="s">
        <v>3182</v>
      </c>
      <c r="G822" s="135" t="s">
        <v>3184</v>
      </c>
      <c r="H822" s="135" t="s">
        <v>1746</v>
      </c>
      <c r="I822" s="135" t="s">
        <v>999</v>
      </c>
      <c r="J822" s="135" t="s">
        <v>354</v>
      </c>
      <c r="K822" s="110" t="s">
        <v>1652</v>
      </c>
      <c r="L822" s="138">
        <v>30000</v>
      </c>
      <c r="M822" s="137">
        <v>0</v>
      </c>
      <c r="N822" s="138">
        <v>912</v>
      </c>
      <c r="O822" s="138">
        <v>861</v>
      </c>
      <c r="P822" s="138">
        <f>SUM(Tabla20[[#This Row],[ADP]:[SFS - Salud Padres]])</f>
        <v>25</v>
      </c>
      <c r="Q822" s="138">
        <v>28202</v>
      </c>
      <c r="R822" s="135" t="str">
        <f>_xlfn.XLOOKUP(Tabla20[[#This Row],[cedula]],EMPXSEXO[NODOC],EMPXSEXO[GENERO])</f>
        <v>M</v>
      </c>
      <c r="S822" s="135" t="str">
        <f>_xlfn.XLOOKUP(Tabla20[[#This Row],[nomdepto]],Tabla21[LUGAR],Tabla21[CODLUGAR])</f>
        <v>01.83.06</v>
      </c>
      <c r="T822" s="135" t="s">
        <v>3724</v>
      </c>
      <c r="U822" s="135" t="s">
        <v>3723</v>
      </c>
      <c r="V822" s="137">
        <v>0</v>
      </c>
      <c r="W822" s="137">
        <v>0</v>
      </c>
      <c r="X822" s="140">
        <v>0</v>
      </c>
      <c r="Y822" s="137">
        <v>0</v>
      </c>
      <c r="Z822" s="137">
        <v>0</v>
      </c>
      <c r="AA822" s="138">
        <v>25</v>
      </c>
      <c r="AB822" s="137">
        <v>0</v>
      </c>
      <c r="AC822" s="137">
        <v>0</v>
      </c>
      <c r="AD822" s="137">
        <v>0</v>
      </c>
    </row>
    <row r="823" spans="1:30" hidden="1">
      <c r="A823" t="str">
        <f>Tabla20[[#This Row],[cedula]]&amp;Tabla20[[#This Row],[prog]]&amp;LEFT(Tabla20[[#This Row],[tipo]],3)</f>
        <v>0100061489901FIJ</v>
      </c>
      <c r="B823" s="135" t="s">
        <v>2463</v>
      </c>
      <c r="C823" s="135" t="s">
        <v>11</v>
      </c>
      <c r="D823" s="135" t="s">
        <v>2493</v>
      </c>
      <c r="E823" s="135" t="s">
        <v>3181</v>
      </c>
      <c r="F823" s="135" t="s">
        <v>3182</v>
      </c>
      <c r="G823" s="135" t="s">
        <v>3184</v>
      </c>
      <c r="H823" s="135" t="s">
        <v>1770</v>
      </c>
      <c r="I823" s="135" t="s">
        <v>928</v>
      </c>
      <c r="J823" s="135" t="s">
        <v>131</v>
      </c>
      <c r="K823" s="110" t="s">
        <v>1652</v>
      </c>
      <c r="L823" s="138">
        <v>30000</v>
      </c>
      <c r="M823" s="137">
        <v>0</v>
      </c>
      <c r="N823" s="138">
        <v>912</v>
      </c>
      <c r="O823" s="138">
        <v>861</v>
      </c>
      <c r="P823" s="138">
        <f>SUM(Tabla20[[#This Row],[ADP]:[SFS - Salud Padres]])</f>
        <v>25</v>
      </c>
      <c r="Q823" s="138">
        <v>28202</v>
      </c>
      <c r="R823" s="135" t="str">
        <f>_xlfn.XLOOKUP(Tabla20[[#This Row],[cedula]],EMPXSEXO[NODOC],EMPXSEXO[GENERO])</f>
        <v>M</v>
      </c>
      <c r="S823" s="135" t="str">
        <f>_xlfn.XLOOKUP(Tabla20[[#This Row],[nomdepto]],Tabla21[LUGAR],Tabla21[CODLUGAR])</f>
        <v>01.83.06</v>
      </c>
      <c r="T823" s="135" t="s">
        <v>3724</v>
      </c>
      <c r="U823" s="135" t="s">
        <v>3723</v>
      </c>
      <c r="V823" s="137">
        <v>0</v>
      </c>
      <c r="W823" s="137">
        <v>0</v>
      </c>
      <c r="X823" s="140">
        <v>0</v>
      </c>
      <c r="Y823" s="137">
        <v>0</v>
      </c>
      <c r="Z823" s="137">
        <v>0</v>
      </c>
      <c r="AA823" s="138">
        <v>25</v>
      </c>
      <c r="AB823" s="137">
        <v>0</v>
      </c>
      <c r="AC823" s="137">
        <v>0</v>
      </c>
      <c r="AD823" s="137">
        <v>0</v>
      </c>
    </row>
    <row r="824" spans="1:30" hidden="1">
      <c r="A824" t="str">
        <f>Tabla20[[#This Row],[cedula]]&amp;Tabla20[[#This Row],[prog]]&amp;LEFT(Tabla20[[#This Row],[tipo]],3)</f>
        <v>0011807700701FIJ</v>
      </c>
      <c r="B824" s="135" t="s">
        <v>2463</v>
      </c>
      <c r="C824" s="135" t="s">
        <v>11</v>
      </c>
      <c r="D824" s="135" t="s">
        <v>2493</v>
      </c>
      <c r="E824" s="135" t="s">
        <v>3181</v>
      </c>
      <c r="F824" s="135" t="s">
        <v>3182</v>
      </c>
      <c r="G824" s="135" t="s">
        <v>3184</v>
      </c>
      <c r="H824" s="135" t="s">
        <v>1893</v>
      </c>
      <c r="I824" s="135" t="s">
        <v>3219</v>
      </c>
      <c r="J824" s="135" t="s">
        <v>354</v>
      </c>
      <c r="K824" s="110" t="s">
        <v>1652</v>
      </c>
      <c r="L824" s="138">
        <v>30000</v>
      </c>
      <c r="M824" s="141">
        <v>0</v>
      </c>
      <c r="N824" s="138">
        <v>912</v>
      </c>
      <c r="O824" s="138">
        <v>861</v>
      </c>
      <c r="P824" s="138">
        <f>SUM(Tabla20[[#This Row],[ADP]:[SFS - Salud Padres]])</f>
        <v>25</v>
      </c>
      <c r="Q824" s="138">
        <v>28202</v>
      </c>
      <c r="R824" s="135" t="str">
        <f>_xlfn.XLOOKUP(Tabla20[[#This Row],[cedula]],EMPXSEXO[NODOC],EMPXSEXO[GENERO])</f>
        <v>M</v>
      </c>
      <c r="S824" s="135" t="str">
        <f>_xlfn.XLOOKUP(Tabla20[[#This Row],[nomdepto]],Tabla21[LUGAR],Tabla21[CODLUGAR])</f>
        <v>01.83.06</v>
      </c>
      <c r="T824" s="135" t="s">
        <v>3724</v>
      </c>
      <c r="U824" s="135" t="s">
        <v>3723</v>
      </c>
      <c r="V824" s="137">
        <v>0</v>
      </c>
      <c r="W824" s="137">
        <v>0</v>
      </c>
      <c r="X824" s="137">
        <v>0</v>
      </c>
      <c r="Y824" s="137">
        <v>0</v>
      </c>
      <c r="Z824" s="137">
        <v>0</v>
      </c>
      <c r="AA824" s="138">
        <v>25</v>
      </c>
      <c r="AB824" s="137">
        <v>0</v>
      </c>
      <c r="AC824" s="137">
        <v>0</v>
      </c>
      <c r="AD824" s="137">
        <v>0</v>
      </c>
    </row>
    <row r="825" spans="1:30" hidden="1">
      <c r="A825" t="str">
        <f>Tabla20[[#This Row],[cedula]]&amp;Tabla20[[#This Row],[prog]]&amp;LEFT(Tabla20[[#This Row],[tipo]],3)</f>
        <v>0310460782901FIJ</v>
      </c>
      <c r="B825" s="135" t="s">
        <v>2463</v>
      </c>
      <c r="C825" s="135" t="s">
        <v>11</v>
      </c>
      <c r="D825" s="135" t="s">
        <v>2493</v>
      </c>
      <c r="E825" s="135" t="s">
        <v>3181</v>
      </c>
      <c r="F825" s="135" t="s">
        <v>3182</v>
      </c>
      <c r="G825" s="135" t="s">
        <v>3189</v>
      </c>
      <c r="H825" s="135" t="s">
        <v>1262</v>
      </c>
      <c r="I825" s="135" t="s">
        <v>457</v>
      </c>
      <c r="J825" s="135" t="s">
        <v>458</v>
      </c>
      <c r="K825" s="135" t="s">
        <v>541</v>
      </c>
      <c r="L825" s="138">
        <v>45000</v>
      </c>
      <c r="M825" s="139">
        <v>911.71</v>
      </c>
      <c r="N825" s="138">
        <v>1368</v>
      </c>
      <c r="O825" s="138">
        <v>1291.5</v>
      </c>
      <c r="P825" s="138">
        <f>SUM(Tabla20[[#This Row],[ADP]:[SFS - Salud Padres]])</f>
        <v>1602.45</v>
      </c>
      <c r="Q825" s="138">
        <v>39826.339999999997</v>
      </c>
      <c r="R825" s="135" t="str">
        <f>_xlfn.XLOOKUP(Tabla20[[#This Row],[cedula]],EMPXSEXO[NODOC],EMPXSEXO[GENERO])</f>
        <v>M</v>
      </c>
      <c r="S825" s="135" t="str">
        <f>_xlfn.XLOOKUP(Tabla20[[#This Row],[nomdepto]],Tabla21[LUGAR],Tabla21[CODLUGAR])</f>
        <v>01.83.06.00.02</v>
      </c>
      <c r="T825" s="135" t="s">
        <v>3724</v>
      </c>
      <c r="U825" s="135" t="s">
        <v>3723</v>
      </c>
      <c r="V825" s="137">
        <v>0</v>
      </c>
      <c r="W825" s="137">
        <v>0</v>
      </c>
      <c r="X825" s="140">
        <v>0</v>
      </c>
      <c r="Y825" s="137">
        <v>0</v>
      </c>
      <c r="Z825" s="140">
        <v>0</v>
      </c>
      <c r="AA825" s="138">
        <v>25</v>
      </c>
      <c r="AB825" s="137">
        <v>0</v>
      </c>
      <c r="AC825" s="137">
        <v>0</v>
      </c>
      <c r="AD825" s="139">
        <v>1577.45</v>
      </c>
    </row>
    <row r="826" spans="1:30" hidden="1">
      <c r="A826" t="str">
        <f>Tabla20[[#This Row],[cedula]]&amp;Tabla20[[#This Row],[prog]]&amp;LEFT(Tabla20[[#This Row],[tipo]],3)</f>
        <v>0230150216301FIJ</v>
      </c>
      <c r="B826" s="135" t="s">
        <v>2463</v>
      </c>
      <c r="C826" s="135" t="s">
        <v>11</v>
      </c>
      <c r="D826" s="135" t="s">
        <v>2493</v>
      </c>
      <c r="E826" s="135" t="s">
        <v>3181</v>
      </c>
      <c r="F826" s="135" t="s">
        <v>3182</v>
      </c>
      <c r="G826" s="135" t="s">
        <v>3186</v>
      </c>
      <c r="H826" s="135" t="s">
        <v>3589</v>
      </c>
      <c r="I826" s="135" t="s">
        <v>3588</v>
      </c>
      <c r="J826" s="135" t="s">
        <v>354</v>
      </c>
      <c r="K826" s="135" t="s">
        <v>541</v>
      </c>
      <c r="L826" s="138">
        <v>35000</v>
      </c>
      <c r="M826" s="141">
        <v>0</v>
      </c>
      <c r="N826" s="138">
        <v>1064</v>
      </c>
      <c r="O826" s="138">
        <v>1004.5</v>
      </c>
      <c r="P826" s="138">
        <f>SUM(Tabla20[[#This Row],[ADP]:[SFS - Salud Padres]])</f>
        <v>25</v>
      </c>
      <c r="Q826" s="138">
        <v>32906.5</v>
      </c>
      <c r="R826" s="135" t="str">
        <f>_xlfn.XLOOKUP(Tabla20[[#This Row],[cedula]],EMPXSEXO[NODOC],EMPXSEXO[GENERO])</f>
        <v>M</v>
      </c>
      <c r="S826" s="135" t="str">
        <f>_xlfn.XLOOKUP(Tabla20[[#This Row],[nomdepto]],Tabla21[LUGAR],Tabla21[CODLUGAR])</f>
        <v>01.83.06.00.02</v>
      </c>
      <c r="T826" s="135" t="s">
        <v>3724</v>
      </c>
      <c r="U826" s="135" t="s">
        <v>3723</v>
      </c>
      <c r="V826" s="137">
        <v>0</v>
      </c>
      <c r="W826" s="137">
        <v>0</v>
      </c>
      <c r="X826" s="140">
        <v>0</v>
      </c>
      <c r="Y826" s="137">
        <v>0</v>
      </c>
      <c r="Z826" s="141">
        <v>0</v>
      </c>
      <c r="AA826" s="138">
        <v>25</v>
      </c>
      <c r="AB826" s="137">
        <v>0</v>
      </c>
      <c r="AC826" s="137">
        <v>0</v>
      </c>
      <c r="AD826" s="137">
        <v>0</v>
      </c>
    </row>
    <row r="827" spans="1:30" hidden="1">
      <c r="A827" t="str">
        <f>Tabla20[[#This Row],[cedula]]&amp;Tabla20[[#This Row],[prog]]&amp;LEFT(Tabla20[[#This Row],[tipo]],3)</f>
        <v>4022203925301FIJ</v>
      </c>
      <c r="B827" s="135" t="s">
        <v>2463</v>
      </c>
      <c r="C827" s="135" t="s">
        <v>11</v>
      </c>
      <c r="D827" s="135" t="s">
        <v>2493</v>
      </c>
      <c r="E827" s="135" t="s">
        <v>3181</v>
      </c>
      <c r="F827" s="135" t="s">
        <v>3182</v>
      </c>
      <c r="G827" s="135" t="s">
        <v>3186</v>
      </c>
      <c r="H827" s="135" t="s">
        <v>3603</v>
      </c>
      <c r="I827" s="135" t="s">
        <v>3602</v>
      </c>
      <c r="J827" s="135" t="s">
        <v>10</v>
      </c>
      <c r="K827" s="135" t="s">
        <v>541</v>
      </c>
      <c r="L827" s="138">
        <v>35000</v>
      </c>
      <c r="M827" s="137">
        <v>0</v>
      </c>
      <c r="N827" s="138">
        <v>1064</v>
      </c>
      <c r="O827" s="138">
        <v>1004.5</v>
      </c>
      <c r="P827" s="138">
        <f>SUM(Tabla20[[#This Row],[ADP]:[SFS - Salud Padres]])</f>
        <v>25</v>
      </c>
      <c r="Q827" s="138">
        <v>32906.5</v>
      </c>
      <c r="R827" s="135" t="str">
        <f>_xlfn.XLOOKUP(Tabla20[[#This Row],[cedula]],EMPXSEXO[NODOC],EMPXSEXO[GENERO])</f>
        <v>F</v>
      </c>
      <c r="S827" s="135" t="str">
        <f>_xlfn.XLOOKUP(Tabla20[[#This Row],[nomdepto]],Tabla21[LUGAR],Tabla21[CODLUGAR])</f>
        <v>01.83.06.00.02</v>
      </c>
      <c r="T827" s="135" t="s">
        <v>3724</v>
      </c>
      <c r="U827" s="135" t="s">
        <v>3723</v>
      </c>
      <c r="V827" s="137">
        <v>0</v>
      </c>
      <c r="W827" s="141">
        <v>0</v>
      </c>
      <c r="X827" s="141">
        <v>0</v>
      </c>
      <c r="Y827" s="137">
        <v>0</v>
      </c>
      <c r="Z827" s="140">
        <v>0</v>
      </c>
      <c r="AA827" s="138">
        <v>25</v>
      </c>
      <c r="AB827" s="137">
        <v>0</v>
      </c>
      <c r="AC827" s="137">
        <v>0</v>
      </c>
      <c r="AD827" s="137">
        <v>0</v>
      </c>
    </row>
    <row r="828" spans="1:30" hidden="1">
      <c r="A828" t="str">
        <f>Tabla20[[#This Row],[cedula]]&amp;Tabla20[[#This Row],[prog]]&amp;LEFT(Tabla20[[#This Row],[tipo]],3)</f>
        <v>4022727863301FIJ</v>
      </c>
      <c r="B828" s="135" t="s">
        <v>2463</v>
      </c>
      <c r="C828" s="135" t="s">
        <v>11</v>
      </c>
      <c r="D828" s="135" t="s">
        <v>2493</v>
      </c>
      <c r="E828" s="135" t="s">
        <v>3181</v>
      </c>
      <c r="F828" s="135" t="s">
        <v>3182</v>
      </c>
      <c r="G828" s="135" t="s">
        <v>3186</v>
      </c>
      <c r="H828" s="135" t="s">
        <v>3553</v>
      </c>
      <c r="I828" s="135" t="s">
        <v>3554</v>
      </c>
      <c r="J828" s="135" t="s">
        <v>354</v>
      </c>
      <c r="K828" s="135" t="s">
        <v>541</v>
      </c>
      <c r="L828" s="138">
        <v>35000</v>
      </c>
      <c r="M828" s="141">
        <v>0</v>
      </c>
      <c r="N828" s="138">
        <v>1064</v>
      </c>
      <c r="O828" s="138">
        <v>1004.5</v>
      </c>
      <c r="P828" s="138">
        <f>SUM(Tabla20[[#This Row],[ADP]:[SFS - Salud Padres]])</f>
        <v>25</v>
      </c>
      <c r="Q828" s="138">
        <v>32906.5</v>
      </c>
      <c r="R828" s="135" t="str">
        <f>_xlfn.XLOOKUP(Tabla20[[#This Row],[cedula]],EMPXSEXO[NODOC],EMPXSEXO[GENERO])</f>
        <v>M</v>
      </c>
      <c r="S828" s="135" t="str">
        <f>_xlfn.XLOOKUP(Tabla20[[#This Row],[nomdepto]],Tabla21[LUGAR],Tabla21[CODLUGAR])</f>
        <v>01.83.06.00.02</v>
      </c>
      <c r="T828" s="135" t="s">
        <v>3724</v>
      </c>
      <c r="U828" s="135" t="s">
        <v>3723</v>
      </c>
      <c r="V828" s="137">
        <v>0</v>
      </c>
      <c r="W828" s="137">
        <v>0</v>
      </c>
      <c r="X828" s="140">
        <v>0</v>
      </c>
      <c r="Y828" s="137">
        <v>0</v>
      </c>
      <c r="Z828" s="137">
        <v>0</v>
      </c>
      <c r="AA828" s="138">
        <v>25</v>
      </c>
      <c r="AB828" s="137">
        <v>0</v>
      </c>
      <c r="AC828" s="137">
        <v>0</v>
      </c>
      <c r="AD828" s="141">
        <v>0</v>
      </c>
    </row>
    <row r="829" spans="1:30" hidden="1">
      <c r="A829" t="str">
        <f>Tabla20[[#This Row],[cedula]]&amp;Tabla20[[#This Row],[prog]]&amp;LEFT(Tabla20[[#This Row],[tipo]],3)</f>
        <v>0470054514001FIJ</v>
      </c>
      <c r="B829" s="135" t="s">
        <v>2463</v>
      </c>
      <c r="C829" s="135" t="s">
        <v>11</v>
      </c>
      <c r="D829" s="135" t="s">
        <v>2493</v>
      </c>
      <c r="E829" s="135" t="s">
        <v>3181</v>
      </c>
      <c r="F829" s="135" t="s">
        <v>3182</v>
      </c>
      <c r="G829" s="135" t="s">
        <v>3190</v>
      </c>
      <c r="H829" s="135" t="s">
        <v>1775</v>
      </c>
      <c r="I829" s="135" t="s">
        <v>545</v>
      </c>
      <c r="J829" s="135" t="s">
        <v>3203</v>
      </c>
      <c r="K829" s="135" t="s">
        <v>541</v>
      </c>
      <c r="L829" s="138">
        <v>19000.55</v>
      </c>
      <c r="M829" s="140">
        <v>0</v>
      </c>
      <c r="N829" s="138">
        <v>577.62</v>
      </c>
      <c r="O829" s="138">
        <v>545.32000000000005</v>
      </c>
      <c r="P829" s="138">
        <f>SUM(Tabla20[[#This Row],[ADP]:[SFS - Salud Padres]])</f>
        <v>25</v>
      </c>
      <c r="Q829" s="138">
        <v>17852.61</v>
      </c>
      <c r="R829" s="135" t="str">
        <f>_xlfn.XLOOKUP(Tabla20[[#This Row],[cedula]],EMPXSEXO[NODOC],EMPXSEXO[GENERO])</f>
        <v>M</v>
      </c>
      <c r="S829" s="135" t="str">
        <f>_xlfn.XLOOKUP(Tabla20[[#This Row],[nomdepto]],Tabla21[LUGAR],Tabla21[CODLUGAR])</f>
        <v>01.83.06.00.02</v>
      </c>
      <c r="T829" s="135" t="s">
        <v>3724</v>
      </c>
      <c r="U829" s="135" t="s">
        <v>3723</v>
      </c>
      <c r="V829" s="137">
        <v>0</v>
      </c>
      <c r="W829" s="141">
        <v>0</v>
      </c>
      <c r="X829" s="137">
        <v>0</v>
      </c>
      <c r="Y829" s="137">
        <v>0</v>
      </c>
      <c r="Z829" s="141">
        <v>0</v>
      </c>
      <c r="AA829" s="139">
        <v>25</v>
      </c>
      <c r="AB829" s="137">
        <v>0</v>
      </c>
      <c r="AC829" s="137">
        <v>0</v>
      </c>
      <c r="AD829" s="141">
        <v>0</v>
      </c>
    </row>
    <row r="830" spans="1:30" hidden="1">
      <c r="A830" t="str">
        <f>Tabla20[[#This Row],[cedula]]&amp;Tabla20[[#This Row],[prog]]&amp;LEFT(Tabla20[[#This Row],[tipo]],3)</f>
        <v>0370001695301FIJ</v>
      </c>
      <c r="B830" s="135" t="s">
        <v>2463</v>
      </c>
      <c r="C830" s="135" t="s">
        <v>11</v>
      </c>
      <c r="D830" s="135" t="s">
        <v>2493</v>
      </c>
      <c r="E830" s="135" t="s">
        <v>3181</v>
      </c>
      <c r="F830" s="135" t="s">
        <v>3182</v>
      </c>
      <c r="G830" s="135" t="s">
        <v>3190</v>
      </c>
      <c r="H830" s="135" t="s">
        <v>1928</v>
      </c>
      <c r="I830" s="135" t="s">
        <v>554</v>
      </c>
      <c r="J830" s="135" t="s">
        <v>10</v>
      </c>
      <c r="K830" s="135" t="s">
        <v>541</v>
      </c>
      <c r="L830" s="138">
        <v>16992.62</v>
      </c>
      <c r="M830" s="140">
        <v>0</v>
      </c>
      <c r="N830" s="138">
        <v>516.58000000000004</v>
      </c>
      <c r="O830" s="138">
        <v>487.69</v>
      </c>
      <c r="P830" s="138">
        <f>SUM(Tabla20[[#This Row],[ADP]:[SFS - Salud Padres]])</f>
        <v>325</v>
      </c>
      <c r="Q830" s="138">
        <v>15663.35</v>
      </c>
      <c r="R830" s="135" t="str">
        <f>_xlfn.XLOOKUP(Tabla20[[#This Row],[cedula]],EMPXSEXO[NODOC],EMPXSEXO[GENERO])</f>
        <v>F</v>
      </c>
      <c r="S830" s="135" t="str">
        <f>_xlfn.XLOOKUP(Tabla20[[#This Row],[nomdepto]],Tabla21[LUGAR],Tabla21[CODLUGAR])</f>
        <v>01.83.06.00.02</v>
      </c>
      <c r="T830" s="135" t="s">
        <v>3724</v>
      </c>
      <c r="U830" s="135" t="s">
        <v>3723</v>
      </c>
      <c r="V830" s="137">
        <v>0</v>
      </c>
      <c r="W830" s="139">
        <v>300</v>
      </c>
      <c r="X830" s="141">
        <v>0</v>
      </c>
      <c r="Y830" s="137">
        <v>0</v>
      </c>
      <c r="Z830" s="137">
        <v>0</v>
      </c>
      <c r="AA830" s="139">
        <v>25</v>
      </c>
      <c r="AB830" s="137">
        <v>0</v>
      </c>
      <c r="AC830" s="137">
        <v>0</v>
      </c>
      <c r="AD830" s="141">
        <v>0</v>
      </c>
    </row>
    <row r="831" spans="1:30" hidden="1">
      <c r="A831" t="str">
        <f>Tabla20[[#This Row],[cedula]]&amp;Tabla20[[#This Row],[prog]]&amp;LEFT(Tabla20[[#This Row],[tipo]],3)</f>
        <v>0310060349101FIJ</v>
      </c>
      <c r="B831" s="135" t="s">
        <v>2463</v>
      </c>
      <c r="C831" s="135" t="s">
        <v>11</v>
      </c>
      <c r="D831" s="135" t="s">
        <v>2493</v>
      </c>
      <c r="E831" s="135" t="s">
        <v>3181</v>
      </c>
      <c r="F831" s="135" t="s">
        <v>3182</v>
      </c>
      <c r="G831" s="135" t="s">
        <v>3190</v>
      </c>
      <c r="H831" s="135" t="s">
        <v>1939</v>
      </c>
      <c r="I831" s="135" t="s">
        <v>555</v>
      </c>
      <c r="J831" s="135" t="s">
        <v>191</v>
      </c>
      <c r="K831" s="135" t="s">
        <v>541</v>
      </c>
      <c r="L831" s="138">
        <v>15400</v>
      </c>
      <c r="M831" s="140">
        <v>0</v>
      </c>
      <c r="N831" s="138">
        <v>468.16</v>
      </c>
      <c r="O831" s="138">
        <v>441.98</v>
      </c>
      <c r="P831" s="138">
        <f>SUM(Tabla20[[#This Row],[ADP]:[SFS - Salud Padres]])</f>
        <v>325</v>
      </c>
      <c r="Q831" s="138">
        <v>14164.86</v>
      </c>
      <c r="R831" s="135" t="str">
        <f>_xlfn.XLOOKUP(Tabla20[[#This Row],[cedula]],EMPXSEXO[NODOC],EMPXSEXO[GENERO])</f>
        <v>M</v>
      </c>
      <c r="S831" s="135" t="str">
        <f>_xlfn.XLOOKUP(Tabla20[[#This Row],[nomdepto]],Tabla21[LUGAR],Tabla21[CODLUGAR])</f>
        <v>01.83.06.00.02</v>
      </c>
      <c r="T831" s="135" t="s">
        <v>3724</v>
      </c>
      <c r="U831" s="135" t="s">
        <v>3723</v>
      </c>
      <c r="V831" s="137">
        <v>0</v>
      </c>
      <c r="W831" s="139">
        <v>300</v>
      </c>
      <c r="X831" s="137">
        <v>0</v>
      </c>
      <c r="Y831" s="137">
        <v>0</v>
      </c>
      <c r="Z831" s="137">
        <v>0</v>
      </c>
      <c r="AA831" s="139">
        <v>25</v>
      </c>
      <c r="AB831" s="137">
        <v>0</v>
      </c>
      <c r="AC831" s="137">
        <v>0</v>
      </c>
      <c r="AD831" s="137">
        <v>0</v>
      </c>
    </row>
    <row r="832" spans="1:30" hidden="1">
      <c r="A832" t="str">
        <f>Tabla20[[#This Row],[cedula]]&amp;Tabla20[[#This Row],[prog]]&amp;LEFT(Tabla20[[#This Row],[tipo]],3)</f>
        <v>0310451816601FIJ</v>
      </c>
      <c r="B832" s="135" t="s">
        <v>2463</v>
      </c>
      <c r="C832" s="135" t="s">
        <v>11</v>
      </c>
      <c r="D832" s="135" t="s">
        <v>2493</v>
      </c>
      <c r="E832" s="135" t="s">
        <v>3181</v>
      </c>
      <c r="F832" s="135" t="s">
        <v>3182</v>
      </c>
      <c r="G832" s="135" t="s">
        <v>3185</v>
      </c>
      <c r="H832" s="135" t="s">
        <v>1848</v>
      </c>
      <c r="I832" s="135" t="s">
        <v>3211</v>
      </c>
      <c r="J832" s="135" t="s">
        <v>362</v>
      </c>
      <c r="K832" s="135" t="s">
        <v>541</v>
      </c>
      <c r="L832" s="138">
        <v>11000</v>
      </c>
      <c r="M832" s="140">
        <v>0</v>
      </c>
      <c r="N832" s="138">
        <v>334.4</v>
      </c>
      <c r="O832" s="138">
        <v>315.7</v>
      </c>
      <c r="P832" s="138">
        <f>SUM(Tabla20[[#This Row],[ADP]:[SFS - Salud Padres]])</f>
        <v>75</v>
      </c>
      <c r="Q832" s="138">
        <v>10274.9</v>
      </c>
      <c r="R832" s="135" t="str">
        <f>_xlfn.XLOOKUP(Tabla20[[#This Row],[cedula]],EMPXSEXO[NODOC],EMPXSEXO[GENERO])</f>
        <v>F</v>
      </c>
      <c r="S832" s="135" t="str">
        <f>_xlfn.XLOOKUP(Tabla20[[#This Row],[nomdepto]],Tabla21[LUGAR],Tabla21[CODLUGAR])</f>
        <v>01.83.06.00.02</v>
      </c>
      <c r="T832" s="135" t="s">
        <v>3724</v>
      </c>
      <c r="U832" s="135" t="s">
        <v>3723</v>
      </c>
      <c r="V832" s="137">
        <v>0</v>
      </c>
      <c r="W832" s="137">
        <v>0</v>
      </c>
      <c r="X832" s="141">
        <v>0</v>
      </c>
      <c r="Y832" s="137">
        <v>0</v>
      </c>
      <c r="Z832" s="139">
        <v>50</v>
      </c>
      <c r="AA832" s="139">
        <v>25</v>
      </c>
      <c r="AB832" s="137">
        <v>0</v>
      </c>
      <c r="AC832" s="137">
        <v>0</v>
      </c>
      <c r="AD832" s="137">
        <v>0</v>
      </c>
    </row>
    <row r="833" spans="1:30" hidden="1">
      <c r="A833" t="str">
        <f>Tabla20[[#This Row],[cedula]]&amp;Tabla20[[#This Row],[prog]]&amp;LEFT(Tabla20[[#This Row],[tipo]],3)</f>
        <v>0310155190501FIJ</v>
      </c>
      <c r="B833" s="135" t="s">
        <v>2463</v>
      </c>
      <c r="C833" s="135" t="s">
        <v>11</v>
      </c>
      <c r="D833" s="135" t="s">
        <v>2493</v>
      </c>
      <c r="E833" s="135" t="s">
        <v>3181</v>
      </c>
      <c r="F833" s="135" t="s">
        <v>3182</v>
      </c>
      <c r="G833" s="135" t="s">
        <v>3190</v>
      </c>
      <c r="H833" s="135" t="s">
        <v>1857</v>
      </c>
      <c r="I833" s="135" t="s">
        <v>549</v>
      </c>
      <c r="J833" s="135" t="s">
        <v>8</v>
      </c>
      <c r="K833" s="135" t="s">
        <v>541</v>
      </c>
      <c r="L833" s="138">
        <v>11000</v>
      </c>
      <c r="M833" s="140">
        <v>0</v>
      </c>
      <c r="N833" s="138">
        <v>334.4</v>
      </c>
      <c r="O833" s="138">
        <v>315.7</v>
      </c>
      <c r="P833" s="138">
        <f>SUM(Tabla20[[#This Row],[ADP]:[SFS - Salud Padres]])</f>
        <v>25</v>
      </c>
      <c r="Q833" s="138">
        <v>10324.9</v>
      </c>
      <c r="R833" s="135" t="str">
        <f>_xlfn.XLOOKUP(Tabla20[[#This Row],[cedula]],EMPXSEXO[NODOC],EMPXSEXO[GENERO])</f>
        <v>F</v>
      </c>
      <c r="S833" s="135" t="str">
        <f>_xlfn.XLOOKUP(Tabla20[[#This Row],[nomdepto]],Tabla21[LUGAR],Tabla21[CODLUGAR])</f>
        <v>01.83.06.00.02</v>
      </c>
      <c r="T833" s="135" t="s">
        <v>3724</v>
      </c>
      <c r="U833" s="135" t="s">
        <v>3723</v>
      </c>
      <c r="V833" s="137">
        <v>0</v>
      </c>
      <c r="W833" s="141">
        <v>0</v>
      </c>
      <c r="X833" s="137">
        <v>0</v>
      </c>
      <c r="Y833" s="137">
        <v>0</v>
      </c>
      <c r="Z833" s="141">
        <v>0</v>
      </c>
      <c r="AA833" s="139">
        <v>25</v>
      </c>
      <c r="AB833" s="137">
        <v>0</v>
      </c>
      <c r="AC833" s="137">
        <v>0</v>
      </c>
      <c r="AD833" s="137">
        <v>0</v>
      </c>
    </row>
    <row r="834" spans="1:30" hidden="1">
      <c r="A834" t="str">
        <f>Tabla20[[#This Row],[cedula]]&amp;Tabla20[[#This Row],[prog]]&amp;LEFT(Tabla20[[#This Row],[tipo]],3)</f>
        <v>0310128488701FIJ</v>
      </c>
      <c r="B834" s="135" t="s">
        <v>2463</v>
      </c>
      <c r="C834" s="135" t="s">
        <v>11</v>
      </c>
      <c r="D834" s="135" t="s">
        <v>2493</v>
      </c>
      <c r="E834" s="135" t="s">
        <v>3181</v>
      </c>
      <c r="F834" s="135" t="s">
        <v>3182</v>
      </c>
      <c r="G834" s="135" t="s">
        <v>3184</v>
      </c>
      <c r="H834" s="135" t="s">
        <v>1853</v>
      </c>
      <c r="I834" s="135" t="s">
        <v>548</v>
      </c>
      <c r="J834" s="135" t="s">
        <v>8</v>
      </c>
      <c r="K834" s="135" t="s">
        <v>541</v>
      </c>
      <c r="L834" s="138">
        <v>10000</v>
      </c>
      <c r="M834" s="140">
        <v>0</v>
      </c>
      <c r="N834" s="138">
        <v>304</v>
      </c>
      <c r="O834" s="138">
        <v>287</v>
      </c>
      <c r="P834" s="138">
        <f>SUM(Tabla20[[#This Row],[ADP]:[SFS - Salud Padres]])</f>
        <v>375</v>
      </c>
      <c r="Q834" s="138">
        <v>9034</v>
      </c>
      <c r="R834" s="135" t="str">
        <f>_xlfn.XLOOKUP(Tabla20[[#This Row],[cedula]],EMPXSEXO[NODOC],EMPXSEXO[GENERO])</f>
        <v>F</v>
      </c>
      <c r="S834" s="135" t="str">
        <f>_xlfn.XLOOKUP(Tabla20[[#This Row],[nomdepto]],Tabla21[LUGAR],Tabla21[CODLUGAR])</f>
        <v>01.83.06.00.02</v>
      </c>
      <c r="T834" s="135" t="s">
        <v>3724</v>
      </c>
      <c r="U834" s="135" t="s">
        <v>3723</v>
      </c>
      <c r="V834" s="137">
        <v>0</v>
      </c>
      <c r="W834" s="139">
        <v>300</v>
      </c>
      <c r="X834" s="141">
        <v>0</v>
      </c>
      <c r="Y834" s="137">
        <v>0</v>
      </c>
      <c r="Z834" s="139">
        <v>50</v>
      </c>
      <c r="AA834" s="139">
        <v>25</v>
      </c>
      <c r="AB834" s="137">
        <v>0</v>
      </c>
      <c r="AC834" s="137">
        <v>0</v>
      </c>
      <c r="AD834" s="137">
        <v>0</v>
      </c>
    </row>
    <row r="835" spans="1:30" hidden="1">
      <c r="A835" t="str">
        <f>Tabla20[[#This Row],[cedula]]&amp;Tabla20[[#This Row],[prog]]&amp;LEFT(Tabla20[[#This Row],[tipo]],3)</f>
        <v>0480050567101FIJ</v>
      </c>
      <c r="B835" s="135" t="s">
        <v>2463</v>
      </c>
      <c r="C835" s="135" t="s">
        <v>11</v>
      </c>
      <c r="D835" s="135" t="s">
        <v>2493</v>
      </c>
      <c r="E835" s="135" t="s">
        <v>3181</v>
      </c>
      <c r="F835" s="135" t="s">
        <v>3182</v>
      </c>
      <c r="G835" s="135" t="s">
        <v>3186</v>
      </c>
      <c r="H835" s="135" t="s">
        <v>1708</v>
      </c>
      <c r="I835" s="135" t="s">
        <v>922</v>
      </c>
      <c r="J835" s="135" t="s">
        <v>191</v>
      </c>
      <c r="K835" s="135" t="s">
        <v>923</v>
      </c>
      <c r="L835" s="138">
        <v>35000</v>
      </c>
      <c r="M835" s="140">
        <v>0</v>
      </c>
      <c r="N835" s="138">
        <v>1064</v>
      </c>
      <c r="O835" s="138">
        <v>1004.5</v>
      </c>
      <c r="P835" s="138">
        <f>SUM(Tabla20[[#This Row],[ADP]:[SFS - Salud Padres]])</f>
        <v>25</v>
      </c>
      <c r="Q835" s="138">
        <v>32906.5</v>
      </c>
      <c r="R835" s="135" t="str">
        <f>_xlfn.XLOOKUP(Tabla20[[#This Row],[cedula]],EMPXSEXO[NODOC],EMPXSEXO[GENERO])</f>
        <v>M</v>
      </c>
      <c r="S835" s="135" t="str">
        <f>_xlfn.XLOOKUP(Tabla20[[#This Row],[nomdepto]],Tabla21[LUGAR],Tabla21[CODLUGAR])</f>
        <v>01.83.06.00.02.00.01</v>
      </c>
      <c r="T835" s="135" t="s">
        <v>3724</v>
      </c>
      <c r="U835" s="135" t="s">
        <v>3723</v>
      </c>
      <c r="V835" s="137">
        <v>0</v>
      </c>
      <c r="W835" s="137">
        <v>0</v>
      </c>
      <c r="X835" s="141">
        <v>0</v>
      </c>
      <c r="Y835" s="137">
        <v>0</v>
      </c>
      <c r="Z835" s="137">
        <v>0</v>
      </c>
      <c r="AA835" s="139">
        <v>25</v>
      </c>
      <c r="AB835" s="137">
        <v>0</v>
      </c>
      <c r="AC835" s="137">
        <v>0</v>
      </c>
      <c r="AD835" s="137">
        <v>0</v>
      </c>
    </row>
    <row r="836" spans="1:30" hidden="1">
      <c r="A836" t="str">
        <f>Tabla20[[#This Row],[cedula]]&amp;Tabla20[[#This Row],[prog]]&amp;LEFT(Tabla20[[#This Row],[tipo]],3)</f>
        <v>0480047644401FIJ</v>
      </c>
      <c r="B836" s="135" t="s">
        <v>2463</v>
      </c>
      <c r="C836" s="135" t="s">
        <v>11</v>
      </c>
      <c r="D836" s="135" t="s">
        <v>2493</v>
      </c>
      <c r="E836" s="135" t="s">
        <v>3181</v>
      </c>
      <c r="F836" s="135" t="s">
        <v>3182</v>
      </c>
      <c r="G836" s="135" t="s">
        <v>3186</v>
      </c>
      <c r="H836" s="135" t="s">
        <v>1725</v>
      </c>
      <c r="I836" s="135" t="s">
        <v>926</v>
      </c>
      <c r="J836" s="135" t="s">
        <v>191</v>
      </c>
      <c r="K836" s="135" t="s">
        <v>923</v>
      </c>
      <c r="L836" s="138">
        <v>35000</v>
      </c>
      <c r="M836" s="140">
        <v>0</v>
      </c>
      <c r="N836" s="138">
        <v>1064</v>
      </c>
      <c r="O836" s="138">
        <v>1004.5</v>
      </c>
      <c r="P836" s="138">
        <f>SUM(Tabla20[[#This Row],[ADP]:[SFS - Salud Padres]])</f>
        <v>25</v>
      </c>
      <c r="Q836" s="138">
        <v>32906.5</v>
      </c>
      <c r="R836" s="135" t="str">
        <f>_xlfn.XLOOKUP(Tabla20[[#This Row],[cedula]],EMPXSEXO[NODOC],EMPXSEXO[GENERO])</f>
        <v>M</v>
      </c>
      <c r="S836" s="135" t="str">
        <f>_xlfn.XLOOKUP(Tabla20[[#This Row],[nomdepto]],Tabla21[LUGAR],Tabla21[CODLUGAR])</f>
        <v>01.83.06.00.02.00.01</v>
      </c>
      <c r="T836" s="135" t="s">
        <v>3724</v>
      </c>
      <c r="U836" s="135" t="s">
        <v>3723</v>
      </c>
      <c r="V836" s="137">
        <v>0</v>
      </c>
      <c r="W836" s="141">
        <v>0</v>
      </c>
      <c r="X836" s="137">
        <v>0</v>
      </c>
      <c r="Y836" s="137">
        <v>0</v>
      </c>
      <c r="Z836" s="137">
        <v>0</v>
      </c>
      <c r="AA836" s="139">
        <v>25</v>
      </c>
      <c r="AB836" s="137">
        <v>0</v>
      </c>
      <c r="AC836" s="137">
        <v>0</v>
      </c>
      <c r="AD836" s="137">
        <v>0</v>
      </c>
    </row>
    <row r="837" spans="1:30" hidden="1">
      <c r="A837" t="str">
        <f>Tabla20[[#This Row],[cedula]]&amp;Tabla20[[#This Row],[prog]]&amp;LEFT(Tabla20[[#This Row],[tipo]],3)</f>
        <v>0470000533501FIJ</v>
      </c>
      <c r="B837" s="135" t="s">
        <v>2463</v>
      </c>
      <c r="C837" s="135" t="s">
        <v>11</v>
      </c>
      <c r="D837" s="135" t="s">
        <v>2493</v>
      </c>
      <c r="E837" s="135" t="s">
        <v>3181</v>
      </c>
      <c r="F837" s="135" t="s">
        <v>3182</v>
      </c>
      <c r="G837" s="135" t="s">
        <v>3186</v>
      </c>
      <c r="H837" s="135" t="s">
        <v>1792</v>
      </c>
      <c r="I837" s="135" t="s">
        <v>929</v>
      </c>
      <c r="J837" s="135" t="s">
        <v>191</v>
      </c>
      <c r="K837" s="135" t="s">
        <v>923</v>
      </c>
      <c r="L837" s="138">
        <v>35000</v>
      </c>
      <c r="M837" s="140">
        <v>0</v>
      </c>
      <c r="N837" s="138">
        <v>1064</v>
      </c>
      <c r="O837" s="138">
        <v>1004.5</v>
      </c>
      <c r="P837" s="138">
        <f>SUM(Tabla20[[#This Row],[ADP]:[SFS - Salud Padres]])</f>
        <v>25</v>
      </c>
      <c r="Q837" s="138">
        <v>32906.5</v>
      </c>
      <c r="R837" s="135" t="str">
        <f>_xlfn.XLOOKUP(Tabla20[[#This Row],[cedula]],EMPXSEXO[NODOC],EMPXSEXO[GENERO])</f>
        <v>M</v>
      </c>
      <c r="S837" s="135" t="str">
        <f>_xlfn.XLOOKUP(Tabla20[[#This Row],[nomdepto]],Tabla21[LUGAR],Tabla21[CODLUGAR])</f>
        <v>01.83.06.00.02.00.01</v>
      </c>
      <c r="T837" s="135" t="s">
        <v>3724</v>
      </c>
      <c r="U837" s="135" t="s">
        <v>3723</v>
      </c>
      <c r="V837" s="137">
        <v>0</v>
      </c>
      <c r="W837" s="137">
        <v>0</v>
      </c>
      <c r="X837" s="141">
        <v>0</v>
      </c>
      <c r="Y837" s="137">
        <v>0</v>
      </c>
      <c r="Z837" s="137">
        <v>0</v>
      </c>
      <c r="AA837" s="139">
        <v>25</v>
      </c>
      <c r="AB837" s="137">
        <v>0</v>
      </c>
      <c r="AC837" s="137">
        <v>0</v>
      </c>
      <c r="AD837" s="137">
        <v>0</v>
      </c>
    </row>
    <row r="838" spans="1:30" hidden="1">
      <c r="A838" t="str">
        <f>Tabla20[[#This Row],[cedula]]&amp;Tabla20[[#This Row],[prog]]&amp;LEFT(Tabla20[[#This Row],[tipo]],3)</f>
        <v>0560081670501FIJ</v>
      </c>
      <c r="B838" s="135" t="s">
        <v>2463</v>
      </c>
      <c r="C838" s="135" t="s">
        <v>11</v>
      </c>
      <c r="D838" s="135" t="s">
        <v>2493</v>
      </c>
      <c r="E838" s="135" t="s">
        <v>3181</v>
      </c>
      <c r="F838" s="135" t="s">
        <v>3182</v>
      </c>
      <c r="G838" s="135" t="s">
        <v>3186</v>
      </c>
      <c r="H838" s="135" t="s">
        <v>1847</v>
      </c>
      <c r="I838" s="135" t="s">
        <v>930</v>
      </c>
      <c r="J838" s="135" t="s">
        <v>191</v>
      </c>
      <c r="K838" s="135" t="s">
        <v>923</v>
      </c>
      <c r="L838" s="138">
        <v>35000</v>
      </c>
      <c r="M838" s="140">
        <v>0</v>
      </c>
      <c r="N838" s="138">
        <v>1064</v>
      </c>
      <c r="O838" s="138">
        <v>1004.5</v>
      </c>
      <c r="P838" s="138">
        <f>SUM(Tabla20[[#This Row],[ADP]:[SFS - Salud Padres]])</f>
        <v>25</v>
      </c>
      <c r="Q838" s="138">
        <v>32906.5</v>
      </c>
      <c r="R838" s="135" t="str">
        <f>_xlfn.XLOOKUP(Tabla20[[#This Row],[cedula]],EMPXSEXO[NODOC],EMPXSEXO[GENERO])</f>
        <v>M</v>
      </c>
      <c r="S838" s="135" t="str">
        <f>_xlfn.XLOOKUP(Tabla20[[#This Row],[nomdepto]],Tabla21[LUGAR],Tabla21[CODLUGAR])</f>
        <v>01.83.06.00.02.00.01</v>
      </c>
      <c r="T838" s="135" t="s">
        <v>3724</v>
      </c>
      <c r="U838" s="135" t="s">
        <v>3723</v>
      </c>
      <c r="V838" s="137">
        <v>0</v>
      </c>
      <c r="W838" s="137">
        <v>0</v>
      </c>
      <c r="X838" s="137">
        <v>0</v>
      </c>
      <c r="Y838" s="137">
        <v>0</v>
      </c>
      <c r="Z838" s="137">
        <v>0</v>
      </c>
      <c r="AA838" s="139">
        <v>25</v>
      </c>
      <c r="AB838" s="137">
        <v>0</v>
      </c>
      <c r="AC838" s="137">
        <v>0</v>
      </c>
      <c r="AD838" s="137">
        <v>0</v>
      </c>
    </row>
    <row r="839" spans="1:30" hidden="1">
      <c r="A839" t="str">
        <f>Tabla20[[#This Row],[cedula]]&amp;Tabla20[[#This Row],[prog]]&amp;LEFT(Tabla20[[#This Row],[tipo]],3)</f>
        <v>0310423815301FIJ</v>
      </c>
      <c r="B839" s="135" t="s">
        <v>2463</v>
      </c>
      <c r="C839" s="135" t="s">
        <v>11</v>
      </c>
      <c r="D839" s="135" t="s">
        <v>2493</v>
      </c>
      <c r="E839" s="135" t="s">
        <v>3181</v>
      </c>
      <c r="F839" s="135" t="s">
        <v>3182</v>
      </c>
      <c r="G839" s="135" t="s">
        <v>3184</v>
      </c>
      <c r="H839" s="135" t="s">
        <v>3357</v>
      </c>
      <c r="I839" s="135" t="s">
        <v>3356</v>
      </c>
      <c r="J839" s="135" t="s">
        <v>354</v>
      </c>
      <c r="K839" s="135" t="s">
        <v>923</v>
      </c>
      <c r="L839" s="138">
        <v>35000</v>
      </c>
      <c r="M839" s="140">
        <v>0</v>
      </c>
      <c r="N839" s="138">
        <v>1064</v>
      </c>
      <c r="O839" s="138">
        <v>1004.5</v>
      </c>
      <c r="P839" s="138">
        <f>SUM(Tabla20[[#This Row],[ADP]:[SFS - Salud Padres]])</f>
        <v>25</v>
      </c>
      <c r="Q839" s="138">
        <v>32906.5</v>
      </c>
      <c r="R839" s="135" t="str">
        <f>_xlfn.XLOOKUP(Tabla20[[#This Row],[cedula]],EMPXSEXO[NODOC],EMPXSEXO[GENERO])</f>
        <v>M</v>
      </c>
      <c r="S839" s="135" t="str">
        <f>_xlfn.XLOOKUP(Tabla20[[#This Row],[nomdepto]],Tabla21[LUGAR],Tabla21[CODLUGAR])</f>
        <v>01.83.06.00.02.00.01</v>
      </c>
      <c r="T839" s="135" t="s">
        <v>3724</v>
      </c>
      <c r="U839" s="135" t="s">
        <v>3723</v>
      </c>
      <c r="V839" s="137">
        <v>0</v>
      </c>
      <c r="W839" s="141">
        <v>0</v>
      </c>
      <c r="X839" s="141">
        <v>0</v>
      </c>
      <c r="Y839" s="137">
        <v>0</v>
      </c>
      <c r="Z839" s="137">
        <v>0</v>
      </c>
      <c r="AA839" s="139">
        <v>25</v>
      </c>
      <c r="AB839" s="137">
        <v>0</v>
      </c>
      <c r="AC839" s="137">
        <v>0</v>
      </c>
      <c r="AD839" s="137">
        <v>0</v>
      </c>
    </row>
    <row r="840" spans="1:30" hidden="1">
      <c r="A840" t="str">
        <f>Tabla20[[#This Row],[cedula]]&amp;Tabla20[[#This Row],[prog]]&amp;LEFT(Tabla20[[#This Row],[tipo]],3)</f>
        <v>0560009595301FIJ</v>
      </c>
      <c r="B840" s="135" t="s">
        <v>2463</v>
      </c>
      <c r="C840" s="135" t="s">
        <v>11</v>
      </c>
      <c r="D840" s="135" t="s">
        <v>2493</v>
      </c>
      <c r="E840" s="135" t="s">
        <v>3181</v>
      </c>
      <c r="F840" s="135" t="s">
        <v>3182</v>
      </c>
      <c r="G840" s="135" t="s">
        <v>3193</v>
      </c>
      <c r="H840" s="135" t="s">
        <v>1897</v>
      </c>
      <c r="I840" s="135" t="s">
        <v>931</v>
      </c>
      <c r="J840" s="135" t="s">
        <v>191</v>
      </c>
      <c r="K840" s="135" t="s">
        <v>923</v>
      </c>
      <c r="L840" s="138">
        <v>35000</v>
      </c>
      <c r="M840" s="140">
        <v>0</v>
      </c>
      <c r="N840" s="138">
        <v>1064</v>
      </c>
      <c r="O840" s="138">
        <v>1004.5</v>
      </c>
      <c r="P840" s="138">
        <f>SUM(Tabla20[[#This Row],[ADP]:[SFS - Salud Padres]])</f>
        <v>19382.61</v>
      </c>
      <c r="Q840" s="138">
        <v>13548.89</v>
      </c>
      <c r="R840" s="135" t="str">
        <f>_xlfn.XLOOKUP(Tabla20[[#This Row],[cedula]],EMPXSEXO[NODOC],EMPXSEXO[GENERO])</f>
        <v>M</v>
      </c>
      <c r="S840" s="135" t="str">
        <f>_xlfn.XLOOKUP(Tabla20[[#This Row],[nomdepto]],Tabla21[LUGAR],Tabla21[CODLUGAR])</f>
        <v>01.83.06.00.02.00.01</v>
      </c>
      <c r="T840" s="135" t="s">
        <v>3724</v>
      </c>
      <c r="U840" s="135" t="s">
        <v>3723</v>
      </c>
      <c r="V840" s="137">
        <v>0</v>
      </c>
      <c r="W840" s="137">
        <v>0</v>
      </c>
      <c r="X840" s="139">
        <v>19357.61</v>
      </c>
      <c r="Y840" s="137">
        <v>0</v>
      </c>
      <c r="Z840" s="137">
        <v>0</v>
      </c>
      <c r="AA840" s="139">
        <v>25</v>
      </c>
      <c r="AB840" s="137">
        <v>0</v>
      </c>
      <c r="AC840" s="137">
        <v>0</v>
      </c>
      <c r="AD840" s="137">
        <v>0</v>
      </c>
    </row>
    <row r="841" spans="1:30" hidden="1">
      <c r="A841" t="str">
        <f>Tabla20[[#This Row],[cedula]]&amp;Tabla20[[#This Row],[prog]]&amp;LEFT(Tabla20[[#This Row],[tipo]],3)</f>
        <v>0480029792301FIJ</v>
      </c>
      <c r="B841" s="135" t="s">
        <v>2463</v>
      </c>
      <c r="C841" s="135" t="s">
        <v>11</v>
      </c>
      <c r="D841" s="135" t="s">
        <v>2493</v>
      </c>
      <c r="E841" s="135" t="s">
        <v>3181</v>
      </c>
      <c r="F841" s="135" t="s">
        <v>3182</v>
      </c>
      <c r="G841" s="135" t="s">
        <v>3186</v>
      </c>
      <c r="H841" s="135" t="s">
        <v>1898</v>
      </c>
      <c r="I841" s="135" t="s">
        <v>3220</v>
      </c>
      <c r="J841" s="135" t="s">
        <v>191</v>
      </c>
      <c r="K841" s="135" t="s">
        <v>923</v>
      </c>
      <c r="L841" s="138">
        <v>35000</v>
      </c>
      <c r="M841" s="140">
        <v>0</v>
      </c>
      <c r="N841" s="138">
        <v>1064</v>
      </c>
      <c r="O841" s="138">
        <v>1004.5</v>
      </c>
      <c r="P841" s="138">
        <f>SUM(Tabla20[[#This Row],[ADP]:[SFS - Salud Padres]])</f>
        <v>25</v>
      </c>
      <c r="Q841" s="138">
        <v>32906.5</v>
      </c>
      <c r="R841" s="135" t="str">
        <f>_xlfn.XLOOKUP(Tabla20[[#This Row],[cedula]],EMPXSEXO[NODOC],EMPXSEXO[GENERO])</f>
        <v>M</v>
      </c>
      <c r="S841" s="135" t="str">
        <f>_xlfn.XLOOKUP(Tabla20[[#This Row],[nomdepto]],Tabla21[LUGAR],Tabla21[CODLUGAR])</f>
        <v>01.83.06.00.02.00.01</v>
      </c>
      <c r="T841" s="135" t="s">
        <v>3724</v>
      </c>
      <c r="U841" s="135" t="s">
        <v>3723</v>
      </c>
      <c r="V841" s="137">
        <v>0</v>
      </c>
      <c r="W841" s="137">
        <v>0</v>
      </c>
      <c r="X841" s="137">
        <v>0</v>
      </c>
      <c r="Y841" s="137">
        <v>0</v>
      </c>
      <c r="Z841" s="137">
        <v>0</v>
      </c>
      <c r="AA841" s="139">
        <v>25</v>
      </c>
      <c r="AB841" s="137">
        <v>0</v>
      </c>
      <c r="AC841" s="137">
        <v>0</v>
      </c>
      <c r="AD841" s="137">
        <v>0</v>
      </c>
    </row>
    <row r="842" spans="1:30" hidden="1">
      <c r="A842" t="str">
        <f>Tabla20[[#This Row],[cedula]]&amp;Tabla20[[#This Row],[prog]]&amp;LEFT(Tabla20[[#This Row],[tipo]],3)</f>
        <v>0470010918601FIJ</v>
      </c>
      <c r="B842" s="135" t="s">
        <v>2463</v>
      </c>
      <c r="C842" s="135" t="s">
        <v>11</v>
      </c>
      <c r="D842" s="135" t="s">
        <v>2493</v>
      </c>
      <c r="E842" s="135" t="s">
        <v>3181</v>
      </c>
      <c r="F842" s="135" t="s">
        <v>3182</v>
      </c>
      <c r="G842" s="135" t="s">
        <v>3186</v>
      </c>
      <c r="H842" s="135" t="s">
        <v>1930</v>
      </c>
      <c r="I842" s="135" t="s">
        <v>934</v>
      </c>
      <c r="J842" s="135" t="s">
        <v>191</v>
      </c>
      <c r="K842" s="135" t="s">
        <v>923</v>
      </c>
      <c r="L842" s="138">
        <v>35000</v>
      </c>
      <c r="M842" s="140">
        <v>0</v>
      </c>
      <c r="N842" s="138">
        <v>1064</v>
      </c>
      <c r="O842" s="138">
        <v>1004.5</v>
      </c>
      <c r="P842" s="138">
        <f>SUM(Tabla20[[#This Row],[ADP]:[SFS - Salud Padres]])</f>
        <v>25</v>
      </c>
      <c r="Q842" s="138">
        <v>32906.5</v>
      </c>
      <c r="R842" s="135" t="str">
        <f>_xlfn.XLOOKUP(Tabla20[[#This Row],[cedula]],EMPXSEXO[NODOC],EMPXSEXO[GENERO])</f>
        <v>M</v>
      </c>
      <c r="S842" s="135" t="str">
        <f>_xlfn.XLOOKUP(Tabla20[[#This Row],[nomdepto]],Tabla21[LUGAR],Tabla21[CODLUGAR])</f>
        <v>01.83.06.00.02.00.01</v>
      </c>
      <c r="T842" s="135" t="s">
        <v>3724</v>
      </c>
      <c r="U842" s="135" t="s">
        <v>3723</v>
      </c>
      <c r="V842" s="137">
        <v>0</v>
      </c>
      <c r="W842" s="137">
        <v>0</v>
      </c>
      <c r="X842" s="137">
        <v>0</v>
      </c>
      <c r="Y842" s="137">
        <v>0</v>
      </c>
      <c r="Z842" s="137">
        <v>0</v>
      </c>
      <c r="AA842" s="139">
        <v>25</v>
      </c>
      <c r="AB842" s="137">
        <v>0</v>
      </c>
      <c r="AC842" s="137">
        <v>0</v>
      </c>
      <c r="AD842" s="141">
        <v>0</v>
      </c>
    </row>
    <row r="843" spans="1:30" hidden="1">
      <c r="A843" t="str">
        <f>Tabla20[[#This Row],[cedula]]&amp;Tabla20[[#This Row],[prog]]&amp;LEFT(Tabla20[[#This Row],[tipo]],3)</f>
        <v>0310200621401FIJ</v>
      </c>
      <c r="B843" s="135" t="s">
        <v>2463</v>
      </c>
      <c r="C843" s="135" t="s">
        <v>11</v>
      </c>
      <c r="D843" s="135" t="s">
        <v>2493</v>
      </c>
      <c r="E843" s="135" t="s">
        <v>3181</v>
      </c>
      <c r="F843" s="135" t="s">
        <v>3182</v>
      </c>
      <c r="G843" s="135" t="s">
        <v>3184</v>
      </c>
      <c r="H843" s="135" t="s">
        <v>2202</v>
      </c>
      <c r="I843" s="135" t="s">
        <v>1027</v>
      </c>
      <c r="J843" s="135" t="s">
        <v>55</v>
      </c>
      <c r="K843" s="135" t="s">
        <v>923</v>
      </c>
      <c r="L843" s="138">
        <v>20000</v>
      </c>
      <c r="M843" s="140">
        <v>0</v>
      </c>
      <c r="N843" s="138">
        <v>608</v>
      </c>
      <c r="O843" s="138">
        <v>574</v>
      </c>
      <c r="P843" s="138">
        <f>SUM(Tabla20[[#This Row],[ADP]:[SFS - Salud Padres]])</f>
        <v>25</v>
      </c>
      <c r="Q843" s="138">
        <v>18793</v>
      </c>
      <c r="R843" s="135" t="str">
        <f>_xlfn.XLOOKUP(Tabla20[[#This Row],[cedula]],EMPXSEXO[NODOC],EMPXSEXO[GENERO])</f>
        <v>F</v>
      </c>
      <c r="S843" s="135" t="str">
        <f>_xlfn.XLOOKUP(Tabla20[[#This Row],[nomdepto]],Tabla21[LUGAR],Tabla21[CODLUGAR])</f>
        <v>01.83.06.00.02.00.01</v>
      </c>
      <c r="T843" s="135" t="s">
        <v>3724</v>
      </c>
      <c r="U843" s="135" t="s">
        <v>3723</v>
      </c>
      <c r="V843" s="137">
        <v>0</v>
      </c>
      <c r="W843" s="137">
        <v>0</v>
      </c>
      <c r="X843" s="137">
        <v>0</v>
      </c>
      <c r="Y843" s="137">
        <v>0</v>
      </c>
      <c r="Z843" s="137">
        <v>0</v>
      </c>
      <c r="AA843" s="139">
        <v>25</v>
      </c>
      <c r="AB843" s="137">
        <v>0</v>
      </c>
      <c r="AC843" s="137">
        <v>0</v>
      </c>
      <c r="AD843" s="137">
        <v>0</v>
      </c>
    </row>
    <row r="844" spans="1:30">
      <c r="A844" t="str">
        <f>Tabla20[[#This Row],[cedula]]&amp;Tabla20[[#This Row],[prog]]&amp;LEFT(Tabla20[[#This Row],[tipo]],3)</f>
        <v>0011852868601INT</v>
      </c>
      <c r="B844" s="135" t="s">
        <v>3076</v>
      </c>
      <c r="C844" s="135" t="s">
        <v>3077</v>
      </c>
      <c r="D844" s="135" t="s">
        <v>2493</v>
      </c>
      <c r="E844" s="135" t="s">
        <v>3181</v>
      </c>
      <c r="F844" s="135" t="s">
        <v>3182</v>
      </c>
      <c r="G844" s="135" t="s">
        <v>3703</v>
      </c>
      <c r="H844" s="135" t="s">
        <v>1800</v>
      </c>
      <c r="I844" s="135" t="s">
        <v>265</v>
      </c>
      <c r="J844" s="135" t="s">
        <v>227</v>
      </c>
      <c r="K844" s="110" t="s">
        <v>1644</v>
      </c>
      <c r="L844" s="138">
        <v>50000</v>
      </c>
      <c r="M844" s="138">
        <v>9708.99</v>
      </c>
      <c r="N844" s="138">
        <v>1435</v>
      </c>
      <c r="O844" s="138">
        <v>1520</v>
      </c>
      <c r="P844" s="138">
        <f>SUM(Tabla20[[#This Row],[ADP]:[SFS - Salud Padres]])</f>
        <v>0</v>
      </c>
      <c r="Q844" s="138">
        <v>37311.01</v>
      </c>
      <c r="R844" s="135" t="str">
        <f>_xlfn.XLOOKUP(Tabla20[[#This Row],[cedula]],EMPXSEXO[NODOC],EMPXSEXO[GENERO])</f>
        <v>M</v>
      </c>
      <c r="S844" s="135" t="str">
        <f>_xlfn.XLOOKUP(Tabla20[[#This Row],[nomdepto]],Tabla21[LUGAR],Tabla21[CODLUGAR])</f>
        <v>01.83.00.00.00.20</v>
      </c>
      <c r="T844" s="135" t="s">
        <v>3724</v>
      </c>
      <c r="U844" s="135" t="s">
        <v>3723</v>
      </c>
      <c r="V844" s="137">
        <v>0</v>
      </c>
      <c r="W844" s="137">
        <v>0</v>
      </c>
      <c r="X844" s="137">
        <v>0</v>
      </c>
      <c r="Y844" s="137">
        <v>0</v>
      </c>
      <c r="Z844" s="137">
        <v>0</v>
      </c>
      <c r="AA844" s="141">
        <v>0</v>
      </c>
      <c r="AB844" s="137">
        <v>0</v>
      </c>
      <c r="AC844" s="137">
        <v>0</v>
      </c>
      <c r="AD844" s="137">
        <v>0</v>
      </c>
    </row>
    <row r="845" spans="1:30">
      <c r="A845" t="str">
        <f>Tabla20[[#This Row],[cedula]]&amp;Tabla20[[#This Row],[prog]]&amp;LEFT(Tabla20[[#This Row],[tipo]],3)</f>
        <v>0011287467201INT</v>
      </c>
      <c r="B845" s="135" t="s">
        <v>3076</v>
      </c>
      <c r="C845" s="135" t="s">
        <v>3077</v>
      </c>
      <c r="D845" s="135" t="s">
        <v>2493</v>
      </c>
      <c r="E845" s="135" t="s">
        <v>3181</v>
      </c>
      <c r="F845" s="135" t="s">
        <v>3182</v>
      </c>
      <c r="G845" s="135" t="s">
        <v>3290</v>
      </c>
      <c r="H845" s="135" t="s">
        <v>1920</v>
      </c>
      <c r="I845" s="135" t="s">
        <v>932</v>
      </c>
      <c r="J845" s="135" t="s">
        <v>204</v>
      </c>
      <c r="K845" s="135" t="s">
        <v>466</v>
      </c>
      <c r="L845" s="138">
        <v>15000</v>
      </c>
      <c r="M845" s="138">
        <v>2117.02</v>
      </c>
      <c r="N845" s="138">
        <v>430.5</v>
      </c>
      <c r="O845" s="138">
        <v>456</v>
      </c>
      <c r="P845" s="138">
        <f>SUM(Tabla20[[#This Row],[ADP]:[SFS - Salud Padres]])</f>
        <v>0</v>
      </c>
      <c r="Q845" s="138">
        <v>11971.48</v>
      </c>
      <c r="R845" s="135" t="str">
        <f>_xlfn.XLOOKUP(Tabla20[[#This Row],[cedula]],EMPXSEXO[NODOC],EMPXSEXO[GENERO])</f>
        <v>M</v>
      </c>
      <c r="S845" s="135" t="str">
        <f>_xlfn.XLOOKUP(Tabla20[[#This Row],[nomdepto]],Tabla21[LUGAR],Tabla21[CODLUGAR])</f>
        <v>01.83.00.08</v>
      </c>
      <c r="T845" s="135" t="s">
        <v>3724</v>
      </c>
      <c r="U845" s="135" t="s">
        <v>3723</v>
      </c>
      <c r="V845" s="137">
        <v>0</v>
      </c>
      <c r="W845" s="141">
        <v>0</v>
      </c>
      <c r="X845" s="140">
        <v>0</v>
      </c>
      <c r="Y845" s="137">
        <v>0</v>
      </c>
      <c r="Z845" s="141">
        <v>0</v>
      </c>
      <c r="AA845" s="141">
        <v>0</v>
      </c>
      <c r="AB845" s="137">
        <v>0</v>
      </c>
      <c r="AC845" s="137">
        <v>0</v>
      </c>
      <c r="AD845" s="140">
        <v>0</v>
      </c>
    </row>
    <row r="846" spans="1:30">
      <c r="A846" t="str">
        <f>Tabla20[[#This Row],[cedula]]&amp;Tabla20[[#This Row],[prog]]&amp;LEFT(Tabla20[[#This Row],[tipo]],3)</f>
        <v>4022078042901INT</v>
      </c>
      <c r="B846" s="135" t="s">
        <v>3076</v>
      </c>
      <c r="C846" s="135" t="s">
        <v>3077</v>
      </c>
      <c r="D846" s="135" t="s">
        <v>2493</v>
      </c>
      <c r="E846" s="135" t="s">
        <v>3181</v>
      </c>
      <c r="F846" s="135" t="s">
        <v>3182</v>
      </c>
      <c r="G846" s="135" t="s">
        <v>3253</v>
      </c>
      <c r="H846" s="135" t="s">
        <v>1959</v>
      </c>
      <c r="I846" s="135" t="s">
        <v>869</v>
      </c>
      <c r="J846" s="135" t="s">
        <v>2586</v>
      </c>
      <c r="K846" s="135" t="s">
        <v>308</v>
      </c>
      <c r="L846" s="138">
        <v>45000</v>
      </c>
      <c r="M846" s="138">
        <v>5368.45</v>
      </c>
      <c r="N846" s="138">
        <v>1291.5</v>
      </c>
      <c r="O846" s="138">
        <v>1368</v>
      </c>
      <c r="P846" s="138">
        <f>SUM(Tabla20[[#This Row],[ADP]:[SFS - Salud Padres]])</f>
        <v>0</v>
      </c>
      <c r="Q846" s="138">
        <v>36947.050000000003</v>
      </c>
      <c r="R846" s="135" t="str">
        <f>_xlfn.XLOOKUP(Tabla20[[#This Row],[cedula]],EMPXSEXO[NODOC],EMPXSEXO[GENERO])</f>
        <v>M</v>
      </c>
      <c r="S846" s="135" t="str">
        <f>_xlfn.XLOOKUP(Tabla20[[#This Row],[nomdepto]],Tabla21[LUGAR],Tabla21[CODLUGAR])</f>
        <v>01.83.00.10</v>
      </c>
      <c r="T846" s="135" t="s">
        <v>3724</v>
      </c>
      <c r="U846" s="135" t="s">
        <v>3723</v>
      </c>
      <c r="V846" s="137">
        <v>0</v>
      </c>
      <c r="W846" s="137">
        <v>0</v>
      </c>
      <c r="X846" s="140">
        <v>0</v>
      </c>
      <c r="Y846" s="137">
        <v>0</v>
      </c>
      <c r="Z846" s="137">
        <v>0</v>
      </c>
      <c r="AA846" s="140">
        <v>0</v>
      </c>
      <c r="AB846" s="137">
        <v>0</v>
      </c>
      <c r="AC846" s="137">
        <v>0</v>
      </c>
      <c r="AD846" s="137">
        <v>0</v>
      </c>
    </row>
    <row r="847" spans="1:30">
      <c r="A847" t="str">
        <f>Tabla20[[#This Row],[cedula]]&amp;Tabla20[[#This Row],[prog]]&amp;LEFT(Tabla20[[#This Row],[tipo]],3)</f>
        <v>4022325076801INT</v>
      </c>
      <c r="B847" s="135" t="s">
        <v>3076</v>
      </c>
      <c r="C847" s="135" t="s">
        <v>3077</v>
      </c>
      <c r="D847" s="135" t="s">
        <v>2493</v>
      </c>
      <c r="E847" s="135" t="s">
        <v>3181</v>
      </c>
      <c r="F847" s="135" t="s">
        <v>3182</v>
      </c>
      <c r="G847" s="135" t="s">
        <v>3253</v>
      </c>
      <c r="H847" s="135" t="s">
        <v>1841</v>
      </c>
      <c r="I847" s="135" t="s">
        <v>867</v>
      </c>
      <c r="J847" s="135" t="s">
        <v>10</v>
      </c>
      <c r="K847" s="135" t="s">
        <v>308</v>
      </c>
      <c r="L847" s="138">
        <v>13000</v>
      </c>
      <c r="M847" s="139">
        <v>1571.73</v>
      </c>
      <c r="N847" s="138">
        <v>373.1</v>
      </c>
      <c r="O847" s="138">
        <v>395.2</v>
      </c>
      <c r="P847" s="138">
        <f>SUM(Tabla20[[#This Row],[ADP]:[SFS - Salud Padres]])</f>
        <v>0</v>
      </c>
      <c r="Q847" s="138">
        <v>10634.97</v>
      </c>
      <c r="R847" s="135" t="str">
        <f>_xlfn.XLOOKUP(Tabla20[[#This Row],[cedula]],EMPXSEXO[NODOC],EMPXSEXO[GENERO])</f>
        <v>F</v>
      </c>
      <c r="S847" s="135" t="str">
        <f>_xlfn.XLOOKUP(Tabla20[[#This Row],[nomdepto]],Tabla21[LUGAR],Tabla21[CODLUGAR])</f>
        <v>01.83.00.10</v>
      </c>
      <c r="T847" s="135" t="s">
        <v>3724</v>
      </c>
      <c r="U847" s="135" t="s">
        <v>3723</v>
      </c>
      <c r="V847" s="137">
        <v>0</v>
      </c>
      <c r="W847" s="137">
        <v>0</v>
      </c>
      <c r="X847" s="137">
        <v>0</v>
      </c>
      <c r="Y847" s="137">
        <v>0</v>
      </c>
      <c r="Z847" s="137">
        <v>0</v>
      </c>
      <c r="AA847" s="140">
        <v>0</v>
      </c>
      <c r="AB847" s="137">
        <v>0</v>
      </c>
      <c r="AC847" s="137">
        <v>0</v>
      </c>
      <c r="AD847" s="137">
        <v>0</v>
      </c>
    </row>
    <row r="848" spans="1:30">
      <c r="A848" t="str">
        <f>Tabla20[[#This Row],[cedula]]&amp;Tabla20[[#This Row],[prog]]&amp;LEFT(Tabla20[[#This Row],[tipo]],3)</f>
        <v>0011687104701INT</v>
      </c>
      <c r="B848" s="135" t="s">
        <v>3076</v>
      </c>
      <c r="C848" s="135" t="s">
        <v>3077</v>
      </c>
      <c r="D848" s="135" t="s">
        <v>2493</v>
      </c>
      <c r="E848" s="135" t="s">
        <v>3181</v>
      </c>
      <c r="F848" s="135" t="s">
        <v>3182</v>
      </c>
      <c r="G848" s="135" t="s">
        <v>3289</v>
      </c>
      <c r="H848" s="135" t="s">
        <v>1786</v>
      </c>
      <c r="I848" s="135" t="s">
        <v>772</v>
      </c>
      <c r="J848" s="135" t="s">
        <v>82</v>
      </c>
      <c r="K848" s="110" t="s">
        <v>1649</v>
      </c>
      <c r="L848" s="138">
        <v>20000</v>
      </c>
      <c r="M848" s="139">
        <v>2559.67</v>
      </c>
      <c r="N848" s="138">
        <v>574</v>
      </c>
      <c r="O848" s="138">
        <v>608</v>
      </c>
      <c r="P848" s="138">
        <f>SUM(Tabla20[[#This Row],[ADP]:[SFS - Salud Padres]])</f>
        <v>0</v>
      </c>
      <c r="Q848" s="138">
        <v>16233.33</v>
      </c>
      <c r="R848" s="135" t="str">
        <f>_xlfn.XLOOKUP(Tabla20[[#This Row],[cedula]],EMPXSEXO[NODOC],EMPXSEXO[GENERO])</f>
        <v>F</v>
      </c>
      <c r="S848" s="135" t="str">
        <f>_xlfn.XLOOKUP(Tabla20[[#This Row],[nomdepto]],Tabla21[LUGAR],Tabla21[CODLUGAR])</f>
        <v>01.83.02</v>
      </c>
      <c r="T848" s="135" t="s">
        <v>3724</v>
      </c>
      <c r="U848" s="135" t="s">
        <v>3723</v>
      </c>
      <c r="V848" s="137">
        <v>0</v>
      </c>
      <c r="W848" s="141">
        <v>0</v>
      </c>
      <c r="X848" s="137">
        <v>0</v>
      </c>
      <c r="Y848" s="137">
        <v>0</v>
      </c>
      <c r="Z848" s="141">
        <v>0</v>
      </c>
      <c r="AA848" s="140">
        <v>0</v>
      </c>
      <c r="AB848" s="137">
        <v>0</v>
      </c>
      <c r="AC848" s="137">
        <v>0</v>
      </c>
      <c r="AD848" s="137">
        <v>0</v>
      </c>
    </row>
    <row r="849" spans="1:30">
      <c r="A849" t="str">
        <f>Tabla20[[#This Row],[cedula]]&amp;Tabla20[[#This Row],[prog]]&amp;LEFT(Tabla20[[#This Row],[tipo]],3)</f>
        <v>4022404462401INT</v>
      </c>
      <c r="B849" s="135" t="s">
        <v>3076</v>
      </c>
      <c r="C849" s="135" t="s">
        <v>3077</v>
      </c>
      <c r="D849" s="135" t="s">
        <v>2493</v>
      </c>
      <c r="E849" s="135" t="s">
        <v>3181</v>
      </c>
      <c r="F849" s="135" t="s">
        <v>3182</v>
      </c>
      <c r="G849" s="135" t="s">
        <v>3452</v>
      </c>
      <c r="H849" s="135" t="s">
        <v>2198</v>
      </c>
      <c r="I849" s="135" t="s">
        <v>986</v>
      </c>
      <c r="J849" s="135" t="s">
        <v>10</v>
      </c>
      <c r="K849" s="135" t="s">
        <v>73</v>
      </c>
      <c r="L849" s="138">
        <v>15000</v>
      </c>
      <c r="M849" s="138">
        <v>1854</v>
      </c>
      <c r="N849" s="138">
        <v>430.5</v>
      </c>
      <c r="O849" s="138">
        <v>456</v>
      </c>
      <c r="P849" s="138">
        <f>SUM(Tabla20[[#This Row],[ADP]:[SFS - Salud Padres]])</f>
        <v>0</v>
      </c>
      <c r="Q849" s="138">
        <v>12234.5</v>
      </c>
      <c r="R849" s="135" t="str">
        <f>_xlfn.XLOOKUP(Tabla20[[#This Row],[cedula]],EMPXSEXO[NODOC],EMPXSEXO[GENERO])</f>
        <v>F</v>
      </c>
      <c r="S849" s="135" t="str">
        <f>_xlfn.XLOOKUP(Tabla20[[#This Row],[nomdepto]],Tabla21[LUGAR],Tabla21[CODLUGAR])</f>
        <v>01.83.02.00.04</v>
      </c>
      <c r="T849" s="135" t="s">
        <v>3724</v>
      </c>
      <c r="U849" s="135" t="s">
        <v>3723</v>
      </c>
      <c r="V849" s="137">
        <v>0</v>
      </c>
      <c r="W849" s="137">
        <v>0</v>
      </c>
      <c r="X849" s="137">
        <v>0</v>
      </c>
      <c r="Y849" s="137">
        <v>0</v>
      </c>
      <c r="Z849" s="137">
        <v>0</v>
      </c>
      <c r="AA849" s="140">
        <v>0</v>
      </c>
      <c r="AB849" s="137">
        <v>0</v>
      </c>
      <c r="AC849" s="137">
        <v>0</v>
      </c>
      <c r="AD849" s="137">
        <v>0</v>
      </c>
    </row>
    <row r="850" spans="1:30">
      <c r="A850" t="str">
        <f>Tabla20[[#This Row],[cedula]]&amp;Tabla20[[#This Row],[prog]]&amp;LEFT(Tabla20[[#This Row],[tipo]],3)</f>
        <v>0011814510101INT</v>
      </c>
      <c r="B850" s="135" t="s">
        <v>3076</v>
      </c>
      <c r="C850" s="135" t="s">
        <v>3077</v>
      </c>
      <c r="D850" s="135" t="s">
        <v>2493</v>
      </c>
      <c r="E850" s="135" t="s">
        <v>3181</v>
      </c>
      <c r="F850" s="135" t="s">
        <v>3182</v>
      </c>
      <c r="G850" s="135" t="s">
        <v>3450</v>
      </c>
      <c r="H850" s="135" t="s">
        <v>1944</v>
      </c>
      <c r="I850" s="135" t="s">
        <v>989</v>
      </c>
      <c r="J850" s="135" t="s">
        <v>3451</v>
      </c>
      <c r="K850" s="135" t="s">
        <v>188</v>
      </c>
      <c r="L850" s="138">
        <v>13000</v>
      </c>
      <c r="M850" s="139">
        <v>1571.73</v>
      </c>
      <c r="N850" s="138">
        <v>373.1</v>
      </c>
      <c r="O850" s="138">
        <v>395.2</v>
      </c>
      <c r="P850" s="138">
        <f>SUM(Tabla20[[#This Row],[ADP]:[SFS - Salud Padres]])</f>
        <v>0</v>
      </c>
      <c r="Q850" s="138">
        <v>10634.97</v>
      </c>
      <c r="R850" s="135" t="str">
        <f>_xlfn.XLOOKUP(Tabla20[[#This Row],[cedula]],EMPXSEXO[NODOC],EMPXSEXO[GENERO])</f>
        <v>M</v>
      </c>
      <c r="S850" s="135" t="str">
        <f>_xlfn.XLOOKUP(Tabla20[[#This Row],[nomdepto]],Tabla21[LUGAR],Tabla21[CODLUGAR])</f>
        <v>01.83.04.00.02.03</v>
      </c>
      <c r="T850" s="135" t="s">
        <v>3724</v>
      </c>
      <c r="U850" s="135" t="s">
        <v>3723</v>
      </c>
      <c r="V850" s="137">
        <v>0</v>
      </c>
      <c r="W850" s="137">
        <v>0</v>
      </c>
      <c r="X850" s="137">
        <v>0</v>
      </c>
      <c r="Y850" s="137">
        <v>0</v>
      </c>
      <c r="Z850" s="137">
        <v>0</v>
      </c>
      <c r="AA850" s="140">
        <v>0</v>
      </c>
      <c r="AB850" s="137">
        <v>0</v>
      </c>
      <c r="AC850" s="137">
        <v>0</v>
      </c>
      <c r="AD850" s="137">
        <v>0</v>
      </c>
    </row>
    <row r="851" spans="1:30">
      <c r="A851" t="str">
        <f>Tabla20[[#This Row],[cedula]]&amp;Tabla20[[#This Row],[prog]]&amp;LEFT(Tabla20[[#This Row],[tipo]],3)</f>
        <v>0011931752701INT</v>
      </c>
      <c r="B851" s="135" t="s">
        <v>3076</v>
      </c>
      <c r="C851" s="135" t="s">
        <v>3077</v>
      </c>
      <c r="D851" s="135" t="s">
        <v>2493</v>
      </c>
      <c r="E851" s="135" t="s">
        <v>3181</v>
      </c>
      <c r="F851" s="135" t="s">
        <v>3182</v>
      </c>
      <c r="G851" s="135" t="s">
        <v>3702</v>
      </c>
      <c r="H851" s="135" t="s">
        <v>2066</v>
      </c>
      <c r="I851" s="135" t="s">
        <v>1498</v>
      </c>
      <c r="J851" s="135" t="s">
        <v>285</v>
      </c>
      <c r="K851" s="135" t="s">
        <v>323</v>
      </c>
      <c r="L851" s="138">
        <v>29000</v>
      </c>
      <c r="M851" s="138">
        <v>4427.55</v>
      </c>
      <c r="N851" s="138">
        <v>832.3</v>
      </c>
      <c r="O851" s="138">
        <v>881.6</v>
      </c>
      <c r="P851" s="138">
        <f>SUM(Tabla20[[#This Row],[ADP]:[SFS - Salud Padres]])</f>
        <v>0</v>
      </c>
      <c r="Q851" s="138">
        <v>22833.55</v>
      </c>
      <c r="R851" s="135" t="str">
        <f>_xlfn.XLOOKUP(Tabla20[[#This Row],[cedula]],EMPXSEXO[NODOC],EMPXSEXO[GENERO])</f>
        <v>F</v>
      </c>
      <c r="S851" s="135" t="str">
        <f>_xlfn.XLOOKUP(Tabla20[[#This Row],[nomdepto]],Tabla21[LUGAR],Tabla21[CODLUGAR])</f>
        <v>01.83.04.01.02</v>
      </c>
      <c r="T851" s="135" t="s">
        <v>3724</v>
      </c>
      <c r="U851" s="135" t="s">
        <v>3723</v>
      </c>
      <c r="V851" s="137">
        <v>0</v>
      </c>
      <c r="W851" s="141">
        <v>0</v>
      </c>
      <c r="X851" s="141">
        <v>0</v>
      </c>
      <c r="Y851" s="137">
        <v>0</v>
      </c>
      <c r="Z851" s="141">
        <v>0</v>
      </c>
      <c r="AA851" s="140">
        <v>0</v>
      </c>
      <c r="AB851" s="137">
        <v>0</v>
      </c>
      <c r="AC851" s="137">
        <v>0</v>
      </c>
      <c r="AD851" s="137">
        <v>0</v>
      </c>
    </row>
    <row r="852" spans="1:30">
      <c r="A852" t="str">
        <f>Tabla20[[#This Row],[cedula]]&amp;Tabla20[[#This Row],[prog]]&amp;LEFT(Tabla20[[#This Row],[tipo]],3)</f>
        <v>4021223775001INT</v>
      </c>
      <c r="B852" s="135" t="s">
        <v>3076</v>
      </c>
      <c r="C852" s="135" t="s">
        <v>3077</v>
      </c>
      <c r="D852" s="135" t="s">
        <v>2493</v>
      </c>
      <c r="E852" s="135" t="s">
        <v>3181</v>
      </c>
      <c r="F852" s="135" t="s">
        <v>3182</v>
      </c>
      <c r="G852" s="135" t="s">
        <v>3288</v>
      </c>
      <c r="H852" s="135" t="s">
        <v>1759</v>
      </c>
      <c r="I852" s="135" t="s">
        <v>1355</v>
      </c>
      <c r="J852" s="135" t="s">
        <v>2586</v>
      </c>
      <c r="K852" s="110" t="s">
        <v>1652</v>
      </c>
      <c r="L852" s="138">
        <v>20000</v>
      </c>
      <c r="M852" s="138">
        <v>2559.67</v>
      </c>
      <c r="N852" s="138">
        <v>574</v>
      </c>
      <c r="O852" s="138">
        <v>608</v>
      </c>
      <c r="P852" s="138">
        <f>SUM(Tabla20[[#This Row],[ADP]:[SFS - Salud Padres]])</f>
        <v>0</v>
      </c>
      <c r="Q852" s="138">
        <v>16233.33</v>
      </c>
      <c r="R852" s="135" t="str">
        <f>_xlfn.XLOOKUP(Tabla20[[#This Row],[cedula]],EMPXSEXO[NODOC],EMPXSEXO[GENERO])</f>
        <v>F</v>
      </c>
      <c r="S852" s="135" t="str">
        <f>_xlfn.XLOOKUP(Tabla20[[#This Row],[nomdepto]],Tabla21[LUGAR],Tabla21[CODLUGAR])</f>
        <v>01.83.06</v>
      </c>
      <c r="T852" s="135" t="s">
        <v>3724</v>
      </c>
      <c r="U852" s="135" t="s">
        <v>3723</v>
      </c>
      <c r="V852" s="137">
        <v>0</v>
      </c>
      <c r="W852" s="137">
        <v>0</v>
      </c>
      <c r="X852" s="137">
        <v>0</v>
      </c>
      <c r="Y852" s="137">
        <v>0</v>
      </c>
      <c r="Z852" s="137">
        <v>0</v>
      </c>
      <c r="AA852" s="140">
        <v>0</v>
      </c>
      <c r="AB852" s="137">
        <v>0</v>
      </c>
      <c r="AC852" s="137">
        <v>0</v>
      </c>
      <c r="AD852" s="137">
        <v>0</v>
      </c>
    </row>
    <row r="853" spans="1:30" hidden="1">
      <c r="A853" t="str">
        <f>Tabla20[[#This Row],[cedula]]&amp;Tabla20[[#This Row],[prog]]&amp;LEFT(Tabla20[[#This Row],[tipo]],3)</f>
        <v>0011935246601PER</v>
      </c>
      <c r="B853" s="135" t="s">
        <v>3262</v>
      </c>
      <c r="C853" s="135" t="s">
        <v>3263</v>
      </c>
      <c r="D853" s="135" t="s">
        <v>2493</v>
      </c>
      <c r="E853" s="135" t="s">
        <v>3181</v>
      </c>
      <c r="F853" s="135" t="s">
        <v>3182</v>
      </c>
      <c r="G853" s="135" t="s">
        <v>3184</v>
      </c>
      <c r="H853" s="135" t="s">
        <v>3265</v>
      </c>
      <c r="I853" s="135" t="s">
        <v>3264</v>
      </c>
      <c r="J853" s="135" t="s">
        <v>3266</v>
      </c>
      <c r="K853" s="135" t="s">
        <v>203</v>
      </c>
      <c r="L853" s="138">
        <v>70000</v>
      </c>
      <c r="M853" s="139">
        <v>5052.99</v>
      </c>
      <c r="N853" s="138">
        <v>2128</v>
      </c>
      <c r="O853" s="138">
        <v>2009</v>
      </c>
      <c r="P853" s="138">
        <f>SUM(Tabla20[[#This Row],[ADP]:[SFS - Salud Padres]])</f>
        <v>5123.45</v>
      </c>
      <c r="Q853" s="138">
        <v>55686.559999999998</v>
      </c>
      <c r="R853" s="135" t="str">
        <f>_xlfn.XLOOKUP(Tabla20[[#This Row],[cedula]],EMPXSEXO[NODOC],EMPXSEXO[GENERO])</f>
        <v>F</v>
      </c>
      <c r="S853" s="135" t="str">
        <f>_xlfn.XLOOKUP(Tabla20[[#This Row],[nomdepto]],Tabla21[LUGAR],Tabla21[CODLUGAR])</f>
        <v>01.83.00.00.11.03</v>
      </c>
      <c r="T853" s="135" t="s">
        <v>3724</v>
      </c>
      <c r="U853" s="135" t="s">
        <v>3723</v>
      </c>
      <c r="V853" s="137">
        <v>0</v>
      </c>
      <c r="W853" s="137">
        <v>0</v>
      </c>
      <c r="X853" s="138">
        <v>3546</v>
      </c>
      <c r="Y853" s="137">
        <v>0</v>
      </c>
      <c r="Z853" s="141">
        <v>0</v>
      </c>
      <c r="AA853" s="140">
        <v>0</v>
      </c>
      <c r="AB853" s="137">
        <v>0</v>
      </c>
      <c r="AC853" s="137">
        <v>0</v>
      </c>
      <c r="AD853" s="139">
        <v>1577.45</v>
      </c>
    </row>
    <row r="854" spans="1:30" hidden="1">
      <c r="A854" t="str">
        <f>Tabla20[[#This Row],[cedula]]&amp;Tabla20[[#This Row],[prog]]&amp;LEFT(Tabla20[[#This Row],[tipo]],3)</f>
        <v>2250001007301PRI</v>
      </c>
      <c r="B854" s="135" t="s">
        <v>3291</v>
      </c>
      <c r="C854" s="135" t="s">
        <v>3292</v>
      </c>
      <c r="D854" s="135" t="s">
        <v>2493</v>
      </c>
      <c r="E854" s="135" t="s">
        <v>3181</v>
      </c>
      <c r="F854" s="135" t="s">
        <v>3743</v>
      </c>
      <c r="G854" s="135" t="s">
        <v>3751</v>
      </c>
      <c r="H854" s="135" t="s">
        <v>2163</v>
      </c>
      <c r="I854" s="135" t="s">
        <v>135</v>
      </c>
      <c r="J854" s="135" t="s">
        <v>3745</v>
      </c>
      <c r="K854" s="110" t="s">
        <v>1657</v>
      </c>
      <c r="L854" s="138">
        <v>2500</v>
      </c>
      <c r="M854" s="140">
        <v>0</v>
      </c>
      <c r="N854" s="140">
        <v>0</v>
      </c>
      <c r="O854" s="140">
        <v>0</v>
      </c>
      <c r="P854" s="138">
        <f>SUM(Tabla20[[#This Row],[ADP]:[SFS - Salud Padres]])</f>
        <v>0</v>
      </c>
      <c r="Q854" s="138">
        <v>2500</v>
      </c>
      <c r="R854" s="135" t="str">
        <f>_xlfn.XLOOKUP(Tabla20[[#This Row],[cedula]],EMPXSEXO[NODOC],EMPXSEXO[GENERO])</f>
        <v>M</v>
      </c>
      <c r="S854" s="135" t="str">
        <f>_xlfn.XLOOKUP(Tabla20[[#This Row],[nomdepto]],Tabla21[LUGAR],Tabla21[CODLUGAR])</f>
        <v>01.83.00.00.00.15</v>
      </c>
      <c r="T854" s="135" t="s">
        <v>3724</v>
      </c>
      <c r="U854" s="135" t="s">
        <v>3723</v>
      </c>
      <c r="V854" s="137">
        <v>0</v>
      </c>
      <c r="W854" s="137">
        <v>0</v>
      </c>
      <c r="X854" s="140">
        <v>0</v>
      </c>
      <c r="Y854" s="137">
        <v>0</v>
      </c>
      <c r="Z854" s="137">
        <v>0</v>
      </c>
      <c r="AA854" s="140">
        <v>0</v>
      </c>
      <c r="AB854" s="137">
        <v>0</v>
      </c>
      <c r="AC854" s="137">
        <v>0</v>
      </c>
      <c r="AD854" s="137">
        <v>0</v>
      </c>
    </row>
    <row r="855" spans="1:30" hidden="1">
      <c r="A855" t="str">
        <f>Tabla20[[#This Row],[cedula]]&amp;Tabla20[[#This Row],[prog]]&amp;LEFT(Tabla20[[#This Row],[tipo]],3)</f>
        <v>0010488203001PRI</v>
      </c>
      <c r="B855" s="135" t="s">
        <v>3291</v>
      </c>
      <c r="C855" s="135" t="s">
        <v>3292</v>
      </c>
      <c r="D855" s="135" t="s">
        <v>2493</v>
      </c>
      <c r="E855" s="135" t="s">
        <v>3181</v>
      </c>
      <c r="F855" s="135" t="s">
        <v>3743</v>
      </c>
      <c r="G855" s="135" t="s">
        <v>3749</v>
      </c>
      <c r="H855" s="135" t="s">
        <v>2114</v>
      </c>
      <c r="I855" s="135" t="s">
        <v>166</v>
      </c>
      <c r="J855" s="135" t="s">
        <v>3745</v>
      </c>
      <c r="K855" s="110" t="s">
        <v>1647</v>
      </c>
      <c r="L855" s="138">
        <v>2500</v>
      </c>
      <c r="M855" s="140">
        <v>0</v>
      </c>
      <c r="N855" s="140">
        <v>0</v>
      </c>
      <c r="O855" s="140">
        <v>0</v>
      </c>
      <c r="P855" s="138">
        <f>SUM(Tabla20[[#This Row],[ADP]:[SFS - Salud Padres]])</f>
        <v>0</v>
      </c>
      <c r="Q855" s="138">
        <v>2500</v>
      </c>
      <c r="R855" s="135" t="str">
        <f>_xlfn.XLOOKUP(Tabla20[[#This Row],[cedula]],EMPXSEXO[NODOC],EMPXSEXO[GENERO])</f>
        <v>M</v>
      </c>
      <c r="S855" s="135" t="str">
        <f>_xlfn.XLOOKUP(Tabla20[[#This Row],[nomdepto]],Tabla21[LUGAR],Tabla21[CODLUGAR])</f>
        <v>01.83.00.00.00.18</v>
      </c>
      <c r="T855" s="135" t="s">
        <v>3724</v>
      </c>
      <c r="U855" s="135" t="s">
        <v>3723</v>
      </c>
      <c r="V855" s="137">
        <v>0</v>
      </c>
      <c r="W855" s="137">
        <v>0</v>
      </c>
      <c r="X855" s="137">
        <v>0</v>
      </c>
      <c r="Y855" s="137">
        <v>0</v>
      </c>
      <c r="Z855" s="137">
        <v>0</v>
      </c>
      <c r="AA855" s="140">
        <v>0</v>
      </c>
      <c r="AB855" s="137">
        <v>0</v>
      </c>
      <c r="AC855" s="137">
        <v>0</v>
      </c>
      <c r="AD855" s="137">
        <v>0</v>
      </c>
    </row>
    <row r="856" spans="1:30" hidden="1">
      <c r="A856" t="str">
        <f>Tabla20[[#This Row],[cedula]]&amp;Tabla20[[#This Row],[prog]]&amp;LEFT(Tabla20[[#This Row],[tipo]],3)</f>
        <v>0010072471501PRI</v>
      </c>
      <c r="B856" s="135" t="s">
        <v>3291</v>
      </c>
      <c r="C856" s="135" t="s">
        <v>3292</v>
      </c>
      <c r="D856" s="135" t="s">
        <v>2493</v>
      </c>
      <c r="E856" s="135" t="s">
        <v>3181</v>
      </c>
      <c r="F856" s="135" t="s">
        <v>3743</v>
      </c>
      <c r="G856" s="135" t="s">
        <v>3744</v>
      </c>
      <c r="H856" s="135" t="s">
        <v>1727</v>
      </c>
      <c r="I856" s="135" t="s">
        <v>211</v>
      </c>
      <c r="J856" s="135" t="s">
        <v>3745</v>
      </c>
      <c r="K856" s="110" t="s">
        <v>1656</v>
      </c>
      <c r="L856" s="138">
        <v>2500</v>
      </c>
      <c r="M856" s="140">
        <v>0</v>
      </c>
      <c r="N856" s="140">
        <v>0</v>
      </c>
      <c r="O856" s="140">
        <v>0</v>
      </c>
      <c r="P856" s="138">
        <f>SUM(Tabla20[[#This Row],[ADP]:[SFS - Salud Padres]])</f>
        <v>0</v>
      </c>
      <c r="Q856" s="138">
        <v>2500</v>
      </c>
      <c r="R856" s="135" t="str">
        <f>_xlfn.XLOOKUP(Tabla20[[#This Row],[cedula]],EMPXSEXO[NODOC],EMPXSEXO[GENERO])</f>
        <v>M</v>
      </c>
      <c r="S856" s="135" t="str">
        <f>_xlfn.XLOOKUP(Tabla20[[#This Row],[nomdepto]],Tabla21[LUGAR],Tabla21[CODLUGAR])</f>
        <v>01.83.00.00.11.01</v>
      </c>
      <c r="T856" s="135" t="s">
        <v>3724</v>
      </c>
      <c r="U856" s="135" t="s">
        <v>3723</v>
      </c>
      <c r="V856" s="137">
        <v>0</v>
      </c>
      <c r="W856" s="141">
        <v>0</v>
      </c>
      <c r="X856" s="141">
        <v>0</v>
      </c>
      <c r="Y856" s="137">
        <v>0</v>
      </c>
      <c r="Z856" s="137">
        <v>0</v>
      </c>
      <c r="AA856" s="140">
        <v>0</v>
      </c>
      <c r="AB856" s="137">
        <v>0</v>
      </c>
      <c r="AC856" s="137">
        <v>0</v>
      </c>
      <c r="AD856" s="137">
        <v>0</v>
      </c>
    </row>
    <row r="857" spans="1:30" hidden="1">
      <c r="A857" t="str">
        <f>Tabla20[[#This Row],[cedula]]&amp;Tabla20[[#This Row],[prog]]&amp;LEFT(Tabla20[[#This Row],[tipo]],3)</f>
        <v>0011677615401PRI</v>
      </c>
      <c r="B857" s="135" t="s">
        <v>3291</v>
      </c>
      <c r="C857" s="135" t="s">
        <v>3292</v>
      </c>
      <c r="D857" s="135" t="s">
        <v>2493</v>
      </c>
      <c r="E857" s="135" t="s">
        <v>3181</v>
      </c>
      <c r="F857" s="135" t="s">
        <v>3743</v>
      </c>
      <c r="G857" s="135" t="s">
        <v>3746</v>
      </c>
      <c r="H857" s="135" t="s">
        <v>1767</v>
      </c>
      <c r="I857" s="135" t="s">
        <v>214</v>
      </c>
      <c r="J857" s="135" t="s">
        <v>42</v>
      </c>
      <c r="K857" s="110" t="s">
        <v>1656</v>
      </c>
      <c r="L857" s="138">
        <v>2500</v>
      </c>
      <c r="M857" s="140">
        <v>0</v>
      </c>
      <c r="N857" s="140">
        <v>0</v>
      </c>
      <c r="O857" s="140">
        <v>0</v>
      </c>
      <c r="P857" s="138">
        <f>SUM(Tabla20[[#This Row],[ADP]:[SFS - Salud Padres]])</f>
        <v>0</v>
      </c>
      <c r="Q857" s="138">
        <v>2500</v>
      </c>
      <c r="R857" s="135" t="str">
        <f>_xlfn.XLOOKUP(Tabla20[[#This Row],[cedula]],EMPXSEXO[NODOC],EMPXSEXO[GENERO])</f>
        <v>M</v>
      </c>
      <c r="S857" s="135" t="str">
        <f>_xlfn.XLOOKUP(Tabla20[[#This Row],[nomdepto]],Tabla21[LUGAR],Tabla21[CODLUGAR])</f>
        <v>01.83.00.00.11.01</v>
      </c>
      <c r="T857" s="135" t="s">
        <v>3724</v>
      </c>
      <c r="U857" s="135" t="s">
        <v>3723</v>
      </c>
      <c r="V857" s="137">
        <v>0</v>
      </c>
      <c r="W857" s="137">
        <v>0</v>
      </c>
      <c r="X857" s="140">
        <v>0</v>
      </c>
      <c r="Y857" s="137">
        <v>0</v>
      </c>
      <c r="Z857" s="137">
        <v>0</v>
      </c>
      <c r="AA857" s="140">
        <v>0</v>
      </c>
      <c r="AB857" s="137">
        <v>0</v>
      </c>
      <c r="AC857" s="137">
        <v>0</v>
      </c>
      <c r="AD857" s="137">
        <v>0</v>
      </c>
    </row>
    <row r="858" spans="1:30" hidden="1">
      <c r="A858" t="str">
        <f>Tabla20[[#This Row],[cedula]]&amp;Tabla20[[#This Row],[prog]]&amp;LEFT(Tabla20[[#This Row],[tipo]],3)</f>
        <v>0011188872301PRI</v>
      </c>
      <c r="B858" s="135" t="s">
        <v>3291</v>
      </c>
      <c r="C858" s="135" t="s">
        <v>3292</v>
      </c>
      <c r="D858" s="135" t="s">
        <v>2493</v>
      </c>
      <c r="E858" s="135" t="s">
        <v>3181</v>
      </c>
      <c r="F858" s="135" t="s">
        <v>3743</v>
      </c>
      <c r="G858" s="135" t="s">
        <v>3747</v>
      </c>
      <c r="H858" s="135" t="s">
        <v>1097</v>
      </c>
      <c r="I858" s="135" t="s">
        <v>215</v>
      </c>
      <c r="J858" s="135" t="s">
        <v>3745</v>
      </c>
      <c r="K858" s="110" t="s">
        <v>1656</v>
      </c>
      <c r="L858" s="138">
        <v>2500</v>
      </c>
      <c r="M858" s="140">
        <v>0</v>
      </c>
      <c r="N858" s="140">
        <v>0</v>
      </c>
      <c r="O858" s="140">
        <v>0</v>
      </c>
      <c r="P858" s="138">
        <f>SUM(Tabla20[[#This Row],[ADP]:[SFS - Salud Padres]])</f>
        <v>0</v>
      </c>
      <c r="Q858" s="138">
        <v>2500</v>
      </c>
      <c r="R858" s="135" t="str">
        <f>_xlfn.XLOOKUP(Tabla20[[#This Row],[cedula]],EMPXSEXO[NODOC],EMPXSEXO[GENERO])</f>
        <v>M</v>
      </c>
      <c r="S858" s="135" t="str">
        <f>_xlfn.XLOOKUP(Tabla20[[#This Row],[nomdepto]],Tabla21[LUGAR],Tabla21[CODLUGAR])</f>
        <v>01.83.00.00.11.01</v>
      </c>
      <c r="T858" s="135" t="s">
        <v>3724</v>
      </c>
      <c r="U858" s="135" t="s">
        <v>3723</v>
      </c>
      <c r="V858" s="137">
        <v>0</v>
      </c>
      <c r="W858" s="137">
        <v>0</v>
      </c>
      <c r="X858" s="137">
        <v>0</v>
      </c>
      <c r="Y858" s="137">
        <v>0</v>
      </c>
      <c r="Z858" s="137">
        <v>0</v>
      </c>
      <c r="AA858" s="140">
        <v>0</v>
      </c>
      <c r="AB858" s="137">
        <v>0</v>
      </c>
      <c r="AC858" s="137">
        <v>0</v>
      </c>
      <c r="AD858" s="137">
        <v>0</v>
      </c>
    </row>
    <row r="859" spans="1:30" hidden="1">
      <c r="A859" t="str">
        <f>Tabla20[[#This Row],[cedula]]&amp;Tabla20[[#This Row],[prog]]&amp;LEFT(Tabla20[[#This Row],[tipo]],3)</f>
        <v>0011282603701PRI</v>
      </c>
      <c r="B859" s="135" t="s">
        <v>3291</v>
      </c>
      <c r="C859" s="135" t="s">
        <v>3292</v>
      </c>
      <c r="D859" s="135" t="s">
        <v>2493</v>
      </c>
      <c r="E859" s="135" t="s">
        <v>3181</v>
      </c>
      <c r="F859" s="135" t="s">
        <v>3743</v>
      </c>
      <c r="G859" s="135" t="s">
        <v>3750</v>
      </c>
      <c r="H859" s="135" t="s">
        <v>1813</v>
      </c>
      <c r="I859" s="135" t="s">
        <v>216</v>
      </c>
      <c r="J859" s="135" t="s">
        <v>3745</v>
      </c>
      <c r="K859" s="110" t="s">
        <v>1656</v>
      </c>
      <c r="L859" s="138">
        <v>2500</v>
      </c>
      <c r="M859" s="140">
        <v>0</v>
      </c>
      <c r="N859" s="140">
        <v>0</v>
      </c>
      <c r="O859" s="140">
        <v>0</v>
      </c>
      <c r="P859" s="138">
        <f>SUM(Tabla20[[#This Row],[ADP]:[SFS - Salud Padres]])</f>
        <v>0</v>
      </c>
      <c r="Q859" s="138">
        <v>2500</v>
      </c>
      <c r="R859" s="135" t="str">
        <f>_xlfn.XLOOKUP(Tabla20[[#This Row],[cedula]],EMPXSEXO[NODOC],EMPXSEXO[GENERO])</f>
        <v>M</v>
      </c>
      <c r="S859" s="135" t="str">
        <f>_xlfn.XLOOKUP(Tabla20[[#This Row],[nomdepto]],Tabla21[LUGAR],Tabla21[CODLUGAR])</f>
        <v>01.83.00.00.11.01</v>
      </c>
      <c r="T859" s="135" t="s">
        <v>3724</v>
      </c>
      <c r="U859" s="135" t="s">
        <v>3723</v>
      </c>
      <c r="V859" s="137">
        <v>0</v>
      </c>
      <c r="W859" s="141">
        <v>0</v>
      </c>
      <c r="X859" s="141">
        <v>0</v>
      </c>
      <c r="Y859" s="137">
        <v>0</v>
      </c>
      <c r="Z859" s="137">
        <v>0</v>
      </c>
      <c r="AA859" s="140">
        <v>0</v>
      </c>
      <c r="AB859" s="137">
        <v>0</v>
      </c>
      <c r="AC859" s="137">
        <v>0</v>
      </c>
      <c r="AD859" s="137">
        <v>0</v>
      </c>
    </row>
    <row r="860" spans="1:30" hidden="1">
      <c r="A860" t="str">
        <f>Tabla20[[#This Row],[cedula]]&amp;Tabla20[[#This Row],[prog]]&amp;LEFT(Tabla20[[#This Row],[tipo]],3)</f>
        <v>0011320018201PRI</v>
      </c>
      <c r="B860" s="135" t="s">
        <v>3291</v>
      </c>
      <c r="C860" s="135" t="s">
        <v>3292</v>
      </c>
      <c r="D860" s="135" t="s">
        <v>2493</v>
      </c>
      <c r="E860" s="135" t="s">
        <v>3181</v>
      </c>
      <c r="F860" s="135" t="s">
        <v>3743</v>
      </c>
      <c r="G860" s="135" t="s">
        <v>3752</v>
      </c>
      <c r="H860" s="135" t="s">
        <v>1145</v>
      </c>
      <c r="I860" s="135" t="s">
        <v>217</v>
      </c>
      <c r="J860" s="135" t="s">
        <v>42</v>
      </c>
      <c r="K860" s="110" t="s">
        <v>1656</v>
      </c>
      <c r="L860" s="138">
        <v>2500</v>
      </c>
      <c r="M860" s="137">
        <v>0</v>
      </c>
      <c r="N860" s="140">
        <v>0</v>
      </c>
      <c r="O860" s="140">
        <v>0</v>
      </c>
      <c r="P860" s="138">
        <f>SUM(Tabla20[[#This Row],[ADP]:[SFS - Salud Padres]])</f>
        <v>0</v>
      </c>
      <c r="Q860" s="138">
        <v>2500</v>
      </c>
      <c r="R860" s="135" t="str">
        <f>_xlfn.XLOOKUP(Tabla20[[#This Row],[cedula]],EMPXSEXO[NODOC],EMPXSEXO[GENERO])</f>
        <v>M</v>
      </c>
      <c r="S860" s="135" t="str">
        <f>_xlfn.XLOOKUP(Tabla20[[#This Row],[nomdepto]],Tabla21[LUGAR],Tabla21[CODLUGAR])</f>
        <v>01.83.00.00.11.01</v>
      </c>
      <c r="T860" s="135" t="s">
        <v>3724</v>
      </c>
      <c r="U860" s="135" t="s">
        <v>3723</v>
      </c>
      <c r="V860" s="137">
        <v>0</v>
      </c>
      <c r="W860" s="137">
        <v>0</v>
      </c>
      <c r="X860" s="141">
        <v>0</v>
      </c>
      <c r="Y860" s="137">
        <v>0</v>
      </c>
      <c r="Z860" s="137">
        <v>0</v>
      </c>
      <c r="AA860" s="140">
        <v>0</v>
      </c>
      <c r="AB860" s="137">
        <v>0</v>
      </c>
      <c r="AC860" s="137">
        <v>0</v>
      </c>
      <c r="AD860" s="137">
        <v>0</v>
      </c>
    </row>
    <row r="861" spans="1:30" hidden="1">
      <c r="A861" t="str">
        <f>Tabla20[[#This Row],[cedula]]&amp;Tabla20[[#This Row],[prog]]&amp;LEFT(Tabla20[[#This Row],[tipo]],3)</f>
        <v>0011637932201PRI</v>
      </c>
      <c r="B861" s="135" t="s">
        <v>3291</v>
      </c>
      <c r="C861" s="135" t="s">
        <v>3292</v>
      </c>
      <c r="D861" s="135" t="s">
        <v>2493</v>
      </c>
      <c r="E861" s="135" t="s">
        <v>3181</v>
      </c>
      <c r="F861" s="135" t="s">
        <v>3743</v>
      </c>
      <c r="G861" s="135" t="s">
        <v>3754</v>
      </c>
      <c r="H861" s="135" t="s">
        <v>1940</v>
      </c>
      <c r="I861" s="135" t="s">
        <v>218</v>
      </c>
      <c r="J861" s="135" t="s">
        <v>42</v>
      </c>
      <c r="K861" s="110" t="s">
        <v>1656</v>
      </c>
      <c r="L861" s="138">
        <v>2500</v>
      </c>
      <c r="M861" s="140">
        <v>0</v>
      </c>
      <c r="N861" s="140">
        <v>0</v>
      </c>
      <c r="O861" s="140">
        <v>0</v>
      </c>
      <c r="P861" s="138">
        <f>SUM(Tabla20[[#This Row],[ADP]:[SFS - Salud Padres]])</f>
        <v>0</v>
      </c>
      <c r="Q861" s="138">
        <v>2500</v>
      </c>
      <c r="R861" s="135" t="str">
        <f>_xlfn.XLOOKUP(Tabla20[[#This Row],[cedula]],EMPXSEXO[NODOC],EMPXSEXO[GENERO])</f>
        <v>M</v>
      </c>
      <c r="S861" s="135" t="str">
        <f>_xlfn.XLOOKUP(Tabla20[[#This Row],[nomdepto]],Tabla21[LUGAR],Tabla21[CODLUGAR])</f>
        <v>01.83.00.00.11.01</v>
      </c>
      <c r="T861" s="135" t="s">
        <v>3724</v>
      </c>
      <c r="U861" s="135" t="s">
        <v>3723</v>
      </c>
      <c r="V861" s="137">
        <v>0</v>
      </c>
      <c r="W861" s="137">
        <v>0</v>
      </c>
      <c r="X861" s="141">
        <v>0</v>
      </c>
      <c r="Y861" s="137">
        <v>0</v>
      </c>
      <c r="Z861" s="137">
        <v>0</v>
      </c>
      <c r="AA861" s="140">
        <v>0</v>
      </c>
      <c r="AB861" s="137">
        <v>0</v>
      </c>
      <c r="AC861" s="137">
        <v>0</v>
      </c>
      <c r="AD861" s="137">
        <v>0</v>
      </c>
    </row>
    <row r="862" spans="1:30" hidden="1">
      <c r="A862" t="str">
        <f>Tabla20[[#This Row],[cedula]]&amp;Tabla20[[#This Row],[prog]]&amp;LEFT(Tabla20[[#This Row],[tipo]],3)</f>
        <v>0011087081301PRI</v>
      </c>
      <c r="B862" s="135" t="s">
        <v>3291</v>
      </c>
      <c r="C862" s="135" t="s">
        <v>3292</v>
      </c>
      <c r="D862" s="135" t="s">
        <v>2493</v>
      </c>
      <c r="E862" s="135" t="s">
        <v>3181</v>
      </c>
      <c r="F862" s="135" t="s">
        <v>3743</v>
      </c>
      <c r="G862" s="135" t="s">
        <v>3753</v>
      </c>
      <c r="H862" s="135" t="s">
        <v>1929</v>
      </c>
      <c r="I862" s="135" t="s">
        <v>318</v>
      </c>
      <c r="J862" s="135" t="s">
        <v>3745</v>
      </c>
      <c r="K862" s="135" t="s">
        <v>311</v>
      </c>
      <c r="L862" s="138">
        <v>2500</v>
      </c>
      <c r="M862" s="139">
        <v>111.97</v>
      </c>
      <c r="N862" s="140">
        <v>0</v>
      </c>
      <c r="O862" s="140">
        <v>0</v>
      </c>
      <c r="P862" s="138">
        <f>SUM(Tabla20[[#This Row],[ADP]:[SFS - Salud Padres]])</f>
        <v>0</v>
      </c>
      <c r="Q862" s="138">
        <v>2388.0300000000002</v>
      </c>
      <c r="R862" s="135" t="str">
        <f>_xlfn.XLOOKUP(Tabla20[[#This Row],[cedula]],EMPXSEXO[NODOC],EMPXSEXO[GENERO])</f>
        <v>M</v>
      </c>
      <c r="S862" s="135" t="str">
        <f>_xlfn.XLOOKUP(Tabla20[[#This Row],[nomdepto]],Tabla21[LUGAR],Tabla21[CODLUGAR])</f>
        <v>01.83.00.14</v>
      </c>
      <c r="T862" s="135" t="s">
        <v>3724</v>
      </c>
      <c r="U862" s="135" t="s">
        <v>3723</v>
      </c>
      <c r="V862" s="137">
        <v>0</v>
      </c>
      <c r="W862" s="137">
        <v>0</v>
      </c>
      <c r="X862" s="137">
        <v>0</v>
      </c>
      <c r="Y862" s="137">
        <v>0</v>
      </c>
      <c r="Z862" s="141">
        <v>0</v>
      </c>
      <c r="AA862" s="140">
        <v>0</v>
      </c>
      <c r="AB862" s="137">
        <v>0</v>
      </c>
      <c r="AC862" s="137">
        <v>0</v>
      </c>
      <c r="AD862" s="137">
        <v>0</v>
      </c>
    </row>
    <row r="863" spans="1:30" hidden="1">
      <c r="A863" t="str">
        <f>Tabla20[[#This Row],[cedula]]&amp;Tabla20[[#This Row],[prog]]&amp;LEFT(Tabla20[[#This Row],[tipo]],3)</f>
        <v>0010824141501PRI</v>
      </c>
      <c r="B863" s="135" t="s">
        <v>3291</v>
      </c>
      <c r="C863" s="135" t="s">
        <v>3292</v>
      </c>
      <c r="D863" s="135" t="s">
        <v>2493</v>
      </c>
      <c r="E863" s="135" t="s">
        <v>3181</v>
      </c>
      <c r="F863" s="135" t="s">
        <v>3743</v>
      </c>
      <c r="G863" s="135" t="s">
        <v>3748</v>
      </c>
      <c r="H863" s="135" t="s">
        <v>1791</v>
      </c>
      <c r="I863" s="135" t="s">
        <v>774</v>
      </c>
      <c r="J863" s="135" t="s">
        <v>3745</v>
      </c>
      <c r="K863" s="110" t="s">
        <v>1649</v>
      </c>
      <c r="L863" s="138">
        <v>2500</v>
      </c>
      <c r="M863" s="137">
        <v>0</v>
      </c>
      <c r="N863" s="140">
        <v>0</v>
      </c>
      <c r="O863" s="140">
        <v>0</v>
      </c>
      <c r="P863" s="138">
        <f>SUM(Tabla20[[#This Row],[ADP]:[SFS - Salud Padres]])</f>
        <v>0</v>
      </c>
      <c r="Q863" s="138">
        <v>2500</v>
      </c>
      <c r="R863" s="135" t="str">
        <f>_xlfn.XLOOKUP(Tabla20[[#This Row],[cedula]],EMPXSEXO[NODOC],EMPXSEXO[GENERO])</f>
        <v>M</v>
      </c>
      <c r="S863" s="135" t="str">
        <f>_xlfn.XLOOKUP(Tabla20[[#This Row],[nomdepto]],Tabla21[LUGAR],Tabla21[CODLUGAR])</f>
        <v>01.83.02</v>
      </c>
      <c r="T863" s="135" t="s">
        <v>3724</v>
      </c>
      <c r="U863" s="135" t="s">
        <v>3723</v>
      </c>
      <c r="V863" s="137">
        <v>0</v>
      </c>
      <c r="W863" s="137">
        <v>0</v>
      </c>
      <c r="X863" s="137">
        <v>0</v>
      </c>
      <c r="Y863" s="137">
        <v>0</v>
      </c>
      <c r="Z863" s="141">
        <v>0</v>
      </c>
      <c r="AA863" s="140">
        <v>0</v>
      </c>
      <c r="AB863" s="137">
        <v>0</v>
      </c>
      <c r="AC863" s="137">
        <v>0</v>
      </c>
      <c r="AD863" s="141">
        <v>0</v>
      </c>
    </row>
    <row r="864" spans="1:30" hidden="1">
      <c r="A864" t="str">
        <f>Tabla20[[#This Row],[cedula]]&amp;Tabla20[[#This Row],[prog]]&amp;LEFT(Tabla20[[#This Row],[tipo]],3)</f>
        <v>0011146677701SEG</v>
      </c>
      <c r="B864" s="135" t="s">
        <v>2464</v>
      </c>
      <c r="C864" s="135" t="s">
        <v>243</v>
      </c>
      <c r="D864" s="135" t="s">
        <v>2493</v>
      </c>
      <c r="E864" s="135" t="s">
        <v>3181</v>
      </c>
      <c r="F864" s="135" t="s">
        <v>3182</v>
      </c>
      <c r="G864" s="135" t="s">
        <v>3185</v>
      </c>
      <c r="H864" s="135" t="s">
        <v>2391</v>
      </c>
      <c r="I864" s="135" t="s">
        <v>1387</v>
      </c>
      <c r="J864" s="135" t="s">
        <v>2991</v>
      </c>
      <c r="K864" s="135" t="s">
        <v>924</v>
      </c>
      <c r="L864" s="138">
        <v>90000</v>
      </c>
      <c r="M864" s="138">
        <v>11082.87</v>
      </c>
      <c r="N864" s="140">
        <v>0</v>
      </c>
      <c r="O864" s="140">
        <v>0</v>
      </c>
      <c r="P864" s="138">
        <f>SUM(Tabla20[[#This Row],[ADP]:[SFS - Salud Padres]])</f>
        <v>0</v>
      </c>
      <c r="Q864" s="138">
        <v>78917.13</v>
      </c>
      <c r="R864" s="135" t="str">
        <f>_xlfn.XLOOKUP(Tabla20[[#This Row],[cedula]],EMPXSEXO[NODOC],EMPXSEXO[GENERO])</f>
        <v>M</v>
      </c>
      <c r="S864" s="135" t="str">
        <f>_xlfn.XLOOKUP(Tabla20[[#This Row],[nomdepto]],Tabla21[LUGAR],Tabla21[CODLUGAR])</f>
        <v>01.83</v>
      </c>
      <c r="T864" s="135" t="s">
        <v>3724</v>
      </c>
      <c r="U864" s="135" t="s">
        <v>3723</v>
      </c>
      <c r="V864" s="137">
        <v>0</v>
      </c>
      <c r="W864" s="137">
        <v>0</v>
      </c>
      <c r="X864" s="137">
        <v>0</v>
      </c>
      <c r="Y864" s="137">
        <v>0</v>
      </c>
      <c r="Z864" s="137">
        <v>0</v>
      </c>
      <c r="AA864" s="140">
        <v>0</v>
      </c>
      <c r="AB864" s="137">
        <v>0</v>
      </c>
      <c r="AC864" s="137">
        <v>0</v>
      </c>
      <c r="AD864" s="137">
        <v>0</v>
      </c>
    </row>
    <row r="865" spans="1:30" hidden="1">
      <c r="A865" t="str">
        <f>Tabla20[[#This Row],[cedula]]&amp;Tabla20[[#This Row],[prog]]&amp;LEFT(Tabla20[[#This Row],[tipo]],3)</f>
        <v>0340046167301SEG</v>
      </c>
      <c r="B865" s="135" t="s">
        <v>2464</v>
      </c>
      <c r="C865" s="135" t="s">
        <v>243</v>
      </c>
      <c r="D865" s="135" t="s">
        <v>2493</v>
      </c>
      <c r="E865" s="135" t="s">
        <v>3181</v>
      </c>
      <c r="F865" s="135" t="s">
        <v>3182</v>
      </c>
      <c r="G865" s="135" t="s">
        <v>3186</v>
      </c>
      <c r="H865" s="135" t="s">
        <v>3709</v>
      </c>
      <c r="I865" s="135" t="s">
        <v>3708</v>
      </c>
      <c r="J865" s="135" t="s">
        <v>876</v>
      </c>
      <c r="K865" s="135" t="s">
        <v>924</v>
      </c>
      <c r="L865" s="138">
        <v>55000</v>
      </c>
      <c r="M865" s="138">
        <v>3195.88</v>
      </c>
      <c r="N865" s="140">
        <v>0</v>
      </c>
      <c r="O865" s="140">
        <v>0</v>
      </c>
      <c r="P865" s="138">
        <f>SUM(Tabla20[[#This Row],[ADP]:[SFS - Salud Padres]])</f>
        <v>0</v>
      </c>
      <c r="Q865" s="138">
        <v>51804.12</v>
      </c>
      <c r="R865" s="135" t="str">
        <f>_xlfn.XLOOKUP(Tabla20[[#This Row],[cedula]],EMPXSEXO[NODOC],EMPXSEXO[GENERO])</f>
        <v>M</v>
      </c>
      <c r="S865" s="135" t="str">
        <f>_xlfn.XLOOKUP(Tabla20[[#This Row],[nomdepto]],Tabla21[LUGAR],Tabla21[CODLUGAR])</f>
        <v>01.83</v>
      </c>
      <c r="T865" s="135" t="s">
        <v>3724</v>
      </c>
      <c r="U865" s="135" t="s">
        <v>3723</v>
      </c>
      <c r="V865" s="137">
        <v>0</v>
      </c>
      <c r="W865" s="137">
        <v>0</v>
      </c>
      <c r="X865" s="141">
        <v>0</v>
      </c>
      <c r="Y865" s="137">
        <v>0</v>
      </c>
      <c r="Z865" s="141">
        <v>0</v>
      </c>
      <c r="AA865" s="140">
        <v>0</v>
      </c>
      <c r="AB865" s="137">
        <v>0</v>
      </c>
      <c r="AC865" s="137">
        <v>0</v>
      </c>
      <c r="AD865" s="137">
        <v>0</v>
      </c>
    </row>
    <row r="866" spans="1:30" hidden="1">
      <c r="A866" t="str">
        <f>Tabla20[[#This Row],[cedula]]&amp;Tabla20[[#This Row],[prog]]&amp;LEFT(Tabla20[[#This Row],[tipo]],3)</f>
        <v>0011180810101SEG</v>
      </c>
      <c r="B866" s="135" t="s">
        <v>2464</v>
      </c>
      <c r="C866" s="135" t="s">
        <v>243</v>
      </c>
      <c r="D866" s="135" t="s">
        <v>2493</v>
      </c>
      <c r="E866" s="135" t="s">
        <v>3181</v>
      </c>
      <c r="F866" s="135" t="s">
        <v>3182</v>
      </c>
      <c r="G866" s="135" t="s">
        <v>3185</v>
      </c>
      <c r="H866" s="135" t="s">
        <v>2416</v>
      </c>
      <c r="I866" s="135" t="s">
        <v>1397</v>
      </c>
      <c r="J866" s="135" t="s">
        <v>876</v>
      </c>
      <c r="K866" s="135" t="s">
        <v>924</v>
      </c>
      <c r="L866" s="138">
        <v>55000</v>
      </c>
      <c r="M866" s="138">
        <v>3195.88</v>
      </c>
      <c r="N866" s="140">
        <v>0</v>
      </c>
      <c r="O866" s="140">
        <v>0</v>
      </c>
      <c r="P866" s="138">
        <f>SUM(Tabla20[[#This Row],[ADP]:[SFS - Salud Padres]])</f>
        <v>0</v>
      </c>
      <c r="Q866" s="138">
        <v>51804.12</v>
      </c>
      <c r="R866" s="135" t="str">
        <f>_xlfn.XLOOKUP(Tabla20[[#This Row],[cedula]],EMPXSEXO[NODOC],EMPXSEXO[GENERO])</f>
        <v>F</v>
      </c>
      <c r="S866" s="135" t="str">
        <f>_xlfn.XLOOKUP(Tabla20[[#This Row],[nomdepto]],Tabla21[LUGAR],Tabla21[CODLUGAR])</f>
        <v>01.83</v>
      </c>
      <c r="T866" s="135" t="s">
        <v>3724</v>
      </c>
      <c r="U866" s="135" t="s">
        <v>3723</v>
      </c>
      <c r="V866" s="137">
        <v>0</v>
      </c>
      <c r="W866" s="137">
        <v>0</v>
      </c>
      <c r="X866" s="141">
        <v>0</v>
      </c>
      <c r="Y866" s="137">
        <v>0</v>
      </c>
      <c r="Z866" s="141">
        <v>0</v>
      </c>
      <c r="AA866" s="140">
        <v>0</v>
      </c>
      <c r="AB866" s="137">
        <v>0</v>
      </c>
      <c r="AC866" s="137">
        <v>0</v>
      </c>
      <c r="AD866" s="140">
        <v>0</v>
      </c>
    </row>
    <row r="867" spans="1:30" hidden="1">
      <c r="A867" t="str">
        <f>Tabla20[[#This Row],[cedula]]&amp;Tabla20[[#This Row],[prog]]&amp;LEFT(Tabla20[[#This Row],[tipo]],3)</f>
        <v>0011889626501SEG</v>
      </c>
      <c r="B867" s="135" t="s">
        <v>2464</v>
      </c>
      <c r="C867" s="135" t="s">
        <v>243</v>
      </c>
      <c r="D867" s="135" t="s">
        <v>2493</v>
      </c>
      <c r="E867" s="135" t="s">
        <v>3181</v>
      </c>
      <c r="F867" s="135" t="s">
        <v>3182</v>
      </c>
      <c r="G867" s="135" t="s">
        <v>3184</v>
      </c>
      <c r="H867" s="135" t="s">
        <v>2368</v>
      </c>
      <c r="I867" s="135" t="s">
        <v>3306</v>
      </c>
      <c r="J867" s="135" t="s">
        <v>876</v>
      </c>
      <c r="K867" s="135" t="s">
        <v>924</v>
      </c>
      <c r="L867" s="138">
        <v>45000</v>
      </c>
      <c r="M867" s="138">
        <v>1547.25</v>
      </c>
      <c r="N867" s="140">
        <v>0</v>
      </c>
      <c r="O867" s="140">
        <v>0</v>
      </c>
      <c r="P867" s="138">
        <f>SUM(Tabla20[[#This Row],[ADP]:[SFS - Salud Padres]])</f>
        <v>0</v>
      </c>
      <c r="Q867" s="138">
        <v>43452.75</v>
      </c>
      <c r="R867" s="135" t="str">
        <f>_xlfn.XLOOKUP(Tabla20[[#This Row],[cedula]],EMPXSEXO[NODOC],EMPXSEXO[GENERO])</f>
        <v>M</v>
      </c>
      <c r="S867" s="135" t="str">
        <f>_xlfn.XLOOKUP(Tabla20[[#This Row],[nomdepto]],Tabla21[LUGAR],Tabla21[CODLUGAR])</f>
        <v>01.83</v>
      </c>
      <c r="T867" s="135" t="s">
        <v>3724</v>
      </c>
      <c r="U867" s="135" t="s">
        <v>3723</v>
      </c>
      <c r="V867" s="137">
        <v>0</v>
      </c>
      <c r="W867" s="137">
        <v>0</v>
      </c>
      <c r="X867" s="140">
        <v>0</v>
      </c>
      <c r="Y867" s="137">
        <v>0</v>
      </c>
      <c r="Z867" s="137">
        <v>0</v>
      </c>
      <c r="AA867" s="140">
        <v>0</v>
      </c>
      <c r="AB867" s="137">
        <v>0</v>
      </c>
      <c r="AC867" s="137">
        <v>0</v>
      </c>
      <c r="AD867" s="141">
        <v>0</v>
      </c>
    </row>
    <row r="868" spans="1:30" hidden="1">
      <c r="A868" t="str">
        <f>Tabla20[[#This Row],[cedula]]&amp;Tabla20[[#This Row],[prog]]&amp;LEFT(Tabla20[[#This Row],[tipo]],3)</f>
        <v>4022636818701SEG</v>
      </c>
      <c r="B868" s="135" t="s">
        <v>2464</v>
      </c>
      <c r="C868" s="135" t="s">
        <v>243</v>
      </c>
      <c r="D868" s="135" t="s">
        <v>2493</v>
      </c>
      <c r="E868" s="135" t="s">
        <v>3181</v>
      </c>
      <c r="F868" s="135" t="s">
        <v>3182</v>
      </c>
      <c r="G868" s="135" t="s">
        <v>3185</v>
      </c>
      <c r="H868" s="135" t="s">
        <v>2406</v>
      </c>
      <c r="I868" s="135" t="s">
        <v>1694</v>
      </c>
      <c r="J868" s="135" t="s">
        <v>876</v>
      </c>
      <c r="K868" s="135" t="s">
        <v>924</v>
      </c>
      <c r="L868" s="138">
        <v>45000</v>
      </c>
      <c r="M868" s="139">
        <v>1547.25</v>
      </c>
      <c r="N868" s="140">
        <v>0</v>
      </c>
      <c r="O868" s="140">
        <v>0</v>
      </c>
      <c r="P868" s="138">
        <f>SUM(Tabla20[[#This Row],[ADP]:[SFS - Salud Padres]])</f>
        <v>0</v>
      </c>
      <c r="Q868" s="138">
        <v>43452.75</v>
      </c>
      <c r="R868" s="135" t="str">
        <f>_xlfn.XLOOKUP(Tabla20[[#This Row],[cedula]],EMPXSEXO[NODOC],EMPXSEXO[GENERO])</f>
        <v>M</v>
      </c>
      <c r="S868" s="135" t="str">
        <f>_xlfn.XLOOKUP(Tabla20[[#This Row],[nomdepto]],Tabla21[LUGAR],Tabla21[CODLUGAR])</f>
        <v>01.83</v>
      </c>
      <c r="T868" s="135" t="s">
        <v>3724</v>
      </c>
      <c r="U868" s="135" t="s">
        <v>3723</v>
      </c>
      <c r="V868" s="137">
        <v>0</v>
      </c>
      <c r="W868" s="137">
        <v>0</v>
      </c>
      <c r="X868" s="141">
        <v>0</v>
      </c>
      <c r="Y868" s="137">
        <v>0</v>
      </c>
      <c r="Z868" s="137">
        <v>0</v>
      </c>
      <c r="AA868" s="140">
        <v>0</v>
      </c>
      <c r="AB868" s="137">
        <v>0</v>
      </c>
      <c r="AC868" s="137">
        <v>0</v>
      </c>
      <c r="AD868" s="137">
        <v>0</v>
      </c>
    </row>
    <row r="869" spans="1:30" hidden="1">
      <c r="A869" t="str">
        <f>Tabla20[[#This Row],[cedula]]&amp;Tabla20[[#This Row],[prog]]&amp;LEFT(Tabla20[[#This Row],[tipo]],3)</f>
        <v>0011666000201SEG</v>
      </c>
      <c r="B869" s="135" t="s">
        <v>2464</v>
      </c>
      <c r="C869" s="135" t="s">
        <v>243</v>
      </c>
      <c r="D869" s="135" t="s">
        <v>2493</v>
      </c>
      <c r="E869" s="135" t="s">
        <v>3181</v>
      </c>
      <c r="F869" s="135" t="s">
        <v>3182</v>
      </c>
      <c r="G869" s="135" t="s">
        <v>3190</v>
      </c>
      <c r="H869" s="135" t="s">
        <v>2346</v>
      </c>
      <c r="I869" s="135" t="s">
        <v>916</v>
      </c>
      <c r="J869" s="135" t="s">
        <v>876</v>
      </c>
      <c r="K869" s="135" t="s">
        <v>924</v>
      </c>
      <c r="L869" s="138">
        <v>36500</v>
      </c>
      <c r="M869" s="138">
        <v>272.25</v>
      </c>
      <c r="N869" s="140">
        <v>0</v>
      </c>
      <c r="O869" s="140">
        <v>0</v>
      </c>
      <c r="P869" s="138">
        <f>SUM(Tabla20[[#This Row],[ADP]:[SFS - Salud Padres]])</f>
        <v>0</v>
      </c>
      <c r="Q869" s="138">
        <v>36227.75</v>
      </c>
      <c r="R869" s="135" t="str">
        <f>_xlfn.XLOOKUP(Tabla20[[#This Row],[cedula]],EMPXSEXO[NODOC],EMPXSEXO[GENERO])</f>
        <v>M</v>
      </c>
      <c r="S869" s="135" t="str">
        <f>_xlfn.XLOOKUP(Tabla20[[#This Row],[nomdepto]],Tabla21[LUGAR],Tabla21[CODLUGAR])</f>
        <v>01.83</v>
      </c>
      <c r="T869" s="135" t="s">
        <v>3724</v>
      </c>
      <c r="U869" s="135" t="s">
        <v>3723</v>
      </c>
      <c r="V869" s="137">
        <v>0</v>
      </c>
      <c r="W869" s="137">
        <v>0</v>
      </c>
      <c r="X869" s="141">
        <v>0</v>
      </c>
      <c r="Y869" s="137">
        <v>0</v>
      </c>
      <c r="Z869" s="137">
        <v>0</v>
      </c>
      <c r="AA869" s="140">
        <v>0</v>
      </c>
      <c r="AB869" s="137">
        <v>0</v>
      </c>
      <c r="AC869" s="137">
        <v>0</v>
      </c>
      <c r="AD869" s="137">
        <v>0</v>
      </c>
    </row>
    <row r="870" spans="1:30" hidden="1">
      <c r="A870" t="str">
        <f>Tabla20[[#This Row],[cedula]]&amp;Tabla20[[#This Row],[prog]]&amp;LEFT(Tabla20[[#This Row],[tipo]],3)</f>
        <v>0011202637201SEG</v>
      </c>
      <c r="B870" s="135" t="s">
        <v>2464</v>
      </c>
      <c r="C870" s="135" t="s">
        <v>243</v>
      </c>
      <c r="D870" s="135" t="s">
        <v>2493</v>
      </c>
      <c r="E870" s="135" t="s">
        <v>3181</v>
      </c>
      <c r="F870" s="135" t="s">
        <v>3182</v>
      </c>
      <c r="G870" s="135" t="s">
        <v>3200</v>
      </c>
      <c r="H870" s="135" t="s">
        <v>2429</v>
      </c>
      <c r="I870" s="135" t="s">
        <v>921</v>
      </c>
      <c r="J870" s="135" t="s">
        <v>876</v>
      </c>
      <c r="K870" s="135" t="s">
        <v>924</v>
      </c>
      <c r="L870" s="138">
        <v>32000</v>
      </c>
      <c r="M870" s="137">
        <v>0</v>
      </c>
      <c r="N870" s="140">
        <v>0</v>
      </c>
      <c r="O870" s="140">
        <v>0</v>
      </c>
      <c r="P870" s="138">
        <f>SUM(Tabla20[[#This Row],[ADP]:[SFS - Salud Padres]])</f>
        <v>0</v>
      </c>
      <c r="Q870" s="138">
        <v>32000</v>
      </c>
      <c r="R870" s="135" t="str">
        <f>_xlfn.XLOOKUP(Tabla20[[#This Row],[cedula]],EMPXSEXO[NODOC],EMPXSEXO[GENERO])</f>
        <v>M</v>
      </c>
      <c r="S870" s="135" t="str">
        <f>_xlfn.XLOOKUP(Tabla20[[#This Row],[nomdepto]],Tabla21[LUGAR],Tabla21[CODLUGAR])</f>
        <v>01.83</v>
      </c>
      <c r="T870" s="135" t="s">
        <v>3724</v>
      </c>
      <c r="U870" s="135" t="s">
        <v>3723</v>
      </c>
      <c r="V870" s="137">
        <v>0</v>
      </c>
      <c r="W870" s="137">
        <v>0</v>
      </c>
      <c r="X870" s="137">
        <v>0</v>
      </c>
      <c r="Y870" s="137">
        <v>0</v>
      </c>
      <c r="Z870" s="137">
        <v>0</v>
      </c>
      <c r="AA870" s="140">
        <v>0</v>
      </c>
      <c r="AB870" s="137">
        <v>0</v>
      </c>
      <c r="AC870" s="137">
        <v>0</v>
      </c>
      <c r="AD870" s="137">
        <v>0</v>
      </c>
    </row>
    <row r="871" spans="1:30" hidden="1">
      <c r="A871" t="str">
        <f>Tabla20[[#This Row],[cedula]]&amp;Tabla20[[#This Row],[prog]]&amp;LEFT(Tabla20[[#This Row],[tipo]],3)</f>
        <v>4022091605601SEG</v>
      </c>
      <c r="B871" s="135" t="s">
        <v>2464</v>
      </c>
      <c r="C871" s="135" t="s">
        <v>243</v>
      </c>
      <c r="D871" s="135" t="s">
        <v>2493</v>
      </c>
      <c r="E871" s="135" t="s">
        <v>3181</v>
      </c>
      <c r="F871" s="135" t="s">
        <v>3182</v>
      </c>
      <c r="G871" s="135" t="s">
        <v>3190</v>
      </c>
      <c r="H871" s="135" t="s">
        <v>2355</v>
      </c>
      <c r="I871" s="135" t="s">
        <v>1600</v>
      </c>
      <c r="J871" s="135" t="s">
        <v>876</v>
      </c>
      <c r="K871" s="135" t="s">
        <v>924</v>
      </c>
      <c r="L871" s="138">
        <v>30000</v>
      </c>
      <c r="M871" s="137">
        <v>0</v>
      </c>
      <c r="N871" s="140">
        <v>0</v>
      </c>
      <c r="O871" s="140">
        <v>0</v>
      </c>
      <c r="P871" s="138">
        <f>SUM(Tabla20[[#This Row],[ADP]:[SFS - Salud Padres]])</f>
        <v>0</v>
      </c>
      <c r="Q871" s="138">
        <v>30000</v>
      </c>
      <c r="R871" s="135" t="str">
        <f>_xlfn.XLOOKUP(Tabla20[[#This Row],[cedula]],EMPXSEXO[NODOC],EMPXSEXO[GENERO])</f>
        <v>M</v>
      </c>
      <c r="S871" s="135" t="str">
        <f>_xlfn.XLOOKUP(Tabla20[[#This Row],[nomdepto]],Tabla21[LUGAR],Tabla21[CODLUGAR])</f>
        <v>01.83</v>
      </c>
      <c r="T871" s="135" t="s">
        <v>3724</v>
      </c>
      <c r="U871" s="135" t="s">
        <v>3723</v>
      </c>
      <c r="V871" s="137">
        <v>0</v>
      </c>
      <c r="W871" s="141">
        <v>0</v>
      </c>
      <c r="X871" s="141">
        <v>0</v>
      </c>
      <c r="Y871" s="137">
        <v>0</v>
      </c>
      <c r="Z871" s="137">
        <v>0</v>
      </c>
      <c r="AA871" s="140">
        <v>0</v>
      </c>
      <c r="AB871" s="137">
        <v>0</v>
      </c>
      <c r="AC871" s="137">
        <v>0</v>
      </c>
      <c r="AD871" s="137">
        <v>0</v>
      </c>
    </row>
    <row r="872" spans="1:30" hidden="1">
      <c r="A872" t="str">
        <f>Tabla20[[#This Row],[cedula]]&amp;Tabla20[[#This Row],[prog]]&amp;LEFT(Tabla20[[#This Row],[tipo]],3)</f>
        <v>0011790788101SEG</v>
      </c>
      <c r="B872" s="135" t="s">
        <v>2464</v>
      </c>
      <c r="C872" s="135" t="s">
        <v>243</v>
      </c>
      <c r="D872" s="135" t="s">
        <v>2493</v>
      </c>
      <c r="E872" s="135" t="s">
        <v>3181</v>
      </c>
      <c r="F872" s="135" t="s">
        <v>3182</v>
      </c>
      <c r="G872" s="135" t="s">
        <v>3185</v>
      </c>
      <c r="H872" s="135" t="s">
        <v>2473</v>
      </c>
      <c r="I872" s="135" t="s">
        <v>3309</v>
      </c>
      <c r="J872" s="135" t="s">
        <v>876</v>
      </c>
      <c r="K872" s="135" t="s">
        <v>924</v>
      </c>
      <c r="L872" s="138">
        <v>30000</v>
      </c>
      <c r="M872" s="140">
        <v>0</v>
      </c>
      <c r="N872" s="140">
        <v>0</v>
      </c>
      <c r="O872" s="140">
        <v>0</v>
      </c>
      <c r="P872" s="138">
        <f>SUM(Tabla20[[#This Row],[ADP]:[SFS - Salud Padres]])</f>
        <v>0</v>
      </c>
      <c r="Q872" s="138">
        <v>30000</v>
      </c>
      <c r="R872" s="135" t="str">
        <f>_xlfn.XLOOKUP(Tabla20[[#This Row],[cedula]],EMPXSEXO[NODOC],EMPXSEXO[GENERO])</f>
        <v>M</v>
      </c>
      <c r="S872" s="135" t="str">
        <f>_xlfn.XLOOKUP(Tabla20[[#This Row],[nomdepto]],Tabla21[LUGAR],Tabla21[CODLUGAR])</f>
        <v>01.83</v>
      </c>
      <c r="T872" s="135" t="s">
        <v>3724</v>
      </c>
      <c r="U872" s="135" t="s">
        <v>3723</v>
      </c>
      <c r="V872" s="137">
        <v>0</v>
      </c>
      <c r="W872" s="141">
        <v>0</v>
      </c>
      <c r="X872" s="137">
        <v>0</v>
      </c>
      <c r="Y872" s="137">
        <v>0</v>
      </c>
      <c r="Z872" s="137">
        <v>0</v>
      </c>
      <c r="AA872" s="140">
        <v>0</v>
      </c>
      <c r="AB872" s="137">
        <v>0</v>
      </c>
      <c r="AC872" s="137">
        <v>0</v>
      </c>
      <c r="AD872" s="137">
        <v>0</v>
      </c>
    </row>
    <row r="873" spans="1:30" hidden="1">
      <c r="A873" t="str">
        <f>Tabla20[[#This Row],[cedula]]&amp;Tabla20[[#This Row],[prog]]&amp;LEFT(Tabla20[[#This Row],[tipo]],3)</f>
        <v>0680004516001SEG</v>
      </c>
      <c r="B873" s="135" t="s">
        <v>2464</v>
      </c>
      <c r="C873" s="135" t="s">
        <v>243</v>
      </c>
      <c r="D873" s="135" t="s">
        <v>2493</v>
      </c>
      <c r="E873" s="135" t="s">
        <v>3181</v>
      </c>
      <c r="F873" s="135" t="s">
        <v>3182</v>
      </c>
      <c r="G873" s="135" t="s">
        <v>3184</v>
      </c>
      <c r="H873" s="135" t="s">
        <v>2476</v>
      </c>
      <c r="I873" s="135" t="s">
        <v>2487</v>
      </c>
      <c r="J873" s="135" t="s">
        <v>876</v>
      </c>
      <c r="K873" s="135" t="s">
        <v>924</v>
      </c>
      <c r="L873" s="138">
        <v>30000</v>
      </c>
      <c r="M873" s="141">
        <v>0</v>
      </c>
      <c r="N873" s="140">
        <v>0</v>
      </c>
      <c r="O873" s="140">
        <v>0</v>
      </c>
      <c r="P873" s="138">
        <f>SUM(Tabla20[[#This Row],[ADP]:[SFS - Salud Padres]])</f>
        <v>0</v>
      </c>
      <c r="Q873" s="138">
        <v>30000</v>
      </c>
      <c r="R873" s="135" t="str">
        <f>_xlfn.XLOOKUP(Tabla20[[#This Row],[cedula]],EMPXSEXO[NODOC],EMPXSEXO[GENERO])</f>
        <v>M</v>
      </c>
      <c r="S873" s="135" t="str">
        <f>_xlfn.XLOOKUP(Tabla20[[#This Row],[nomdepto]],Tabla21[LUGAR],Tabla21[CODLUGAR])</f>
        <v>01.83</v>
      </c>
      <c r="T873" s="135" t="s">
        <v>3724</v>
      </c>
      <c r="U873" s="135" t="s">
        <v>3723</v>
      </c>
      <c r="V873" s="137">
        <v>0</v>
      </c>
      <c r="W873" s="141">
        <v>0</v>
      </c>
      <c r="X873" s="137">
        <v>0</v>
      </c>
      <c r="Y873" s="137">
        <v>0</v>
      </c>
      <c r="Z873" s="137">
        <v>0</v>
      </c>
      <c r="AA873" s="140">
        <v>0</v>
      </c>
      <c r="AB873" s="137">
        <v>0</v>
      </c>
      <c r="AC873" s="137">
        <v>0</v>
      </c>
      <c r="AD873" s="141">
        <v>0</v>
      </c>
    </row>
    <row r="874" spans="1:30" hidden="1">
      <c r="A874" t="str">
        <f>Tabla20[[#This Row],[cedula]]&amp;Tabla20[[#This Row],[prog]]&amp;LEFT(Tabla20[[#This Row],[tipo]],3)</f>
        <v>0011342460001SEG</v>
      </c>
      <c r="B874" s="135" t="s">
        <v>2464</v>
      </c>
      <c r="C874" s="135" t="s">
        <v>243</v>
      </c>
      <c r="D874" s="135" t="s">
        <v>2493</v>
      </c>
      <c r="E874" s="135" t="s">
        <v>3181</v>
      </c>
      <c r="F874" s="135" t="s">
        <v>3182</v>
      </c>
      <c r="G874" s="135" t="s">
        <v>3186</v>
      </c>
      <c r="H874" s="135" t="s">
        <v>3311</v>
      </c>
      <c r="I874" s="135" t="s">
        <v>3310</v>
      </c>
      <c r="J874" s="135" t="s">
        <v>876</v>
      </c>
      <c r="K874" s="135" t="s">
        <v>924</v>
      </c>
      <c r="L874" s="138">
        <v>30000</v>
      </c>
      <c r="M874" s="140">
        <v>0</v>
      </c>
      <c r="N874" s="140">
        <v>0</v>
      </c>
      <c r="O874" s="140">
        <v>0</v>
      </c>
      <c r="P874" s="138">
        <f>SUM(Tabla20[[#This Row],[ADP]:[SFS - Salud Padres]])</f>
        <v>0</v>
      </c>
      <c r="Q874" s="138">
        <v>30000</v>
      </c>
      <c r="R874" s="135" t="str">
        <f>_xlfn.XLOOKUP(Tabla20[[#This Row],[cedula]],EMPXSEXO[NODOC],EMPXSEXO[GENERO])</f>
        <v>M</v>
      </c>
      <c r="S874" s="135" t="str">
        <f>_xlfn.XLOOKUP(Tabla20[[#This Row],[nomdepto]],Tabla21[LUGAR],Tabla21[CODLUGAR])</f>
        <v>01.83</v>
      </c>
      <c r="T874" s="135" t="s">
        <v>3724</v>
      </c>
      <c r="U874" s="135" t="s">
        <v>3723</v>
      </c>
      <c r="V874" s="137">
        <v>0</v>
      </c>
      <c r="W874" s="137">
        <v>0</v>
      </c>
      <c r="X874" s="140">
        <v>0</v>
      </c>
      <c r="Y874" s="137">
        <v>0</v>
      </c>
      <c r="Z874" s="137">
        <v>0</v>
      </c>
      <c r="AA874" s="140">
        <v>0</v>
      </c>
      <c r="AB874" s="137">
        <v>0</v>
      </c>
      <c r="AC874" s="137">
        <v>0</v>
      </c>
      <c r="AD874" s="137">
        <v>0</v>
      </c>
    </row>
    <row r="875" spans="1:30" hidden="1">
      <c r="A875" t="str">
        <f>Tabla20[[#This Row],[cedula]]&amp;Tabla20[[#This Row],[prog]]&amp;LEFT(Tabla20[[#This Row],[tipo]],3)</f>
        <v>0270028219301SEG</v>
      </c>
      <c r="B875" s="135" t="s">
        <v>2464</v>
      </c>
      <c r="C875" s="135" t="s">
        <v>243</v>
      </c>
      <c r="D875" s="135" t="s">
        <v>2493</v>
      </c>
      <c r="E875" s="135" t="s">
        <v>3181</v>
      </c>
      <c r="F875" s="135" t="s">
        <v>3182</v>
      </c>
      <c r="G875" s="135" t="s">
        <v>3190</v>
      </c>
      <c r="H875" s="135" t="s">
        <v>2382</v>
      </c>
      <c r="I875" s="135" t="s">
        <v>879</v>
      </c>
      <c r="J875" s="135" t="s">
        <v>876</v>
      </c>
      <c r="K875" s="135" t="s">
        <v>924</v>
      </c>
      <c r="L875" s="138">
        <v>30000</v>
      </c>
      <c r="M875" s="141">
        <v>0</v>
      </c>
      <c r="N875" s="140">
        <v>0</v>
      </c>
      <c r="O875" s="140">
        <v>0</v>
      </c>
      <c r="P875" s="138">
        <f>SUM(Tabla20[[#This Row],[ADP]:[SFS - Salud Padres]])</f>
        <v>0</v>
      </c>
      <c r="Q875" s="138">
        <v>30000</v>
      </c>
      <c r="R875" s="135" t="str">
        <f>_xlfn.XLOOKUP(Tabla20[[#This Row],[cedula]],EMPXSEXO[NODOC],EMPXSEXO[GENERO])</f>
        <v>M</v>
      </c>
      <c r="S875" s="135" t="str">
        <f>_xlfn.XLOOKUP(Tabla20[[#This Row],[nomdepto]],Tabla21[LUGAR],Tabla21[CODLUGAR])</f>
        <v>01.83</v>
      </c>
      <c r="T875" s="135" t="s">
        <v>3724</v>
      </c>
      <c r="U875" s="135" t="s">
        <v>3723</v>
      </c>
      <c r="V875" s="137">
        <v>0</v>
      </c>
      <c r="W875" s="141">
        <v>0</v>
      </c>
      <c r="X875" s="137">
        <v>0</v>
      </c>
      <c r="Y875" s="137">
        <v>0</v>
      </c>
      <c r="Z875" s="141">
        <v>0</v>
      </c>
      <c r="AA875" s="140">
        <v>0</v>
      </c>
      <c r="AB875" s="137">
        <v>0</v>
      </c>
      <c r="AC875" s="137">
        <v>0</v>
      </c>
      <c r="AD875" s="137">
        <v>0</v>
      </c>
    </row>
    <row r="876" spans="1:30" hidden="1">
      <c r="A876" t="str">
        <f>Tabla20[[#This Row],[cedula]]&amp;Tabla20[[#This Row],[prog]]&amp;LEFT(Tabla20[[#This Row],[tipo]],3)</f>
        <v>4022140439101SEG</v>
      </c>
      <c r="B876" s="135" t="s">
        <v>2464</v>
      </c>
      <c r="C876" s="135" t="s">
        <v>243</v>
      </c>
      <c r="D876" s="135" t="s">
        <v>2493</v>
      </c>
      <c r="E876" s="135" t="s">
        <v>3181</v>
      </c>
      <c r="F876" s="135" t="s">
        <v>3182</v>
      </c>
      <c r="G876" s="135" t="s">
        <v>3184</v>
      </c>
      <c r="H876" s="135" t="s">
        <v>2384</v>
      </c>
      <c r="I876" s="135" t="s">
        <v>1544</v>
      </c>
      <c r="J876" s="135" t="s">
        <v>876</v>
      </c>
      <c r="K876" s="135" t="s">
        <v>924</v>
      </c>
      <c r="L876" s="138">
        <v>30000</v>
      </c>
      <c r="M876" s="140">
        <v>0</v>
      </c>
      <c r="N876" s="140">
        <v>0</v>
      </c>
      <c r="O876" s="140">
        <v>0</v>
      </c>
      <c r="P876" s="138">
        <f>SUM(Tabla20[[#This Row],[ADP]:[SFS - Salud Padres]])</f>
        <v>0</v>
      </c>
      <c r="Q876" s="138">
        <v>30000</v>
      </c>
      <c r="R876" s="135" t="str">
        <f>_xlfn.XLOOKUP(Tabla20[[#This Row],[cedula]],EMPXSEXO[NODOC],EMPXSEXO[GENERO])</f>
        <v>M</v>
      </c>
      <c r="S876" s="135" t="str">
        <f>_xlfn.XLOOKUP(Tabla20[[#This Row],[nomdepto]],Tabla21[LUGAR],Tabla21[CODLUGAR])</f>
        <v>01.83</v>
      </c>
      <c r="T876" s="135" t="s">
        <v>3724</v>
      </c>
      <c r="U876" s="135" t="s">
        <v>3723</v>
      </c>
      <c r="V876" s="137">
        <v>0</v>
      </c>
      <c r="W876" s="137">
        <v>0</v>
      </c>
      <c r="X876" s="137">
        <v>0</v>
      </c>
      <c r="Y876" s="137">
        <v>0</v>
      </c>
      <c r="Z876" s="137">
        <v>0</v>
      </c>
      <c r="AA876" s="140">
        <v>0</v>
      </c>
      <c r="AB876" s="137">
        <v>0</v>
      </c>
      <c r="AC876" s="137">
        <v>0</v>
      </c>
      <c r="AD876" s="137">
        <v>0</v>
      </c>
    </row>
    <row r="877" spans="1:30" hidden="1">
      <c r="A877" t="str">
        <f>Tabla20[[#This Row],[cedula]]&amp;Tabla20[[#This Row],[prog]]&amp;LEFT(Tabla20[[#This Row],[tipo]],3)</f>
        <v>0011166182301SEG</v>
      </c>
      <c r="B877" s="135" t="s">
        <v>2464</v>
      </c>
      <c r="C877" s="135" t="s">
        <v>243</v>
      </c>
      <c r="D877" s="135" t="s">
        <v>2493</v>
      </c>
      <c r="E877" s="135" t="s">
        <v>3181</v>
      </c>
      <c r="F877" s="135" t="s">
        <v>3182</v>
      </c>
      <c r="G877" s="135" t="s">
        <v>3186</v>
      </c>
      <c r="H877" s="135" t="s">
        <v>2396</v>
      </c>
      <c r="I877" s="135" t="s">
        <v>1388</v>
      </c>
      <c r="J877" s="135" t="s">
        <v>876</v>
      </c>
      <c r="K877" s="135" t="s">
        <v>924</v>
      </c>
      <c r="L877" s="138">
        <v>30000</v>
      </c>
      <c r="M877" s="141">
        <v>0</v>
      </c>
      <c r="N877" s="140">
        <v>0</v>
      </c>
      <c r="O877" s="140">
        <v>0</v>
      </c>
      <c r="P877" s="138">
        <f>SUM(Tabla20[[#This Row],[ADP]:[SFS - Salud Padres]])</f>
        <v>0</v>
      </c>
      <c r="Q877" s="138">
        <v>30000</v>
      </c>
      <c r="R877" s="135" t="str">
        <f>_xlfn.XLOOKUP(Tabla20[[#This Row],[cedula]],EMPXSEXO[NODOC],EMPXSEXO[GENERO])</f>
        <v>M</v>
      </c>
      <c r="S877" s="135" t="str">
        <f>_xlfn.XLOOKUP(Tabla20[[#This Row],[nomdepto]],Tabla21[LUGAR],Tabla21[CODLUGAR])</f>
        <v>01.83</v>
      </c>
      <c r="T877" s="135" t="s">
        <v>3724</v>
      </c>
      <c r="U877" s="135" t="s">
        <v>3723</v>
      </c>
      <c r="V877" s="137">
        <v>0</v>
      </c>
      <c r="W877" s="137">
        <v>0</v>
      </c>
      <c r="X877" s="137">
        <v>0</v>
      </c>
      <c r="Y877" s="137">
        <v>0</v>
      </c>
      <c r="Z877" s="137">
        <v>0</v>
      </c>
      <c r="AA877" s="140">
        <v>0</v>
      </c>
      <c r="AB877" s="137">
        <v>0</v>
      </c>
      <c r="AC877" s="137">
        <v>0</v>
      </c>
      <c r="AD877" s="137">
        <v>0</v>
      </c>
    </row>
    <row r="878" spans="1:30" hidden="1">
      <c r="A878" t="str">
        <f>Tabla20[[#This Row],[cedula]]&amp;Tabla20[[#This Row],[prog]]&amp;LEFT(Tabla20[[#This Row],[tipo]],3)</f>
        <v>2250014672901SEG</v>
      </c>
      <c r="B878" s="135" t="s">
        <v>2464</v>
      </c>
      <c r="C878" s="135" t="s">
        <v>243</v>
      </c>
      <c r="D878" s="135" t="s">
        <v>2493</v>
      </c>
      <c r="E878" s="135" t="s">
        <v>3181</v>
      </c>
      <c r="F878" s="135" t="s">
        <v>3182</v>
      </c>
      <c r="G878" s="135" t="s">
        <v>3201</v>
      </c>
      <c r="H878" s="135" t="s">
        <v>2361</v>
      </c>
      <c r="I878" s="135" t="s">
        <v>1534</v>
      </c>
      <c r="J878" s="135" t="s">
        <v>876</v>
      </c>
      <c r="K878" s="135" t="s">
        <v>924</v>
      </c>
      <c r="L878" s="138">
        <v>25000</v>
      </c>
      <c r="M878" s="141">
        <v>0</v>
      </c>
      <c r="N878" s="140">
        <v>0</v>
      </c>
      <c r="O878" s="140">
        <v>0</v>
      </c>
      <c r="P878" s="138">
        <f>SUM(Tabla20[[#This Row],[ADP]:[SFS - Salud Padres]])</f>
        <v>0</v>
      </c>
      <c r="Q878" s="138">
        <v>25000</v>
      </c>
      <c r="R878" s="135" t="str">
        <f>_xlfn.XLOOKUP(Tabla20[[#This Row],[cedula]],EMPXSEXO[NODOC],EMPXSEXO[GENERO])</f>
        <v>M</v>
      </c>
      <c r="S878" s="135" t="str">
        <f>_xlfn.XLOOKUP(Tabla20[[#This Row],[nomdepto]],Tabla21[LUGAR],Tabla21[CODLUGAR])</f>
        <v>01.83</v>
      </c>
      <c r="T878" s="135" t="s">
        <v>3724</v>
      </c>
      <c r="U878" s="135" t="s">
        <v>3723</v>
      </c>
      <c r="V878" s="137">
        <v>0</v>
      </c>
      <c r="W878" s="137">
        <v>0</v>
      </c>
      <c r="X878" s="137">
        <v>0</v>
      </c>
      <c r="Y878" s="137">
        <v>0</v>
      </c>
      <c r="Z878" s="137">
        <v>0</v>
      </c>
      <c r="AA878" s="140">
        <v>0</v>
      </c>
      <c r="AB878" s="137">
        <v>0</v>
      </c>
      <c r="AC878" s="137">
        <v>0</v>
      </c>
      <c r="AD878" s="141">
        <v>0</v>
      </c>
    </row>
    <row r="879" spans="1:30" hidden="1">
      <c r="A879" t="str">
        <f>Tabla20[[#This Row],[cedula]]&amp;Tabla20[[#This Row],[prog]]&amp;LEFT(Tabla20[[#This Row],[tipo]],3)</f>
        <v>2230132098601SEG</v>
      </c>
      <c r="B879" s="135" t="s">
        <v>2464</v>
      </c>
      <c r="C879" s="135" t="s">
        <v>243</v>
      </c>
      <c r="D879" s="135" t="s">
        <v>2493</v>
      </c>
      <c r="E879" s="135" t="s">
        <v>3181</v>
      </c>
      <c r="F879" s="135" t="s">
        <v>3182</v>
      </c>
      <c r="G879" s="135" t="s">
        <v>3185</v>
      </c>
      <c r="H879" s="135" t="s">
        <v>3335</v>
      </c>
      <c r="I879" s="135" t="s">
        <v>3334</v>
      </c>
      <c r="J879" s="135" t="s">
        <v>876</v>
      </c>
      <c r="K879" s="135" t="s">
        <v>924</v>
      </c>
      <c r="L879" s="138">
        <v>25000</v>
      </c>
      <c r="M879" s="140">
        <v>0</v>
      </c>
      <c r="N879" s="140">
        <v>0</v>
      </c>
      <c r="O879" s="140">
        <v>0</v>
      </c>
      <c r="P879" s="138">
        <f>SUM(Tabla20[[#This Row],[ADP]:[SFS - Salud Padres]])</f>
        <v>0</v>
      </c>
      <c r="Q879" s="138">
        <v>25000</v>
      </c>
      <c r="R879" s="135" t="str">
        <f>_xlfn.XLOOKUP(Tabla20[[#This Row],[cedula]],EMPXSEXO[NODOC],EMPXSEXO[GENERO])</f>
        <v>F</v>
      </c>
      <c r="S879" s="135" t="str">
        <f>_xlfn.XLOOKUP(Tabla20[[#This Row],[nomdepto]],Tabla21[LUGAR],Tabla21[CODLUGAR])</f>
        <v>01.83</v>
      </c>
      <c r="T879" s="135" t="s">
        <v>3724</v>
      </c>
      <c r="U879" s="135" t="s">
        <v>3723</v>
      </c>
      <c r="V879" s="137">
        <v>0</v>
      </c>
      <c r="W879" s="137">
        <v>0</v>
      </c>
      <c r="X879" s="137">
        <v>0</v>
      </c>
      <c r="Y879" s="137">
        <v>0</v>
      </c>
      <c r="Z879" s="137">
        <v>0</v>
      </c>
      <c r="AA879" s="140">
        <v>0</v>
      </c>
      <c r="AB879" s="137">
        <v>0</v>
      </c>
      <c r="AC879" s="137">
        <v>0</v>
      </c>
      <c r="AD879" s="141">
        <v>0</v>
      </c>
    </row>
    <row r="880" spans="1:30" hidden="1">
      <c r="A880" t="str">
        <f>Tabla20[[#This Row],[cedula]]&amp;Tabla20[[#This Row],[prog]]&amp;LEFT(Tabla20[[#This Row],[tipo]],3)</f>
        <v>4022604573601SEG</v>
      </c>
      <c r="B880" s="135" t="s">
        <v>2464</v>
      </c>
      <c r="C880" s="135" t="s">
        <v>243</v>
      </c>
      <c r="D880" s="135" t="s">
        <v>2493</v>
      </c>
      <c r="E880" s="135" t="s">
        <v>3181</v>
      </c>
      <c r="F880" s="135" t="s">
        <v>3182</v>
      </c>
      <c r="G880" s="135" t="s">
        <v>3186</v>
      </c>
      <c r="H880" s="135" t="s">
        <v>2446</v>
      </c>
      <c r="I880" s="135" t="s">
        <v>1389</v>
      </c>
      <c r="J880" s="135" t="s">
        <v>876</v>
      </c>
      <c r="K880" s="135" t="s">
        <v>924</v>
      </c>
      <c r="L880" s="138">
        <v>25000</v>
      </c>
      <c r="M880" s="140">
        <v>0</v>
      </c>
      <c r="N880" s="140">
        <v>0</v>
      </c>
      <c r="O880" s="140">
        <v>0</v>
      </c>
      <c r="P880" s="138">
        <f>SUM(Tabla20[[#This Row],[ADP]:[SFS - Salud Padres]])</f>
        <v>0</v>
      </c>
      <c r="Q880" s="138">
        <v>25000</v>
      </c>
      <c r="R880" s="135" t="str">
        <f>_xlfn.XLOOKUP(Tabla20[[#This Row],[cedula]],EMPXSEXO[NODOC],EMPXSEXO[GENERO])</f>
        <v>M</v>
      </c>
      <c r="S880" s="135" t="str">
        <f>_xlfn.XLOOKUP(Tabla20[[#This Row],[nomdepto]],Tabla21[LUGAR],Tabla21[CODLUGAR])</f>
        <v>01.83</v>
      </c>
      <c r="T880" s="135" t="s">
        <v>3724</v>
      </c>
      <c r="U880" s="135" t="s">
        <v>3723</v>
      </c>
      <c r="V880" s="137">
        <v>0</v>
      </c>
      <c r="W880" s="137">
        <v>0</v>
      </c>
      <c r="X880" s="137">
        <v>0</v>
      </c>
      <c r="Y880" s="137">
        <v>0</v>
      </c>
      <c r="Z880" s="137">
        <v>0</v>
      </c>
      <c r="AA880" s="140">
        <v>0</v>
      </c>
      <c r="AB880" s="137">
        <v>0</v>
      </c>
      <c r="AC880" s="141">
        <v>0</v>
      </c>
      <c r="AD880" s="137">
        <v>0</v>
      </c>
    </row>
    <row r="881" spans="1:30" hidden="1">
      <c r="A881" t="str">
        <f>Tabla20[[#This Row],[cedula]]&amp;Tabla20[[#This Row],[prog]]&amp;LEFT(Tabla20[[#This Row],[tipo]],3)</f>
        <v>0011179264401SEG</v>
      </c>
      <c r="B881" s="135" t="s">
        <v>2464</v>
      </c>
      <c r="C881" s="135" t="s">
        <v>243</v>
      </c>
      <c r="D881" s="135" t="s">
        <v>2493</v>
      </c>
      <c r="E881" s="135" t="s">
        <v>3181</v>
      </c>
      <c r="F881" s="135" t="s">
        <v>3182</v>
      </c>
      <c r="G881" s="135" t="s">
        <v>3186</v>
      </c>
      <c r="H881" s="135" t="s">
        <v>2376</v>
      </c>
      <c r="I881" s="135" t="s">
        <v>1486</v>
      </c>
      <c r="J881" s="135" t="s">
        <v>876</v>
      </c>
      <c r="K881" s="135" t="s">
        <v>924</v>
      </c>
      <c r="L881" s="138">
        <v>20000</v>
      </c>
      <c r="M881" s="140">
        <v>0</v>
      </c>
      <c r="N881" s="140">
        <v>0</v>
      </c>
      <c r="O881" s="140">
        <v>0</v>
      </c>
      <c r="P881" s="138">
        <f>SUM(Tabla20[[#This Row],[ADP]:[SFS - Salud Padres]])</f>
        <v>0</v>
      </c>
      <c r="Q881" s="138">
        <v>20000</v>
      </c>
      <c r="R881" s="135" t="str">
        <f>_xlfn.XLOOKUP(Tabla20[[#This Row],[cedula]],EMPXSEXO[NODOC],EMPXSEXO[GENERO])</f>
        <v>M</v>
      </c>
      <c r="S881" s="135" t="str">
        <f>_xlfn.XLOOKUP(Tabla20[[#This Row],[nomdepto]],Tabla21[LUGAR],Tabla21[CODLUGAR])</f>
        <v>01.83</v>
      </c>
      <c r="T881" s="135" t="s">
        <v>3724</v>
      </c>
      <c r="U881" s="135" t="s">
        <v>3723</v>
      </c>
      <c r="V881" s="137">
        <v>0</v>
      </c>
      <c r="W881" s="137">
        <v>0</v>
      </c>
      <c r="X881" s="137">
        <v>0</v>
      </c>
      <c r="Y881" s="137">
        <v>0</v>
      </c>
      <c r="Z881" s="137">
        <v>0</v>
      </c>
      <c r="AA881" s="140">
        <v>0</v>
      </c>
      <c r="AB881" s="137">
        <v>0</v>
      </c>
      <c r="AC881" s="137">
        <v>0</v>
      </c>
      <c r="AD881" s="137">
        <v>0</v>
      </c>
    </row>
    <row r="882" spans="1:30" hidden="1">
      <c r="A882" t="str">
        <f>Tabla20[[#This Row],[cedula]]&amp;Tabla20[[#This Row],[prog]]&amp;LEFT(Tabla20[[#This Row],[tipo]],3)</f>
        <v>2270003117601SEG</v>
      </c>
      <c r="B882" s="135" t="s">
        <v>2464</v>
      </c>
      <c r="C882" s="135" t="s">
        <v>243</v>
      </c>
      <c r="D882" s="135" t="s">
        <v>2493</v>
      </c>
      <c r="E882" s="135" t="s">
        <v>3181</v>
      </c>
      <c r="F882" s="135" t="s">
        <v>3182</v>
      </c>
      <c r="G882" s="135" t="s">
        <v>3186</v>
      </c>
      <c r="H882" s="135" t="s">
        <v>2387</v>
      </c>
      <c r="I882" s="135" t="s">
        <v>1536</v>
      </c>
      <c r="J882" s="135" t="s">
        <v>876</v>
      </c>
      <c r="K882" s="135" t="s">
        <v>924</v>
      </c>
      <c r="L882" s="138">
        <v>20000</v>
      </c>
      <c r="M882" s="140">
        <v>0</v>
      </c>
      <c r="N882" s="140">
        <v>0</v>
      </c>
      <c r="O882" s="140">
        <v>0</v>
      </c>
      <c r="P882" s="138">
        <f>SUM(Tabla20[[#This Row],[ADP]:[SFS - Salud Padres]])</f>
        <v>0</v>
      </c>
      <c r="Q882" s="138">
        <v>20000</v>
      </c>
      <c r="R882" s="135" t="str">
        <f>_xlfn.XLOOKUP(Tabla20[[#This Row],[cedula]],EMPXSEXO[NODOC],EMPXSEXO[GENERO])</f>
        <v>F</v>
      </c>
      <c r="S882" s="135" t="str">
        <f>_xlfn.XLOOKUP(Tabla20[[#This Row],[nomdepto]],Tabla21[LUGAR],Tabla21[CODLUGAR])</f>
        <v>01.83</v>
      </c>
      <c r="T882" s="135" t="s">
        <v>3724</v>
      </c>
      <c r="U882" s="135" t="s">
        <v>3723</v>
      </c>
      <c r="V882" s="137">
        <v>0</v>
      </c>
      <c r="W882" s="137">
        <v>0</v>
      </c>
      <c r="X882" s="137">
        <v>0</v>
      </c>
      <c r="Y882" s="137">
        <v>0</v>
      </c>
      <c r="Z882" s="137">
        <v>0</v>
      </c>
      <c r="AA882" s="140">
        <v>0</v>
      </c>
      <c r="AB882" s="137">
        <v>0</v>
      </c>
      <c r="AC882" s="137">
        <v>0</v>
      </c>
      <c r="AD882" s="137">
        <v>0</v>
      </c>
    </row>
    <row r="883" spans="1:30" hidden="1">
      <c r="A883" t="str">
        <f>Tabla20[[#This Row],[cedula]]&amp;Tabla20[[#This Row],[prog]]&amp;LEFT(Tabla20[[#This Row],[tipo]],3)</f>
        <v>0011801017201SEG</v>
      </c>
      <c r="B883" s="135" t="s">
        <v>2464</v>
      </c>
      <c r="C883" s="135" t="s">
        <v>243</v>
      </c>
      <c r="D883" s="135" t="s">
        <v>2493</v>
      </c>
      <c r="E883" s="135" t="s">
        <v>3181</v>
      </c>
      <c r="F883" s="135" t="s">
        <v>3182</v>
      </c>
      <c r="G883" s="135" t="s">
        <v>3186</v>
      </c>
      <c r="H883" s="135" t="s">
        <v>2393</v>
      </c>
      <c r="I883" s="135" t="s">
        <v>1495</v>
      </c>
      <c r="J883" s="135" t="s">
        <v>876</v>
      </c>
      <c r="K883" s="135" t="s">
        <v>924</v>
      </c>
      <c r="L883" s="138">
        <v>20000</v>
      </c>
      <c r="M883" s="141">
        <v>0</v>
      </c>
      <c r="N883" s="140">
        <v>0</v>
      </c>
      <c r="O883" s="140">
        <v>0</v>
      </c>
      <c r="P883" s="138">
        <f>SUM(Tabla20[[#This Row],[ADP]:[SFS - Salud Padres]])</f>
        <v>0</v>
      </c>
      <c r="Q883" s="138">
        <v>20000</v>
      </c>
      <c r="R883" s="135" t="str">
        <f>_xlfn.XLOOKUP(Tabla20[[#This Row],[cedula]],EMPXSEXO[NODOC],EMPXSEXO[GENERO])</f>
        <v>M</v>
      </c>
      <c r="S883" s="135" t="str">
        <f>_xlfn.XLOOKUP(Tabla20[[#This Row],[nomdepto]],Tabla21[LUGAR],Tabla21[CODLUGAR])</f>
        <v>01.83</v>
      </c>
      <c r="T883" s="135" t="s">
        <v>3724</v>
      </c>
      <c r="U883" s="135" t="s">
        <v>3723</v>
      </c>
      <c r="V883" s="137">
        <v>0</v>
      </c>
      <c r="W883" s="137">
        <v>0</v>
      </c>
      <c r="X883" s="141">
        <v>0</v>
      </c>
      <c r="Y883" s="137">
        <v>0</v>
      </c>
      <c r="Z883" s="141">
        <v>0</v>
      </c>
      <c r="AA883" s="140">
        <v>0</v>
      </c>
      <c r="AB883" s="137">
        <v>0</v>
      </c>
      <c r="AC883" s="137">
        <v>0</v>
      </c>
      <c r="AD883" s="137">
        <v>0</v>
      </c>
    </row>
    <row r="884" spans="1:30" hidden="1">
      <c r="A884" t="str">
        <f>Tabla20[[#This Row],[cedula]]&amp;Tabla20[[#This Row],[prog]]&amp;LEFT(Tabla20[[#This Row],[tipo]],3)</f>
        <v>2250010261501SEG</v>
      </c>
      <c r="B884" s="135" t="s">
        <v>2464</v>
      </c>
      <c r="C884" s="135" t="s">
        <v>243</v>
      </c>
      <c r="D884" s="135" t="s">
        <v>2493</v>
      </c>
      <c r="E884" s="135" t="s">
        <v>3181</v>
      </c>
      <c r="F884" s="135" t="s">
        <v>3182</v>
      </c>
      <c r="G884" s="135" t="s">
        <v>3186</v>
      </c>
      <c r="H884" s="135" t="s">
        <v>2409</v>
      </c>
      <c r="I884" s="135" t="s">
        <v>1533</v>
      </c>
      <c r="J884" s="135" t="s">
        <v>876</v>
      </c>
      <c r="K884" s="135" t="s">
        <v>924</v>
      </c>
      <c r="L884" s="138">
        <v>20000</v>
      </c>
      <c r="M884" s="140">
        <v>0</v>
      </c>
      <c r="N884" s="140">
        <v>0</v>
      </c>
      <c r="O884" s="140">
        <v>0</v>
      </c>
      <c r="P884" s="138">
        <f>SUM(Tabla20[[#This Row],[ADP]:[SFS - Salud Padres]])</f>
        <v>0</v>
      </c>
      <c r="Q884" s="138">
        <v>20000</v>
      </c>
      <c r="R884" s="135" t="str">
        <f>_xlfn.XLOOKUP(Tabla20[[#This Row],[cedula]],EMPXSEXO[NODOC],EMPXSEXO[GENERO])</f>
        <v>M</v>
      </c>
      <c r="S884" s="135" t="str">
        <f>_xlfn.XLOOKUP(Tabla20[[#This Row],[nomdepto]],Tabla21[LUGAR],Tabla21[CODLUGAR])</f>
        <v>01.83</v>
      </c>
      <c r="T884" s="135" t="s">
        <v>3724</v>
      </c>
      <c r="U884" s="135" t="s">
        <v>3723</v>
      </c>
      <c r="V884" s="137">
        <v>0</v>
      </c>
      <c r="W884" s="137">
        <v>0</v>
      </c>
      <c r="X884" s="140">
        <v>0</v>
      </c>
      <c r="Y884" s="137">
        <v>0</v>
      </c>
      <c r="Z884" s="137">
        <v>0</v>
      </c>
      <c r="AA884" s="140">
        <v>0</v>
      </c>
      <c r="AB884" s="137">
        <v>0</v>
      </c>
      <c r="AC884" s="137">
        <v>0</v>
      </c>
      <c r="AD884" s="137">
        <v>0</v>
      </c>
    </row>
    <row r="885" spans="1:30" hidden="1">
      <c r="A885" t="str">
        <f>Tabla20[[#This Row],[cedula]]&amp;Tabla20[[#This Row],[prog]]&amp;LEFT(Tabla20[[#This Row],[tipo]],3)</f>
        <v>0080022786001SEG</v>
      </c>
      <c r="B885" s="135" t="s">
        <v>2464</v>
      </c>
      <c r="C885" s="135" t="s">
        <v>243</v>
      </c>
      <c r="D885" s="135" t="s">
        <v>2493</v>
      </c>
      <c r="E885" s="135" t="s">
        <v>3181</v>
      </c>
      <c r="F885" s="135" t="s">
        <v>3182</v>
      </c>
      <c r="G885" s="135" t="s">
        <v>3184</v>
      </c>
      <c r="H885" s="135" t="s">
        <v>2421</v>
      </c>
      <c r="I885" s="135" t="s">
        <v>1503</v>
      </c>
      <c r="J885" s="135" t="s">
        <v>876</v>
      </c>
      <c r="K885" s="135" t="s">
        <v>924</v>
      </c>
      <c r="L885" s="138">
        <v>20000</v>
      </c>
      <c r="M885" s="140">
        <v>0</v>
      </c>
      <c r="N885" s="140">
        <v>0</v>
      </c>
      <c r="O885" s="140">
        <v>0</v>
      </c>
      <c r="P885" s="138">
        <f>SUM(Tabla20[[#This Row],[ADP]:[SFS - Salud Padres]])</f>
        <v>0</v>
      </c>
      <c r="Q885" s="138">
        <v>20000</v>
      </c>
      <c r="R885" s="135" t="str">
        <f>_xlfn.XLOOKUP(Tabla20[[#This Row],[cedula]],EMPXSEXO[NODOC],EMPXSEXO[GENERO])</f>
        <v>M</v>
      </c>
      <c r="S885" s="135" t="str">
        <f>_xlfn.XLOOKUP(Tabla20[[#This Row],[nomdepto]],Tabla21[LUGAR],Tabla21[CODLUGAR])</f>
        <v>01.83</v>
      </c>
      <c r="T885" s="135" t="s">
        <v>3724</v>
      </c>
      <c r="U885" s="135" t="s">
        <v>3723</v>
      </c>
      <c r="V885" s="137">
        <v>0</v>
      </c>
      <c r="W885" s="141">
        <v>0</v>
      </c>
      <c r="X885" s="141">
        <v>0</v>
      </c>
      <c r="Y885" s="137">
        <v>0</v>
      </c>
      <c r="Z885" s="141">
        <v>0</v>
      </c>
      <c r="AA885" s="140">
        <v>0</v>
      </c>
      <c r="AB885" s="137">
        <v>0</v>
      </c>
      <c r="AC885" s="137">
        <v>0</v>
      </c>
      <c r="AD885" s="141">
        <v>0</v>
      </c>
    </row>
    <row r="886" spans="1:30" hidden="1">
      <c r="A886" t="str">
        <f>Tabla20[[#This Row],[cedula]]&amp;Tabla20[[#This Row],[prog]]&amp;LEFT(Tabla20[[#This Row],[tipo]],3)</f>
        <v>2230104234101SEG</v>
      </c>
      <c r="B886" s="135" t="s">
        <v>2464</v>
      </c>
      <c r="C886" s="135" t="s">
        <v>243</v>
      </c>
      <c r="D886" s="135" t="s">
        <v>2493</v>
      </c>
      <c r="E886" s="135" t="s">
        <v>3181</v>
      </c>
      <c r="F886" s="135" t="s">
        <v>3182</v>
      </c>
      <c r="G886" s="135" t="s">
        <v>3190</v>
      </c>
      <c r="H886" s="135" t="s">
        <v>3024</v>
      </c>
      <c r="I886" s="135" t="s">
        <v>3044</v>
      </c>
      <c r="J886" s="135" t="s">
        <v>876</v>
      </c>
      <c r="K886" s="135" t="s">
        <v>924</v>
      </c>
      <c r="L886" s="138">
        <v>20000</v>
      </c>
      <c r="M886" s="140">
        <v>0</v>
      </c>
      <c r="N886" s="140">
        <v>0</v>
      </c>
      <c r="O886" s="140">
        <v>0</v>
      </c>
      <c r="P886" s="138">
        <f>SUM(Tabla20[[#This Row],[ADP]:[SFS - Salud Padres]])</f>
        <v>0</v>
      </c>
      <c r="Q886" s="138">
        <v>20000</v>
      </c>
      <c r="R886" s="135" t="str">
        <f>_xlfn.XLOOKUP(Tabla20[[#This Row],[cedula]],EMPXSEXO[NODOC],EMPXSEXO[GENERO])</f>
        <v>F</v>
      </c>
      <c r="S886" s="135" t="str">
        <f>_xlfn.XLOOKUP(Tabla20[[#This Row],[nomdepto]],Tabla21[LUGAR],Tabla21[CODLUGAR])</f>
        <v>01.83</v>
      </c>
      <c r="T886" s="135" t="s">
        <v>3724</v>
      </c>
      <c r="U886" s="135" t="s">
        <v>3723</v>
      </c>
      <c r="V886" s="137">
        <v>0</v>
      </c>
      <c r="W886" s="137">
        <v>0</v>
      </c>
      <c r="X886" s="141">
        <v>0</v>
      </c>
      <c r="Y886" s="137">
        <v>0</v>
      </c>
      <c r="Z886" s="137">
        <v>0</v>
      </c>
      <c r="AA886" s="140">
        <v>0</v>
      </c>
      <c r="AB886" s="137">
        <v>0</v>
      </c>
      <c r="AC886" s="137">
        <v>0</v>
      </c>
      <c r="AD886" s="137">
        <v>0</v>
      </c>
    </row>
    <row r="887" spans="1:30" hidden="1">
      <c r="A887" t="str">
        <f>Tabla20[[#This Row],[cedula]]&amp;Tabla20[[#This Row],[prog]]&amp;LEFT(Tabla20[[#This Row],[tipo]],3)</f>
        <v>4022635465801SEG</v>
      </c>
      <c r="B887" s="135" t="s">
        <v>2464</v>
      </c>
      <c r="C887" s="135" t="s">
        <v>243</v>
      </c>
      <c r="D887" s="135" t="s">
        <v>2493</v>
      </c>
      <c r="E887" s="135" t="s">
        <v>3181</v>
      </c>
      <c r="F887" s="135" t="s">
        <v>3182</v>
      </c>
      <c r="G887" s="135" t="s">
        <v>3186</v>
      </c>
      <c r="H887" s="135" t="s">
        <v>2401</v>
      </c>
      <c r="I887" s="135" t="s">
        <v>1639</v>
      </c>
      <c r="J887" s="135" t="s">
        <v>876</v>
      </c>
      <c r="K887" s="135" t="s">
        <v>924</v>
      </c>
      <c r="L887" s="138">
        <v>18000</v>
      </c>
      <c r="M887" s="140">
        <v>0</v>
      </c>
      <c r="N887" s="140">
        <v>0</v>
      </c>
      <c r="O887" s="140">
        <v>0</v>
      </c>
      <c r="P887" s="138">
        <f>SUM(Tabla20[[#This Row],[ADP]:[SFS - Salud Padres]])</f>
        <v>0</v>
      </c>
      <c r="Q887" s="138">
        <v>18000</v>
      </c>
      <c r="R887" s="135" t="str">
        <f>_xlfn.XLOOKUP(Tabla20[[#This Row],[cedula]],EMPXSEXO[NODOC],EMPXSEXO[GENERO])</f>
        <v>M</v>
      </c>
      <c r="S887" s="135" t="str">
        <f>_xlfn.XLOOKUP(Tabla20[[#This Row],[nomdepto]],Tabla21[LUGAR],Tabla21[CODLUGAR])</f>
        <v>01.83</v>
      </c>
      <c r="T887" s="135" t="s">
        <v>3724</v>
      </c>
      <c r="U887" s="135" t="s">
        <v>3723</v>
      </c>
      <c r="V887" s="137">
        <v>0</v>
      </c>
      <c r="W887" s="140">
        <v>0</v>
      </c>
      <c r="X887" s="141">
        <v>0</v>
      </c>
      <c r="Y887" s="137">
        <v>0</v>
      </c>
      <c r="Z887" s="137">
        <v>0</v>
      </c>
      <c r="AA887" s="140">
        <v>0</v>
      </c>
      <c r="AB887" s="137">
        <v>0</v>
      </c>
      <c r="AC887" s="137">
        <v>0</v>
      </c>
      <c r="AD887" s="137">
        <v>0</v>
      </c>
    </row>
    <row r="888" spans="1:30" hidden="1">
      <c r="A888" t="str">
        <f>Tabla20[[#This Row],[cedula]]&amp;Tabla20[[#This Row],[prog]]&amp;LEFT(Tabla20[[#This Row],[tipo]],3)</f>
        <v>0490071708501SEG</v>
      </c>
      <c r="B888" s="135" t="s">
        <v>2464</v>
      </c>
      <c r="C888" s="135" t="s">
        <v>243</v>
      </c>
      <c r="D888" s="135" t="s">
        <v>2493</v>
      </c>
      <c r="E888" s="135" t="s">
        <v>3181</v>
      </c>
      <c r="F888" s="135" t="s">
        <v>3182</v>
      </c>
      <c r="G888" s="135" t="s">
        <v>3188</v>
      </c>
      <c r="H888" s="135" t="s">
        <v>3294</v>
      </c>
      <c r="I888" s="135" t="s">
        <v>3293</v>
      </c>
      <c r="J888" s="135" t="s">
        <v>876</v>
      </c>
      <c r="K888" s="135" t="s">
        <v>924</v>
      </c>
      <c r="L888" s="138">
        <v>15000</v>
      </c>
      <c r="M888" s="140">
        <v>0</v>
      </c>
      <c r="N888" s="140">
        <v>0</v>
      </c>
      <c r="O888" s="140">
        <v>0</v>
      </c>
      <c r="P888" s="138">
        <f>SUM(Tabla20[[#This Row],[ADP]:[SFS - Salud Padres]])</f>
        <v>0</v>
      </c>
      <c r="Q888" s="138">
        <v>15000</v>
      </c>
      <c r="R888" s="135" t="str">
        <f>_xlfn.XLOOKUP(Tabla20[[#This Row],[cedula]],EMPXSEXO[NODOC],EMPXSEXO[GENERO])</f>
        <v>M</v>
      </c>
      <c r="S888" s="135" t="str">
        <f>_xlfn.XLOOKUP(Tabla20[[#This Row],[nomdepto]],Tabla21[LUGAR],Tabla21[CODLUGAR])</f>
        <v>01.83</v>
      </c>
      <c r="T888" s="135" t="s">
        <v>3724</v>
      </c>
      <c r="U888" s="135" t="s">
        <v>3723</v>
      </c>
      <c r="V888" s="137">
        <v>0</v>
      </c>
      <c r="W888" s="137">
        <v>0</v>
      </c>
      <c r="X888" s="141">
        <v>0</v>
      </c>
      <c r="Y888" s="137">
        <v>0</v>
      </c>
      <c r="Z888" s="137">
        <v>0</v>
      </c>
      <c r="AA888" s="140">
        <v>0</v>
      </c>
      <c r="AB888" s="137">
        <v>0</v>
      </c>
      <c r="AC888" s="137">
        <v>0</v>
      </c>
      <c r="AD888" s="137">
        <v>0</v>
      </c>
    </row>
    <row r="889" spans="1:30" hidden="1">
      <c r="A889" t="str">
        <f>Tabla20[[#This Row],[cedula]]&amp;Tabla20[[#This Row],[prog]]&amp;LEFT(Tabla20[[#This Row],[tipo]],3)</f>
        <v>0011179861701SEG</v>
      </c>
      <c r="B889" s="135" t="s">
        <v>2464</v>
      </c>
      <c r="C889" s="135" t="s">
        <v>243</v>
      </c>
      <c r="D889" s="135" t="s">
        <v>2493</v>
      </c>
      <c r="E889" s="135" t="s">
        <v>3181</v>
      </c>
      <c r="F889" s="135" t="s">
        <v>3182</v>
      </c>
      <c r="G889" s="135" t="s">
        <v>3186</v>
      </c>
      <c r="H889" s="135" t="s">
        <v>3454</v>
      </c>
      <c r="I889" s="135" t="s">
        <v>3453</v>
      </c>
      <c r="J889" s="135" t="s">
        <v>876</v>
      </c>
      <c r="K889" s="135" t="s">
        <v>924</v>
      </c>
      <c r="L889" s="138">
        <v>15000</v>
      </c>
      <c r="M889" s="141">
        <v>0</v>
      </c>
      <c r="N889" s="140">
        <v>0</v>
      </c>
      <c r="O889" s="140">
        <v>0</v>
      </c>
      <c r="P889" s="138">
        <f>SUM(Tabla20[[#This Row],[ADP]:[SFS - Salud Padres]])</f>
        <v>0</v>
      </c>
      <c r="Q889" s="138">
        <v>15000</v>
      </c>
      <c r="R889" s="135" t="str">
        <f>_xlfn.XLOOKUP(Tabla20[[#This Row],[cedula]],EMPXSEXO[NODOC],EMPXSEXO[GENERO])</f>
        <v>F</v>
      </c>
      <c r="S889" s="135" t="str">
        <f>_xlfn.XLOOKUP(Tabla20[[#This Row],[nomdepto]],Tabla21[LUGAR],Tabla21[CODLUGAR])</f>
        <v>01.83</v>
      </c>
      <c r="T889" s="135" t="s">
        <v>3724</v>
      </c>
      <c r="U889" s="135" t="s">
        <v>3723</v>
      </c>
      <c r="V889" s="137">
        <v>0</v>
      </c>
      <c r="W889" s="141">
        <v>0</v>
      </c>
      <c r="X889" s="140">
        <v>0</v>
      </c>
      <c r="Y889" s="137">
        <v>0</v>
      </c>
      <c r="Z889" s="137">
        <v>0</v>
      </c>
      <c r="AA889" s="140">
        <v>0</v>
      </c>
      <c r="AB889" s="137">
        <v>0</v>
      </c>
      <c r="AC889" s="137">
        <v>0</v>
      </c>
      <c r="AD889" s="141">
        <v>0</v>
      </c>
    </row>
    <row r="890" spans="1:30" hidden="1">
      <c r="A890" t="str">
        <f>Tabla20[[#This Row],[cedula]]&amp;Tabla20[[#This Row],[prog]]&amp;LEFT(Tabla20[[#This Row],[tipo]],3)</f>
        <v>0011147265001SEG</v>
      </c>
      <c r="B890" s="135" t="s">
        <v>2464</v>
      </c>
      <c r="C890" s="135" t="s">
        <v>243</v>
      </c>
      <c r="D890" s="135" t="s">
        <v>2493</v>
      </c>
      <c r="E890" s="135" t="s">
        <v>3181</v>
      </c>
      <c r="F890" s="135" t="s">
        <v>3182</v>
      </c>
      <c r="G890" s="135" t="s">
        <v>3189</v>
      </c>
      <c r="H890" s="135" t="s">
        <v>2573</v>
      </c>
      <c r="I890" s="135" t="s">
        <v>2559</v>
      </c>
      <c r="J890" s="135" t="s">
        <v>876</v>
      </c>
      <c r="K890" s="135" t="s">
        <v>924</v>
      </c>
      <c r="L890" s="138">
        <v>15000</v>
      </c>
      <c r="M890" s="140">
        <v>0</v>
      </c>
      <c r="N890" s="140">
        <v>0</v>
      </c>
      <c r="O890" s="140">
        <v>0</v>
      </c>
      <c r="P890" s="138">
        <f>SUM(Tabla20[[#This Row],[ADP]:[SFS - Salud Padres]])</f>
        <v>0</v>
      </c>
      <c r="Q890" s="138">
        <v>15000</v>
      </c>
      <c r="R890" s="135" t="str">
        <f>_xlfn.XLOOKUP(Tabla20[[#This Row],[cedula]],EMPXSEXO[NODOC],EMPXSEXO[GENERO])</f>
        <v>M</v>
      </c>
      <c r="S890" s="135" t="str">
        <f>_xlfn.XLOOKUP(Tabla20[[#This Row],[nomdepto]],Tabla21[LUGAR],Tabla21[CODLUGAR])</f>
        <v>01.83</v>
      </c>
      <c r="T890" s="135" t="s">
        <v>3724</v>
      </c>
      <c r="U890" s="135" t="s">
        <v>3723</v>
      </c>
      <c r="V890" s="137">
        <v>0</v>
      </c>
      <c r="W890" s="140">
        <v>0</v>
      </c>
      <c r="X890" s="141">
        <v>0</v>
      </c>
      <c r="Y890" s="137">
        <v>0</v>
      </c>
      <c r="Z890" s="137">
        <v>0</v>
      </c>
      <c r="AA890" s="140">
        <v>0</v>
      </c>
      <c r="AB890" s="137">
        <v>0</v>
      </c>
      <c r="AC890" s="137">
        <v>0</v>
      </c>
      <c r="AD890" s="140">
        <v>0</v>
      </c>
    </row>
    <row r="891" spans="1:30" hidden="1">
      <c r="A891" t="str">
        <f>Tabla20[[#This Row],[cedula]]&amp;Tabla20[[#This Row],[prog]]&amp;LEFT(Tabla20[[#This Row],[tipo]],3)</f>
        <v>0520008678201SEG</v>
      </c>
      <c r="B891" s="135" t="s">
        <v>2464</v>
      </c>
      <c r="C891" s="135" t="s">
        <v>243</v>
      </c>
      <c r="D891" s="135" t="s">
        <v>2493</v>
      </c>
      <c r="E891" s="135" t="s">
        <v>3181</v>
      </c>
      <c r="F891" s="135" t="s">
        <v>3182</v>
      </c>
      <c r="G891" s="135" t="s">
        <v>3185</v>
      </c>
      <c r="H891" s="135" t="s">
        <v>2369</v>
      </c>
      <c r="I891" s="135" t="s">
        <v>1522</v>
      </c>
      <c r="J891" s="135" t="s">
        <v>876</v>
      </c>
      <c r="K891" s="135" t="s">
        <v>924</v>
      </c>
      <c r="L891" s="138">
        <v>15000</v>
      </c>
      <c r="M891" s="140">
        <v>0</v>
      </c>
      <c r="N891" s="140">
        <v>0</v>
      </c>
      <c r="O891" s="140">
        <v>0</v>
      </c>
      <c r="P891" s="138">
        <f>SUM(Tabla20[[#This Row],[ADP]:[SFS - Salud Padres]])</f>
        <v>0</v>
      </c>
      <c r="Q891" s="138">
        <v>15000</v>
      </c>
      <c r="R891" s="135" t="str">
        <f>_xlfn.XLOOKUP(Tabla20[[#This Row],[cedula]],EMPXSEXO[NODOC],EMPXSEXO[GENERO])</f>
        <v>M</v>
      </c>
      <c r="S891" s="135" t="str">
        <f>_xlfn.XLOOKUP(Tabla20[[#This Row],[nomdepto]],Tabla21[LUGAR],Tabla21[CODLUGAR])</f>
        <v>01.83</v>
      </c>
      <c r="T891" s="135" t="s">
        <v>3724</v>
      </c>
      <c r="U891" s="135" t="s">
        <v>3723</v>
      </c>
      <c r="V891" s="137">
        <v>0</v>
      </c>
      <c r="W891" s="137">
        <v>0</v>
      </c>
      <c r="X891" s="140">
        <v>0</v>
      </c>
      <c r="Y891" s="137">
        <v>0</v>
      </c>
      <c r="Z891" s="137">
        <v>0</v>
      </c>
      <c r="AA891" s="140">
        <v>0</v>
      </c>
      <c r="AB891" s="137">
        <v>0</v>
      </c>
      <c r="AC891" s="137">
        <v>0</v>
      </c>
      <c r="AD891" s="137">
        <v>0</v>
      </c>
    </row>
    <row r="892" spans="1:30" hidden="1">
      <c r="A892" t="str">
        <f>Tabla20[[#This Row],[cedula]]&amp;Tabla20[[#This Row],[prog]]&amp;LEFT(Tabla20[[#This Row],[tipo]],3)</f>
        <v>0310502143401SEG</v>
      </c>
      <c r="B892" s="135" t="s">
        <v>2464</v>
      </c>
      <c r="C892" s="135" t="s">
        <v>243</v>
      </c>
      <c r="D892" s="135" t="s">
        <v>2493</v>
      </c>
      <c r="E892" s="135" t="s">
        <v>3181</v>
      </c>
      <c r="F892" s="135" t="s">
        <v>3182</v>
      </c>
      <c r="G892" s="135" t="s">
        <v>3186</v>
      </c>
      <c r="H892" s="135" t="s">
        <v>3711</v>
      </c>
      <c r="I892" s="135" t="s">
        <v>3710</v>
      </c>
      <c r="J892" s="135" t="s">
        <v>876</v>
      </c>
      <c r="K892" s="135" t="s">
        <v>924</v>
      </c>
      <c r="L892" s="138">
        <v>15000</v>
      </c>
      <c r="M892" s="141">
        <v>0</v>
      </c>
      <c r="N892" s="140">
        <v>0</v>
      </c>
      <c r="O892" s="140">
        <v>0</v>
      </c>
      <c r="P892" s="138">
        <f>SUM(Tabla20[[#This Row],[ADP]:[SFS - Salud Padres]])</f>
        <v>0</v>
      </c>
      <c r="Q892" s="138">
        <v>15000</v>
      </c>
      <c r="R892" s="135" t="str">
        <f>_xlfn.XLOOKUP(Tabla20[[#This Row],[cedula]],EMPXSEXO[NODOC],EMPXSEXO[GENERO])</f>
        <v>M</v>
      </c>
      <c r="S892" s="135" t="str">
        <f>_xlfn.XLOOKUP(Tabla20[[#This Row],[nomdepto]],Tabla21[LUGAR],Tabla21[CODLUGAR])</f>
        <v>01.83</v>
      </c>
      <c r="T892" s="135" t="s">
        <v>3724</v>
      </c>
      <c r="U892" s="135" t="s">
        <v>3723</v>
      </c>
      <c r="V892" s="137">
        <v>0</v>
      </c>
      <c r="W892" s="137">
        <v>0</v>
      </c>
      <c r="X892" s="140">
        <v>0</v>
      </c>
      <c r="Y892" s="137">
        <v>0</v>
      </c>
      <c r="Z892" s="137">
        <v>0</v>
      </c>
      <c r="AA892" s="140">
        <v>0</v>
      </c>
      <c r="AB892" s="137">
        <v>0</v>
      </c>
      <c r="AC892" s="137">
        <v>0</v>
      </c>
      <c r="AD892" s="137">
        <v>0</v>
      </c>
    </row>
    <row r="893" spans="1:30" hidden="1">
      <c r="A893" t="str">
        <f>Tabla20[[#This Row],[cedula]]&amp;Tabla20[[#This Row],[prog]]&amp;LEFT(Tabla20[[#This Row],[tipo]],3)</f>
        <v>0200012262801SEG</v>
      </c>
      <c r="B893" s="135" t="s">
        <v>2464</v>
      </c>
      <c r="C893" s="135" t="s">
        <v>243</v>
      </c>
      <c r="D893" s="135" t="s">
        <v>2493</v>
      </c>
      <c r="E893" s="135" t="s">
        <v>3181</v>
      </c>
      <c r="F893" s="135" t="s">
        <v>3182</v>
      </c>
      <c r="G893" s="135" t="s">
        <v>3184</v>
      </c>
      <c r="H893" s="135" t="s">
        <v>2390</v>
      </c>
      <c r="I893" s="135" t="s">
        <v>1513</v>
      </c>
      <c r="J893" s="135" t="s">
        <v>876</v>
      </c>
      <c r="K893" s="135" t="s">
        <v>924</v>
      </c>
      <c r="L893" s="138">
        <v>15000</v>
      </c>
      <c r="M893" s="140">
        <v>0</v>
      </c>
      <c r="N893" s="140">
        <v>0</v>
      </c>
      <c r="O893" s="140">
        <v>0</v>
      </c>
      <c r="P893" s="138">
        <f>SUM(Tabla20[[#This Row],[ADP]:[SFS - Salud Padres]])</f>
        <v>0</v>
      </c>
      <c r="Q893" s="138">
        <v>15000</v>
      </c>
      <c r="R893" s="135" t="str">
        <f>_xlfn.XLOOKUP(Tabla20[[#This Row],[cedula]],EMPXSEXO[NODOC],EMPXSEXO[GENERO])</f>
        <v>M</v>
      </c>
      <c r="S893" s="135" t="str">
        <f>_xlfn.XLOOKUP(Tabla20[[#This Row],[nomdepto]],Tabla21[LUGAR],Tabla21[CODLUGAR])</f>
        <v>01.83</v>
      </c>
      <c r="T893" s="135" t="s">
        <v>3724</v>
      </c>
      <c r="U893" s="135" t="s">
        <v>3723</v>
      </c>
      <c r="V893" s="137">
        <v>0</v>
      </c>
      <c r="W893" s="141">
        <v>0</v>
      </c>
      <c r="X893" s="137">
        <v>0</v>
      </c>
      <c r="Y893" s="137">
        <v>0</v>
      </c>
      <c r="Z893" s="137">
        <v>0</v>
      </c>
      <c r="AA893" s="140">
        <v>0</v>
      </c>
      <c r="AB893" s="137">
        <v>0</v>
      </c>
      <c r="AC893" s="137">
        <v>0</v>
      </c>
      <c r="AD893" s="137">
        <v>0</v>
      </c>
    </row>
    <row r="894" spans="1:30" hidden="1">
      <c r="A894" t="str">
        <f>Tabla20[[#This Row],[cedula]]&amp;Tabla20[[#This Row],[prog]]&amp;LEFT(Tabla20[[#This Row],[tipo]],3)</f>
        <v>4022698351401SEG</v>
      </c>
      <c r="B894" s="135" t="s">
        <v>2464</v>
      </c>
      <c r="C894" s="135" t="s">
        <v>243</v>
      </c>
      <c r="D894" s="135" t="s">
        <v>2493</v>
      </c>
      <c r="E894" s="135" t="s">
        <v>3181</v>
      </c>
      <c r="F894" s="135" t="s">
        <v>3182</v>
      </c>
      <c r="G894" s="135" t="s">
        <v>3185</v>
      </c>
      <c r="H894" s="135" t="s">
        <v>3326</v>
      </c>
      <c r="I894" s="135" t="s">
        <v>3325</v>
      </c>
      <c r="J894" s="135" t="s">
        <v>876</v>
      </c>
      <c r="K894" s="135" t="s">
        <v>924</v>
      </c>
      <c r="L894" s="138">
        <v>15000</v>
      </c>
      <c r="M894" s="140">
        <v>0</v>
      </c>
      <c r="N894" s="140">
        <v>0</v>
      </c>
      <c r="O894" s="140">
        <v>0</v>
      </c>
      <c r="P894" s="138">
        <f>SUM(Tabla20[[#This Row],[ADP]:[SFS - Salud Padres]])</f>
        <v>0</v>
      </c>
      <c r="Q894" s="138">
        <v>15000</v>
      </c>
      <c r="R894" s="135" t="str">
        <f>_xlfn.XLOOKUP(Tabla20[[#This Row],[cedula]],EMPXSEXO[NODOC],EMPXSEXO[GENERO])</f>
        <v>M</v>
      </c>
      <c r="S894" s="135" t="str">
        <f>_xlfn.XLOOKUP(Tabla20[[#This Row],[nomdepto]],Tabla21[LUGAR],Tabla21[CODLUGAR])</f>
        <v>01.83</v>
      </c>
      <c r="T894" s="135" t="s">
        <v>3724</v>
      </c>
      <c r="U894" s="135" t="s">
        <v>3723</v>
      </c>
      <c r="V894" s="137">
        <v>0</v>
      </c>
      <c r="W894" s="137">
        <v>0</v>
      </c>
      <c r="X894" s="137">
        <v>0</v>
      </c>
      <c r="Y894" s="137">
        <v>0</v>
      </c>
      <c r="Z894" s="137">
        <v>0</v>
      </c>
      <c r="AA894" s="140">
        <v>0</v>
      </c>
      <c r="AB894" s="137">
        <v>0</v>
      </c>
      <c r="AC894" s="137">
        <v>0</v>
      </c>
      <c r="AD894" s="140">
        <v>0</v>
      </c>
    </row>
    <row r="895" spans="1:30" hidden="1">
      <c r="A895" t="str">
        <f>Tabla20[[#This Row],[cedula]]&amp;Tabla20[[#This Row],[prog]]&amp;LEFT(Tabla20[[#This Row],[tipo]],3)</f>
        <v>0120094555601SEG</v>
      </c>
      <c r="B895" s="135" t="s">
        <v>2464</v>
      </c>
      <c r="C895" s="135" t="s">
        <v>243</v>
      </c>
      <c r="D895" s="135" t="s">
        <v>2493</v>
      </c>
      <c r="E895" s="135" t="s">
        <v>3181</v>
      </c>
      <c r="F895" s="135" t="s">
        <v>3182</v>
      </c>
      <c r="G895" s="135" t="s">
        <v>3189</v>
      </c>
      <c r="H895" s="135" t="s">
        <v>2574</v>
      </c>
      <c r="I895" s="135" t="s">
        <v>2560</v>
      </c>
      <c r="J895" s="135" t="s">
        <v>876</v>
      </c>
      <c r="K895" s="135" t="s">
        <v>924</v>
      </c>
      <c r="L895" s="138">
        <v>15000</v>
      </c>
      <c r="M895" s="140">
        <v>0</v>
      </c>
      <c r="N895" s="140">
        <v>0</v>
      </c>
      <c r="O895" s="140">
        <v>0</v>
      </c>
      <c r="P895" s="138">
        <f>SUM(Tabla20[[#This Row],[ADP]:[SFS - Salud Padres]])</f>
        <v>0</v>
      </c>
      <c r="Q895" s="138">
        <v>15000</v>
      </c>
      <c r="R895" s="135" t="str">
        <f>_xlfn.XLOOKUP(Tabla20[[#This Row],[cedula]],EMPXSEXO[NODOC],EMPXSEXO[GENERO])</f>
        <v>M</v>
      </c>
      <c r="S895" s="135" t="str">
        <f>_xlfn.XLOOKUP(Tabla20[[#This Row],[nomdepto]],Tabla21[LUGAR],Tabla21[CODLUGAR])</f>
        <v>01.83</v>
      </c>
      <c r="T895" s="135" t="s">
        <v>3724</v>
      </c>
      <c r="U895" s="135" t="s">
        <v>3723</v>
      </c>
      <c r="V895" s="137">
        <v>0</v>
      </c>
      <c r="W895" s="141">
        <v>0</v>
      </c>
      <c r="X895" s="141">
        <v>0</v>
      </c>
      <c r="Y895" s="137">
        <v>0</v>
      </c>
      <c r="Z895" s="137">
        <v>0</v>
      </c>
      <c r="AA895" s="140">
        <v>0</v>
      </c>
      <c r="AB895" s="137">
        <v>0</v>
      </c>
      <c r="AC895" s="137">
        <v>0</v>
      </c>
      <c r="AD895" s="140">
        <v>0</v>
      </c>
    </row>
    <row r="896" spans="1:30" hidden="1">
      <c r="A896" t="str">
        <f>Tabla20[[#This Row],[cedula]]&amp;Tabla20[[#This Row],[prog]]&amp;LEFT(Tabla20[[#This Row],[tipo]],3)</f>
        <v>0200011698401SEG</v>
      </c>
      <c r="B896" s="135" t="s">
        <v>2464</v>
      </c>
      <c r="C896" s="135" t="s">
        <v>243</v>
      </c>
      <c r="D896" s="135" t="s">
        <v>2493</v>
      </c>
      <c r="E896" s="135" t="s">
        <v>3181</v>
      </c>
      <c r="F896" s="135" t="s">
        <v>3182</v>
      </c>
      <c r="G896" s="135" t="s">
        <v>3187</v>
      </c>
      <c r="H896" s="135" t="s">
        <v>2420</v>
      </c>
      <c r="I896" s="135" t="s">
        <v>959</v>
      </c>
      <c r="J896" s="135" t="s">
        <v>876</v>
      </c>
      <c r="K896" s="135" t="s">
        <v>924</v>
      </c>
      <c r="L896" s="138">
        <v>15000</v>
      </c>
      <c r="M896" s="141">
        <v>0</v>
      </c>
      <c r="N896" s="140">
        <v>0</v>
      </c>
      <c r="O896" s="140">
        <v>0</v>
      </c>
      <c r="P896" s="138">
        <f>SUM(Tabla20[[#This Row],[ADP]:[SFS - Salud Padres]])</f>
        <v>0</v>
      </c>
      <c r="Q896" s="138">
        <v>15000</v>
      </c>
      <c r="R896" s="135" t="str">
        <f>_xlfn.XLOOKUP(Tabla20[[#This Row],[cedula]],EMPXSEXO[NODOC],EMPXSEXO[GENERO])</f>
        <v>M</v>
      </c>
      <c r="S896" s="135" t="str">
        <f>_xlfn.XLOOKUP(Tabla20[[#This Row],[nomdepto]],Tabla21[LUGAR],Tabla21[CODLUGAR])</f>
        <v>01.83</v>
      </c>
      <c r="T896" s="135" t="s">
        <v>3724</v>
      </c>
      <c r="U896" s="135" t="s">
        <v>3723</v>
      </c>
      <c r="V896" s="137">
        <v>0</v>
      </c>
      <c r="W896" s="141">
        <v>0</v>
      </c>
      <c r="X896" s="137">
        <v>0</v>
      </c>
      <c r="Y896" s="137">
        <v>0</v>
      </c>
      <c r="Z896" s="137">
        <v>0</v>
      </c>
      <c r="AA896" s="140">
        <v>0</v>
      </c>
      <c r="AB896" s="137">
        <v>0</v>
      </c>
      <c r="AC896" s="137">
        <v>0</v>
      </c>
      <c r="AD896" s="137">
        <v>0</v>
      </c>
    </row>
    <row r="897" spans="1:30" hidden="1">
      <c r="A897" t="str">
        <f>Tabla20[[#This Row],[cedula]]&amp;Tabla20[[#This Row],[prog]]&amp;LEFT(Tabla20[[#This Row],[tipo]],3)</f>
        <v>0020095250501SEG</v>
      </c>
      <c r="B897" s="135" t="s">
        <v>2464</v>
      </c>
      <c r="C897" s="135" t="s">
        <v>243</v>
      </c>
      <c r="D897" s="135" t="s">
        <v>2493</v>
      </c>
      <c r="E897" s="135" t="s">
        <v>3181</v>
      </c>
      <c r="F897" s="135" t="s">
        <v>3182</v>
      </c>
      <c r="G897" s="135" t="s">
        <v>3189</v>
      </c>
      <c r="H897" s="135" t="s">
        <v>2628</v>
      </c>
      <c r="I897" s="135" t="s">
        <v>2600</v>
      </c>
      <c r="J897" s="135" t="s">
        <v>876</v>
      </c>
      <c r="K897" s="135" t="s">
        <v>924</v>
      </c>
      <c r="L897" s="138">
        <v>15000</v>
      </c>
      <c r="M897" s="141">
        <v>0</v>
      </c>
      <c r="N897" s="140">
        <v>0</v>
      </c>
      <c r="O897" s="140">
        <v>0</v>
      </c>
      <c r="P897" s="138">
        <f>SUM(Tabla20[[#This Row],[ADP]:[SFS - Salud Padres]])</f>
        <v>0</v>
      </c>
      <c r="Q897" s="138">
        <v>15000</v>
      </c>
      <c r="R897" s="135" t="str">
        <f>_xlfn.XLOOKUP(Tabla20[[#This Row],[cedula]],EMPXSEXO[NODOC],EMPXSEXO[GENERO])</f>
        <v>M</v>
      </c>
      <c r="S897" s="135" t="str">
        <f>_xlfn.XLOOKUP(Tabla20[[#This Row],[nomdepto]],Tabla21[LUGAR],Tabla21[CODLUGAR])</f>
        <v>01.83</v>
      </c>
      <c r="T897" s="135" t="s">
        <v>3724</v>
      </c>
      <c r="U897" s="135" t="s">
        <v>3723</v>
      </c>
      <c r="V897" s="137">
        <v>0</v>
      </c>
      <c r="W897" s="141">
        <v>0</v>
      </c>
      <c r="X897" s="137">
        <v>0</v>
      </c>
      <c r="Y897" s="137">
        <v>0</v>
      </c>
      <c r="Z897" s="137">
        <v>0</v>
      </c>
      <c r="AA897" s="140">
        <v>0</v>
      </c>
      <c r="AB897" s="137">
        <v>0</v>
      </c>
      <c r="AC897" s="137">
        <v>0</v>
      </c>
      <c r="AD897" s="137">
        <v>0</v>
      </c>
    </row>
    <row r="898" spans="1:30" hidden="1">
      <c r="A898" t="str">
        <f>Tabla20[[#This Row],[cedula]]&amp;Tabla20[[#This Row],[prog]]&amp;LEFT(Tabla20[[#This Row],[tipo]],3)</f>
        <v>0011091669901SEG</v>
      </c>
      <c r="B898" s="135" t="s">
        <v>2464</v>
      </c>
      <c r="C898" s="135" t="s">
        <v>243</v>
      </c>
      <c r="D898" s="135" t="s">
        <v>2493</v>
      </c>
      <c r="E898" s="135" t="s">
        <v>3181</v>
      </c>
      <c r="F898" s="135" t="s">
        <v>3182</v>
      </c>
      <c r="G898" s="135" t="s">
        <v>3183</v>
      </c>
      <c r="H898" s="135" t="s">
        <v>2430</v>
      </c>
      <c r="I898" s="135" t="s">
        <v>1482</v>
      </c>
      <c r="J898" s="135" t="s">
        <v>876</v>
      </c>
      <c r="K898" s="135" t="s">
        <v>924</v>
      </c>
      <c r="L898" s="138">
        <v>15000</v>
      </c>
      <c r="M898" s="140">
        <v>0</v>
      </c>
      <c r="N898" s="140">
        <v>0</v>
      </c>
      <c r="O898" s="140">
        <v>0</v>
      </c>
      <c r="P898" s="138">
        <f>SUM(Tabla20[[#This Row],[ADP]:[SFS - Salud Padres]])</f>
        <v>0</v>
      </c>
      <c r="Q898" s="138">
        <v>15000</v>
      </c>
      <c r="R898" s="135" t="str">
        <f>_xlfn.XLOOKUP(Tabla20[[#This Row],[cedula]],EMPXSEXO[NODOC],EMPXSEXO[GENERO])</f>
        <v>M</v>
      </c>
      <c r="S898" s="135" t="str">
        <f>_xlfn.XLOOKUP(Tabla20[[#This Row],[nomdepto]],Tabla21[LUGAR],Tabla21[CODLUGAR])</f>
        <v>01.83</v>
      </c>
      <c r="T898" s="135" t="s">
        <v>3724</v>
      </c>
      <c r="U898" s="135" t="s">
        <v>3723</v>
      </c>
      <c r="V898" s="137">
        <v>0</v>
      </c>
      <c r="W898" s="137">
        <v>0</v>
      </c>
      <c r="X898" s="141">
        <v>0</v>
      </c>
      <c r="Y898" s="137">
        <v>0</v>
      </c>
      <c r="Z898" s="137">
        <v>0</v>
      </c>
      <c r="AA898" s="140">
        <v>0</v>
      </c>
      <c r="AB898" s="137">
        <v>0</v>
      </c>
      <c r="AC898" s="137">
        <v>0</v>
      </c>
      <c r="AD898" s="140">
        <v>0</v>
      </c>
    </row>
    <row r="899" spans="1:30" hidden="1">
      <c r="A899" t="str">
        <f>Tabla20[[#This Row],[cedula]]&amp;Tabla20[[#This Row],[prog]]&amp;LEFT(Tabla20[[#This Row],[tipo]],3)</f>
        <v>0280062698401SEG</v>
      </c>
      <c r="B899" s="135" t="s">
        <v>2464</v>
      </c>
      <c r="C899" s="135" t="s">
        <v>243</v>
      </c>
      <c r="D899" s="135" t="s">
        <v>2493</v>
      </c>
      <c r="E899" s="135" t="s">
        <v>3181</v>
      </c>
      <c r="F899" s="135" t="s">
        <v>3182</v>
      </c>
      <c r="G899" s="135" t="s">
        <v>3186</v>
      </c>
      <c r="H899" s="135" t="s">
        <v>2432</v>
      </c>
      <c r="I899" s="135" t="s">
        <v>1400</v>
      </c>
      <c r="J899" s="135" t="s">
        <v>876</v>
      </c>
      <c r="K899" s="135" t="s">
        <v>924</v>
      </c>
      <c r="L899" s="138">
        <v>15000</v>
      </c>
      <c r="M899" s="140">
        <v>0</v>
      </c>
      <c r="N899" s="140">
        <v>0</v>
      </c>
      <c r="O899" s="140">
        <v>0</v>
      </c>
      <c r="P899" s="138">
        <f>SUM(Tabla20[[#This Row],[ADP]:[SFS - Salud Padres]])</f>
        <v>0</v>
      </c>
      <c r="Q899" s="138">
        <v>15000</v>
      </c>
      <c r="R899" s="135" t="str">
        <f>_xlfn.XLOOKUP(Tabla20[[#This Row],[cedula]],EMPXSEXO[NODOC],EMPXSEXO[GENERO])</f>
        <v>M</v>
      </c>
      <c r="S899" s="135" t="str">
        <f>_xlfn.XLOOKUP(Tabla20[[#This Row],[nomdepto]],Tabla21[LUGAR],Tabla21[CODLUGAR])</f>
        <v>01.83</v>
      </c>
      <c r="T899" s="135" t="s">
        <v>3724</v>
      </c>
      <c r="U899" s="135" t="s">
        <v>3723</v>
      </c>
      <c r="V899" s="137">
        <v>0</v>
      </c>
      <c r="W899" s="137">
        <v>0</v>
      </c>
      <c r="X899" s="141">
        <v>0</v>
      </c>
      <c r="Y899" s="137">
        <v>0</v>
      </c>
      <c r="Z899" s="137">
        <v>0</v>
      </c>
      <c r="AA899" s="140">
        <v>0</v>
      </c>
      <c r="AB899" s="137">
        <v>0</v>
      </c>
      <c r="AC899" s="137">
        <v>0</v>
      </c>
      <c r="AD899" s="137">
        <v>0</v>
      </c>
    </row>
    <row r="900" spans="1:30" hidden="1">
      <c r="A900" t="str">
        <f>Tabla20[[#This Row],[cedula]]&amp;Tabla20[[#This Row],[prog]]&amp;LEFT(Tabla20[[#This Row],[tipo]],3)</f>
        <v>0011373541901SEG</v>
      </c>
      <c r="B900" s="135" t="s">
        <v>2464</v>
      </c>
      <c r="C900" s="135" t="s">
        <v>243</v>
      </c>
      <c r="D900" s="135" t="s">
        <v>2493</v>
      </c>
      <c r="E900" s="135" t="s">
        <v>3181</v>
      </c>
      <c r="F900" s="135" t="s">
        <v>3182</v>
      </c>
      <c r="G900" s="135" t="s">
        <v>3184</v>
      </c>
      <c r="H900" s="135" t="s">
        <v>3770</v>
      </c>
      <c r="I900" s="135" t="s">
        <v>3769</v>
      </c>
      <c r="J900" s="135" t="s">
        <v>876</v>
      </c>
      <c r="K900" s="135" t="s">
        <v>924</v>
      </c>
      <c r="L900" s="138">
        <v>15000</v>
      </c>
      <c r="M900" s="140">
        <v>0</v>
      </c>
      <c r="N900" s="140">
        <v>0</v>
      </c>
      <c r="O900" s="140">
        <v>0</v>
      </c>
      <c r="P900" s="138">
        <f>SUM(Tabla20[[#This Row],[ADP]:[SFS - Salud Padres]])</f>
        <v>0</v>
      </c>
      <c r="Q900" s="138">
        <v>15000</v>
      </c>
      <c r="R900" s="135" t="str">
        <f>_xlfn.XLOOKUP(Tabla20[[#This Row],[cedula]],EMPXSEXO[NODOC],EMPXSEXO[GENERO])</f>
        <v>M</v>
      </c>
      <c r="S900" s="135" t="str">
        <f>_xlfn.XLOOKUP(Tabla20[[#This Row],[nomdepto]],Tabla21[LUGAR],Tabla21[CODLUGAR])</f>
        <v>01.83</v>
      </c>
      <c r="T900" s="135" t="s">
        <v>3724</v>
      </c>
      <c r="U900" s="135" t="s">
        <v>3723</v>
      </c>
      <c r="V900" s="137">
        <v>0</v>
      </c>
      <c r="W900" s="137">
        <v>0</v>
      </c>
      <c r="X900" s="137">
        <v>0</v>
      </c>
      <c r="Y900" s="137">
        <v>0</v>
      </c>
      <c r="Z900" s="137">
        <v>0</v>
      </c>
      <c r="AA900" s="140">
        <v>0</v>
      </c>
      <c r="AB900" s="137">
        <v>0</v>
      </c>
      <c r="AC900" s="137">
        <v>0</v>
      </c>
      <c r="AD900" s="137">
        <v>0</v>
      </c>
    </row>
    <row r="901" spans="1:30" hidden="1">
      <c r="A901" t="str">
        <f>Tabla20[[#This Row],[cedula]]&amp;Tabla20[[#This Row],[prog]]&amp;LEFT(Tabla20[[#This Row],[tipo]],3)</f>
        <v>0830001722801SEG</v>
      </c>
      <c r="B901" s="135" t="s">
        <v>2464</v>
      </c>
      <c r="C901" s="135" t="s">
        <v>243</v>
      </c>
      <c r="D901" s="135" t="s">
        <v>2493</v>
      </c>
      <c r="E901" s="135" t="s">
        <v>3181</v>
      </c>
      <c r="F901" s="135" t="s">
        <v>3182</v>
      </c>
      <c r="G901" s="135" t="s">
        <v>3190</v>
      </c>
      <c r="H901" s="135" t="s">
        <v>2434</v>
      </c>
      <c r="I901" s="135" t="s">
        <v>1526</v>
      </c>
      <c r="J901" s="135" t="s">
        <v>876</v>
      </c>
      <c r="K901" s="135" t="s">
        <v>924</v>
      </c>
      <c r="L901" s="138">
        <v>15000</v>
      </c>
      <c r="M901" s="140">
        <v>0</v>
      </c>
      <c r="N901" s="140">
        <v>0</v>
      </c>
      <c r="O901" s="140">
        <v>0</v>
      </c>
      <c r="P901" s="138">
        <f>SUM(Tabla20[[#This Row],[ADP]:[SFS - Salud Padres]])</f>
        <v>0</v>
      </c>
      <c r="Q901" s="138">
        <v>15000</v>
      </c>
      <c r="R901" s="135" t="str">
        <f>_xlfn.XLOOKUP(Tabla20[[#This Row],[cedula]],EMPXSEXO[NODOC],EMPXSEXO[GENERO])</f>
        <v>M</v>
      </c>
      <c r="S901" s="135" t="str">
        <f>_xlfn.XLOOKUP(Tabla20[[#This Row],[nomdepto]],Tabla21[LUGAR],Tabla21[CODLUGAR])</f>
        <v>01.83</v>
      </c>
      <c r="T901" s="135" t="s">
        <v>3724</v>
      </c>
      <c r="U901" s="135" t="s">
        <v>3723</v>
      </c>
      <c r="V901" s="137">
        <v>0</v>
      </c>
      <c r="W901" s="140">
        <v>0</v>
      </c>
      <c r="X901" s="137">
        <v>0</v>
      </c>
      <c r="Y901" s="137">
        <v>0</v>
      </c>
      <c r="Z901" s="137">
        <v>0</v>
      </c>
      <c r="AA901" s="140">
        <v>0</v>
      </c>
      <c r="AB901" s="137">
        <v>0</v>
      </c>
      <c r="AC901" s="137">
        <v>0</v>
      </c>
      <c r="AD901" s="140">
        <v>0</v>
      </c>
    </row>
    <row r="902" spans="1:30" hidden="1">
      <c r="A902" t="str">
        <f>Tabla20[[#This Row],[cedula]]&amp;Tabla20[[#This Row],[prog]]&amp;LEFT(Tabla20[[#This Row],[tipo]],3)</f>
        <v>0820016529101SEG</v>
      </c>
      <c r="B902" s="135" t="s">
        <v>2464</v>
      </c>
      <c r="C902" s="135" t="s">
        <v>243</v>
      </c>
      <c r="D902" s="135" t="s">
        <v>2493</v>
      </c>
      <c r="E902" s="135" t="s">
        <v>3181</v>
      </c>
      <c r="F902" s="135" t="s">
        <v>3182</v>
      </c>
      <c r="G902" s="135" t="s">
        <v>3184</v>
      </c>
      <c r="H902" s="135" t="s">
        <v>2437</v>
      </c>
      <c r="I902" s="135" t="s">
        <v>1525</v>
      </c>
      <c r="J902" s="135" t="s">
        <v>876</v>
      </c>
      <c r="K902" s="135" t="s">
        <v>924</v>
      </c>
      <c r="L902" s="138">
        <v>15000</v>
      </c>
      <c r="M902" s="140">
        <v>0</v>
      </c>
      <c r="N902" s="140">
        <v>0</v>
      </c>
      <c r="O902" s="140">
        <v>0</v>
      </c>
      <c r="P902" s="138">
        <f>SUM(Tabla20[[#This Row],[ADP]:[SFS - Salud Padres]])</f>
        <v>0</v>
      </c>
      <c r="Q902" s="138">
        <v>15000</v>
      </c>
      <c r="R902" s="135" t="str">
        <f>_xlfn.XLOOKUP(Tabla20[[#This Row],[cedula]],EMPXSEXO[NODOC],EMPXSEXO[GENERO])</f>
        <v>M</v>
      </c>
      <c r="S902" s="135" t="str">
        <f>_xlfn.XLOOKUP(Tabla20[[#This Row],[nomdepto]],Tabla21[LUGAR],Tabla21[CODLUGAR])</f>
        <v>01.83</v>
      </c>
      <c r="T902" s="135" t="s">
        <v>3724</v>
      </c>
      <c r="U902" s="135" t="s">
        <v>3723</v>
      </c>
      <c r="V902" s="137">
        <v>0</v>
      </c>
      <c r="W902" s="141">
        <v>0</v>
      </c>
      <c r="X902" s="137">
        <v>0</v>
      </c>
      <c r="Y902" s="137">
        <v>0</v>
      </c>
      <c r="Z902" s="137">
        <v>0</v>
      </c>
      <c r="AA902" s="140">
        <v>0</v>
      </c>
      <c r="AB902" s="137">
        <v>0</v>
      </c>
      <c r="AC902" s="137">
        <v>0</v>
      </c>
      <c r="AD902" s="140">
        <v>0</v>
      </c>
    </row>
    <row r="903" spans="1:30" hidden="1">
      <c r="A903" t="str">
        <f>Tabla20[[#This Row],[cedula]]&amp;Tabla20[[#This Row],[prog]]&amp;LEFT(Tabla20[[#This Row],[tipo]],3)</f>
        <v>2250005363601SEG</v>
      </c>
      <c r="B903" s="135" t="s">
        <v>2464</v>
      </c>
      <c r="C903" s="135" t="s">
        <v>243</v>
      </c>
      <c r="D903" s="135" t="s">
        <v>2493</v>
      </c>
      <c r="E903" s="135" t="s">
        <v>3181</v>
      </c>
      <c r="F903" s="135" t="s">
        <v>3182</v>
      </c>
      <c r="G903" s="135" t="s">
        <v>3184</v>
      </c>
      <c r="H903" s="135" t="s">
        <v>2444</v>
      </c>
      <c r="I903" s="135" t="s">
        <v>957</v>
      </c>
      <c r="J903" s="135" t="s">
        <v>876</v>
      </c>
      <c r="K903" s="135" t="s">
        <v>924</v>
      </c>
      <c r="L903" s="138">
        <v>15000</v>
      </c>
      <c r="M903" s="140">
        <v>0</v>
      </c>
      <c r="N903" s="140">
        <v>0</v>
      </c>
      <c r="O903" s="140">
        <v>0</v>
      </c>
      <c r="P903" s="138">
        <f>SUM(Tabla20[[#This Row],[ADP]:[SFS - Salud Padres]])</f>
        <v>0</v>
      </c>
      <c r="Q903" s="138">
        <v>15000</v>
      </c>
      <c r="R903" s="135" t="str">
        <f>_xlfn.XLOOKUP(Tabla20[[#This Row],[cedula]],EMPXSEXO[NODOC],EMPXSEXO[GENERO])</f>
        <v>M</v>
      </c>
      <c r="S903" s="135" t="str">
        <f>_xlfn.XLOOKUP(Tabla20[[#This Row],[nomdepto]],Tabla21[LUGAR],Tabla21[CODLUGAR])</f>
        <v>01.83</v>
      </c>
      <c r="T903" s="135" t="s">
        <v>3724</v>
      </c>
      <c r="U903" s="135" t="s">
        <v>3723</v>
      </c>
      <c r="V903" s="137">
        <v>0</v>
      </c>
      <c r="W903" s="141">
        <v>0</v>
      </c>
      <c r="X903" s="137">
        <v>0</v>
      </c>
      <c r="Y903" s="137">
        <v>0</v>
      </c>
      <c r="Z903" s="141">
        <v>0</v>
      </c>
      <c r="AA903" s="140">
        <v>0</v>
      </c>
      <c r="AB903" s="137">
        <v>0</v>
      </c>
      <c r="AC903" s="137">
        <v>0</v>
      </c>
      <c r="AD903" s="137">
        <v>0</v>
      </c>
    </row>
    <row r="904" spans="1:30" hidden="1">
      <c r="A904" t="str">
        <f>Tabla20[[#This Row],[cedula]]&amp;Tabla20[[#This Row],[prog]]&amp;LEFT(Tabla20[[#This Row],[tipo]],3)</f>
        <v>0170018870701SEG</v>
      </c>
      <c r="B904" s="135" t="s">
        <v>2464</v>
      </c>
      <c r="C904" s="135" t="s">
        <v>243</v>
      </c>
      <c r="D904" s="135" t="s">
        <v>2493</v>
      </c>
      <c r="E904" s="135" t="s">
        <v>3181</v>
      </c>
      <c r="F904" s="135" t="s">
        <v>3182</v>
      </c>
      <c r="G904" s="135" t="s">
        <v>3185</v>
      </c>
      <c r="H904" s="135" t="s">
        <v>2413</v>
      </c>
      <c r="I904" s="135" t="s">
        <v>1069</v>
      </c>
      <c r="J904" s="135" t="s">
        <v>876</v>
      </c>
      <c r="K904" s="135" t="s">
        <v>924</v>
      </c>
      <c r="L904" s="138">
        <v>12000</v>
      </c>
      <c r="M904" s="140">
        <v>0</v>
      </c>
      <c r="N904" s="140">
        <v>0</v>
      </c>
      <c r="O904" s="140">
        <v>0</v>
      </c>
      <c r="P904" s="138">
        <f>SUM(Tabla20[[#This Row],[ADP]:[SFS - Salud Padres]])</f>
        <v>0</v>
      </c>
      <c r="Q904" s="138">
        <v>12000</v>
      </c>
      <c r="R904" s="135" t="str">
        <f>_xlfn.XLOOKUP(Tabla20[[#This Row],[cedula]],EMPXSEXO[NODOC],EMPXSEXO[GENERO])</f>
        <v>M</v>
      </c>
      <c r="S904" s="135" t="str">
        <f>_xlfn.XLOOKUP(Tabla20[[#This Row],[nomdepto]],Tabla21[LUGAR],Tabla21[CODLUGAR])</f>
        <v>01.83</v>
      </c>
      <c r="T904" s="135" t="s">
        <v>3724</v>
      </c>
      <c r="U904" s="135" t="s">
        <v>3723</v>
      </c>
      <c r="V904" s="137">
        <v>0</v>
      </c>
      <c r="W904" s="137">
        <v>0</v>
      </c>
      <c r="X904" s="141">
        <v>0</v>
      </c>
      <c r="Y904" s="137">
        <v>0</v>
      </c>
      <c r="Z904" s="137">
        <v>0</v>
      </c>
      <c r="AA904" s="140">
        <v>0</v>
      </c>
      <c r="AB904" s="137">
        <v>0</v>
      </c>
      <c r="AC904" s="137">
        <v>0</v>
      </c>
      <c r="AD904" s="137">
        <v>0</v>
      </c>
    </row>
    <row r="905" spans="1:30" hidden="1">
      <c r="A905" t="str">
        <f>Tabla20[[#This Row],[cedula]]&amp;Tabla20[[#This Row],[prog]]&amp;LEFT(Tabla20[[#This Row],[tipo]],3)</f>
        <v>4022659506001SEG</v>
      </c>
      <c r="B905" s="135" t="s">
        <v>2464</v>
      </c>
      <c r="C905" s="135" t="s">
        <v>243</v>
      </c>
      <c r="D905" s="135" t="s">
        <v>2493</v>
      </c>
      <c r="E905" s="135" t="s">
        <v>3181</v>
      </c>
      <c r="F905" s="135" t="s">
        <v>3182</v>
      </c>
      <c r="G905" s="135" t="s">
        <v>3186</v>
      </c>
      <c r="H905" s="135" t="s">
        <v>2347</v>
      </c>
      <c r="I905" s="135" t="s">
        <v>1640</v>
      </c>
      <c r="J905" s="135" t="s">
        <v>876</v>
      </c>
      <c r="K905" s="135" t="s">
        <v>924</v>
      </c>
      <c r="L905" s="138">
        <v>10000</v>
      </c>
      <c r="M905" s="140">
        <v>0</v>
      </c>
      <c r="N905" s="140">
        <v>0</v>
      </c>
      <c r="O905" s="140">
        <v>0</v>
      </c>
      <c r="P905" s="138">
        <f>SUM(Tabla20[[#This Row],[ADP]:[SFS - Salud Padres]])</f>
        <v>0</v>
      </c>
      <c r="Q905" s="138">
        <v>10000</v>
      </c>
      <c r="R905" s="135" t="str">
        <f>_xlfn.XLOOKUP(Tabla20[[#This Row],[cedula]],EMPXSEXO[NODOC],EMPXSEXO[GENERO])</f>
        <v>M</v>
      </c>
      <c r="S905" s="135" t="str">
        <f>_xlfn.XLOOKUP(Tabla20[[#This Row],[nomdepto]],Tabla21[LUGAR],Tabla21[CODLUGAR])</f>
        <v>01.83</v>
      </c>
      <c r="T905" s="135" t="s">
        <v>3724</v>
      </c>
      <c r="U905" s="135" t="s">
        <v>3723</v>
      </c>
      <c r="V905" s="137">
        <v>0</v>
      </c>
      <c r="W905" s="137">
        <v>0</v>
      </c>
      <c r="X905" s="141">
        <v>0</v>
      </c>
      <c r="Y905" s="137">
        <v>0</v>
      </c>
      <c r="Z905" s="137">
        <v>0</v>
      </c>
      <c r="AA905" s="140">
        <v>0</v>
      </c>
      <c r="AB905" s="137">
        <v>0</v>
      </c>
      <c r="AC905" s="137">
        <v>0</v>
      </c>
      <c r="AD905" s="137">
        <v>0</v>
      </c>
    </row>
    <row r="906" spans="1:30" hidden="1">
      <c r="A906" t="str">
        <f>Tabla20[[#This Row],[cedula]]&amp;Tabla20[[#This Row],[prog]]&amp;LEFT(Tabla20[[#This Row],[tipo]],3)</f>
        <v>0160017104301SEG</v>
      </c>
      <c r="B906" s="135" t="s">
        <v>2464</v>
      </c>
      <c r="C906" s="135" t="s">
        <v>243</v>
      </c>
      <c r="D906" s="135" t="s">
        <v>2493</v>
      </c>
      <c r="E906" s="135" t="s">
        <v>3181</v>
      </c>
      <c r="F906" s="135" t="s">
        <v>3182</v>
      </c>
      <c r="G906" s="135" t="s">
        <v>3183</v>
      </c>
      <c r="H906" s="135" t="s">
        <v>2349</v>
      </c>
      <c r="I906" s="135" t="s">
        <v>917</v>
      </c>
      <c r="J906" s="135" t="s">
        <v>876</v>
      </c>
      <c r="K906" s="135" t="s">
        <v>924</v>
      </c>
      <c r="L906" s="138">
        <v>10000</v>
      </c>
      <c r="M906" s="140">
        <v>0</v>
      </c>
      <c r="N906" s="140">
        <v>0</v>
      </c>
      <c r="O906" s="140">
        <v>0</v>
      </c>
      <c r="P906" s="138">
        <f>SUM(Tabla20[[#This Row],[ADP]:[SFS - Salud Padres]])</f>
        <v>0</v>
      </c>
      <c r="Q906" s="138">
        <v>10000</v>
      </c>
      <c r="R906" s="135" t="str">
        <f>_xlfn.XLOOKUP(Tabla20[[#This Row],[cedula]],EMPXSEXO[NODOC],EMPXSEXO[GENERO])</f>
        <v>M</v>
      </c>
      <c r="S906" s="135" t="str">
        <f>_xlfn.XLOOKUP(Tabla20[[#This Row],[nomdepto]],Tabla21[LUGAR],Tabla21[CODLUGAR])</f>
        <v>01.83</v>
      </c>
      <c r="T906" s="135" t="s">
        <v>3724</v>
      </c>
      <c r="U906" s="135" t="s">
        <v>3723</v>
      </c>
      <c r="V906" s="137">
        <v>0</v>
      </c>
      <c r="W906" s="137">
        <v>0</v>
      </c>
      <c r="X906" s="137">
        <v>0</v>
      </c>
      <c r="Y906" s="137">
        <v>0</v>
      </c>
      <c r="Z906" s="137">
        <v>0</v>
      </c>
      <c r="AA906" s="140">
        <v>0</v>
      </c>
      <c r="AB906" s="137">
        <v>0</v>
      </c>
      <c r="AC906" s="137">
        <v>0</v>
      </c>
      <c r="AD906" s="137">
        <v>0</v>
      </c>
    </row>
    <row r="907" spans="1:30" hidden="1">
      <c r="A907" t="str">
        <f>Tabla20[[#This Row],[cedula]]&amp;Tabla20[[#This Row],[prog]]&amp;LEFT(Tabla20[[#This Row],[tipo]],3)</f>
        <v>2250060888401SEG</v>
      </c>
      <c r="B907" s="135" t="s">
        <v>2464</v>
      </c>
      <c r="C907" s="135" t="s">
        <v>243</v>
      </c>
      <c r="D907" s="135" t="s">
        <v>2493</v>
      </c>
      <c r="E907" s="135" t="s">
        <v>3181</v>
      </c>
      <c r="F907" s="135" t="s">
        <v>3182</v>
      </c>
      <c r="G907" s="135" t="s">
        <v>3186</v>
      </c>
      <c r="H907" s="135" t="s">
        <v>2635</v>
      </c>
      <c r="I907" s="135" t="s">
        <v>2607</v>
      </c>
      <c r="J907" s="135" t="s">
        <v>876</v>
      </c>
      <c r="K907" s="135" t="s">
        <v>924</v>
      </c>
      <c r="L907" s="138">
        <v>10000</v>
      </c>
      <c r="M907" s="140">
        <v>0</v>
      </c>
      <c r="N907" s="140">
        <v>0</v>
      </c>
      <c r="O907" s="140">
        <v>0</v>
      </c>
      <c r="P907" s="138">
        <f>SUM(Tabla20[[#This Row],[ADP]:[SFS - Salud Padres]])</f>
        <v>0</v>
      </c>
      <c r="Q907" s="138">
        <v>10000</v>
      </c>
      <c r="R907" s="135" t="str">
        <f>_xlfn.XLOOKUP(Tabla20[[#This Row],[cedula]],EMPXSEXO[NODOC],EMPXSEXO[GENERO])</f>
        <v>F</v>
      </c>
      <c r="S907" s="135" t="str">
        <f>_xlfn.XLOOKUP(Tabla20[[#This Row],[nomdepto]],Tabla21[LUGAR],Tabla21[CODLUGAR])</f>
        <v>01.83</v>
      </c>
      <c r="T907" s="135" t="s">
        <v>3724</v>
      </c>
      <c r="U907" s="135" t="s">
        <v>3723</v>
      </c>
      <c r="V907" s="137">
        <v>0</v>
      </c>
      <c r="W907" s="137">
        <v>0</v>
      </c>
      <c r="X907" s="140">
        <v>0</v>
      </c>
      <c r="Y907" s="137">
        <v>0</v>
      </c>
      <c r="Z907" s="137">
        <v>0</v>
      </c>
      <c r="AA907" s="140">
        <v>0</v>
      </c>
      <c r="AB907" s="137">
        <v>0</v>
      </c>
      <c r="AC907" s="137">
        <v>0</v>
      </c>
      <c r="AD907" s="140">
        <v>0</v>
      </c>
    </row>
    <row r="908" spans="1:30" hidden="1">
      <c r="A908" t="str">
        <f>Tabla20[[#This Row],[cedula]]&amp;Tabla20[[#This Row],[prog]]&amp;LEFT(Tabla20[[#This Row],[tipo]],3)</f>
        <v>0110042861201SEG</v>
      </c>
      <c r="B908" s="135" t="s">
        <v>2464</v>
      </c>
      <c r="C908" s="135" t="s">
        <v>243</v>
      </c>
      <c r="D908" s="135" t="s">
        <v>2493</v>
      </c>
      <c r="E908" s="135" t="s">
        <v>3181</v>
      </c>
      <c r="F908" s="135" t="s">
        <v>3182</v>
      </c>
      <c r="G908" s="135" t="s">
        <v>3186</v>
      </c>
      <c r="H908" s="135" t="s">
        <v>2352</v>
      </c>
      <c r="I908" s="135" t="s">
        <v>1506</v>
      </c>
      <c r="J908" s="135" t="s">
        <v>876</v>
      </c>
      <c r="K908" s="135" t="s">
        <v>924</v>
      </c>
      <c r="L908" s="138">
        <v>10000</v>
      </c>
      <c r="M908" s="141">
        <v>0</v>
      </c>
      <c r="N908" s="140">
        <v>0</v>
      </c>
      <c r="O908" s="140">
        <v>0</v>
      </c>
      <c r="P908" s="138">
        <f>SUM(Tabla20[[#This Row],[ADP]:[SFS - Salud Padres]])</f>
        <v>0</v>
      </c>
      <c r="Q908" s="138">
        <v>10000</v>
      </c>
      <c r="R908" s="135" t="str">
        <f>_xlfn.XLOOKUP(Tabla20[[#This Row],[cedula]],EMPXSEXO[NODOC],EMPXSEXO[GENERO])</f>
        <v>M</v>
      </c>
      <c r="S908" s="135" t="str">
        <f>_xlfn.XLOOKUP(Tabla20[[#This Row],[nomdepto]],Tabla21[LUGAR],Tabla21[CODLUGAR])</f>
        <v>01.83</v>
      </c>
      <c r="T908" s="135" t="s">
        <v>3724</v>
      </c>
      <c r="U908" s="135" t="s">
        <v>3723</v>
      </c>
      <c r="V908" s="137">
        <v>0</v>
      </c>
      <c r="W908" s="141">
        <v>0</v>
      </c>
      <c r="X908" s="141">
        <v>0</v>
      </c>
      <c r="Y908" s="137">
        <v>0</v>
      </c>
      <c r="Z908" s="141">
        <v>0</v>
      </c>
      <c r="AA908" s="140">
        <v>0</v>
      </c>
      <c r="AB908" s="137">
        <v>0</v>
      </c>
      <c r="AC908" s="137">
        <v>0</v>
      </c>
      <c r="AD908" s="137">
        <v>0</v>
      </c>
    </row>
    <row r="909" spans="1:30" hidden="1">
      <c r="A909" t="str">
        <f>Tabla20[[#This Row],[cedula]]&amp;Tabla20[[#This Row],[prog]]&amp;LEFT(Tabla20[[#This Row],[tipo]],3)</f>
        <v>4021881970001SEG</v>
      </c>
      <c r="B909" s="135" t="s">
        <v>2464</v>
      </c>
      <c r="C909" s="135" t="s">
        <v>243</v>
      </c>
      <c r="D909" s="135" t="s">
        <v>2493</v>
      </c>
      <c r="E909" s="135" t="s">
        <v>3181</v>
      </c>
      <c r="F909" s="135" t="s">
        <v>3182</v>
      </c>
      <c r="G909" s="135" t="s">
        <v>3186</v>
      </c>
      <c r="H909" s="135" t="s">
        <v>3296</v>
      </c>
      <c r="I909" s="135" t="s">
        <v>3295</v>
      </c>
      <c r="J909" s="135" t="s">
        <v>876</v>
      </c>
      <c r="K909" s="135" t="s">
        <v>924</v>
      </c>
      <c r="L909" s="138">
        <v>10000</v>
      </c>
      <c r="M909" s="140">
        <v>0</v>
      </c>
      <c r="N909" s="140">
        <v>0</v>
      </c>
      <c r="O909" s="140">
        <v>0</v>
      </c>
      <c r="P909" s="138">
        <f>SUM(Tabla20[[#This Row],[ADP]:[SFS - Salud Padres]])</f>
        <v>0</v>
      </c>
      <c r="Q909" s="138">
        <v>10000</v>
      </c>
      <c r="R909" s="135" t="str">
        <f>_xlfn.XLOOKUP(Tabla20[[#This Row],[cedula]],EMPXSEXO[NODOC],EMPXSEXO[GENERO])</f>
        <v>F</v>
      </c>
      <c r="S909" s="135" t="str">
        <f>_xlfn.XLOOKUP(Tabla20[[#This Row],[nomdepto]],Tabla21[LUGAR],Tabla21[CODLUGAR])</f>
        <v>01.83</v>
      </c>
      <c r="T909" s="135" t="s">
        <v>3724</v>
      </c>
      <c r="U909" s="135" t="s">
        <v>3723</v>
      </c>
      <c r="V909" s="137">
        <v>0</v>
      </c>
      <c r="W909" s="140">
        <v>0</v>
      </c>
      <c r="X909" s="137">
        <v>0</v>
      </c>
      <c r="Y909" s="137">
        <v>0</v>
      </c>
      <c r="Z909" s="137">
        <v>0</v>
      </c>
      <c r="AA909" s="140">
        <v>0</v>
      </c>
      <c r="AB909" s="137">
        <v>0</v>
      </c>
      <c r="AC909" s="137">
        <v>0</v>
      </c>
      <c r="AD909" s="137">
        <v>0</v>
      </c>
    </row>
    <row r="910" spans="1:30" hidden="1">
      <c r="A910" t="str">
        <f>Tabla20[[#This Row],[cedula]]&amp;Tabla20[[#This Row],[prog]]&amp;LEFT(Tabla20[[#This Row],[tipo]],3)</f>
        <v>0050046701401SEG</v>
      </c>
      <c r="B910" s="135" t="s">
        <v>2464</v>
      </c>
      <c r="C910" s="135" t="s">
        <v>243</v>
      </c>
      <c r="D910" s="135" t="s">
        <v>2493</v>
      </c>
      <c r="E910" s="135" t="s">
        <v>3181</v>
      </c>
      <c r="F910" s="135" t="s">
        <v>3182</v>
      </c>
      <c r="G910" s="135" t="s">
        <v>3190</v>
      </c>
      <c r="H910" s="135" t="s">
        <v>2354</v>
      </c>
      <c r="I910" s="135" t="s">
        <v>1501</v>
      </c>
      <c r="J910" s="135" t="s">
        <v>876</v>
      </c>
      <c r="K910" s="135" t="s">
        <v>924</v>
      </c>
      <c r="L910" s="138">
        <v>10000</v>
      </c>
      <c r="M910" s="140">
        <v>0</v>
      </c>
      <c r="N910" s="140">
        <v>0</v>
      </c>
      <c r="O910" s="140">
        <v>0</v>
      </c>
      <c r="P910" s="138">
        <f>SUM(Tabla20[[#This Row],[ADP]:[SFS - Salud Padres]])</f>
        <v>0</v>
      </c>
      <c r="Q910" s="138">
        <v>10000</v>
      </c>
      <c r="R910" s="135" t="str">
        <f>_xlfn.XLOOKUP(Tabla20[[#This Row],[cedula]],EMPXSEXO[NODOC],EMPXSEXO[GENERO])</f>
        <v>F</v>
      </c>
      <c r="S910" s="135" t="str">
        <f>_xlfn.XLOOKUP(Tabla20[[#This Row],[nomdepto]],Tabla21[LUGAR],Tabla21[CODLUGAR])</f>
        <v>01.83</v>
      </c>
      <c r="T910" s="135" t="s">
        <v>3724</v>
      </c>
      <c r="U910" s="135" t="s">
        <v>3723</v>
      </c>
      <c r="V910" s="137">
        <v>0</v>
      </c>
      <c r="W910" s="137">
        <v>0</v>
      </c>
      <c r="X910" s="137">
        <v>0</v>
      </c>
      <c r="Y910" s="137">
        <v>0</v>
      </c>
      <c r="Z910" s="137">
        <v>0</v>
      </c>
      <c r="AA910" s="140">
        <v>0</v>
      </c>
      <c r="AB910" s="137">
        <v>0</v>
      </c>
      <c r="AC910" s="137">
        <v>0</v>
      </c>
      <c r="AD910" s="137">
        <v>0</v>
      </c>
    </row>
    <row r="911" spans="1:30" hidden="1">
      <c r="A911" t="str">
        <f>Tabla20[[#This Row],[cedula]]&amp;Tabla20[[#This Row],[prog]]&amp;LEFT(Tabla20[[#This Row],[tipo]],3)</f>
        <v>4022840810601SEG</v>
      </c>
      <c r="B911" s="135" t="s">
        <v>2464</v>
      </c>
      <c r="C911" s="135" t="s">
        <v>243</v>
      </c>
      <c r="D911" s="135" t="s">
        <v>2493</v>
      </c>
      <c r="E911" s="135" t="s">
        <v>3181</v>
      </c>
      <c r="F911" s="135" t="s">
        <v>3182</v>
      </c>
      <c r="G911" s="135" t="s">
        <v>3186</v>
      </c>
      <c r="H911" s="135" t="s">
        <v>2356</v>
      </c>
      <c r="I911" s="135" t="s">
        <v>1555</v>
      </c>
      <c r="J911" s="135" t="s">
        <v>876</v>
      </c>
      <c r="K911" s="135" t="s">
        <v>924</v>
      </c>
      <c r="L911" s="138">
        <v>10000</v>
      </c>
      <c r="M911" s="140">
        <v>0</v>
      </c>
      <c r="N911" s="140">
        <v>0</v>
      </c>
      <c r="O911" s="140">
        <v>0</v>
      </c>
      <c r="P911" s="138">
        <f>SUM(Tabla20[[#This Row],[ADP]:[SFS - Salud Padres]])</f>
        <v>0</v>
      </c>
      <c r="Q911" s="138">
        <v>10000</v>
      </c>
      <c r="R911" s="135" t="str">
        <f>_xlfn.XLOOKUP(Tabla20[[#This Row],[cedula]],EMPXSEXO[NODOC],EMPXSEXO[GENERO])</f>
        <v>F</v>
      </c>
      <c r="S911" s="135" t="str">
        <f>_xlfn.XLOOKUP(Tabla20[[#This Row],[nomdepto]],Tabla21[LUGAR],Tabla21[CODLUGAR])</f>
        <v>01.83</v>
      </c>
      <c r="T911" s="135" t="s">
        <v>3724</v>
      </c>
      <c r="U911" s="135" t="s">
        <v>3723</v>
      </c>
      <c r="V911" s="137">
        <v>0</v>
      </c>
      <c r="W911" s="137">
        <v>0</v>
      </c>
      <c r="X911" s="140">
        <v>0</v>
      </c>
      <c r="Y911" s="137">
        <v>0</v>
      </c>
      <c r="Z911" s="137">
        <v>0</v>
      </c>
      <c r="AA911" s="140">
        <v>0</v>
      </c>
      <c r="AB911" s="137">
        <v>0</v>
      </c>
      <c r="AC911" s="137">
        <v>0</v>
      </c>
      <c r="AD911" s="137">
        <v>0</v>
      </c>
    </row>
    <row r="912" spans="1:30" hidden="1">
      <c r="A912" t="str">
        <f>Tabla20[[#This Row],[cedula]]&amp;Tabla20[[#This Row],[prog]]&amp;LEFT(Tabla20[[#This Row],[tipo]],3)</f>
        <v>0160017215701SEG</v>
      </c>
      <c r="B912" s="135" t="s">
        <v>2464</v>
      </c>
      <c r="C912" s="135" t="s">
        <v>243</v>
      </c>
      <c r="D912" s="135" t="s">
        <v>2493</v>
      </c>
      <c r="E912" s="135" t="s">
        <v>3181</v>
      </c>
      <c r="F912" s="135" t="s">
        <v>3182</v>
      </c>
      <c r="G912" s="135" t="s">
        <v>3187</v>
      </c>
      <c r="H912" s="135" t="s">
        <v>2359</v>
      </c>
      <c r="I912" s="135" t="s">
        <v>1509</v>
      </c>
      <c r="J912" s="135" t="s">
        <v>876</v>
      </c>
      <c r="K912" s="135" t="s">
        <v>924</v>
      </c>
      <c r="L912" s="138">
        <v>10000</v>
      </c>
      <c r="M912" s="137">
        <v>0</v>
      </c>
      <c r="N912" s="140">
        <v>0</v>
      </c>
      <c r="O912" s="140">
        <v>0</v>
      </c>
      <c r="P912" s="138">
        <f>SUM(Tabla20[[#This Row],[ADP]:[SFS - Salud Padres]])</f>
        <v>0</v>
      </c>
      <c r="Q912" s="138">
        <v>10000</v>
      </c>
      <c r="R912" s="135" t="str">
        <f>_xlfn.XLOOKUP(Tabla20[[#This Row],[cedula]],EMPXSEXO[NODOC],EMPXSEXO[GENERO])</f>
        <v>M</v>
      </c>
      <c r="S912" s="135" t="str">
        <f>_xlfn.XLOOKUP(Tabla20[[#This Row],[nomdepto]],Tabla21[LUGAR],Tabla21[CODLUGAR])</f>
        <v>01.83</v>
      </c>
      <c r="T912" s="135" t="s">
        <v>3724</v>
      </c>
      <c r="U912" s="135" t="s">
        <v>3723</v>
      </c>
      <c r="V912" s="137">
        <v>0</v>
      </c>
      <c r="W912" s="141">
        <v>0</v>
      </c>
      <c r="X912" s="137">
        <v>0</v>
      </c>
      <c r="Y912" s="137">
        <v>0</v>
      </c>
      <c r="Z912" s="137">
        <v>0</v>
      </c>
      <c r="AA912" s="140">
        <v>0</v>
      </c>
      <c r="AB912" s="137">
        <v>0</v>
      </c>
      <c r="AC912" s="137">
        <v>0</v>
      </c>
      <c r="AD912" s="137">
        <v>0</v>
      </c>
    </row>
    <row r="913" spans="1:30" hidden="1">
      <c r="A913" t="str">
        <f>Tabla20[[#This Row],[cedula]]&amp;Tabla20[[#This Row],[prog]]&amp;LEFT(Tabla20[[#This Row],[tipo]],3)</f>
        <v>0010499692101SEG</v>
      </c>
      <c r="B913" s="135" t="s">
        <v>2464</v>
      </c>
      <c r="C913" s="135" t="s">
        <v>243</v>
      </c>
      <c r="D913" s="135" t="s">
        <v>2493</v>
      </c>
      <c r="E913" s="135" t="s">
        <v>3181</v>
      </c>
      <c r="F913" s="135" t="s">
        <v>3182</v>
      </c>
      <c r="G913" s="135" t="s">
        <v>3185</v>
      </c>
      <c r="H913" s="135" t="s">
        <v>2360</v>
      </c>
      <c r="I913" s="135" t="s">
        <v>1028</v>
      </c>
      <c r="J913" s="135" t="s">
        <v>876</v>
      </c>
      <c r="K913" s="135" t="s">
        <v>924</v>
      </c>
      <c r="L913" s="138">
        <v>10000</v>
      </c>
      <c r="M913" s="140">
        <v>0</v>
      </c>
      <c r="N913" s="140">
        <v>0</v>
      </c>
      <c r="O913" s="140">
        <v>0</v>
      </c>
      <c r="P913" s="138">
        <f>SUM(Tabla20[[#This Row],[ADP]:[SFS - Salud Padres]])</f>
        <v>0</v>
      </c>
      <c r="Q913" s="138">
        <v>10000</v>
      </c>
      <c r="R913" s="135" t="str">
        <f>_xlfn.XLOOKUP(Tabla20[[#This Row],[cedula]],EMPXSEXO[NODOC],EMPXSEXO[GENERO])</f>
        <v>M</v>
      </c>
      <c r="S913" s="135" t="str">
        <f>_xlfn.XLOOKUP(Tabla20[[#This Row],[nomdepto]],Tabla21[LUGAR],Tabla21[CODLUGAR])</f>
        <v>01.83</v>
      </c>
      <c r="T913" s="135" t="s">
        <v>3724</v>
      </c>
      <c r="U913" s="135" t="s">
        <v>3723</v>
      </c>
      <c r="V913" s="137">
        <v>0</v>
      </c>
      <c r="W913" s="137">
        <v>0</v>
      </c>
      <c r="X913" s="137">
        <v>0</v>
      </c>
      <c r="Y913" s="137">
        <v>0</v>
      </c>
      <c r="Z913" s="137">
        <v>0</v>
      </c>
      <c r="AA913" s="140">
        <v>0</v>
      </c>
      <c r="AB913" s="137">
        <v>0</v>
      </c>
      <c r="AC913" s="137">
        <v>0</v>
      </c>
      <c r="AD913" s="137">
        <v>0</v>
      </c>
    </row>
    <row r="914" spans="1:30" hidden="1">
      <c r="A914" t="str">
        <f>Tabla20[[#This Row],[cedula]]&amp;Tabla20[[#This Row],[prog]]&amp;LEFT(Tabla20[[#This Row],[tipo]],3)</f>
        <v>0650033824601SEG</v>
      </c>
      <c r="B914" s="135" t="s">
        <v>2464</v>
      </c>
      <c r="C914" s="135" t="s">
        <v>243</v>
      </c>
      <c r="D914" s="135" t="s">
        <v>2493</v>
      </c>
      <c r="E914" s="135" t="s">
        <v>3181</v>
      </c>
      <c r="F914" s="135" t="s">
        <v>3182</v>
      </c>
      <c r="G914" s="135" t="s">
        <v>3186</v>
      </c>
      <c r="H914" s="135" t="s">
        <v>3149</v>
      </c>
      <c r="I914" s="135" t="s">
        <v>3148</v>
      </c>
      <c r="J914" s="135" t="s">
        <v>876</v>
      </c>
      <c r="K914" s="135" t="s">
        <v>924</v>
      </c>
      <c r="L914" s="138">
        <v>10000</v>
      </c>
      <c r="M914" s="141">
        <v>0</v>
      </c>
      <c r="N914" s="140">
        <v>0</v>
      </c>
      <c r="O914" s="140">
        <v>0</v>
      </c>
      <c r="P914" s="138">
        <f>SUM(Tabla20[[#This Row],[ADP]:[SFS - Salud Padres]])</f>
        <v>0</v>
      </c>
      <c r="Q914" s="138">
        <v>10000</v>
      </c>
      <c r="R914" s="135" t="str">
        <f>_xlfn.XLOOKUP(Tabla20[[#This Row],[cedula]],EMPXSEXO[NODOC],EMPXSEXO[GENERO])</f>
        <v>M</v>
      </c>
      <c r="S914" s="135" t="str">
        <f>_xlfn.XLOOKUP(Tabla20[[#This Row],[nomdepto]],Tabla21[LUGAR],Tabla21[CODLUGAR])</f>
        <v>01.83</v>
      </c>
      <c r="T914" s="135" t="s">
        <v>3724</v>
      </c>
      <c r="U914" s="135" t="s">
        <v>3723</v>
      </c>
      <c r="V914" s="137">
        <v>0</v>
      </c>
      <c r="W914" s="137">
        <v>0</v>
      </c>
      <c r="X914" s="137">
        <v>0</v>
      </c>
      <c r="Y914" s="137">
        <v>0</v>
      </c>
      <c r="Z914" s="137">
        <v>0</v>
      </c>
      <c r="AA914" s="140">
        <v>0</v>
      </c>
      <c r="AB914" s="137">
        <v>0</v>
      </c>
      <c r="AC914" s="137">
        <v>0</v>
      </c>
      <c r="AD914" s="137">
        <v>0</v>
      </c>
    </row>
    <row r="915" spans="1:30" hidden="1">
      <c r="A915" t="str">
        <f>Tabla20[[#This Row],[cedula]]&amp;Tabla20[[#This Row],[prog]]&amp;LEFT(Tabla20[[#This Row],[tipo]],3)</f>
        <v>0180079765401SEG</v>
      </c>
      <c r="B915" s="135" t="s">
        <v>2464</v>
      </c>
      <c r="C915" s="135" t="s">
        <v>243</v>
      </c>
      <c r="D915" s="135" t="s">
        <v>2493</v>
      </c>
      <c r="E915" s="135" t="s">
        <v>3181</v>
      </c>
      <c r="F915" s="135" t="s">
        <v>3182</v>
      </c>
      <c r="G915" s="135" t="s">
        <v>3186</v>
      </c>
      <c r="H915" s="135" t="s">
        <v>3705</v>
      </c>
      <c r="I915" s="135" t="s">
        <v>3704</v>
      </c>
      <c r="J915" s="135" t="s">
        <v>876</v>
      </c>
      <c r="K915" s="135" t="s">
        <v>924</v>
      </c>
      <c r="L915" s="138">
        <v>10000</v>
      </c>
      <c r="M915" s="140">
        <v>0</v>
      </c>
      <c r="N915" s="140">
        <v>0</v>
      </c>
      <c r="O915" s="140">
        <v>0</v>
      </c>
      <c r="P915" s="138">
        <f>SUM(Tabla20[[#This Row],[ADP]:[SFS - Salud Padres]])</f>
        <v>0</v>
      </c>
      <c r="Q915" s="138">
        <v>10000</v>
      </c>
      <c r="R915" s="135" t="str">
        <f>_xlfn.XLOOKUP(Tabla20[[#This Row],[cedula]],EMPXSEXO[NODOC],EMPXSEXO[GENERO])</f>
        <v>M</v>
      </c>
      <c r="S915" s="135" t="str">
        <f>_xlfn.XLOOKUP(Tabla20[[#This Row],[nomdepto]],Tabla21[LUGAR],Tabla21[CODLUGAR])</f>
        <v>01.83</v>
      </c>
      <c r="T915" s="135" t="s">
        <v>3724</v>
      </c>
      <c r="U915" s="135" t="s">
        <v>3723</v>
      </c>
      <c r="V915" s="137">
        <v>0</v>
      </c>
      <c r="W915" s="137">
        <v>0</v>
      </c>
      <c r="X915" s="141">
        <v>0</v>
      </c>
      <c r="Y915" s="137">
        <v>0</v>
      </c>
      <c r="Z915" s="137">
        <v>0</v>
      </c>
      <c r="AA915" s="140">
        <v>0</v>
      </c>
      <c r="AB915" s="137">
        <v>0</v>
      </c>
      <c r="AC915" s="137">
        <v>0</v>
      </c>
      <c r="AD915" s="137">
        <v>0</v>
      </c>
    </row>
    <row r="916" spans="1:30" hidden="1">
      <c r="A916" t="str">
        <f>Tabla20[[#This Row],[cedula]]&amp;Tabla20[[#This Row],[prog]]&amp;LEFT(Tabla20[[#This Row],[tipo]],3)</f>
        <v>1400003119601SEG</v>
      </c>
      <c r="B916" s="135" t="s">
        <v>2464</v>
      </c>
      <c r="C916" s="135" t="s">
        <v>243</v>
      </c>
      <c r="D916" s="135" t="s">
        <v>2493</v>
      </c>
      <c r="E916" s="135" t="s">
        <v>3181</v>
      </c>
      <c r="F916" s="135" t="s">
        <v>3182</v>
      </c>
      <c r="G916" s="135" t="s">
        <v>3186</v>
      </c>
      <c r="H916" s="135" t="s">
        <v>2508</v>
      </c>
      <c r="I916" s="135" t="s">
        <v>2507</v>
      </c>
      <c r="J916" s="135" t="s">
        <v>876</v>
      </c>
      <c r="K916" s="135" t="s">
        <v>924</v>
      </c>
      <c r="L916" s="138">
        <v>10000</v>
      </c>
      <c r="M916" s="141">
        <v>0</v>
      </c>
      <c r="N916" s="140">
        <v>0</v>
      </c>
      <c r="O916" s="140">
        <v>0</v>
      </c>
      <c r="P916" s="138">
        <f>SUM(Tabla20[[#This Row],[ADP]:[SFS - Salud Padres]])</f>
        <v>0</v>
      </c>
      <c r="Q916" s="138">
        <v>10000</v>
      </c>
      <c r="R916" s="135" t="str">
        <f>_xlfn.XLOOKUP(Tabla20[[#This Row],[cedula]],EMPXSEXO[NODOC],EMPXSEXO[GENERO])</f>
        <v>F</v>
      </c>
      <c r="S916" s="135" t="str">
        <f>_xlfn.XLOOKUP(Tabla20[[#This Row],[nomdepto]],Tabla21[LUGAR],Tabla21[CODLUGAR])</f>
        <v>01.83</v>
      </c>
      <c r="T916" s="135" t="s">
        <v>3724</v>
      </c>
      <c r="U916" s="135" t="s">
        <v>3723</v>
      </c>
      <c r="V916" s="137">
        <v>0</v>
      </c>
      <c r="W916" s="137">
        <v>0</v>
      </c>
      <c r="X916" s="137">
        <v>0</v>
      </c>
      <c r="Y916" s="137">
        <v>0</v>
      </c>
      <c r="Z916" s="137">
        <v>0</v>
      </c>
      <c r="AA916" s="140">
        <v>0</v>
      </c>
      <c r="AB916" s="137">
        <v>0</v>
      </c>
      <c r="AC916" s="137">
        <v>0</v>
      </c>
      <c r="AD916" s="137">
        <v>0</v>
      </c>
    </row>
    <row r="917" spans="1:30" hidden="1">
      <c r="A917" t="str">
        <f>Tabla20[[#This Row],[cedula]]&amp;Tabla20[[#This Row],[prog]]&amp;LEFT(Tabla20[[#This Row],[tipo]],3)</f>
        <v>0030102428701SEG</v>
      </c>
      <c r="B917" s="135" t="s">
        <v>2464</v>
      </c>
      <c r="C917" s="135" t="s">
        <v>243</v>
      </c>
      <c r="D917" s="135" t="s">
        <v>2493</v>
      </c>
      <c r="E917" s="135" t="s">
        <v>3181</v>
      </c>
      <c r="F917" s="135" t="s">
        <v>3182</v>
      </c>
      <c r="G917" s="135" t="s">
        <v>3189</v>
      </c>
      <c r="H917" s="135" t="s">
        <v>3756</v>
      </c>
      <c r="I917" s="135" t="s">
        <v>3755</v>
      </c>
      <c r="J917" s="135" t="s">
        <v>876</v>
      </c>
      <c r="K917" s="135" t="s">
        <v>924</v>
      </c>
      <c r="L917" s="138">
        <v>10000</v>
      </c>
      <c r="M917" s="140">
        <v>0</v>
      </c>
      <c r="N917" s="140">
        <v>0</v>
      </c>
      <c r="O917" s="140">
        <v>0</v>
      </c>
      <c r="P917" s="138">
        <f>SUM(Tabla20[[#This Row],[ADP]:[SFS - Salud Padres]])</f>
        <v>0</v>
      </c>
      <c r="Q917" s="138">
        <v>10000</v>
      </c>
      <c r="R917" s="135" t="str">
        <f>_xlfn.XLOOKUP(Tabla20[[#This Row],[cedula]],EMPXSEXO[NODOC],EMPXSEXO[GENERO])</f>
        <v>M</v>
      </c>
      <c r="S917" s="135" t="str">
        <f>_xlfn.XLOOKUP(Tabla20[[#This Row],[nomdepto]],Tabla21[LUGAR],Tabla21[CODLUGAR])</f>
        <v>01.83</v>
      </c>
      <c r="T917" s="135" t="s">
        <v>3724</v>
      </c>
      <c r="U917" s="135" t="s">
        <v>3723</v>
      </c>
      <c r="V917" s="137">
        <v>0</v>
      </c>
      <c r="W917" s="137">
        <v>0</v>
      </c>
      <c r="X917" s="141">
        <v>0</v>
      </c>
      <c r="Y917" s="137">
        <v>0</v>
      </c>
      <c r="Z917" s="137">
        <v>0</v>
      </c>
      <c r="AA917" s="140">
        <v>0</v>
      </c>
      <c r="AB917" s="137">
        <v>0</v>
      </c>
      <c r="AC917" s="137">
        <v>0</v>
      </c>
      <c r="AD917" s="137">
        <v>0</v>
      </c>
    </row>
    <row r="918" spans="1:30" hidden="1">
      <c r="A918" t="str">
        <f>Tabla20[[#This Row],[cedula]]&amp;Tabla20[[#This Row],[prog]]&amp;LEFT(Tabla20[[#This Row],[tipo]],3)</f>
        <v>0011226788501SEG</v>
      </c>
      <c r="B918" s="135" t="s">
        <v>2464</v>
      </c>
      <c r="C918" s="135" t="s">
        <v>243</v>
      </c>
      <c r="D918" s="135" t="s">
        <v>2493</v>
      </c>
      <c r="E918" s="135" t="s">
        <v>3181</v>
      </c>
      <c r="F918" s="135" t="s">
        <v>3182</v>
      </c>
      <c r="G918" s="135" t="s">
        <v>3186</v>
      </c>
      <c r="H918" s="135" t="s">
        <v>2364</v>
      </c>
      <c r="I918" s="135" t="s">
        <v>1488</v>
      </c>
      <c r="J918" s="135" t="s">
        <v>876</v>
      </c>
      <c r="K918" s="135" t="s">
        <v>924</v>
      </c>
      <c r="L918" s="138">
        <v>10000</v>
      </c>
      <c r="M918" s="141">
        <v>0</v>
      </c>
      <c r="N918" s="140">
        <v>0</v>
      </c>
      <c r="O918" s="140">
        <v>0</v>
      </c>
      <c r="P918" s="138">
        <f>SUM(Tabla20[[#This Row],[ADP]:[SFS - Salud Padres]])</f>
        <v>0</v>
      </c>
      <c r="Q918" s="138">
        <v>10000</v>
      </c>
      <c r="R918" s="135" t="str">
        <f>_xlfn.XLOOKUP(Tabla20[[#This Row],[cedula]],EMPXSEXO[NODOC],EMPXSEXO[GENERO])</f>
        <v>F</v>
      </c>
      <c r="S918" s="135" t="str">
        <f>_xlfn.XLOOKUP(Tabla20[[#This Row],[nomdepto]],Tabla21[LUGAR],Tabla21[CODLUGAR])</f>
        <v>01.83</v>
      </c>
      <c r="T918" s="135" t="s">
        <v>3724</v>
      </c>
      <c r="U918" s="135" t="s">
        <v>3723</v>
      </c>
      <c r="V918" s="137">
        <v>0</v>
      </c>
      <c r="W918" s="137">
        <v>0</v>
      </c>
      <c r="X918" s="137">
        <v>0</v>
      </c>
      <c r="Y918" s="137">
        <v>0</v>
      </c>
      <c r="Z918" s="137">
        <v>0</v>
      </c>
      <c r="AA918" s="140">
        <v>0</v>
      </c>
      <c r="AB918" s="137">
        <v>0</v>
      </c>
      <c r="AC918" s="137">
        <v>0</v>
      </c>
      <c r="AD918" s="137">
        <v>0</v>
      </c>
    </row>
    <row r="919" spans="1:30" hidden="1">
      <c r="A919" t="str">
        <f>Tabla20[[#This Row],[cedula]]&amp;Tabla20[[#This Row],[prog]]&amp;LEFT(Tabla20[[#This Row],[tipo]],3)</f>
        <v>0600024942201SEG</v>
      </c>
      <c r="B919" s="135" t="s">
        <v>2464</v>
      </c>
      <c r="C919" s="135" t="s">
        <v>243</v>
      </c>
      <c r="D919" s="135" t="s">
        <v>2493</v>
      </c>
      <c r="E919" s="135" t="s">
        <v>3181</v>
      </c>
      <c r="F919" s="135" t="s">
        <v>3182</v>
      </c>
      <c r="G919" s="135" t="s">
        <v>3190</v>
      </c>
      <c r="H919" s="135" t="s">
        <v>3305</v>
      </c>
      <c r="I919" s="135" t="s">
        <v>3304</v>
      </c>
      <c r="J919" s="135" t="s">
        <v>876</v>
      </c>
      <c r="K919" s="135" t="s">
        <v>924</v>
      </c>
      <c r="L919" s="138">
        <v>10000</v>
      </c>
      <c r="M919" s="140">
        <v>0</v>
      </c>
      <c r="N919" s="140">
        <v>0</v>
      </c>
      <c r="O919" s="140">
        <v>0</v>
      </c>
      <c r="P919" s="138">
        <f>SUM(Tabla20[[#This Row],[ADP]:[SFS - Salud Padres]])</f>
        <v>0</v>
      </c>
      <c r="Q919" s="138">
        <v>10000</v>
      </c>
      <c r="R919" s="135" t="str">
        <f>_xlfn.XLOOKUP(Tabla20[[#This Row],[cedula]],EMPXSEXO[NODOC],EMPXSEXO[GENERO])</f>
        <v>M</v>
      </c>
      <c r="S919" s="135" t="str">
        <f>_xlfn.XLOOKUP(Tabla20[[#This Row],[nomdepto]],Tabla21[LUGAR],Tabla21[CODLUGAR])</f>
        <v>01.83</v>
      </c>
      <c r="T919" s="135" t="s">
        <v>3724</v>
      </c>
      <c r="U919" s="135" t="s">
        <v>3723</v>
      </c>
      <c r="V919" s="137">
        <v>0</v>
      </c>
      <c r="W919" s="137">
        <v>0</v>
      </c>
      <c r="X919" s="137">
        <v>0</v>
      </c>
      <c r="Y919" s="137">
        <v>0</v>
      </c>
      <c r="Z919" s="137">
        <v>0</v>
      </c>
      <c r="AA919" s="140">
        <v>0</v>
      </c>
      <c r="AB919" s="137">
        <v>0</v>
      </c>
      <c r="AC919" s="137">
        <v>0</v>
      </c>
      <c r="AD919" s="137">
        <v>0</v>
      </c>
    </row>
    <row r="920" spans="1:30" hidden="1">
      <c r="A920" t="str">
        <f>Tabla20[[#This Row],[cedula]]&amp;Tabla20[[#This Row],[prog]]&amp;LEFT(Tabla20[[#This Row],[tipo]],3)</f>
        <v>0160017941801SEG</v>
      </c>
      <c r="B920" s="135" t="s">
        <v>2464</v>
      </c>
      <c r="C920" s="135" t="s">
        <v>243</v>
      </c>
      <c r="D920" s="135" t="s">
        <v>2493</v>
      </c>
      <c r="E920" s="135" t="s">
        <v>3181</v>
      </c>
      <c r="F920" s="135" t="s">
        <v>3182</v>
      </c>
      <c r="G920" s="135" t="s">
        <v>3193</v>
      </c>
      <c r="H920" s="135" t="s">
        <v>2367</v>
      </c>
      <c r="I920" s="135" t="s">
        <v>878</v>
      </c>
      <c r="J920" s="135" t="s">
        <v>876</v>
      </c>
      <c r="K920" s="135" t="s">
        <v>924</v>
      </c>
      <c r="L920" s="138">
        <v>10000</v>
      </c>
      <c r="M920" s="140">
        <v>0</v>
      </c>
      <c r="N920" s="140">
        <v>0</v>
      </c>
      <c r="O920" s="140">
        <v>0</v>
      </c>
      <c r="P920" s="138">
        <f>SUM(Tabla20[[#This Row],[ADP]:[SFS - Salud Padres]])</f>
        <v>0</v>
      </c>
      <c r="Q920" s="138">
        <v>10000</v>
      </c>
      <c r="R920" s="135" t="str">
        <f>_xlfn.XLOOKUP(Tabla20[[#This Row],[cedula]],EMPXSEXO[NODOC],EMPXSEXO[GENERO])</f>
        <v>M</v>
      </c>
      <c r="S920" s="135" t="str">
        <f>_xlfn.XLOOKUP(Tabla20[[#This Row],[nomdepto]],Tabla21[LUGAR],Tabla21[CODLUGAR])</f>
        <v>01.83</v>
      </c>
      <c r="T920" s="135" t="s">
        <v>3724</v>
      </c>
      <c r="U920" s="135" t="s">
        <v>3723</v>
      </c>
      <c r="V920" s="137">
        <v>0</v>
      </c>
      <c r="W920" s="137">
        <v>0</v>
      </c>
      <c r="X920" s="141">
        <v>0</v>
      </c>
      <c r="Y920" s="137">
        <v>0</v>
      </c>
      <c r="Z920" s="141">
        <v>0</v>
      </c>
      <c r="AA920" s="140">
        <v>0</v>
      </c>
      <c r="AB920" s="137">
        <v>0</v>
      </c>
      <c r="AC920" s="137">
        <v>0</v>
      </c>
      <c r="AD920" s="137">
        <v>0</v>
      </c>
    </row>
    <row r="921" spans="1:30" hidden="1">
      <c r="A921" t="str">
        <f>Tabla20[[#This Row],[cedula]]&amp;Tabla20[[#This Row],[prog]]&amp;LEFT(Tabla20[[#This Row],[tipo]],3)</f>
        <v>0110041751601SEG</v>
      </c>
      <c r="B921" s="135" t="s">
        <v>2464</v>
      </c>
      <c r="C921" s="135" t="s">
        <v>243</v>
      </c>
      <c r="D921" s="135" t="s">
        <v>2493</v>
      </c>
      <c r="E921" s="135" t="s">
        <v>3181</v>
      </c>
      <c r="F921" s="135" t="s">
        <v>3182</v>
      </c>
      <c r="G921" s="135" t="s">
        <v>3186</v>
      </c>
      <c r="H921" s="135" t="s">
        <v>3388</v>
      </c>
      <c r="I921" s="135" t="s">
        <v>3387</v>
      </c>
      <c r="J921" s="135" t="s">
        <v>876</v>
      </c>
      <c r="K921" s="135" t="s">
        <v>924</v>
      </c>
      <c r="L921" s="138">
        <v>10000</v>
      </c>
      <c r="M921" s="140">
        <v>0</v>
      </c>
      <c r="N921" s="140">
        <v>0</v>
      </c>
      <c r="O921" s="140">
        <v>0</v>
      </c>
      <c r="P921" s="138">
        <f>SUM(Tabla20[[#This Row],[ADP]:[SFS - Salud Padres]])</f>
        <v>0</v>
      </c>
      <c r="Q921" s="138">
        <v>10000</v>
      </c>
      <c r="R921" s="135" t="str">
        <f>_xlfn.XLOOKUP(Tabla20[[#This Row],[cedula]],EMPXSEXO[NODOC],EMPXSEXO[GENERO])</f>
        <v>M</v>
      </c>
      <c r="S921" s="135" t="str">
        <f>_xlfn.XLOOKUP(Tabla20[[#This Row],[nomdepto]],Tabla21[LUGAR],Tabla21[CODLUGAR])</f>
        <v>01.83</v>
      </c>
      <c r="T921" s="135" t="s">
        <v>3724</v>
      </c>
      <c r="U921" s="135" t="s">
        <v>3723</v>
      </c>
      <c r="V921" s="137">
        <v>0</v>
      </c>
      <c r="W921" s="137">
        <v>0</v>
      </c>
      <c r="X921" s="137">
        <v>0</v>
      </c>
      <c r="Y921" s="137">
        <v>0</v>
      </c>
      <c r="Z921" s="137">
        <v>0</v>
      </c>
      <c r="AA921" s="140">
        <v>0</v>
      </c>
      <c r="AB921" s="137">
        <v>0</v>
      </c>
      <c r="AC921" s="137">
        <v>0</v>
      </c>
      <c r="AD921" s="137">
        <v>0</v>
      </c>
    </row>
    <row r="922" spans="1:30" hidden="1">
      <c r="A922" t="str">
        <f>Tabla20[[#This Row],[cedula]]&amp;Tabla20[[#This Row],[prog]]&amp;LEFT(Tabla20[[#This Row],[tipo]],3)</f>
        <v>0110034908101SEG</v>
      </c>
      <c r="B922" s="135" t="s">
        <v>2464</v>
      </c>
      <c r="C922" s="135" t="s">
        <v>243</v>
      </c>
      <c r="D922" s="135" t="s">
        <v>2493</v>
      </c>
      <c r="E922" s="135" t="s">
        <v>3181</v>
      </c>
      <c r="F922" s="135" t="s">
        <v>3182</v>
      </c>
      <c r="G922" s="135" t="s">
        <v>3186</v>
      </c>
      <c r="H922" s="135" t="s">
        <v>2370</v>
      </c>
      <c r="I922" s="135" t="s">
        <v>1391</v>
      </c>
      <c r="J922" s="135" t="s">
        <v>876</v>
      </c>
      <c r="K922" s="135" t="s">
        <v>924</v>
      </c>
      <c r="L922" s="138">
        <v>10000</v>
      </c>
      <c r="M922" s="137">
        <v>0</v>
      </c>
      <c r="N922" s="140">
        <v>0</v>
      </c>
      <c r="O922" s="140">
        <v>0</v>
      </c>
      <c r="P922" s="138">
        <f>SUM(Tabla20[[#This Row],[ADP]:[SFS - Salud Padres]])</f>
        <v>0</v>
      </c>
      <c r="Q922" s="138">
        <v>10000</v>
      </c>
      <c r="R922" s="135" t="str">
        <f>_xlfn.XLOOKUP(Tabla20[[#This Row],[cedula]],EMPXSEXO[NODOC],EMPXSEXO[GENERO])</f>
        <v>M</v>
      </c>
      <c r="S922" s="135" t="str">
        <f>_xlfn.XLOOKUP(Tabla20[[#This Row],[nomdepto]],Tabla21[LUGAR],Tabla21[CODLUGAR])</f>
        <v>01.83</v>
      </c>
      <c r="T922" s="135" t="s">
        <v>3724</v>
      </c>
      <c r="U922" s="135" t="s">
        <v>3723</v>
      </c>
      <c r="V922" s="137">
        <v>0</v>
      </c>
      <c r="W922" s="137">
        <v>0</v>
      </c>
      <c r="X922" s="140">
        <v>0</v>
      </c>
      <c r="Y922" s="137">
        <v>0</v>
      </c>
      <c r="Z922" s="137">
        <v>0</v>
      </c>
      <c r="AA922" s="140">
        <v>0</v>
      </c>
      <c r="AB922" s="137">
        <v>0</v>
      </c>
      <c r="AC922" s="137">
        <v>0</v>
      </c>
      <c r="AD922" s="137">
        <v>0</v>
      </c>
    </row>
    <row r="923" spans="1:30" hidden="1">
      <c r="A923" t="str">
        <f>Tabla20[[#This Row],[cedula]]&amp;Tabla20[[#This Row],[prog]]&amp;LEFT(Tabla20[[#This Row],[tipo]],3)</f>
        <v>4022374870401SEG</v>
      </c>
      <c r="B923" s="135" t="s">
        <v>2464</v>
      </c>
      <c r="C923" s="135" t="s">
        <v>243</v>
      </c>
      <c r="D923" s="135" t="s">
        <v>2493</v>
      </c>
      <c r="E923" s="135" t="s">
        <v>3181</v>
      </c>
      <c r="F923" s="135" t="s">
        <v>3182</v>
      </c>
      <c r="G923" s="135" t="s">
        <v>3186</v>
      </c>
      <c r="H923" s="135" t="s">
        <v>3456</v>
      </c>
      <c r="I923" s="135" t="s">
        <v>3455</v>
      </c>
      <c r="J923" s="135" t="s">
        <v>876</v>
      </c>
      <c r="K923" s="135" t="s">
        <v>924</v>
      </c>
      <c r="L923" s="138">
        <v>10000</v>
      </c>
      <c r="M923" s="141">
        <v>0</v>
      </c>
      <c r="N923" s="140">
        <v>0</v>
      </c>
      <c r="O923" s="140">
        <v>0</v>
      </c>
      <c r="P923" s="138">
        <f>SUM(Tabla20[[#This Row],[ADP]:[SFS - Salud Padres]])</f>
        <v>0</v>
      </c>
      <c r="Q923" s="138">
        <v>10000</v>
      </c>
      <c r="R923" s="135" t="str">
        <f>_xlfn.XLOOKUP(Tabla20[[#This Row],[cedula]],EMPXSEXO[NODOC],EMPXSEXO[GENERO])</f>
        <v>M</v>
      </c>
      <c r="S923" s="135" t="str">
        <f>_xlfn.XLOOKUP(Tabla20[[#This Row],[nomdepto]],Tabla21[LUGAR],Tabla21[CODLUGAR])</f>
        <v>01.83</v>
      </c>
      <c r="T923" s="135" t="s">
        <v>3724</v>
      </c>
      <c r="U923" s="135" t="s">
        <v>3723</v>
      </c>
      <c r="V923" s="137">
        <v>0</v>
      </c>
      <c r="W923" s="137">
        <v>0</v>
      </c>
      <c r="X923" s="141">
        <v>0</v>
      </c>
      <c r="Y923" s="137">
        <v>0</v>
      </c>
      <c r="Z923" s="137">
        <v>0</v>
      </c>
      <c r="AA923" s="140">
        <v>0</v>
      </c>
      <c r="AB923" s="137">
        <v>0</v>
      </c>
      <c r="AC923" s="137">
        <v>0</v>
      </c>
      <c r="AD923" s="141">
        <v>0</v>
      </c>
    </row>
    <row r="924" spans="1:30" hidden="1">
      <c r="A924" t="str">
        <f>Tabla20[[#This Row],[cedula]]&amp;Tabla20[[#This Row],[prog]]&amp;LEFT(Tabla20[[#This Row],[tipo]],3)</f>
        <v>0930078436101SEG</v>
      </c>
      <c r="B924" s="135" t="s">
        <v>2464</v>
      </c>
      <c r="C924" s="135" t="s">
        <v>243</v>
      </c>
      <c r="D924" s="135" t="s">
        <v>2493</v>
      </c>
      <c r="E924" s="135" t="s">
        <v>3181</v>
      </c>
      <c r="F924" s="135" t="s">
        <v>3182</v>
      </c>
      <c r="G924" s="135" t="s">
        <v>3184</v>
      </c>
      <c r="H924" s="135" t="s">
        <v>2371</v>
      </c>
      <c r="I924" s="135" t="s">
        <v>1693</v>
      </c>
      <c r="J924" s="135" t="s">
        <v>876</v>
      </c>
      <c r="K924" s="135" t="s">
        <v>924</v>
      </c>
      <c r="L924" s="138">
        <v>10000</v>
      </c>
      <c r="M924" s="140">
        <v>0</v>
      </c>
      <c r="N924" s="140">
        <v>0</v>
      </c>
      <c r="O924" s="140">
        <v>0</v>
      </c>
      <c r="P924" s="138">
        <f>SUM(Tabla20[[#This Row],[ADP]:[SFS - Salud Padres]])</f>
        <v>0</v>
      </c>
      <c r="Q924" s="138">
        <v>10000</v>
      </c>
      <c r="R924" s="135" t="str">
        <f>_xlfn.XLOOKUP(Tabla20[[#This Row],[cedula]],EMPXSEXO[NODOC],EMPXSEXO[GENERO])</f>
        <v>M</v>
      </c>
      <c r="S924" s="135" t="str">
        <f>_xlfn.XLOOKUP(Tabla20[[#This Row],[nomdepto]],Tabla21[LUGAR],Tabla21[CODLUGAR])</f>
        <v>01.83</v>
      </c>
      <c r="T924" s="135" t="s">
        <v>3724</v>
      </c>
      <c r="U924" s="135" t="s">
        <v>3723</v>
      </c>
      <c r="V924" s="137">
        <v>0</v>
      </c>
      <c r="W924" s="137">
        <v>0</v>
      </c>
      <c r="X924" s="137">
        <v>0</v>
      </c>
      <c r="Y924" s="137">
        <v>0</v>
      </c>
      <c r="Z924" s="137">
        <v>0</v>
      </c>
      <c r="AA924" s="140">
        <v>0</v>
      </c>
      <c r="AB924" s="137">
        <v>0</v>
      </c>
      <c r="AC924" s="137">
        <v>0</v>
      </c>
      <c r="AD924" s="137">
        <v>0</v>
      </c>
    </row>
    <row r="925" spans="1:30" hidden="1">
      <c r="A925" t="str">
        <f>Tabla20[[#This Row],[cedula]]&amp;Tabla20[[#This Row],[prog]]&amp;LEFT(Tabla20[[#This Row],[tipo]],3)</f>
        <v>4024152637101SEG</v>
      </c>
      <c r="B925" s="135" t="s">
        <v>2464</v>
      </c>
      <c r="C925" s="135" t="s">
        <v>243</v>
      </c>
      <c r="D925" s="135" t="s">
        <v>2493</v>
      </c>
      <c r="E925" s="135" t="s">
        <v>3181</v>
      </c>
      <c r="F925" s="135" t="s">
        <v>3182</v>
      </c>
      <c r="G925" s="135" t="s">
        <v>3186</v>
      </c>
      <c r="H925" s="135" t="s">
        <v>3308</v>
      </c>
      <c r="I925" s="135" t="s">
        <v>3307</v>
      </c>
      <c r="J925" s="135" t="s">
        <v>876</v>
      </c>
      <c r="K925" s="135" t="s">
        <v>924</v>
      </c>
      <c r="L925" s="138">
        <v>10000</v>
      </c>
      <c r="M925" s="140">
        <v>0</v>
      </c>
      <c r="N925" s="140">
        <v>0</v>
      </c>
      <c r="O925" s="140">
        <v>0</v>
      </c>
      <c r="P925" s="138">
        <f>SUM(Tabla20[[#This Row],[ADP]:[SFS - Salud Padres]])</f>
        <v>0</v>
      </c>
      <c r="Q925" s="138">
        <v>10000</v>
      </c>
      <c r="R925" s="135" t="str">
        <f>_xlfn.XLOOKUP(Tabla20[[#This Row],[cedula]],EMPXSEXO[NODOC],EMPXSEXO[GENERO])</f>
        <v>M</v>
      </c>
      <c r="S925" s="135" t="str">
        <f>_xlfn.XLOOKUP(Tabla20[[#This Row],[nomdepto]],Tabla21[LUGAR],Tabla21[CODLUGAR])</f>
        <v>01.83</v>
      </c>
      <c r="T925" s="135" t="s">
        <v>3724</v>
      </c>
      <c r="U925" s="135" t="s">
        <v>3723</v>
      </c>
      <c r="V925" s="137">
        <v>0</v>
      </c>
      <c r="W925" s="137">
        <v>0</v>
      </c>
      <c r="X925" s="141">
        <v>0</v>
      </c>
      <c r="Y925" s="137">
        <v>0</v>
      </c>
      <c r="Z925" s="137">
        <v>0</v>
      </c>
      <c r="AA925" s="140">
        <v>0</v>
      </c>
      <c r="AB925" s="137">
        <v>0</v>
      </c>
      <c r="AC925" s="137">
        <v>0</v>
      </c>
      <c r="AD925" s="137">
        <v>0</v>
      </c>
    </row>
    <row r="926" spans="1:30" hidden="1">
      <c r="A926" t="str">
        <f>Tabla20[[#This Row],[cedula]]&amp;Tabla20[[#This Row],[prog]]&amp;LEFT(Tabla20[[#This Row],[tipo]],3)</f>
        <v>0780014591901SEG</v>
      </c>
      <c r="B926" s="135" t="s">
        <v>2464</v>
      </c>
      <c r="C926" s="135" t="s">
        <v>243</v>
      </c>
      <c r="D926" s="135" t="s">
        <v>2493</v>
      </c>
      <c r="E926" s="135" t="s">
        <v>3181</v>
      </c>
      <c r="F926" s="135" t="s">
        <v>3182</v>
      </c>
      <c r="G926" s="135" t="s">
        <v>3184</v>
      </c>
      <c r="H926" s="135" t="s">
        <v>3151</v>
      </c>
      <c r="I926" s="135" t="s">
        <v>3150</v>
      </c>
      <c r="J926" s="135" t="s">
        <v>876</v>
      </c>
      <c r="K926" s="135" t="s">
        <v>924</v>
      </c>
      <c r="L926" s="138">
        <v>10000</v>
      </c>
      <c r="M926" s="137">
        <v>0</v>
      </c>
      <c r="N926" s="140">
        <v>0</v>
      </c>
      <c r="O926" s="140">
        <v>0</v>
      </c>
      <c r="P926" s="138">
        <f>SUM(Tabla20[[#This Row],[ADP]:[SFS - Salud Padres]])</f>
        <v>0</v>
      </c>
      <c r="Q926" s="138">
        <v>10000</v>
      </c>
      <c r="R926" s="135" t="str">
        <f>_xlfn.XLOOKUP(Tabla20[[#This Row],[cedula]],EMPXSEXO[NODOC],EMPXSEXO[GENERO])</f>
        <v>M</v>
      </c>
      <c r="S926" s="135" t="str">
        <f>_xlfn.XLOOKUP(Tabla20[[#This Row],[nomdepto]],Tabla21[LUGAR],Tabla21[CODLUGAR])</f>
        <v>01.83</v>
      </c>
      <c r="T926" s="135" t="s">
        <v>3724</v>
      </c>
      <c r="U926" s="135" t="s">
        <v>3723</v>
      </c>
      <c r="V926" s="137">
        <v>0</v>
      </c>
      <c r="W926" s="137">
        <v>0</v>
      </c>
      <c r="X926" s="141">
        <v>0</v>
      </c>
      <c r="Y926" s="137">
        <v>0</v>
      </c>
      <c r="Z926" s="137">
        <v>0</v>
      </c>
      <c r="AA926" s="140">
        <v>0</v>
      </c>
      <c r="AB926" s="137">
        <v>0</v>
      </c>
      <c r="AC926" s="137">
        <v>0</v>
      </c>
      <c r="AD926" s="137">
        <v>0</v>
      </c>
    </row>
    <row r="927" spans="1:30" hidden="1">
      <c r="A927" t="str">
        <f>Tabla20[[#This Row],[cedula]]&amp;Tabla20[[#This Row],[prog]]&amp;LEFT(Tabla20[[#This Row],[tipo]],3)</f>
        <v>2230175255001SEG</v>
      </c>
      <c r="B927" s="135" t="s">
        <v>2464</v>
      </c>
      <c r="C927" s="135" t="s">
        <v>243</v>
      </c>
      <c r="D927" s="135" t="s">
        <v>2493</v>
      </c>
      <c r="E927" s="135" t="s">
        <v>3181</v>
      </c>
      <c r="F927" s="135" t="s">
        <v>3182</v>
      </c>
      <c r="G927" s="135" t="s">
        <v>3186</v>
      </c>
      <c r="H927" s="135" t="s">
        <v>3758</v>
      </c>
      <c r="I927" s="135" t="s">
        <v>3757</v>
      </c>
      <c r="J927" s="135" t="s">
        <v>876</v>
      </c>
      <c r="K927" s="135" t="s">
        <v>924</v>
      </c>
      <c r="L927" s="138">
        <v>10000</v>
      </c>
      <c r="M927" s="140">
        <v>0</v>
      </c>
      <c r="N927" s="140">
        <v>0</v>
      </c>
      <c r="O927" s="140">
        <v>0</v>
      </c>
      <c r="P927" s="138">
        <f>SUM(Tabla20[[#This Row],[ADP]:[SFS - Salud Padres]])</f>
        <v>0</v>
      </c>
      <c r="Q927" s="138">
        <v>10000</v>
      </c>
      <c r="R927" s="135" t="str">
        <f>_xlfn.XLOOKUP(Tabla20[[#This Row],[cedula]],EMPXSEXO[NODOC],EMPXSEXO[GENERO])</f>
        <v>M</v>
      </c>
      <c r="S927" s="135" t="str">
        <f>_xlfn.XLOOKUP(Tabla20[[#This Row],[nomdepto]],Tabla21[LUGAR],Tabla21[CODLUGAR])</f>
        <v>01.83</v>
      </c>
      <c r="T927" s="135" t="s">
        <v>3724</v>
      </c>
      <c r="U927" s="135" t="s">
        <v>3723</v>
      </c>
      <c r="V927" s="137">
        <v>0</v>
      </c>
      <c r="W927" s="141">
        <v>0</v>
      </c>
      <c r="X927" s="140">
        <v>0</v>
      </c>
      <c r="Y927" s="137">
        <v>0</v>
      </c>
      <c r="Z927" s="137">
        <v>0</v>
      </c>
      <c r="AA927" s="140">
        <v>0</v>
      </c>
      <c r="AB927" s="137">
        <v>0</v>
      </c>
      <c r="AC927" s="137">
        <v>0</v>
      </c>
      <c r="AD927" s="137">
        <v>0</v>
      </c>
    </row>
    <row r="928" spans="1:30" hidden="1">
      <c r="A928" t="str">
        <f>Tabla20[[#This Row],[cedula]]&amp;Tabla20[[#This Row],[prog]]&amp;LEFT(Tabla20[[#This Row],[tipo]],3)</f>
        <v>0011039553001SEG</v>
      </c>
      <c r="B928" s="135" t="s">
        <v>2464</v>
      </c>
      <c r="C928" s="135" t="s">
        <v>243</v>
      </c>
      <c r="D928" s="135" t="s">
        <v>2493</v>
      </c>
      <c r="E928" s="135" t="s">
        <v>3181</v>
      </c>
      <c r="F928" s="135" t="s">
        <v>3182</v>
      </c>
      <c r="G928" s="135" t="s">
        <v>3184</v>
      </c>
      <c r="H928" s="135" t="s">
        <v>2374</v>
      </c>
      <c r="I928" s="135" t="s">
        <v>918</v>
      </c>
      <c r="J928" s="135" t="s">
        <v>876</v>
      </c>
      <c r="K928" s="135" t="s">
        <v>924</v>
      </c>
      <c r="L928" s="138">
        <v>10000</v>
      </c>
      <c r="M928" s="140">
        <v>0</v>
      </c>
      <c r="N928" s="140">
        <v>0</v>
      </c>
      <c r="O928" s="140">
        <v>0</v>
      </c>
      <c r="P928" s="138">
        <f>SUM(Tabla20[[#This Row],[ADP]:[SFS - Salud Padres]])</f>
        <v>0</v>
      </c>
      <c r="Q928" s="138">
        <v>10000</v>
      </c>
      <c r="R928" s="135" t="str">
        <f>_xlfn.XLOOKUP(Tabla20[[#This Row],[cedula]],EMPXSEXO[NODOC],EMPXSEXO[GENERO])</f>
        <v>F</v>
      </c>
      <c r="S928" s="135" t="str">
        <f>_xlfn.XLOOKUP(Tabla20[[#This Row],[nomdepto]],Tabla21[LUGAR],Tabla21[CODLUGAR])</f>
        <v>01.83</v>
      </c>
      <c r="T928" s="135" t="s">
        <v>3724</v>
      </c>
      <c r="U928" s="135" t="s">
        <v>3723</v>
      </c>
      <c r="V928" s="137">
        <v>0</v>
      </c>
      <c r="W928" s="137">
        <v>0</v>
      </c>
      <c r="X928" s="140">
        <v>0</v>
      </c>
      <c r="Y928" s="137">
        <v>0</v>
      </c>
      <c r="Z928" s="137">
        <v>0</v>
      </c>
      <c r="AA928" s="140">
        <v>0</v>
      </c>
      <c r="AB928" s="137">
        <v>0</v>
      </c>
      <c r="AC928" s="137">
        <v>0</v>
      </c>
      <c r="AD928" s="137">
        <v>0</v>
      </c>
    </row>
    <row r="929" spans="1:30" hidden="1">
      <c r="A929" t="str">
        <f>Tabla20[[#This Row],[cedula]]&amp;Tabla20[[#This Row],[prog]]&amp;LEFT(Tabla20[[#This Row],[tipo]],3)</f>
        <v>4022678710501SEG</v>
      </c>
      <c r="B929" s="135" t="s">
        <v>2464</v>
      </c>
      <c r="C929" s="135" t="s">
        <v>243</v>
      </c>
      <c r="D929" s="135" t="s">
        <v>2493</v>
      </c>
      <c r="E929" s="135" t="s">
        <v>3181</v>
      </c>
      <c r="F929" s="135" t="s">
        <v>3182</v>
      </c>
      <c r="G929" s="135" t="s">
        <v>3186</v>
      </c>
      <c r="H929" s="135" t="s">
        <v>2375</v>
      </c>
      <c r="I929" s="135" t="s">
        <v>1551</v>
      </c>
      <c r="J929" s="135" t="s">
        <v>876</v>
      </c>
      <c r="K929" s="135" t="s">
        <v>924</v>
      </c>
      <c r="L929" s="138">
        <v>10000</v>
      </c>
      <c r="M929" s="141">
        <v>0</v>
      </c>
      <c r="N929" s="140">
        <v>0</v>
      </c>
      <c r="O929" s="140">
        <v>0</v>
      </c>
      <c r="P929" s="138">
        <f>SUM(Tabla20[[#This Row],[ADP]:[SFS - Salud Padres]])</f>
        <v>0</v>
      </c>
      <c r="Q929" s="138">
        <v>10000</v>
      </c>
      <c r="R929" s="135" t="str">
        <f>_xlfn.XLOOKUP(Tabla20[[#This Row],[cedula]],EMPXSEXO[NODOC],EMPXSEXO[GENERO])</f>
        <v>F</v>
      </c>
      <c r="S929" s="135" t="str">
        <f>_xlfn.XLOOKUP(Tabla20[[#This Row],[nomdepto]],Tabla21[LUGAR],Tabla21[CODLUGAR])</f>
        <v>01.83</v>
      </c>
      <c r="T929" s="135" t="s">
        <v>3724</v>
      </c>
      <c r="U929" s="135" t="s">
        <v>3723</v>
      </c>
      <c r="V929" s="137">
        <v>0</v>
      </c>
      <c r="W929" s="141">
        <v>0</v>
      </c>
      <c r="X929" s="137">
        <v>0</v>
      </c>
      <c r="Y929" s="137">
        <v>0</v>
      </c>
      <c r="Z929" s="137">
        <v>0</v>
      </c>
      <c r="AA929" s="140">
        <v>0</v>
      </c>
      <c r="AB929" s="137">
        <v>0</v>
      </c>
      <c r="AC929" s="137">
        <v>0</v>
      </c>
      <c r="AD929" s="137">
        <v>0</v>
      </c>
    </row>
    <row r="930" spans="1:30" hidden="1">
      <c r="A930" t="str">
        <f>Tabla20[[#This Row],[cedula]]&amp;Tabla20[[#This Row],[prog]]&amp;LEFT(Tabla20[[#This Row],[tipo]],3)</f>
        <v>0830004805801SEG</v>
      </c>
      <c r="B930" s="135" t="s">
        <v>2464</v>
      </c>
      <c r="C930" s="135" t="s">
        <v>243</v>
      </c>
      <c r="D930" s="135" t="s">
        <v>2493</v>
      </c>
      <c r="E930" s="135" t="s">
        <v>3181</v>
      </c>
      <c r="F930" s="135" t="s">
        <v>3182</v>
      </c>
      <c r="G930" s="135" t="s">
        <v>3186</v>
      </c>
      <c r="H930" s="135" t="s">
        <v>2377</v>
      </c>
      <c r="I930" s="135" t="s">
        <v>1601</v>
      </c>
      <c r="J930" s="135" t="s">
        <v>876</v>
      </c>
      <c r="K930" s="135" t="s">
        <v>924</v>
      </c>
      <c r="L930" s="138">
        <v>10000</v>
      </c>
      <c r="M930" s="140">
        <v>0</v>
      </c>
      <c r="N930" s="140">
        <v>0</v>
      </c>
      <c r="O930" s="140">
        <v>0</v>
      </c>
      <c r="P930" s="138">
        <f>SUM(Tabla20[[#This Row],[ADP]:[SFS - Salud Padres]])</f>
        <v>0</v>
      </c>
      <c r="Q930" s="138">
        <v>10000</v>
      </c>
      <c r="R930" s="135" t="str">
        <f>_xlfn.XLOOKUP(Tabla20[[#This Row],[cedula]],EMPXSEXO[NODOC],EMPXSEXO[GENERO])</f>
        <v>M</v>
      </c>
      <c r="S930" s="135" t="str">
        <f>_xlfn.XLOOKUP(Tabla20[[#This Row],[nomdepto]],Tabla21[LUGAR],Tabla21[CODLUGAR])</f>
        <v>01.83</v>
      </c>
      <c r="T930" s="135" t="s">
        <v>3724</v>
      </c>
      <c r="U930" s="135" t="s">
        <v>3723</v>
      </c>
      <c r="V930" s="137">
        <v>0</v>
      </c>
      <c r="W930" s="137">
        <v>0</v>
      </c>
      <c r="X930" s="141">
        <v>0</v>
      </c>
      <c r="Y930" s="137">
        <v>0</v>
      </c>
      <c r="Z930" s="137">
        <v>0</v>
      </c>
      <c r="AA930" s="140">
        <v>0</v>
      </c>
      <c r="AB930" s="137">
        <v>0</v>
      </c>
      <c r="AC930" s="137">
        <v>0</v>
      </c>
      <c r="AD930" s="137">
        <v>0</v>
      </c>
    </row>
    <row r="931" spans="1:30" hidden="1">
      <c r="A931" t="str">
        <f>Tabla20[[#This Row],[cedula]]&amp;Tabla20[[#This Row],[prog]]&amp;LEFT(Tabla20[[#This Row],[tipo]],3)</f>
        <v>4020215803201SEG</v>
      </c>
      <c r="B931" s="135" t="s">
        <v>2464</v>
      </c>
      <c r="C931" s="135" t="s">
        <v>243</v>
      </c>
      <c r="D931" s="135" t="s">
        <v>2493</v>
      </c>
      <c r="E931" s="135" t="s">
        <v>3181</v>
      </c>
      <c r="F931" s="135" t="s">
        <v>3182</v>
      </c>
      <c r="G931" s="135" t="s">
        <v>3186</v>
      </c>
      <c r="H931" s="135" t="s">
        <v>3458</v>
      </c>
      <c r="I931" s="135" t="s">
        <v>3457</v>
      </c>
      <c r="J931" s="135" t="s">
        <v>876</v>
      </c>
      <c r="K931" s="135" t="s">
        <v>924</v>
      </c>
      <c r="L931" s="138">
        <v>10000</v>
      </c>
      <c r="M931" s="140">
        <v>0</v>
      </c>
      <c r="N931" s="140">
        <v>0</v>
      </c>
      <c r="O931" s="140">
        <v>0</v>
      </c>
      <c r="P931" s="138">
        <f>SUM(Tabla20[[#This Row],[ADP]:[SFS - Salud Padres]])</f>
        <v>0</v>
      </c>
      <c r="Q931" s="138">
        <v>10000</v>
      </c>
      <c r="R931" s="135" t="str">
        <f>_xlfn.XLOOKUP(Tabla20[[#This Row],[cedula]],EMPXSEXO[NODOC],EMPXSEXO[GENERO])</f>
        <v>M</v>
      </c>
      <c r="S931" s="135" t="str">
        <f>_xlfn.XLOOKUP(Tabla20[[#This Row],[nomdepto]],Tabla21[LUGAR],Tabla21[CODLUGAR])</f>
        <v>01.83</v>
      </c>
      <c r="T931" s="135" t="s">
        <v>3724</v>
      </c>
      <c r="U931" s="135" t="s">
        <v>3723</v>
      </c>
      <c r="V931" s="137">
        <v>0</v>
      </c>
      <c r="W931" s="141">
        <v>0</v>
      </c>
      <c r="X931" s="141">
        <v>0</v>
      </c>
      <c r="Y931" s="137">
        <v>0</v>
      </c>
      <c r="Z931" s="141">
        <v>0</v>
      </c>
      <c r="AA931" s="140">
        <v>0</v>
      </c>
      <c r="AB931" s="137">
        <v>0</v>
      </c>
      <c r="AC931" s="137">
        <v>0</v>
      </c>
      <c r="AD931" s="137">
        <v>0</v>
      </c>
    </row>
    <row r="932" spans="1:30" hidden="1">
      <c r="A932" t="str">
        <f>Tabla20[[#This Row],[cedula]]&amp;Tabla20[[#This Row],[prog]]&amp;LEFT(Tabla20[[#This Row],[tipo]],3)</f>
        <v>4023762238201SEG</v>
      </c>
      <c r="B932" s="135" t="s">
        <v>2464</v>
      </c>
      <c r="C932" s="135" t="s">
        <v>243</v>
      </c>
      <c r="D932" s="135" t="s">
        <v>2493</v>
      </c>
      <c r="E932" s="135" t="s">
        <v>3181</v>
      </c>
      <c r="F932" s="135" t="s">
        <v>3182</v>
      </c>
      <c r="G932" s="135" t="s">
        <v>3185</v>
      </c>
      <c r="H932" s="135" t="s">
        <v>3392</v>
      </c>
      <c r="I932" s="135" t="s">
        <v>3391</v>
      </c>
      <c r="J932" s="135" t="s">
        <v>876</v>
      </c>
      <c r="K932" s="135" t="s">
        <v>924</v>
      </c>
      <c r="L932" s="138">
        <v>10000</v>
      </c>
      <c r="M932" s="141">
        <v>0</v>
      </c>
      <c r="N932" s="140">
        <v>0</v>
      </c>
      <c r="O932" s="140">
        <v>0</v>
      </c>
      <c r="P932" s="138">
        <f>SUM(Tabla20[[#This Row],[ADP]:[SFS - Salud Padres]])</f>
        <v>0</v>
      </c>
      <c r="Q932" s="138">
        <v>10000</v>
      </c>
      <c r="R932" s="135" t="str">
        <f>_xlfn.XLOOKUP(Tabla20[[#This Row],[cedula]],EMPXSEXO[NODOC],EMPXSEXO[GENERO])</f>
        <v>M</v>
      </c>
      <c r="S932" s="135" t="str">
        <f>_xlfn.XLOOKUP(Tabla20[[#This Row],[nomdepto]],Tabla21[LUGAR],Tabla21[CODLUGAR])</f>
        <v>01.83</v>
      </c>
      <c r="T932" s="135" t="s">
        <v>3724</v>
      </c>
      <c r="U932" s="135" t="s">
        <v>3723</v>
      </c>
      <c r="V932" s="137">
        <v>0</v>
      </c>
      <c r="W932" s="137">
        <v>0</v>
      </c>
      <c r="X932" s="137">
        <v>0</v>
      </c>
      <c r="Y932" s="137">
        <v>0</v>
      </c>
      <c r="Z932" s="137">
        <v>0</v>
      </c>
      <c r="AA932" s="140">
        <v>0</v>
      </c>
      <c r="AB932" s="137">
        <v>0</v>
      </c>
      <c r="AC932" s="137">
        <v>0</v>
      </c>
      <c r="AD932" s="137">
        <v>0</v>
      </c>
    </row>
    <row r="933" spans="1:30" hidden="1">
      <c r="A933" t="str">
        <f>Tabla20[[#This Row],[cedula]]&amp;Tabla20[[#This Row],[prog]]&amp;LEFT(Tabla20[[#This Row],[tipo]],3)</f>
        <v>2230125429201SEG</v>
      </c>
      <c r="B933" s="135" t="s">
        <v>2464</v>
      </c>
      <c r="C933" s="135" t="s">
        <v>243</v>
      </c>
      <c r="D933" s="135" t="s">
        <v>2493</v>
      </c>
      <c r="E933" s="135" t="s">
        <v>3181</v>
      </c>
      <c r="F933" s="135" t="s">
        <v>3182</v>
      </c>
      <c r="G933" s="135" t="s">
        <v>3186</v>
      </c>
      <c r="H933" s="135" t="s">
        <v>2510</v>
      </c>
      <c r="I933" s="135" t="s">
        <v>2509</v>
      </c>
      <c r="J933" s="135" t="s">
        <v>876</v>
      </c>
      <c r="K933" s="135" t="s">
        <v>924</v>
      </c>
      <c r="L933" s="138">
        <v>10000</v>
      </c>
      <c r="M933" s="141">
        <v>0</v>
      </c>
      <c r="N933" s="140">
        <v>0</v>
      </c>
      <c r="O933" s="140">
        <v>0</v>
      </c>
      <c r="P933" s="138">
        <f>SUM(Tabla20[[#This Row],[ADP]:[SFS - Salud Padres]])</f>
        <v>0</v>
      </c>
      <c r="Q933" s="138">
        <v>10000</v>
      </c>
      <c r="R933" s="135" t="str">
        <f>_xlfn.XLOOKUP(Tabla20[[#This Row],[cedula]],EMPXSEXO[NODOC],EMPXSEXO[GENERO])</f>
        <v>M</v>
      </c>
      <c r="S933" s="135" t="str">
        <f>_xlfn.XLOOKUP(Tabla20[[#This Row],[nomdepto]],Tabla21[LUGAR],Tabla21[CODLUGAR])</f>
        <v>01.83</v>
      </c>
      <c r="T933" s="135" t="s">
        <v>3724</v>
      </c>
      <c r="U933" s="135" t="s">
        <v>3723</v>
      </c>
      <c r="V933" s="137">
        <v>0</v>
      </c>
      <c r="W933" s="137">
        <v>0</v>
      </c>
      <c r="X933" s="141">
        <v>0</v>
      </c>
      <c r="Y933" s="137">
        <v>0</v>
      </c>
      <c r="Z933" s="137">
        <v>0</v>
      </c>
      <c r="AA933" s="140">
        <v>0</v>
      </c>
      <c r="AB933" s="137">
        <v>0</v>
      </c>
      <c r="AC933" s="137">
        <v>0</v>
      </c>
      <c r="AD933" s="141">
        <v>0</v>
      </c>
    </row>
    <row r="934" spans="1:30" hidden="1">
      <c r="A934" t="str">
        <f>Tabla20[[#This Row],[cedula]]&amp;Tabla20[[#This Row],[prog]]&amp;LEFT(Tabla20[[#This Row],[tipo]],3)</f>
        <v>0020150502101SEG</v>
      </c>
      <c r="B934" s="135" t="s">
        <v>2464</v>
      </c>
      <c r="C934" s="135" t="s">
        <v>243</v>
      </c>
      <c r="D934" s="135" t="s">
        <v>2493</v>
      </c>
      <c r="E934" s="135" t="s">
        <v>3181</v>
      </c>
      <c r="F934" s="135" t="s">
        <v>3182</v>
      </c>
      <c r="G934" s="135" t="s">
        <v>3187</v>
      </c>
      <c r="H934" s="135" t="s">
        <v>2629</v>
      </c>
      <c r="I934" s="135" t="s">
        <v>2601</v>
      </c>
      <c r="J934" s="135" t="s">
        <v>876</v>
      </c>
      <c r="K934" s="135" t="s">
        <v>924</v>
      </c>
      <c r="L934" s="138">
        <v>10000</v>
      </c>
      <c r="M934" s="140">
        <v>0</v>
      </c>
      <c r="N934" s="140">
        <v>0</v>
      </c>
      <c r="O934" s="140">
        <v>0</v>
      </c>
      <c r="P934" s="138">
        <f>SUM(Tabla20[[#This Row],[ADP]:[SFS - Salud Padres]])</f>
        <v>0</v>
      </c>
      <c r="Q934" s="138">
        <v>10000</v>
      </c>
      <c r="R934" s="135" t="str">
        <f>_xlfn.XLOOKUP(Tabla20[[#This Row],[cedula]],EMPXSEXO[NODOC],EMPXSEXO[GENERO])</f>
        <v>M</v>
      </c>
      <c r="S934" s="135" t="str">
        <f>_xlfn.XLOOKUP(Tabla20[[#This Row],[nomdepto]],Tabla21[LUGAR],Tabla21[CODLUGAR])</f>
        <v>01.83</v>
      </c>
      <c r="T934" s="135" t="s">
        <v>3724</v>
      </c>
      <c r="U934" s="135" t="s">
        <v>3723</v>
      </c>
      <c r="V934" s="137">
        <v>0</v>
      </c>
      <c r="W934" s="137">
        <v>0</v>
      </c>
      <c r="X934" s="137">
        <v>0</v>
      </c>
      <c r="Y934" s="137">
        <v>0</v>
      </c>
      <c r="Z934" s="137">
        <v>0</v>
      </c>
      <c r="AA934" s="140">
        <v>0</v>
      </c>
      <c r="AB934" s="137">
        <v>0</v>
      </c>
      <c r="AC934" s="137">
        <v>0</v>
      </c>
      <c r="AD934" s="137">
        <v>0</v>
      </c>
    </row>
    <row r="935" spans="1:30" hidden="1">
      <c r="A935" t="str">
        <f>Tabla20[[#This Row],[cedula]]&amp;Tabla20[[#This Row],[prog]]&amp;LEFT(Tabla20[[#This Row],[tipo]],3)</f>
        <v>0160015037701SEG</v>
      </c>
      <c r="B935" s="135" t="s">
        <v>2464</v>
      </c>
      <c r="C935" s="135" t="s">
        <v>243</v>
      </c>
      <c r="D935" s="135" t="s">
        <v>2493</v>
      </c>
      <c r="E935" s="135" t="s">
        <v>3181</v>
      </c>
      <c r="F935" s="135" t="s">
        <v>3182</v>
      </c>
      <c r="G935" s="135" t="s">
        <v>3186</v>
      </c>
      <c r="H935" s="135" t="s">
        <v>2575</v>
      </c>
      <c r="I935" s="135" t="s">
        <v>2561</v>
      </c>
      <c r="J935" s="135" t="s">
        <v>876</v>
      </c>
      <c r="K935" s="135" t="s">
        <v>924</v>
      </c>
      <c r="L935" s="138">
        <v>10000</v>
      </c>
      <c r="M935" s="140">
        <v>0</v>
      </c>
      <c r="N935" s="140">
        <v>0</v>
      </c>
      <c r="O935" s="140">
        <v>0</v>
      </c>
      <c r="P935" s="138">
        <f>SUM(Tabla20[[#This Row],[ADP]:[SFS - Salud Padres]])</f>
        <v>0</v>
      </c>
      <c r="Q935" s="138">
        <v>10000</v>
      </c>
      <c r="R935" s="135" t="str">
        <f>_xlfn.XLOOKUP(Tabla20[[#This Row],[cedula]],EMPXSEXO[NODOC],EMPXSEXO[GENERO])</f>
        <v>M</v>
      </c>
      <c r="S935" s="135" t="str">
        <f>_xlfn.XLOOKUP(Tabla20[[#This Row],[nomdepto]],Tabla21[LUGAR],Tabla21[CODLUGAR])</f>
        <v>01.83</v>
      </c>
      <c r="T935" s="135" t="s">
        <v>3724</v>
      </c>
      <c r="U935" s="135" t="s">
        <v>3723</v>
      </c>
      <c r="V935" s="137">
        <v>0</v>
      </c>
      <c r="W935" s="137">
        <v>0</v>
      </c>
      <c r="X935" s="137">
        <v>0</v>
      </c>
      <c r="Y935" s="137">
        <v>0</v>
      </c>
      <c r="Z935" s="137">
        <v>0</v>
      </c>
      <c r="AA935" s="140">
        <v>0</v>
      </c>
      <c r="AB935" s="137">
        <v>0</v>
      </c>
      <c r="AC935" s="137">
        <v>0</v>
      </c>
      <c r="AD935" s="140">
        <v>0</v>
      </c>
    </row>
    <row r="936" spans="1:30" hidden="1">
      <c r="A936" t="str">
        <f>Tabla20[[#This Row],[cedula]]&amp;Tabla20[[#This Row],[prog]]&amp;LEFT(Tabla20[[#This Row],[tipo]],3)</f>
        <v>0011911573101SEG</v>
      </c>
      <c r="B936" s="135" t="s">
        <v>2464</v>
      </c>
      <c r="C936" s="135" t="s">
        <v>243</v>
      </c>
      <c r="D936" s="135" t="s">
        <v>2493</v>
      </c>
      <c r="E936" s="135" t="s">
        <v>3181</v>
      </c>
      <c r="F936" s="135" t="s">
        <v>3182</v>
      </c>
      <c r="G936" s="135" t="s">
        <v>3184</v>
      </c>
      <c r="H936" s="135" t="s">
        <v>3153</v>
      </c>
      <c r="I936" s="135" t="s">
        <v>3152</v>
      </c>
      <c r="J936" s="135" t="s">
        <v>876</v>
      </c>
      <c r="K936" s="135" t="s">
        <v>924</v>
      </c>
      <c r="L936" s="138">
        <v>10000</v>
      </c>
      <c r="M936" s="140">
        <v>0</v>
      </c>
      <c r="N936" s="140">
        <v>0</v>
      </c>
      <c r="O936" s="140">
        <v>0</v>
      </c>
      <c r="P936" s="138">
        <f>SUM(Tabla20[[#This Row],[ADP]:[SFS - Salud Padres]])</f>
        <v>0</v>
      </c>
      <c r="Q936" s="138">
        <v>10000</v>
      </c>
      <c r="R936" s="135" t="str">
        <f>_xlfn.XLOOKUP(Tabla20[[#This Row],[cedula]],EMPXSEXO[NODOC],EMPXSEXO[GENERO])</f>
        <v>M</v>
      </c>
      <c r="S936" s="135" t="str">
        <f>_xlfn.XLOOKUP(Tabla20[[#This Row],[nomdepto]],Tabla21[LUGAR],Tabla21[CODLUGAR])</f>
        <v>01.83</v>
      </c>
      <c r="T936" s="135" t="s">
        <v>3724</v>
      </c>
      <c r="U936" s="135" t="s">
        <v>3723</v>
      </c>
      <c r="V936" s="137">
        <v>0</v>
      </c>
      <c r="W936" s="137">
        <v>0</v>
      </c>
      <c r="X936" s="141">
        <v>0</v>
      </c>
      <c r="Y936" s="137">
        <v>0</v>
      </c>
      <c r="Z936" s="141">
        <v>0</v>
      </c>
      <c r="AA936" s="140">
        <v>0</v>
      </c>
      <c r="AB936" s="137">
        <v>0</v>
      </c>
      <c r="AC936" s="137">
        <v>0</v>
      </c>
      <c r="AD936" s="137">
        <v>0</v>
      </c>
    </row>
    <row r="937" spans="1:30" hidden="1">
      <c r="A937" t="str">
        <f>Tabla20[[#This Row],[cedula]]&amp;Tabla20[[#This Row],[prog]]&amp;LEFT(Tabla20[[#This Row],[tipo]],3)</f>
        <v>4021368507201SEG</v>
      </c>
      <c r="B937" s="135" t="s">
        <v>2464</v>
      </c>
      <c r="C937" s="135" t="s">
        <v>243</v>
      </c>
      <c r="D937" s="135" t="s">
        <v>2493</v>
      </c>
      <c r="E937" s="135" t="s">
        <v>3181</v>
      </c>
      <c r="F937" s="135" t="s">
        <v>3182</v>
      </c>
      <c r="G937" s="135" t="s">
        <v>3184</v>
      </c>
      <c r="H937" s="135" t="s">
        <v>2990</v>
      </c>
      <c r="I937" s="135" t="s">
        <v>2989</v>
      </c>
      <c r="J937" s="135" t="s">
        <v>876</v>
      </c>
      <c r="K937" s="135" t="s">
        <v>924</v>
      </c>
      <c r="L937" s="138">
        <v>10000</v>
      </c>
      <c r="M937" s="140">
        <v>0</v>
      </c>
      <c r="N937" s="140">
        <v>0</v>
      </c>
      <c r="O937" s="140">
        <v>0</v>
      </c>
      <c r="P937" s="138">
        <f>SUM(Tabla20[[#This Row],[ADP]:[SFS - Salud Padres]])</f>
        <v>0</v>
      </c>
      <c r="Q937" s="138">
        <v>10000</v>
      </c>
      <c r="R937" s="135" t="str">
        <f>_xlfn.XLOOKUP(Tabla20[[#This Row],[cedula]],EMPXSEXO[NODOC],EMPXSEXO[GENERO])</f>
        <v>M</v>
      </c>
      <c r="S937" s="135" t="str">
        <f>_xlfn.XLOOKUP(Tabla20[[#This Row],[nomdepto]],Tabla21[LUGAR],Tabla21[CODLUGAR])</f>
        <v>01.83</v>
      </c>
      <c r="T937" s="135" t="s">
        <v>3724</v>
      </c>
      <c r="U937" s="135" t="s">
        <v>3723</v>
      </c>
      <c r="V937" s="137">
        <v>0</v>
      </c>
      <c r="W937" s="141">
        <v>0</v>
      </c>
      <c r="X937" s="140">
        <v>0</v>
      </c>
      <c r="Y937" s="137">
        <v>0</v>
      </c>
      <c r="Z937" s="137">
        <v>0</v>
      </c>
      <c r="AA937" s="140">
        <v>0</v>
      </c>
      <c r="AB937" s="137">
        <v>0</v>
      </c>
      <c r="AC937" s="137">
        <v>0</v>
      </c>
      <c r="AD937" s="141">
        <v>0</v>
      </c>
    </row>
    <row r="938" spans="1:30" hidden="1">
      <c r="A938" t="str">
        <f>Tabla20[[#This Row],[cedula]]&amp;Tabla20[[#This Row],[prog]]&amp;LEFT(Tabla20[[#This Row],[tipo]],3)</f>
        <v>0160011657601SEG</v>
      </c>
      <c r="B938" s="135" t="s">
        <v>2464</v>
      </c>
      <c r="C938" s="135" t="s">
        <v>243</v>
      </c>
      <c r="D938" s="135" t="s">
        <v>2493</v>
      </c>
      <c r="E938" s="135" t="s">
        <v>3181</v>
      </c>
      <c r="F938" s="135" t="s">
        <v>3182</v>
      </c>
      <c r="G938" s="135" t="s">
        <v>3189</v>
      </c>
      <c r="H938" s="135" t="s">
        <v>2475</v>
      </c>
      <c r="I938" s="135" t="s">
        <v>2486</v>
      </c>
      <c r="J938" s="135" t="s">
        <v>876</v>
      </c>
      <c r="K938" s="135" t="s">
        <v>924</v>
      </c>
      <c r="L938" s="138">
        <v>10000</v>
      </c>
      <c r="M938" s="140">
        <v>0</v>
      </c>
      <c r="N938" s="140">
        <v>0</v>
      </c>
      <c r="O938" s="140">
        <v>0</v>
      </c>
      <c r="P938" s="138">
        <f>SUM(Tabla20[[#This Row],[ADP]:[SFS - Salud Padres]])</f>
        <v>0</v>
      </c>
      <c r="Q938" s="138">
        <v>10000</v>
      </c>
      <c r="R938" s="135" t="str">
        <f>_xlfn.XLOOKUP(Tabla20[[#This Row],[cedula]],EMPXSEXO[NODOC],EMPXSEXO[GENERO])</f>
        <v>M</v>
      </c>
      <c r="S938" s="135" t="str">
        <f>_xlfn.XLOOKUP(Tabla20[[#This Row],[nomdepto]],Tabla21[LUGAR],Tabla21[CODLUGAR])</f>
        <v>01.83</v>
      </c>
      <c r="T938" s="135" t="s">
        <v>3724</v>
      </c>
      <c r="U938" s="135" t="s">
        <v>3723</v>
      </c>
      <c r="V938" s="137">
        <v>0</v>
      </c>
      <c r="W938" s="137">
        <v>0</v>
      </c>
      <c r="X938" s="140">
        <v>0</v>
      </c>
      <c r="Y938" s="137">
        <v>0</v>
      </c>
      <c r="Z938" s="137">
        <v>0</v>
      </c>
      <c r="AA938" s="140">
        <v>0</v>
      </c>
      <c r="AB938" s="137">
        <v>0</v>
      </c>
      <c r="AC938" s="137">
        <v>0</v>
      </c>
      <c r="AD938" s="141">
        <v>0</v>
      </c>
    </row>
    <row r="939" spans="1:30" hidden="1">
      <c r="A939" t="str">
        <f>Tabla20[[#This Row],[cedula]]&amp;Tabla20[[#This Row],[prog]]&amp;LEFT(Tabla20[[#This Row],[tipo]],3)</f>
        <v>4021368400001SEG</v>
      </c>
      <c r="B939" s="135" t="s">
        <v>2464</v>
      </c>
      <c r="C939" s="135" t="s">
        <v>243</v>
      </c>
      <c r="D939" s="135" t="s">
        <v>2493</v>
      </c>
      <c r="E939" s="135" t="s">
        <v>3181</v>
      </c>
      <c r="F939" s="135" t="s">
        <v>3182</v>
      </c>
      <c r="G939" s="135" t="s">
        <v>3190</v>
      </c>
      <c r="H939" s="135" t="s">
        <v>3460</v>
      </c>
      <c r="I939" s="135" t="s">
        <v>3459</v>
      </c>
      <c r="J939" s="135" t="s">
        <v>876</v>
      </c>
      <c r="K939" s="135" t="s">
        <v>924</v>
      </c>
      <c r="L939" s="138">
        <v>10000</v>
      </c>
      <c r="M939" s="140">
        <v>0</v>
      </c>
      <c r="N939" s="140">
        <v>0</v>
      </c>
      <c r="O939" s="140">
        <v>0</v>
      </c>
      <c r="P939" s="138">
        <f>SUM(Tabla20[[#This Row],[ADP]:[SFS - Salud Padres]])</f>
        <v>0</v>
      </c>
      <c r="Q939" s="138">
        <v>10000</v>
      </c>
      <c r="R939" s="135" t="str">
        <f>_xlfn.XLOOKUP(Tabla20[[#This Row],[cedula]],EMPXSEXO[NODOC],EMPXSEXO[GENERO])</f>
        <v>M</v>
      </c>
      <c r="S939" s="135" t="str">
        <f>_xlfn.XLOOKUP(Tabla20[[#This Row],[nomdepto]],Tabla21[LUGAR],Tabla21[CODLUGAR])</f>
        <v>01.83</v>
      </c>
      <c r="T939" s="135" t="s">
        <v>3724</v>
      </c>
      <c r="U939" s="135" t="s">
        <v>3723</v>
      </c>
      <c r="V939" s="137">
        <v>0</v>
      </c>
      <c r="W939" s="141">
        <v>0</v>
      </c>
      <c r="X939" s="141">
        <v>0</v>
      </c>
      <c r="Y939" s="137">
        <v>0</v>
      </c>
      <c r="Z939" s="141">
        <v>0</v>
      </c>
      <c r="AA939" s="140">
        <v>0</v>
      </c>
      <c r="AB939" s="137">
        <v>0</v>
      </c>
      <c r="AC939" s="137">
        <v>0</v>
      </c>
      <c r="AD939" s="141">
        <v>0</v>
      </c>
    </row>
    <row r="940" spans="1:30" hidden="1">
      <c r="A940" t="str">
        <f>Tabla20[[#This Row],[cedula]]&amp;Tabla20[[#This Row],[prog]]&amp;LEFT(Tabla20[[#This Row],[tipo]],3)</f>
        <v>0760022149801SEG</v>
      </c>
      <c r="B940" s="135" t="s">
        <v>2464</v>
      </c>
      <c r="C940" s="135" t="s">
        <v>243</v>
      </c>
      <c r="D940" s="135" t="s">
        <v>2493</v>
      </c>
      <c r="E940" s="135" t="s">
        <v>3181</v>
      </c>
      <c r="F940" s="135" t="s">
        <v>3182</v>
      </c>
      <c r="G940" s="135" t="s">
        <v>3184</v>
      </c>
      <c r="H940" s="135" t="s">
        <v>3021</v>
      </c>
      <c r="I940" s="135" t="s">
        <v>3041</v>
      </c>
      <c r="J940" s="135" t="s">
        <v>876</v>
      </c>
      <c r="K940" s="135" t="s">
        <v>924</v>
      </c>
      <c r="L940" s="138">
        <v>10000</v>
      </c>
      <c r="M940" s="140">
        <v>0</v>
      </c>
      <c r="N940" s="140">
        <v>0</v>
      </c>
      <c r="O940" s="140">
        <v>0</v>
      </c>
      <c r="P940" s="138">
        <f>SUM(Tabla20[[#This Row],[ADP]:[SFS - Salud Padres]])</f>
        <v>0</v>
      </c>
      <c r="Q940" s="138">
        <v>10000</v>
      </c>
      <c r="R940" s="135" t="str">
        <f>_xlfn.XLOOKUP(Tabla20[[#This Row],[cedula]],EMPXSEXO[NODOC],EMPXSEXO[GENERO])</f>
        <v>M</v>
      </c>
      <c r="S940" s="135" t="str">
        <f>_xlfn.XLOOKUP(Tabla20[[#This Row],[nomdepto]],Tabla21[LUGAR],Tabla21[CODLUGAR])</f>
        <v>01.83</v>
      </c>
      <c r="T940" s="135" t="s">
        <v>3724</v>
      </c>
      <c r="U940" s="135" t="s">
        <v>3723</v>
      </c>
      <c r="V940" s="137">
        <v>0</v>
      </c>
      <c r="W940" s="141">
        <v>0</v>
      </c>
      <c r="X940" s="137">
        <v>0</v>
      </c>
      <c r="Y940" s="137">
        <v>0</v>
      </c>
      <c r="Z940" s="137">
        <v>0</v>
      </c>
      <c r="AA940" s="140">
        <v>0</v>
      </c>
      <c r="AB940" s="137">
        <v>0</v>
      </c>
      <c r="AC940" s="137">
        <v>0</v>
      </c>
      <c r="AD940" s="137">
        <v>0</v>
      </c>
    </row>
    <row r="941" spans="1:30" hidden="1">
      <c r="A941" t="str">
        <f>Tabla20[[#This Row],[cedula]]&amp;Tabla20[[#This Row],[prog]]&amp;LEFT(Tabla20[[#This Row],[tipo]],3)</f>
        <v>4022647949701SEG</v>
      </c>
      <c r="B941" s="135" t="s">
        <v>2464</v>
      </c>
      <c r="C941" s="135" t="s">
        <v>243</v>
      </c>
      <c r="D941" s="135" t="s">
        <v>2493</v>
      </c>
      <c r="E941" s="135" t="s">
        <v>3181</v>
      </c>
      <c r="F941" s="135" t="s">
        <v>3182</v>
      </c>
      <c r="G941" s="135" t="s">
        <v>3184</v>
      </c>
      <c r="H941" s="135" t="s">
        <v>3315</v>
      </c>
      <c r="I941" s="135" t="s">
        <v>3314</v>
      </c>
      <c r="J941" s="135" t="s">
        <v>876</v>
      </c>
      <c r="K941" s="135" t="s">
        <v>924</v>
      </c>
      <c r="L941" s="138">
        <v>10000</v>
      </c>
      <c r="M941" s="140">
        <v>0</v>
      </c>
      <c r="N941" s="140">
        <v>0</v>
      </c>
      <c r="O941" s="140">
        <v>0</v>
      </c>
      <c r="P941" s="138">
        <f>SUM(Tabla20[[#This Row],[ADP]:[SFS - Salud Padres]])</f>
        <v>0</v>
      </c>
      <c r="Q941" s="138">
        <v>10000</v>
      </c>
      <c r="R941" s="135" t="str">
        <f>_xlfn.XLOOKUP(Tabla20[[#This Row],[cedula]],EMPXSEXO[NODOC],EMPXSEXO[GENERO])</f>
        <v>M</v>
      </c>
      <c r="S941" s="135" t="str">
        <f>_xlfn.XLOOKUP(Tabla20[[#This Row],[nomdepto]],Tabla21[LUGAR],Tabla21[CODLUGAR])</f>
        <v>01.83</v>
      </c>
      <c r="T941" s="135" t="s">
        <v>3724</v>
      </c>
      <c r="U941" s="135" t="s">
        <v>3723</v>
      </c>
      <c r="V941" s="137">
        <v>0</v>
      </c>
      <c r="W941" s="141">
        <v>0</v>
      </c>
      <c r="X941" s="140">
        <v>0</v>
      </c>
      <c r="Y941" s="137">
        <v>0</v>
      </c>
      <c r="Z941" s="141">
        <v>0</v>
      </c>
      <c r="AA941" s="140">
        <v>0</v>
      </c>
      <c r="AB941" s="137">
        <v>0</v>
      </c>
      <c r="AC941" s="137">
        <v>0</v>
      </c>
      <c r="AD941" s="141">
        <v>0</v>
      </c>
    </row>
    <row r="942" spans="1:30" hidden="1">
      <c r="A942" t="str">
        <f>Tabla20[[#This Row],[cedula]]&amp;Tabla20[[#This Row],[prog]]&amp;LEFT(Tabla20[[#This Row],[tipo]],3)</f>
        <v>0970029447401SEG</v>
      </c>
      <c r="B942" s="135" t="s">
        <v>2464</v>
      </c>
      <c r="C942" s="135" t="s">
        <v>243</v>
      </c>
      <c r="D942" s="135" t="s">
        <v>2493</v>
      </c>
      <c r="E942" s="135" t="s">
        <v>3181</v>
      </c>
      <c r="F942" s="135" t="s">
        <v>3182</v>
      </c>
      <c r="G942" s="135" t="s">
        <v>3186</v>
      </c>
      <c r="H942" s="135" t="s">
        <v>3317</v>
      </c>
      <c r="I942" s="135" t="s">
        <v>3316</v>
      </c>
      <c r="J942" s="135" t="s">
        <v>876</v>
      </c>
      <c r="K942" s="135" t="s">
        <v>924</v>
      </c>
      <c r="L942" s="138">
        <v>10000</v>
      </c>
      <c r="M942" s="141">
        <v>0</v>
      </c>
      <c r="N942" s="140">
        <v>0</v>
      </c>
      <c r="O942" s="140">
        <v>0</v>
      </c>
      <c r="P942" s="138">
        <f>SUM(Tabla20[[#This Row],[ADP]:[SFS - Salud Padres]])</f>
        <v>0</v>
      </c>
      <c r="Q942" s="138">
        <v>10000</v>
      </c>
      <c r="R942" s="135" t="str">
        <f>_xlfn.XLOOKUP(Tabla20[[#This Row],[cedula]],EMPXSEXO[NODOC],EMPXSEXO[GENERO])</f>
        <v>M</v>
      </c>
      <c r="S942" s="135" t="str">
        <f>_xlfn.XLOOKUP(Tabla20[[#This Row],[nomdepto]],Tabla21[LUGAR],Tabla21[CODLUGAR])</f>
        <v>01.83</v>
      </c>
      <c r="T942" s="135" t="s">
        <v>3724</v>
      </c>
      <c r="U942" s="135" t="s">
        <v>3723</v>
      </c>
      <c r="V942" s="137">
        <v>0</v>
      </c>
      <c r="W942" s="137">
        <v>0</v>
      </c>
      <c r="X942" s="137">
        <v>0</v>
      </c>
      <c r="Y942" s="137">
        <v>0</v>
      </c>
      <c r="Z942" s="137">
        <v>0</v>
      </c>
      <c r="AA942" s="140">
        <v>0</v>
      </c>
      <c r="AB942" s="137">
        <v>0</v>
      </c>
      <c r="AC942" s="137">
        <v>0</v>
      </c>
      <c r="AD942" s="137">
        <v>0</v>
      </c>
    </row>
    <row r="943" spans="1:30" hidden="1">
      <c r="A943" t="str">
        <f>Tabla20[[#This Row],[cedula]]&amp;Tabla20[[#This Row],[prog]]&amp;LEFT(Tabla20[[#This Row],[tipo]],3)</f>
        <v>2230140676901SEG</v>
      </c>
      <c r="B943" s="135" t="s">
        <v>2464</v>
      </c>
      <c r="C943" s="135" t="s">
        <v>243</v>
      </c>
      <c r="D943" s="135" t="s">
        <v>2493</v>
      </c>
      <c r="E943" s="135" t="s">
        <v>3181</v>
      </c>
      <c r="F943" s="135" t="s">
        <v>3182</v>
      </c>
      <c r="G943" s="135" t="s">
        <v>3190</v>
      </c>
      <c r="H943" s="135" t="s">
        <v>3083</v>
      </c>
      <c r="I943" s="135" t="s">
        <v>3098</v>
      </c>
      <c r="J943" s="135" t="s">
        <v>876</v>
      </c>
      <c r="K943" s="135" t="s">
        <v>924</v>
      </c>
      <c r="L943" s="138">
        <v>10000</v>
      </c>
      <c r="M943" s="140">
        <v>0</v>
      </c>
      <c r="N943" s="140">
        <v>0</v>
      </c>
      <c r="O943" s="140">
        <v>0</v>
      </c>
      <c r="P943" s="138">
        <f>SUM(Tabla20[[#This Row],[ADP]:[SFS - Salud Padres]])</f>
        <v>0</v>
      </c>
      <c r="Q943" s="138">
        <v>10000</v>
      </c>
      <c r="R943" s="135" t="str">
        <f>_xlfn.XLOOKUP(Tabla20[[#This Row],[cedula]],EMPXSEXO[NODOC],EMPXSEXO[GENERO])</f>
        <v>F</v>
      </c>
      <c r="S943" s="135" t="str">
        <f>_xlfn.XLOOKUP(Tabla20[[#This Row],[nomdepto]],Tabla21[LUGAR],Tabla21[CODLUGAR])</f>
        <v>01.83</v>
      </c>
      <c r="T943" s="135" t="s">
        <v>3724</v>
      </c>
      <c r="U943" s="135" t="s">
        <v>3723</v>
      </c>
      <c r="V943" s="137">
        <v>0</v>
      </c>
      <c r="W943" s="140">
        <v>0</v>
      </c>
      <c r="X943" s="137">
        <v>0</v>
      </c>
      <c r="Y943" s="137">
        <v>0</v>
      </c>
      <c r="Z943" s="137">
        <v>0</v>
      </c>
      <c r="AA943" s="140">
        <v>0</v>
      </c>
      <c r="AB943" s="137">
        <v>0</v>
      </c>
      <c r="AC943" s="137">
        <v>0</v>
      </c>
      <c r="AD943" s="137">
        <v>0</v>
      </c>
    </row>
    <row r="944" spans="1:30" hidden="1">
      <c r="A944" t="str">
        <f>Tabla20[[#This Row],[cedula]]&amp;Tabla20[[#This Row],[prog]]&amp;LEFT(Tabla20[[#This Row],[tipo]],3)</f>
        <v>1310000824501SEG</v>
      </c>
      <c r="B944" s="135" t="s">
        <v>2464</v>
      </c>
      <c r="C944" s="135" t="s">
        <v>243</v>
      </c>
      <c r="D944" s="135" t="s">
        <v>2493</v>
      </c>
      <c r="E944" s="135" t="s">
        <v>3181</v>
      </c>
      <c r="F944" s="135" t="s">
        <v>3182</v>
      </c>
      <c r="G944" s="135" t="s">
        <v>3186</v>
      </c>
      <c r="H944" s="135" t="s">
        <v>2576</v>
      </c>
      <c r="I944" s="135" t="s">
        <v>2562</v>
      </c>
      <c r="J944" s="135" t="s">
        <v>876</v>
      </c>
      <c r="K944" s="135" t="s">
        <v>924</v>
      </c>
      <c r="L944" s="138">
        <v>10000</v>
      </c>
      <c r="M944" s="140">
        <v>0</v>
      </c>
      <c r="N944" s="140">
        <v>0</v>
      </c>
      <c r="O944" s="140">
        <v>0</v>
      </c>
      <c r="P944" s="138">
        <f>SUM(Tabla20[[#This Row],[ADP]:[SFS - Salud Padres]])</f>
        <v>0</v>
      </c>
      <c r="Q944" s="138">
        <v>10000</v>
      </c>
      <c r="R944" s="135" t="str">
        <f>_xlfn.XLOOKUP(Tabla20[[#This Row],[cedula]],EMPXSEXO[NODOC],EMPXSEXO[GENERO])</f>
        <v>M</v>
      </c>
      <c r="S944" s="135" t="str">
        <f>_xlfn.XLOOKUP(Tabla20[[#This Row],[nomdepto]],Tabla21[LUGAR],Tabla21[CODLUGAR])</f>
        <v>01.83</v>
      </c>
      <c r="T944" s="135" t="s">
        <v>3724</v>
      </c>
      <c r="U944" s="135" t="s">
        <v>3723</v>
      </c>
      <c r="V944" s="137">
        <v>0</v>
      </c>
      <c r="W944" s="141">
        <v>0</v>
      </c>
      <c r="X944" s="141">
        <v>0</v>
      </c>
      <c r="Y944" s="137">
        <v>0</v>
      </c>
      <c r="Z944" s="141">
        <v>0</v>
      </c>
      <c r="AA944" s="140">
        <v>0</v>
      </c>
      <c r="AB944" s="137">
        <v>0</v>
      </c>
      <c r="AC944" s="137">
        <v>0</v>
      </c>
      <c r="AD944" s="137">
        <v>0</v>
      </c>
    </row>
    <row r="945" spans="1:30" hidden="1">
      <c r="A945" t="str">
        <f>Tabla20[[#This Row],[cedula]]&amp;Tabla20[[#This Row],[prog]]&amp;LEFT(Tabla20[[#This Row],[tipo]],3)</f>
        <v>2230012815801SEG</v>
      </c>
      <c r="B945" s="135" t="s">
        <v>2464</v>
      </c>
      <c r="C945" s="135" t="s">
        <v>243</v>
      </c>
      <c r="D945" s="135" t="s">
        <v>2493</v>
      </c>
      <c r="E945" s="135" t="s">
        <v>3181</v>
      </c>
      <c r="F945" s="135" t="s">
        <v>3182</v>
      </c>
      <c r="G945" s="135" t="s">
        <v>3184</v>
      </c>
      <c r="H945" s="135" t="s">
        <v>3396</v>
      </c>
      <c r="I945" s="135" t="s">
        <v>3395</v>
      </c>
      <c r="J945" s="135" t="s">
        <v>876</v>
      </c>
      <c r="K945" s="135" t="s">
        <v>924</v>
      </c>
      <c r="L945" s="138">
        <v>10000</v>
      </c>
      <c r="M945" s="141">
        <v>0</v>
      </c>
      <c r="N945" s="140">
        <v>0</v>
      </c>
      <c r="O945" s="140">
        <v>0</v>
      </c>
      <c r="P945" s="138">
        <f>SUM(Tabla20[[#This Row],[ADP]:[SFS - Salud Padres]])</f>
        <v>0</v>
      </c>
      <c r="Q945" s="138">
        <v>10000</v>
      </c>
      <c r="R945" s="135" t="str">
        <f>_xlfn.XLOOKUP(Tabla20[[#This Row],[cedula]],EMPXSEXO[NODOC],EMPXSEXO[GENERO])</f>
        <v>M</v>
      </c>
      <c r="S945" s="135" t="str">
        <f>_xlfn.XLOOKUP(Tabla20[[#This Row],[nomdepto]],Tabla21[LUGAR],Tabla21[CODLUGAR])</f>
        <v>01.83</v>
      </c>
      <c r="T945" s="135" t="s">
        <v>3724</v>
      </c>
      <c r="U945" s="135" t="s">
        <v>3723</v>
      </c>
      <c r="V945" s="137">
        <v>0</v>
      </c>
      <c r="W945" s="137">
        <v>0</v>
      </c>
      <c r="X945" s="137">
        <v>0</v>
      </c>
      <c r="Y945" s="137">
        <v>0</v>
      </c>
      <c r="Z945" s="137">
        <v>0</v>
      </c>
      <c r="AA945" s="140">
        <v>0</v>
      </c>
      <c r="AB945" s="137">
        <v>0</v>
      </c>
      <c r="AC945" s="137">
        <v>0</v>
      </c>
      <c r="AD945" s="137">
        <v>0</v>
      </c>
    </row>
    <row r="946" spans="1:30" hidden="1">
      <c r="A946" t="str">
        <f>Tabla20[[#This Row],[cedula]]&amp;Tabla20[[#This Row],[prog]]&amp;LEFT(Tabla20[[#This Row],[tipo]],3)</f>
        <v>0011259722401SEG</v>
      </c>
      <c r="B946" s="135" t="s">
        <v>2464</v>
      </c>
      <c r="C946" s="135" t="s">
        <v>243</v>
      </c>
      <c r="D946" s="135" t="s">
        <v>2493</v>
      </c>
      <c r="E946" s="135" t="s">
        <v>3181</v>
      </c>
      <c r="F946" s="135" t="s">
        <v>3182</v>
      </c>
      <c r="G946" s="135" t="s">
        <v>3186</v>
      </c>
      <c r="H946" s="135" t="s">
        <v>2392</v>
      </c>
      <c r="I946" s="135" t="s">
        <v>1490</v>
      </c>
      <c r="J946" s="135" t="s">
        <v>876</v>
      </c>
      <c r="K946" s="135" t="s">
        <v>924</v>
      </c>
      <c r="L946" s="138">
        <v>10000</v>
      </c>
      <c r="M946" s="140">
        <v>0</v>
      </c>
      <c r="N946" s="140">
        <v>0</v>
      </c>
      <c r="O946" s="140">
        <v>0</v>
      </c>
      <c r="P946" s="138">
        <f>SUM(Tabla20[[#This Row],[ADP]:[SFS - Salud Padres]])</f>
        <v>0</v>
      </c>
      <c r="Q946" s="138">
        <v>10000</v>
      </c>
      <c r="R946" s="135" t="str">
        <f>_xlfn.XLOOKUP(Tabla20[[#This Row],[cedula]],EMPXSEXO[NODOC],EMPXSEXO[GENERO])</f>
        <v>M</v>
      </c>
      <c r="S946" s="135" t="str">
        <f>_xlfn.XLOOKUP(Tabla20[[#This Row],[nomdepto]],Tabla21[LUGAR],Tabla21[CODLUGAR])</f>
        <v>01.83</v>
      </c>
      <c r="T946" s="135" t="s">
        <v>3724</v>
      </c>
      <c r="U946" s="135" t="s">
        <v>3723</v>
      </c>
      <c r="V946" s="137">
        <v>0</v>
      </c>
      <c r="W946" s="137">
        <v>0</v>
      </c>
      <c r="X946" s="137">
        <v>0</v>
      </c>
      <c r="Y946" s="137">
        <v>0</v>
      </c>
      <c r="Z946" s="137">
        <v>0</v>
      </c>
      <c r="AA946" s="140">
        <v>0</v>
      </c>
      <c r="AB946" s="137">
        <v>0</v>
      </c>
      <c r="AC946" s="137">
        <v>0</v>
      </c>
      <c r="AD946" s="137">
        <v>0</v>
      </c>
    </row>
    <row r="947" spans="1:30" hidden="1">
      <c r="A947" t="str">
        <f>Tabla20[[#This Row],[cedula]]&amp;Tabla20[[#This Row],[prog]]&amp;LEFT(Tabla20[[#This Row],[tipo]],3)</f>
        <v>0930064121501SEG</v>
      </c>
      <c r="B947" s="135" t="s">
        <v>2464</v>
      </c>
      <c r="C947" s="135" t="s">
        <v>243</v>
      </c>
      <c r="D947" s="135" t="s">
        <v>2493</v>
      </c>
      <c r="E947" s="135" t="s">
        <v>3181</v>
      </c>
      <c r="F947" s="135" t="s">
        <v>3182</v>
      </c>
      <c r="G947" s="135" t="s">
        <v>3186</v>
      </c>
      <c r="H947" s="135" t="s">
        <v>3760</v>
      </c>
      <c r="I947" s="135" t="s">
        <v>3759</v>
      </c>
      <c r="J947" s="135" t="s">
        <v>876</v>
      </c>
      <c r="K947" s="135" t="s">
        <v>924</v>
      </c>
      <c r="L947" s="138">
        <v>10000</v>
      </c>
      <c r="M947" s="140">
        <v>0</v>
      </c>
      <c r="N947" s="140">
        <v>0</v>
      </c>
      <c r="O947" s="140">
        <v>0</v>
      </c>
      <c r="P947" s="138">
        <f>SUM(Tabla20[[#This Row],[ADP]:[SFS - Salud Padres]])</f>
        <v>0</v>
      </c>
      <c r="Q947" s="138">
        <v>10000</v>
      </c>
      <c r="R947" s="135" t="str">
        <f>_xlfn.XLOOKUP(Tabla20[[#This Row],[cedula]],EMPXSEXO[NODOC],EMPXSEXO[GENERO])</f>
        <v>M</v>
      </c>
      <c r="S947" s="135" t="str">
        <f>_xlfn.XLOOKUP(Tabla20[[#This Row],[nomdepto]],Tabla21[LUGAR],Tabla21[CODLUGAR])</f>
        <v>01.83</v>
      </c>
      <c r="T947" s="135" t="s">
        <v>3724</v>
      </c>
      <c r="U947" s="135" t="s">
        <v>3723</v>
      </c>
      <c r="V947" s="137">
        <v>0</v>
      </c>
      <c r="W947" s="137">
        <v>0</v>
      </c>
      <c r="X947" s="141">
        <v>0</v>
      </c>
      <c r="Y947" s="137">
        <v>0</v>
      </c>
      <c r="Z947" s="137">
        <v>0</v>
      </c>
      <c r="AA947" s="140">
        <v>0</v>
      </c>
      <c r="AB947" s="137">
        <v>0</v>
      </c>
      <c r="AC947" s="137">
        <v>0</v>
      </c>
      <c r="AD947" s="137">
        <v>0</v>
      </c>
    </row>
    <row r="948" spans="1:30" hidden="1">
      <c r="A948" t="str">
        <f>Tabla20[[#This Row],[cedula]]&amp;Tabla20[[#This Row],[prog]]&amp;LEFT(Tabla20[[#This Row],[tipo]],3)</f>
        <v>4021353650701SEG</v>
      </c>
      <c r="B948" s="135" t="s">
        <v>2464</v>
      </c>
      <c r="C948" s="135" t="s">
        <v>243</v>
      </c>
      <c r="D948" s="135" t="s">
        <v>2493</v>
      </c>
      <c r="E948" s="135" t="s">
        <v>3181</v>
      </c>
      <c r="F948" s="135" t="s">
        <v>3182</v>
      </c>
      <c r="G948" s="135" t="s">
        <v>3184</v>
      </c>
      <c r="H948" s="135" t="s">
        <v>2395</v>
      </c>
      <c r="I948" s="135" t="s">
        <v>1539</v>
      </c>
      <c r="J948" s="135" t="s">
        <v>876</v>
      </c>
      <c r="K948" s="135" t="s">
        <v>924</v>
      </c>
      <c r="L948" s="138">
        <v>10000</v>
      </c>
      <c r="M948" s="140">
        <v>0</v>
      </c>
      <c r="N948" s="140">
        <v>0</v>
      </c>
      <c r="O948" s="140">
        <v>0</v>
      </c>
      <c r="P948" s="138">
        <f>SUM(Tabla20[[#This Row],[ADP]:[SFS - Salud Padres]])</f>
        <v>0</v>
      </c>
      <c r="Q948" s="138">
        <v>10000</v>
      </c>
      <c r="R948" s="135" t="str">
        <f>_xlfn.XLOOKUP(Tabla20[[#This Row],[cedula]],EMPXSEXO[NODOC],EMPXSEXO[GENERO])</f>
        <v>M</v>
      </c>
      <c r="S948" s="135" t="str">
        <f>_xlfn.XLOOKUP(Tabla20[[#This Row],[nomdepto]],Tabla21[LUGAR],Tabla21[CODLUGAR])</f>
        <v>01.83</v>
      </c>
      <c r="T948" s="135" t="s">
        <v>3724</v>
      </c>
      <c r="U948" s="135" t="s">
        <v>3723</v>
      </c>
      <c r="V948" s="137">
        <v>0</v>
      </c>
      <c r="W948" s="137">
        <v>0</v>
      </c>
      <c r="X948" s="141">
        <v>0</v>
      </c>
      <c r="Y948" s="137">
        <v>0</v>
      </c>
      <c r="Z948" s="137">
        <v>0</v>
      </c>
      <c r="AA948" s="140">
        <v>0</v>
      </c>
      <c r="AB948" s="137">
        <v>0</v>
      </c>
      <c r="AC948" s="137">
        <v>0</v>
      </c>
      <c r="AD948" s="137">
        <v>0</v>
      </c>
    </row>
    <row r="949" spans="1:30" hidden="1">
      <c r="A949" t="str">
        <f>Tabla20[[#This Row],[cedula]]&amp;Tabla20[[#This Row],[prog]]&amp;LEFT(Tabla20[[#This Row],[tipo]],3)</f>
        <v>0160015018701SEG</v>
      </c>
      <c r="B949" s="135" t="s">
        <v>2464</v>
      </c>
      <c r="C949" s="135" t="s">
        <v>243</v>
      </c>
      <c r="D949" s="135" t="s">
        <v>2493</v>
      </c>
      <c r="E949" s="135" t="s">
        <v>3181</v>
      </c>
      <c r="F949" s="135" t="s">
        <v>3182</v>
      </c>
      <c r="G949" s="135" t="s">
        <v>3186</v>
      </c>
      <c r="H949" s="135" t="s">
        <v>3400</v>
      </c>
      <c r="I949" s="135" t="s">
        <v>3399</v>
      </c>
      <c r="J949" s="135" t="s">
        <v>876</v>
      </c>
      <c r="K949" s="135" t="s">
        <v>924</v>
      </c>
      <c r="L949" s="138">
        <v>10000</v>
      </c>
      <c r="M949" s="141">
        <v>0</v>
      </c>
      <c r="N949" s="140">
        <v>0</v>
      </c>
      <c r="O949" s="140">
        <v>0</v>
      </c>
      <c r="P949" s="138">
        <f>SUM(Tabla20[[#This Row],[ADP]:[SFS - Salud Padres]])</f>
        <v>0</v>
      </c>
      <c r="Q949" s="138">
        <v>10000</v>
      </c>
      <c r="R949" s="135" t="str">
        <f>_xlfn.XLOOKUP(Tabla20[[#This Row],[cedula]],EMPXSEXO[NODOC],EMPXSEXO[GENERO])</f>
        <v>M</v>
      </c>
      <c r="S949" s="135" t="str">
        <f>_xlfn.XLOOKUP(Tabla20[[#This Row],[nomdepto]],Tabla21[LUGAR],Tabla21[CODLUGAR])</f>
        <v>01.83</v>
      </c>
      <c r="T949" s="135" t="s">
        <v>3724</v>
      </c>
      <c r="U949" s="135" t="s">
        <v>3723</v>
      </c>
      <c r="V949" s="137">
        <v>0</v>
      </c>
      <c r="W949" s="137">
        <v>0</v>
      </c>
      <c r="X949" s="141">
        <v>0</v>
      </c>
      <c r="Y949" s="137">
        <v>0</v>
      </c>
      <c r="Z949" s="137">
        <v>0</v>
      </c>
      <c r="AA949" s="140">
        <v>0</v>
      </c>
      <c r="AB949" s="137">
        <v>0</v>
      </c>
      <c r="AC949" s="137">
        <v>0</v>
      </c>
      <c r="AD949" s="137">
        <v>0</v>
      </c>
    </row>
    <row r="950" spans="1:30" hidden="1">
      <c r="A950" t="str">
        <f>Tabla20[[#This Row],[cedula]]&amp;Tabla20[[#This Row],[prog]]&amp;LEFT(Tabla20[[#This Row],[tipo]],3)</f>
        <v>0011751558501SEG</v>
      </c>
      <c r="B950" s="135" t="s">
        <v>2464</v>
      </c>
      <c r="C950" s="135" t="s">
        <v>243</v>
      </c>
      <c r="D950" s="135" t="s">
        <v>2493</v>
      </c>
      <c r="E950" s="135" t="s">
        <v>3181</v>
      </c>
      <c r="F950" s="135" t="s">
        <v>3182</v>
      </c>
      <c r="G950" s="135" t="s">
        <v>3184</v>
      </c>
      <c r="H950" s="135" t="s">
        <v>2398</v>
      </c>
      <c r="I950" s="135" t="s">
        <v>1068</v>
      </c>
      <c r="J950" s="135" t="s">
        <v>876</v>
      </c>
      <c r="K950" s="135" t="s">
        <v>924</v>
      </c>
      <c r="L950" s="138">
        <v>10000</v>
      </c>
      <c r="M950" s="140">
        <v>0</v>
      </c>
      <c r="N950" s="140">
        <v>0</v>
      </c>
      <c r="O950" s="140">
        <v>0</v>
      </c>
      <c r="P950" s="138">
        <f>SUM(Tabla20[[#This Row],[ADP]:[SFS - Salud Padres]])</f>
        <v>0</v>
      </c>
      <c r="Q950" s="138">
        <v>10000</v>
      </c>
      <c r="R950" s="135" t="str">
        <f>_xlfn.XLOOKUP(Tabla20[[#This Row],[cedula]],EMPXSEXO[NODOC],EMPXSEXO[GENERO])</f>
        <v>M</v>
      </c>
      <c r="S950" s="135" t="str">
        <f>_xlfn.XLOOKUP(Tabla20[[#This Row],[nomdepto]],Tabla21[LUGAR],Tabla21[CODLUGAR])</f>
        <v>01.83</v>
      </c>
      <c r="T950" s="135" t="s">
        <v>3724</v>
      </c>
      <c r="U950" s="135" t="s">
        <v>3723</v>
      </c>
      <c r="V950" s="137">
        <v>0</v>
      </c>
      <c r="W950" s="137">
        <v>0</v>
      </c>
      <c r="X950" s="141">
        <v>0</v>
      </c>
      <c r="Y950" s="137">
        <v>0</v>
      </c>
      <c r="Z950" s="137">
        <v>0</v>
      </c>
      <c r="AA950" s="140">
        <v>0</v>
      </c>
      <c r="AB950" s="137">
        <v>0</v>
      </c>
      <c r="AC950" s="137">
        <v>0</v>
      </c>
      <c r="AD950" s="137">
        <v>0</v>
      </c>
    </row>
    <row r="951" spans="1:30" hidden="1">
      <c r="A951" t="str">
        <f>Tabla20[[#This Row],[cedula]]&amp;Tabla20[[#This Row],[prog]]&amp;LEFT(Tabla20[[#This Row],[tipo]],3)</f>
        <v>0760022474001SEG</v>
      </c>
      <c r="B951" s="135" t="s">
        <v>2464</v>
      </c>
      <c r="C951" s="135" t="s">
        <v>243</v>
      </c>
      <c r="D951" s="135" t="s">
        <v>2493</v>
      </c>
      <c r="E951" s="135" t="s">
        <v>3181</v>
      </c>
      <c r="F951" s="135" t="s">
        <v>3182</v>
      </c>
      <c r="G951" s="135" t="s">
        <v>3190</v>
      </c>
      <c r="H951" s="135" t="s">
        <v>2683</v>
      </c>
      <c r="I951" s="135" t="s">
        <v>3318</v>
      </c>
      <c r="J951" s="135" t="s">
        <v>876</v>
      </c>
      <c r="K951" s="135" t="s">
        <v>924</v>
      </c>
      <c r="L951" s="138">
        <v>10000</v>
      </c>
      <c r="M951" s="140">
        <v>0</v>
      </c>
      <c r="N951" s="140">
        <v>0</v>
      </c>
      <c r="O951" s="140">
        <v>0</v>
      </c>
      <c r="P951" s="138">
        <f>SUM(Tabla20[[#This Row],[ADP]:[SFS - Salud Padres]])</f>
        <v>0</v>
      </c>
      <c r="Q951" s="138">
        <v>10000</v>
      </c>
      <c r="R951" s="135" t="str">
        <f>_xlfn.XLOOKUP(Tabla20[[#This Row],[cedula]],EMPXSEXO[NODOC],EMPXSEXO[GENERO])</f>
        <v>M</v>
      </c>
      <c r="S951" s="135" t="str">
        <f>_xlfn.XLOOKUP(Tabla20[[#This Row],[nomdepto]],Tabla21[LUGAR],Tabla21[CODLUGAR])</f>
        <v>01.83</v>
      </c>
      <c r="T951" s="135" t="s">
        <v>3724</v>
      </c>
      <c r="U951" s="135" t="s">
        <v>3723</v>
      </c>
      <c r="V951" s="137">
        <v>0</v>
      </c>
      <c r="W951" s="137">
        <v>0</v>
      </c>
      <c r="X951" s="141">
        <v>0</v>
      </c>
      <c r="Y951" s="137">
        <v>0</v>
      </c>
      <c r="Z951" s="137">
        <v>0</v>
      </c>
      <c r="AA951" s="140">
        <v>0</v>
      </c>
      <c r="AB951" s="137">
        <v>0</v>
      </c>
      <c r="AC951" s="137">
        <v>0</v>
      </c>
      <c r="AD951" s="137">
        <v>0</v>
      </c>
    </row>
    <row r="952" spans="1:30" hidden="1">
      <c r="A952" t="str">
        <f>Tabla20[[#This Row],[cedula]]&amp;Tabla20[[#This Row],[prog]]&amp;LEFT(Tabla20[[#This Row],[tipo]],3)</f>
        <v>4024306763001SEG</v>
      </c>
      <c r="B952" s="135" t="s">
        <v>2464</v>
      </c>
      <c r="C952" s="135" t="s">
        <v>243</v>
      </c>
      <c r="D952" s="135" t="s">
        <v>2493</v>
      </c>
      <c r="E952" s="135" t="s">
        <v>3181</v>
      </c>
      <c r="F952" s="135" t="s">
        <v>3182</v>
      </c>
      <c r="G952" s="135" t="s">
        <v>3186</v>
      </c>
      <c r="H952" s="135" t="s">
        <v>2641</v>
      </c>
      <c r="I952" s="135" t="s">
        <v>2612</v>
      </c>
      <c r="J952" s="135" t="s">
        <v>876</v>
      </c>
      <c r="K952" s="135" t="s">
        <v>924</v>
      </c>
      <c r="L952" s="138">
        <v>10000</v>
      </c>
      <c r="M952" s="140">
        <v>0</v>
      </c>
      <c r="N952" s="140">
        <v>0</v>
      </c>
      <c r="O952" s="140">
        <v>0</v>
      </c>
      <c r="P952" s="138">
        <f>SUM(Tabla20[[#This Row],[ADP]:[SFS - Salud Padres]])</f>
        <v>0</v>
      </c>
      <c r="Q952" s="138">
        <v>10000</v>
      </c>
      <c r="R952" s="135" t="str">
        <f>_xlfn.XLOOKUP(Tabla20[[#This Row],[cedula]],EMPXSEXO[NODOC],EMPXSEXO[GENERO])</f>
        <v>M</v>
      </c>
      <c r="S952" s="135" t="str">
        <f>_xlfn.XLOOKUP(Tabla20[[#This Row],[nomdepto]],Tabla21[LUGAR],Tabla21[CODLUGAR])</f>
        <v>01.83</v>
      </c>
      <c r="T952" s="135" t="s">
        <v>3724</v>
      </c>
      <c r="U952" s="135" t="s">
        <v>3723</v>
      </c>
      <c r="V952" s="137">
        <v>0</v>
      </c>
      <c r="W952" s="137">
        <v>0</v>
      </c>
      <c r="X952" s="141">
        <v>0</v>
      </c>
      <c r="Y952" s="137">
        <v>0</v>
      </c>
      <c r="Z952" s="137">
        <v>0</v>
      </c>
      <c r="AA952" s="140">
        <v>0</v>
      </c>
      <c r="AB952" s="137">
        <v>0</v>
      </c>
      <c r="AC952" s="137">
        <v>0</v>
      </c>
      <c r="AD952" s="137">
        <v>0</v>
      </c>
    </row>
    <row r="953" spans="1:30" hidden="1">
      <c r="A953" t="str">
        <f>Tabla20[[#This Row],[cedula]]&amp;Tabla20[[#This Row],[prog]]&amp;LEFT(Tabla20[[#This Row],[tipo]],3)</f>
        <v>4023834350901SEG</v>
      </c>
      <c r="B953" s="135" t="s">
        <v>2464</v>
      </c>
      <c r="C953" s="135" t="s">
        <v>243</v>
      </c>
      <c r="D953" s="135" t="s">
        <v>2493</v>
      </c>
      <c r="E953" s="135" t="s">
        <v>3181</v>
      </c>
      <c r="F953" s="135" t="s">
        <v>3182</v>
      </c>
      <c r="G953" s="135" t="s">
        <v>3186</v>
      </c>
      <c r="H953" s="135" t="s">
        <v>3324</v>
      </c>
      <c r="I953" s="135" t="s">
        <v>3323</v>
      </c>
      <c r="J953" s="135" t="s">
        <v>876</v>
      </c>
      <c r="K953" s="135" t="s">
        <v>924</v>
      </c>
      <c r="L953" s="138">
        <v>10000</v>
      </c>
      <c r="M953" s="140">
        <v>0</v>
      </c>
      <c r="N953" s="140">
        <v>0</v>
      </c>
      <c r="O953" s="140">
        <v>0</v>
      </c>
      <c r="P953" s="138">
        <f>SUM(Tabla20[[#This Row],[ADP]:[SFS - Salud Padres]])</f>
        <v>0</v>
      </c>
      <c r="Q953" s="138">
        <v>10000</v>
      </c>
      <c r="R953" s="135" t="str">
        <f>_xlfn.XLOOKUP(Tabla20[[#This Row],[cedula]],EMPXSEXO[NODOC],EMPXSEXO[GENERO])</f>
        <v>M</v>
      </c>
      <c r="S953" s="135" t="str">
        <f>_xlfn.XLOOKUP(Tabla20[[#This Row],[nomdepto]],Tabla21[LUGAR],Tabla21[CODLUGAR])</f>
        <v>01.83</v>
      </c>
      <c r="T953" s="135" t="s">
        <v>3724</v>
      </c>
      <c r="U953" s="135" t="s">
        <v>3723</v>
      </c>
      <c r="V953" s="137">
        <v>0</v>
      </c>
      <c r="W953" s="137">
        <v>0</v>
      </c>
      <c r="X953" s="141">
        <v>0</v>
      </c>
      <c r="Y953" s="137">
        <v>0</v>
      </c>
      <c r="Z953" s="137">
        <v>0</v>
      </c>
      <c r="AA953" s="140">
        <v>0</v>
      </c>
      <c r="AB953" s="137">
        <v>0</v>
      </c>
      <c r="AC953" s="137">
        <v>0</v>
      </c>
      <c r="AD953" s="137">
        <v>0</v>
      </c>
    </row>
    <row r="954" spans="1:30" hidden="1">
      <c r="A954" t="str">
        <f>Tabla20[[#This Row],[cedula]]&amp;Tabla20[[#This Row],[prog]]&amp;LEFT(Tabla20[[#This Row],[tipo]],3)</f>
        <v>0010596584201SEG</v>
      </c>
      <c r="B954" s="135" t="s">
        <v>2464</v>
      </c>
      <c r="C954" s="135" t="s">
        <v>243</v>
      </c>
      <c r="D954" s="135" t="s">
        <v>2493</v>
      </c>
      <c r="E954" s="135" t="s">
        <v>3181</v>
      </c>
      <c r="F954" s="135" t="s">
        <v>3182</v>
      </c>
      <c r="G954" s="135" t="s">
        <v>3190</v>
      </c>
      <c r="H954" s="135" t="s">
        <v>2402</v>
      </c>
      <c r="I954" s="135" t="s">
        <v>1474</v>
      </c>
      <c r="J954" s="135" t="s">
        <v>876</v>
      </c>
      <c r="K954" s="135" t="s">
        <v>924</v>
      </c>
      <c r="L954" s="138">
        <v>10000</v>
      </c>
      <c r="M954" s="140">
        <v>0</v>
      </c>
      <c r="N954" s="140">
        <v>0</v>
      </c>
      <c r="O954" s="140">
        <v>0</v>
      </c>
      <c r="P954" s="138">
        <f>SUM(Tabla20[[#This Row],[ADP]:[SFS - Salud Padres]])</f>
        <v>0</v>
      </c>
      <c r="Q954" s="138">
        <v>10000</v>
      </c>
      <c r="R954" s="135" t="str">
        <f>_xlfn.XLOOKUP(Tabla20[[#This Row],[cedula]],EMPXSEXO[NODOC],EMPXSEXO[GENERO])</f>
        <v>F</v>
      </c>
      <c r="S954" s="135" t="str">
        <f>_xlfn.XLOOKUP(Tabla20[[#This Row],[nomdepto]],Tabla21[LUGAR],Tabla21[CODLUGAR])</f>
        <v>01.83</v>
      </c>
      <c r="T954" s="135" t="s">
        <v>3724</v>
      </c>
      <c r="U954" s="135" t="s">
        <v>3723</v>
      </c>
      <c r="V954" s="137">
        <v>0</v>
      </c>
      <c r="W954" s="141">
        <v>0</v>
      </c>
      <c r="X954" s="140">
        <v>0</v>
      </c>
      <c r="Y954" s="137">
        <v>0</v>
      </c>
      <c r="Z954" s="141">
        <v>0</v>
      </c>
      <c r="AA954" s="140">
        <v>0</v>
      </c>
      <c r="AB954" s="137">
        <v>0</v>
      </c>
      <c r="AC954" s="137">
        <v>0</v>
      </c>
      <c r="AD954" s="137">
        <v>0</v>
      </c>
    </row>
    <row r="955" spans="1:30" hidden="1">
      <c r="A955" t="str">
        <f>Tabla20[[#This Row],[cedula]]&amp;Tabla20[[#This Row],[prog]]&amp;LEFT(Tabla20[[#This Row],[tipo]],3)</f>
        <v>0011572236501SEG</v>
      </c>
      <c r="B955" s="135" t="s">
        <v>2464</v>
      </c>
      <c r="C955" s="135" t="s">
        <v>243</v>
      </c>
      <c r="D955" s="135" t="s">
        <v>2493</v>
      </c>
      <c r="E955" s="135" t="s">
        <v>3181</v>
      </c>
      <c r="F955" s="135" t="s">
        <v>3182</v>
      </c>
      <c r="G955" s="135" t="s">
        <v>3193</v>
      </c>
      <c r="H955" s="135" t="s">
        <v>3402</v>
      </c>
      <c r="I955" s="135" t="s">
        <v>3401</v>
      </c>
      <c r="J955" s="135" t="s">
        <v>876</v>
      </c>
      <c r="K955" s="135" t="s">
        <v>924</v>
      </c>
      <c r="L955" s="138">
        <v>10000</v>
      </c>
      <c r="M955" s="141">
        <v>0</v>
      </c>
      <c r="N955" s="140">
        <v>0</v>
      </c>
      <c r="O955" s="140">
        <v>0</v>
      </c>
      <c r="P955" s="138">
        <f>SUM(Tabla20[[#This Row],[ADP]:[SFS - Salud Padres]])</f>
        <v>0</v>
      </c>
      <c r="Q955" s="138">
        <v>10000</v>
      </c>
      <c r="R955" s="135" t="str">
        <f>_xlfn.XLOOKUP(Tabla20[[#This Row],[cedula]],EMPXSEXO[NODOC],EMPXSEXO[GENERO])</f>
        <v>M</v>
      </c>
      <c r="S955" s="135" t="str">
        <f>_xlfn.XLOOKUP(Tabla20[[#This Row],[nomdepto]],Tabla21[LUGAR],Tabla21[CODLUGAR])</f>
        <v>01.83</v>
      </c>
      <c r="T955" s="135" t="s">
        <v>3724</v>
      </c>
      <c r="U955" s="135" t="s">
        <v>3723</v>
      </c>
      <c r="V955" s="137">
        <v>0</v>
      </c>
      <c r="W955" s="137">
        <v>0</v>
      </c>
      <c r="X955" s="137">
        <v>0</v>
      </c>
      <c r="Y955" s="137">
        <v>0</v>
      </c>
      <c r="Z955" s="137">
        <v>0</v>
      </c>
      <c r="AA955" s="140">
        <v>0</v>
      </c>
      <c r="AB955" s="137">
        <v>0</v>
      </c>
      <c r="AC955" s="137">
        <v>0</v>
      </c>
      <c r="AD955" s="137">
        <v>0</v>
      </c>
    </row>
    <row r="956" spans="1:30" hidden="1">
      <c r="A956" t="str">
        <f>Tabla20[[#This Row],[cedula]]&amp;Tabla20[[#This Row],[prog]]&amp;LEFT(Tabla20[[#This Row],[tipo]],3)</f>
        <v>0011233506201SEG</v>
      </c>
      <c r="B956" s="135" t="s">
        <v>2464</v>
      </c>
      <c r="C956" s="135" t="s">
        <v>243</v>
      </c>
      <c r="D956" s="135" t="s">
        <v>2493</v>
      </c>
      <c r="E956" s="135" t="s">
        <v>3181</v>
      </c>
      <c r="F956" s="135" t="s">
        <v>3182</v>
      </c>
      <c r="G956" s="135" t="s">
        <v>3186</v>
      </c>
      <c r="H956" s="135" t="s">
        <v>2403</v>
      </c>
      <c r="I956" s="135" t="s">
        <v>1489</v>
      </c>
      <c r="J956" s="135" t="s">
        <v>876</v>
      </c>
      <c r="K956" s="135" t="s">
        <v>924</v>
      </c>
      <c r="L956" s="138">
        <v>10000</v>
      </c>
      <c r="M956" s="141">
        <v>0</v>
      </c>
      <c r="N956" s="140">
        <v>0</v>
      </c>
      <c r="O956" s="140">
        <v>0</v>
      </c>
      <c r="P956" s="138">
        <f>SUM(Tabla20[[#This Row],[ADP]:[SFS - Salud Padres]])</f>
        <v>0</v>
      </c>
      <c r="Q956" s="138">
        <v>10000</v>
      </c>
      <c r="R956" s="135" t="str">
        <f>_xlfn.XLOOKUP(Tabla20[[#This Row],[cedula]],EMPXSEXO[NODOC],EMPXSEXO[GENERO])</f>
        <v>M</v>
      </c>
      <c r="S956" s="135" t="str">
        <f>_xlfn.XLOOKUP(Tabla20[[#This Row],[nomdepto]],Tabla21[LUGAR],Tabla21[CODLUGAR])</f>
        <v>01.83</v>
      </c>
      <c r="T956" s="135" t="s">
        <v>3724</v>
      </c>
      <c r="U956" s="135" t="s">
        <v>3723</v>
      </c>
      <c r="V956" s="137">
        <v>0</v>
      </c>
      <c r="W956" s="137">
        <v>0</v>
      </c>
      <c r="X956" s="141">
        <v>0</v>
      </c>
      <c r="Y956" s="137">
        <v>0</v>
      </c>
      <c r="Z956" s="141">
        <v>0</v>
      </c>
      <c r="AA956" s="140">
        <v>0</v>
      </c>
      <c r="AB956" s="137">
        <v>0</v>
      </c>
      <c r="AC956" s="137">
        <v>0</v>
      </c>
      <c r="AD956" s="141">
        <v>0</v>
      </c>
    </row>
    <row r="957" spans="1:30" hidden="1">
      <c r="A957" t="str">
        <f>Tabla20[[#This Row],[cedula]]&amp;Tabla20[[#This Row],[prog]]&amp;LEFT(Tabla20[[#This Row],[tipo]],3)</f>
        <v>0110039393101SEG</v>
      </c>
      <c r="B957" s="135" t="s">
        <v>2464</v>
      </c>
      <c r="C957" s="135" t="s">
        <v>243</v>
      </c>
      <c r="D957" s="135" t="s">
        <v>2493</v>
      </c>
      <c r="E957" s="135" t="s">
        <v>3181</v>
      </c>
      <c r="F957" s="135" t="s">
        <v>3182</v>
      </c>
      <c r="G957" s="135" t="s">
        <v>3186</v>
      </c>
      <c r="H957" s="135" t="s">
        <v>2630</v>
      </c>
      <c r="I957" s="135" t="s">
        <v>2602</v>
      </c>
      <c r="J957" s="135" t="s">
        <v>876</v>
      </c>
      <c r="K957" s="135" t="s">
        <v>924</v>
      </c>
      <c r="L957" s="138">
        <v>10000</v>
      </c>
      <c r="M957" s="141">
        <v>0</v>
      </c>
      <c r="N957" s="140">
        <v>0</v>
      </c>
      <c r="O957" s="140">
        <v>0</v>
      </c>
      <c r="P957" s="138">
        <f>SUM(Tabla20[[#This Row],[ADP]:[SFS - Salud Padres]])</f>
        <v>0</v>
      </c>
      <c r="Q957" s="138">
        <v>10000</v>
      </c>
      <c r="R957" s="135" t="str">
        <f>_xlfn.XLOOKUP(Tabla20[[#This Row],[cedula]],EMPXSEXO[NODOC],EMPXSEXO[GENERO])</f>
        <v>M</v>
      </c>
      <c r="S957" s="135" t="str">
        <f>_xlfn.XLOOKUP(Tabla20[[#This Row],[nomdepto]],Tabla21[LUGAR],Tabla21[CODLUGAR])</f>
        <v>01.83</v>
      </c>
      <c r="T957" s="135" t="s">
        <v>3724</v>
      </c>
      <c r="U957" s="135" t="s">
        <v>3723</v>
      </c>
      <c r="V957" s="137">
        <v>0</v>
      </c>
      <c r="W957" s="137">
        <v>0</v>
      </c>
      <c r="X957" s="141">
        <v>0</v>
      </c>
      <c r="Y957" s="137">
        <v>0</v>
      </c>
      <c r="Z957" s="137">
        <v>0</v>
      </c>
      <c r="AA957" s="140">
        <v>0</v>
      </c>
      <c r="AB957" s="137">
        <v>0</v>
      </c>
      <c r="AC957" s="137">
        <v>0</v>
      </c>
      <c r="AD957" s="137">
        <v>0</v>
      </c>
    </row>
    <row r="958" spans="1:30" hidden="1">
      <c r="A958" t="str">
        <f>Tabla20[[#This Row],[cedula]]&amp;Tabla20[[#This Row],[prog]]&amp;LEFT(Tabla20[[#This Row],[tipo]],3)</f>
        <v>4022574224201SEG</v>
      </c>
      <c r="B958" s="135" t="s">
        <v>2464</v>
      </c>
      <c r="C958" s="135" t="s">
        <v>243</v>
      </c>
      <c r="D958" s="135" t="s">
        <v>2493</v>
      </c>
      <c r="E958" s="135" t="s">
        <v>3181</v>
      </c>
      <c r="F958" s="135" t="s">
        <v>3182</v>
      </c>
      <c r="G958" s="135" t="s">
        <v>3185</v>
      </c>
      <c r="H958" s="135" t="s">
        <v>2405</v>
      </c>
      <c r="I958" s="135" t="s">
        <v>1342</v>
      </c>
      <c r="J958" s="135" t="s">
        <v>876</v>
      </c>
      <c r="K958" s="135" t="s">
        <v>924</v>
      </c>
      <c r="L958" s="138">
        <v>10000</v>
      </c>
      <c r="M958" s="140">
        <v>0</v>
      </c>
      <c r="N958" s="140">
        <v>0</v>
      </c>
      <c r="O958" s="140">
        <v>0</v>
      </c>
      <c r="P958" s="138">
        <f>SUM(Tabla20[[#This Row],[ADP]:[SFS - Salud Padres]])</f>
        <v>0</v>
      </c>
      <c r="Q958" s="138">
        <v>10000</v>
      </c>
      <c r="R958" s="135" t="str">
        <f>_xlfn.XLOOKUP(Tabla20[[#This Row],[cedula]],EMPXSEXO[NODOC],EMPXSEXO[GENERO])</f>
        <v>M</v>
      </c>
      <c r="S958" s="135" t="str">
        <f>_xlfn.XLOOKUP(Tabla20[[#This Row],[nomdepto]],Tabla21[LUGAR],Tabla21[CODLUGAR])</f>
        <v>01.83</v>
      </c>
      <c r="T958" s="135" t="s">
        <v>3724</v>
      </c>
      <c r="U958" s="135" t="s">
        <v>3723</v>
      </c>
      <c r="V958" s="137">
        <v>0</v>
      </c>
      <c r="W958" s="137">
        <v>0</v>
      </c>
      <c r="X958" s="141">
        <v>0</v>
      </c>
      <c r="Y958" s="137">
        <v>0</v>
      </c>
      <c r="Z958" s="137">
        <v>0</v>
      </c>
      <c r="AA958" s="140">
        <v>0</v>
      </c>
      <c r="AB958" s="137">
        <v>0</v>
      </c>
      <c r="AC958" s="137">
        <v>0</v>
      </c>
      <c r="AD958" s="137">
        <v>0</v>
      </c>
    </row>
    <row r="959" spans="1:30" hidden="1">
      <c r="A959" t="str">
        <f>Tabla20[[#This Row],[cedula]]&amp;Tabla20[[#This Row],[prog]]&amp;LEFT(Tabla20[[#This Row],[tipo]],3)</f>
        <v>4022125344201SEG</v>
      </c>
      <c r="B959" s="135" t="s">
        <v>2464</v>
      </c>
      <c r="C959" s="135" t="s">
        <v>243</v>
      </c>
      <c r="D959" s="135" t="s">
        <v>2493</v>
      </c>
      <c r="E959" s="135" t="s">
        <v>3181</v>
      </c>
      <c r="F959" s="135" t="s">
        <v>3182</v>
      </c>
      <c r="G959" s="135" t="s">
        <v>3186</v>
      </c>
      <c r="H959" s="135" t="s">
        <v>3404</v>
      </c>
      <c r="I959" s="135" t="s">
        <v>3403</v>
      </c>
      <c r="J959" s="135" t="s">
        <v>876</v>
      </c>
      <c r="K959" s="135" t="s">
        <v>924</v>
      </c>
      <c r="L959" s="138">
        <v>10000</v>
      </c>
      <c r="M959" s="140">
        <v>0</v>
      </c>
      <c r="N959" s="140">
        <v>0</v>
      </c>
      <c r="O959" s="140">
        <v>0</v>
      </c>
      <c r="P959" s="138">
        <f>SUM(Tabla20[[#This Row],[ADP]:[SFS - Salud Padres]])</f>
        <v>0</v>
      </c>
      <c r="Q959" s="138">
        <v>10000</v>
      </c>
      <c r="R959" s="135" t="str">
        <f>_xlfn.XLOOKUP(Tabla20[[#This Row],[cedula]],EMPXSEXO[NODOC],EMPXSEXO[GENERO])</f>
        <v>F</v>
      </c>
      <c r="S959" s="135" t="str">
        <f>_xlfn.XLOOKUP(Tabla20[[#This Row],[nomdepto]],Tabla21[LUGAR],Tabla21[CODLUGAR])</f>
        <v>01.83</v>
      </c>
      <c r="T959" s="135" t="s">
        <v>3724</v>
      </c>
      <c r="U959" s="135" t="s">
        <v>3723</v>
      </c>
      <c r="V959" s="137">
        <v>0</v>
      </c>
      <c r="W959" s="137">
        <v>0</v>
      </c>
      <c r="X959" s="141">
        <v>0</v>
      </c>
      <c r="Y959" s="137">
        <v>0</v>
      </c>
      <c r="Z959" s="137">
        <v>0</v>
      </c>
      <c r="AA959" s="140">
        <v>0</v>
      </c>
      <c r="AB959" s="137">
        <v>0</v>
      </c>
      <c r="AC959" s="137">
        <v>0</v>
      </c>
      <c r="AD959" s="137">
        <v>0</v>
      </c>
    </row>
    <row r="960" spans="1:30" hidden="1">
      <c r="A960" t="str">
        <f>Tabla20[[#This Row],[cedula]]&amp;Tabla20[[#This Row],[prog]]&amp;LEFT(Tabla20[[#This Row],[tipo]],3)</f>
        <v>4024223610301SEG</v>
      </c>
      <c r="B960" s="135" t="s">
        <v>2464</v>
      </c>
      <c r="C960" s="135" t="s">
        <v>243</v>
      </c>
      <c r="D960" s="135" t="s">
        <v>2493</v>
      </c>
      <c r="E960" s="135" t="s">
        <v>3181</v>
      </c>
      <c r="F960" s="135" t="s">
        <v>3182</v>
      </c>
      <c r="G960" s="135" t="s">
        <v>3186</v>
      </c>
      <c r="H960" s="135" t="s">
        <v>3713</v>
      </c>
      <c r="I960" s="135" t="s">
        <v>3712</v>
      </c>
      <c r="J960" s="135" t="s">
        <v>876</v>
      </c>
      <c r="K960" s="135" t="s">
        <v>924</v>
      </c>
      <c r="L960" s="138">
        <v>10000</v>
      </c>
      <c r="M960" s="140">
        <v>0</v>
      </c>
      <c r="N960" s="140">
        <v>0</v>
      </c>
      <c r="O960" s="140">
        <v>0</v>
      </c>
      <c r="P960" s="138">
        <f>SUM(Tabla20[[#This Row],[ADP]:[SFS - Salud Padres]])</f>
        <v>0</v>
      </c>
      <c r="Q960" s="138">
        <v>10000</v>
      </c>
      <c r="R960" s="135" t="str">
        <f>_xlfn.XLOOKUP(Tabla20[[#This Row],[cedula]],EMPXSEXO[NODOC],EMPXSEXO[GENERO])</f>
        <v>M</v>
      </c>
      <c r="S960" s="135" t="str">
        <f>_xlfn.XLOOKUP(Tabla20[[#This Row],[nomdepto]],Tabla21[LUGAR],Tabla21[CODLUGAR])</f>
        <v>01.83</v>
      </c>
      <c r="T960" s="135" t="s">
        <v>3724</v>
      </c>
      <c r="U960" s="135" t="s">
        <v>3723</v>
      </c>
      <c r="V960" s="137">
        <v>0</v>
      </c>
      <c r="W960" s="137">
        <v>0</v>
      </c>
      <c r="X960" s="137">
        <v>0</v>
      </c>
      <c r="Y960" s="137">
        <v>0</v>
      </c>
      <c r="Z960" s="137">
        <v>0</v>
      </c>
      <c r="AA960" s="140">
        <v>0</v>
      </c>
      <c r="AB960" s="137">
        <v>0</v>
      </c>
      <c r="AC960" s="137">
        <v>0</v>
      </c>
      <c r="AD960" s="137">
        <v>0</v>
      </c>
    </row>
    <row r="961" spans="1:30" hidden="1">
      <c r="A961" t="str">
        <f>Tabla20[[#This Row],[cedula]]&amp;Tabla20[[#This Row],[prog]]&amp;LEFT(Tabla20[[#This Row],[tipo]],3)</f>
        <v>0011170191801SEG</v>
      </c>
      <c r="B961" s="135" t="s">
        <v>2464</v>
      </c>
      <c r="C961" s="135" t="s">
        <v>243</v>
      </c>
      <c r="D961" s="135" t="s">
        <v>2493</v>
      </c>
      <c r="E961" s="135" t="s">
        <v>3181</v>
      </c>
      <c r="F961" s="135" t="s">
        <v>3182</v>
      </c>
      <c r="G961" s="135" t="s">
        <v>3184</v>
      </c>
      <c r="H961" s="135" t="s">
        <v>2410</v>
      </c>
      <c r="I961" s="135" t="s">
        <v>1484</v>
      </c>
      <c r="J961" s="135" t="s">
        <v>876</v>
      </c>
      <c r="K961" s="135" t="s">
        <v>924</v>
      </c>
      <c r="L961" s="138">
        <v>10000</v>
      </c>
      <c r="M961" s="140">
        <v>0</v>
      </c>
      <c r="N961" s="140">
        <v>0</v>
      </c>
      <c r="O961" s="140">
        <v>0</v>
      </c>
      <c r="P961" s="138">
        <f>SUM(Tabla20[[#This Row],[ADP]:[SFS - Salud Padres]])</f>
        <v>0</v>
      </c>
      <c r="Q961" s="138">
        <v>10000</v>
      </c>
      <c r="R961" s="135" t="str">
        <f>_xlfn.XLOOKUP(Tabla20[[#This Row],[cedula]],EMPXSEXO[NODOC],EMPXSEXO[GENERO])</f>
        <v>M</v>
      </c>
      <c r="S961" s="135" t="str">
        <f>_xlfn.XLOOKUP(Tabla20[[#This Row],[nomdepto]],Tabla21[LUGAR],Tabla21[CODLUGAR])</f>
        <v>01.83</v>
      </c>
      <c r="T961" s="135" t="s">
        <v>3724</v>
      </c>
      <c r="U961" s="135" t="s">
        <v>3723</v>
      </c>
      <c r="V961" s="137">
        <v>0</v>
      </c>
      <c r="W961" s="141">
        <v>0</v>
      </c>
      <c r="X961" s="137">
        <v>0</v>
      </c>
      <c r="Y961" s="137">
        <v>0</v>
      </c>
      <c r="Z961" s="137">
        <v>0</v>
      </c>
      <c r="AA961" s="140">
        <v>0</v>
      </c>
      <c r="AB961" s="137">
        <v>0</v>
      </c>
      <c r="AC961" s="137">
        <v>0</v>
      </c>
      <c r="AD961" s="137">
        <v>0</v>
      </c>
    </row>
    <row r="962" spans="1:30" hidden="1">
      <c r="A962" t="str">
        <f>Tabla20[[#This Row],[cedula]]&amp;Tabla20[[#This Row],[prog]]&amp;LEFT(Tabla20[[#This Row],[tipo]],3)</f>
        <v>4022171000301SEG</v>
      </c>
      <c r="B962" s="135" t="s">
        <v>2464</v>
      </c>
      <c r="C962" s="135" t="s">
        <v>243</v>
      </c>
      <c r="D962" s="135" t="s">
        <v>2493</v>
      </c>
      <c r="E962" s="135" t="s">
        <v>3181</v>
      </c>
      <c r="F962" s="135" t="s">
        <v>3182</v>
      </c>
      <c r="G962" s="135" t="s">
        <v>3184</v>
      </c>
      <c r="H962" s="135" t="s">
        <v>2411</v>
      </c>
      <c r="I962" s="135" t="s">
        <v>1545</v>
      </c>
      <c r="J962" s="135" t="s">
        <v>876</v>
      </c>
      <c r="K962" s="135" t="s">
        <v>924</v>
      </c>
      <c r="L962" s="138">
        <v>10000</v>
      </c>
      <c r="M962" s="140">
        <v>0</v>
      </c>
      <c r="N962" s="140">
        <v>0</v>
      </c>
      <c r="O962" s="140">
        <v>0</v>
      </c>
      <c r="P962" s="138">
        <f>SUM(Tabla20[[#This Row],[ADP]:[SFS - Salud Padres]])</f>
        <v>0</v>
      </c>
      <c r="Q962" s="138">
        <v>10000</v>
      </c>
      <c r="R962" s="135" t="str">
        <f>_xlfn.XLOOKUP(Tabla20[[#This Row],[cedula]],EMPXSEXO[NODOC],EMPXSEXO[GENERO])</f>
        <v>M</v>
      </c>
      <c r="S962" s="135" t="str">
        <f>_xlfn.XLOOKUP(Tabla20[[#This Row],[nomdepto]],Tabla21[LUGAR],Tabla21[CODLUGAR])</f>
        <v>01.83</v>
      </c>
      <c r="T962" s="135" t="s">
        <v>3724</v>
      </c>
      <c r="U962" s="135" t="s">
        <v>3723</v>
      </c>
      <c r="V962" s="137">
        <v>0</v>
      </c>
      <c r="W962" s="137">
        <v>0</v>
      </c>
      <c r="X962" s="137">
        <v>0</v>
      </c>
      <c r="Y962" s="137">
        <v>0</v>
      </c>
      <c r="Z962" s="137">
        <v>0</v>
      </c>
      <c r="AA962" s="140">
        <v>0</v>
      </c>
      <c r="AB962" s="137">
        <v>0</v>
      </c>
      <c r="AC962" s="137">
        <v>0</v>
      </c>
      <c r="AD962" s="137">
        <v>0</v>
      </c>
    </row>
    <row r="963" spans="1:30" hidden="1">
      <c r="A963" t="str">
        <f>Tabla20[[#This Row],[cedula]]&amp;Tabla20[[#This Row],[prog]]&amp;LEFT(Tabla20[[#This Row],[tipo]],3)</f>
        <v>4023915775901SEG</v>
      </c>
      <c r="B963" s="135" t="s">
        <v>2464</v>
      </c>
      <c r="C963" s="135" t="s">
        <v>243</v>
      </c>
      <c r="D963" s="135" t="s">
        <v>2493</v>
      </c>
      <c r="E963" s="135" t="s">
        <v>3181</v>
      </c>
      <c r="F963" s="135" t="s">
        <v>3182</v>
      </c>
      <c r="G963" s="135" t="s">
        <v>3186</v>
      </c>
      <c r="H963" s="135" t="s">
        <v>2640</v>
      </c>
      <c r="I963" s="135" t="s">
        <v>3329</v>
      </c>
      <c r="J963" s="135" t="s">
        <v>876</v>
      </c>
      <c r="K963" s="135" t="s">
        <v>924</v>
      </c>
      <c r="L963" s="138">
        <v>10000</v>
      </c>
      <c r="M963" s="140">
        <v>0</v>
      </c>
      <c r="N963" s="140">
        <v>0</v>
      </c>
      <c r="O963" s="140">
        <v>0</v>
      </c>
      <c r="P963" s="138">
        <f>SUM(Tabla20[[#This Row],[ADP]:[SFS - Salud Padres]])</f>
        <v>0</v>
      </c>
      <c r="Q963" s="138">
        <v>10000</v>
      </c>
      <c r="R963" s="135" t="str">
        <f>_xlfn.XLOOKUP(Tabla20[[#This Row],[cedula]],EMPXSEXO[NODOC],EMPXSEXO[GENERO])</f>
        <v>M</v>
      </c>
      <c r="S963" s="135" t="str">
        <f>_xlfn.XLOOKUP(Tabla20[[#This Row],[nomdepto]],Tabla21[LUGAR],Tabla21[CODLUGAR])</f>
        <v>01.83</v>
      </c>
      <c r="T963" s="135" t="s">
        <v>3724</v>
      </c>
      <c r="U963" s="135" t="s">
        <v>3723</v>
      </c>
      <c r="V963" s="137">
        <v>0</v>
      </c>
      <c r="W963" s="141">
        <v>0</v>
      </c>
      <c r="X963" s="137">
        <v>0</v>
      </c>
      <c r="Y963" s="137">
        <v>0</v>
      </c>
      <c r="Z963" s="137">
        <v>0</v>
      </c>
      <c r="AA963" s="140">
        <v>0</v>
      </c>
      <c r="AB963" s="137">
        <v>0</v>
      </c>
      <c r="AC963" s="137">
        <v>0</v>
      </c>
      <c r="AD963" s="137">
        <v>0</v>
      </c>
    </row>
    <row r="964" spans="1:30" hidden="1">
      <c r="A964" t="str">
        <f>Tabla20[[#This Row],[cedula]]&amp;Tabla20[[#This Row],[prog]]&amp;LEFT(Tabla20[[#This Row],[tipo]],3)</f>
        <v>4021889029701SEG</v>
      </c>
      <c r="B964" s="135" t="s">
        <v>2464</v>
      </c>
      <c r="C964" s="135" t="s">
        <v>243</v>
      </c>
      <c r="D964" s="135" t="s">
        <v>2493</v>
      </c>
      <c r="E964" s="135" t="s">
        <v>3181</v>
      </c>
      <c r="F964" s="135" t="s">
        <v>3182</v>
      </c>
      <c r="G964" s="135" t="s">
        <v>3186</v>
      </c>
      <c r="H964" s="135" t="s">
        <v>3762</v>
      </c>
      <c r="I964" s="135" t="s">
        <v>3761</v>
      </c>
      <c r="J964" s="135" t="s">
        <v>876</v>
      </c>
      <c r="K964" s="135" t="s">
        <v>924</v>
      </c>
      <c r="L964" s="138">
        <v>10000</v>
      </c>
      <c r="M964" s="140">
        <v>0</v>
      </c>
      <c r="N964" s="140">
        <v>0</v>
      </c>
      <c r="O964" s="140">
        <v>0</v>
      </c>
      <c r="P964" s="138">
        <f>SUM(Tabla20[[#This Row],[ADP]:[SFS - Salud Padres]])</f>
        <v>0</v>
      </c>
      <c r="Q964" s="138">
        <v>10000</v>
      </c>
      <c r="R964" s="135" t="str">
        <f>_xlfn.XLOOKUP(Tabla20[[#This Row],[cedula]],EMPXSEXO[NODOC],EMPXSEXO[GENERO])</f>
        <v>M</v>
      </c>
      <c r="S964" s="135" t="str">
        <f>_xlfn.XLOOKUP(Tabla20[[#This Row],[nomdepto]],Tabla21[LUGAR],Tabla21[CODLUGAR])</f>
        <v>01.83</v>
      </c>
      <c r="T964" s="135" t="s">
        <v>3724</v>
      </c>
      <c r="U964" s="135" t="s">
        <v>3723</v>
      </c>
      <c r="V964" s="137">
        <v>0</v>
      </c>
      <c r="W964" s="137">
        <v>0</v>
      </c>
      <c r="X964" s="137">
        <v>0</v>
      </c>
      <c r="Y964" s="137">
        <v>0</v>
      </c>
      <c r="Z964" s="137">
        <v>0</v>
      </c>
      <c r="AA964" s="140">
        <v>0</v>
      </c>
      <c r="AB964" s="137">
        <v>0</v>
      </c>
      <c r="AC964" s="137">
        <v>0</v>
      </c>
      <c r="AD964" s="137">
        <v>0</v>
      </c>
    </row>
    <row r="965" spans="1:30" hidden="1">
      <c r="A965" t="str">
        <f>Tabla20[[#This Row],[cedula]]&amp;Tabla20[[#This Row],[prog]]&amp;LEFT(Tabla20[[#This Row],[tipo]],3)</f>
        <v>2230164509301SEG</v>
      </c>
      <c r="B965" s="135" t="s">
        <v>2464</v>
      </c>
      <c r="C965" s="135" t="s">
        <v>243</v>
      </c>
      <c r="D965" s="135" t="s">
        <v>2493</v>
      </c>
      <c r="E965" s="135" t="s">
        <v>3181</v>
      </c>
      <c r="F965" s="135" t="s">
        <v>3182</v>
      </c>
      <c r="G965" s="135" t="s">
        <v>3186</v>
      </c>
      <c r="H965" s="135" t="s">
        <v>3086</v>
      </c>
      <c r="I965" s="135" t="s">
        <v>3101</v>
      </c>
      <c r="J965" s="135" t="s">
        <v>876</v>
      </c>
      <c r="K965" s="135" t="s">
        <v>924</v>
      </c>
      <c r="L965" s="138">
        <v>10000</v>
      </c>
      <c r="M965" s="140">
        <v>0</v>
      </c>
      <c r="N965" s="140">
        <v>0</v>
      </c>
      <c r="O965" s="140">
        <v>0</v>
      </c>
      <c r="P965" s="138">
        <f>SUM(Tabla20[[#This Row],[ADP]:[SFS - Salud Padres]])</f>
        <v>0</v>
      </c>
      <c r="Q965" s="138">
        <v>10000</v>
      </c>
      <c r="R965" s="135" t="str">
        <f>_xlfn.XLOOKUP(Tabla20[[#This Row],[cedula]],EMPXSEXO[NODOC],EMPXSEXO[GENERO])</f>
        <v>M</v>
      </c>
      <c r="S965" s="135" t="str">
        <f>_xlfn.XLOOKUP(Tabla20[[#This Row],[nomdepto]],Tabla21[LUGAR],Tabla21[CODLUGAR])</f>
        <v>01.83</v>
      </c>
      <c r="T965" s="135" t="s">
        <v>3724</v>
      </c>
      <c r="U965" s="135" t="s">
        <v>3723</v>
      </c>
      <c r="V965" s="137">
        <v>0</v>
      </c>
      <c r="W965" s="137">
        <v>0</v>
      </c>
      <c r="X965" s="137">
        <v>0</v>
      </c>
      <c r="Y965" s="137">
        <v>0</v>
      </c>
      <c r="Z965" s="137">
        <v>0</v>
      </c>
      <c r="AA965" s="140">
        <v>0</v>
      </c>
      <c r="AB965" s="137">
        <v>0</v>
      </c>
      <c r="AC965" s="137">
        <v>0</v>
      </c>
      <c r="AD965" s="137">
        <v>0</v>
      </c>
    </row>
    <row r="966" spans="1:30" hidden="1">
      <c r="A966" t="str">
        <f>Tabla20[[#This Row],[cedula]]&amp;Tabla20[[#This Row],[prog]]&amp;LEFT(Tabla20[[#This Row],[tipo]],3)</f>
        <v>4025008448601SEG</v>
      </c>
      <c r="B966" s="135" t="s">
        <v>2464</v>
      </c>
      <c r="C966" s="135" t="s">
        <v>243</v>
      </c>
      <c r="D966" s="135" t="s">
        <v>2493</v>
      </c>
      <c r="E966" s="135" t="s">
        <v>3181</v>
      </c>
      <c r="F966" s="135" t="s">
        <v>3182</v>
      </c>
      <c r="G966" s="135" t="s">
        <v>3186</v>
      </c>
      <c r="H966" s="135" t="s">
        <v>3331</v>
      </c>
      <c r="I966" s="135" t="s">
        <v>3330</v>
      </c>
      <c r="J966" s="135" t="s">
        <v>876</v>
      </c>
      <c r="K966" s="135" t="s">
        <v>924</v>
      </c>
      <c r="L966" s="138">
        <v>10000</v>
      </c>
      <c r="M966" s="137">
        <v>0</v>
      </c>
      <c r="N966" s="140">
        <v>0</v>
      </c>
      <c r="O966" s="140">
        <v>0</v>
      </c>
      <c r="P966" s="138">
        <f>SUM(Tabla20[[#This Row],[ADP]:[SFS - Salud Padres]])</f>
        <v>0</v>
      </c>
      <c r="Q966" s="138">
        <v>10000</v>
      </c>
      <c r="R966" s="135" t="str">
        <f>_xlfn.XLOOKUP(Tabla20[[#This Row],[cedula]],EMPXSEXO[NODOC],EMPXSEXO[GENERO])</f>
        <v>M</v>
      </c>
      <c r="S966" s="135" t="str">
        <f>_xlfn.XLOOKUP(Tabla20[[#This Row],[nomdepto]],Tabla21[LUGAR],Tabla21[CODLUGAR])</f>
        <v>01.83</v>
      </c>
      <c r="T966" s="135" t="s">
        <v>3724</v>
      </c>
      <c r="U966" s="135" t="s">
        <v>3723</v>
      </c>
      <c r="V966" s="137">
        <v>0</v>
      </c>
      <c r="W966" s="137">
        <v>0</v>
      </c>
      <c r="X966" s="141">
        <v>0</v>
      </c>
      <c r="Y966" s="137">
        <v>0</v>
      </c>
      <c r="Z966" s="141">
        <v>0</v>
      </c>
      <c r="AA966" s="140">
        <v>0</v>
      </c>
      <c r="AB966" s="137">
        <v>0</v>
      </c>
      <c r="AC966" s="137">
        <v>0</v>
      </c>
      <c r="AD966" s="137">
        <v>0</v>
      </c>
    </row>
    <row r="967" spans="1:30" hidden="1">
      <c r="A967" t="str">
        <f>Tabla20[[#This Row],[cedula]]&amp;Tabla20[[#This Row],[prog]]&amp;LEFT(Tabla20[[#This Row],[tipo]],3)</f>
        <v>0160016905401SEG</v>
      </c>
      <c r="B967" s="135" t="s">
        <v>2464</v>
      </c>
      <c r="C967" s="135" t="s">
        <v>243</v>
      </c>
      <c r="D967" s="135" t="s">
        <v>2493</v>
      </c>
      <c r="E967" s="135" t="s">
        <v>3181</v>
      </c>
      <c r="F967" s="135" t="s">
        <v>3182</v>
      </c>
      <c r="G967" s="135" t="s">
        <v>3190</v>
      </c>
      <c r="H967" s="135" t="s">
        <v>2414</v>
      </c>
      <c r="I967" s="135" t="s">
        <v>880</v>
      </c>
      <c r="J967" s="135" t="s">
        <v>876</v>
      </c>
      <c r="K967" s="135" t="s">
        <v>924</v>
      </c>
      <c r="L967" s="138">
        <v>10000</v>
      </c>
      <c r="M967" s="140">
        <v>0</v>
      </c>
      <c r="N967" s="140">
        <v>0</v>
      </c>
      <c r="O967" s="140">
        <v>0</v>
      </c>
      <c r="P967" s="138">
        <f>SUM(Tabla20[[#This Row],[ADP]:[SFS - Salud Padres]])</f>
        <v>0</v>
      </c>
      <c r="Q967" s="138">
        <v>10000</v>
      </c>
      <c r="R967" s="135" t="str">
        <f>_xlfn.XLOOKUP(Tabla20[[#This Row],[cedula]],EMPXSEXO[NODOC],EMPXSEXO[GENERO])</f>
        <v>M</v>
      </c>
      <c r="S967" s="135" t="str">
        <f>_xlfn.XLOOKUP(Tabla20[[#This Row],[nomdepto]],Tabla21[LUGAR],Tabla21[CODLUGAR])</f>
        <v>01.83</v>
      </c>
      <c r="T967" s="135" t="s">
        <v>3724</v>
      </c>
      <c r="U967" s="135" t="s">
        <v>3723</v>
      </c>
      <c r="V967" s="137">
        <v>0</v>
      </c>
      <c r="W967" s="137">
        <v>0</v>
      </c>
      <c r="X967" s="137">
        <v>0</v>
      </c>
      <c r="Y967" s="137">
        <v>0</v>
      </c>
      <c r="Z967" s="137">
        <v>0</v>
      </c>
      <c r="AA967" s="140">
        <v>0</v>
      </c>
      <c r="AB967" s="137">
        <v>0</v>
      </c>
      <c r="AC967" s="137">
        <v>0</v>
      </c>
      <c r="AD967" s="137">
        <v>0</v>
      </c>
    </row>
    <row r="968" spans="1:30" hidden="1">
      <c r="A968" t="str">
        <f>Tabla20[[#This Row],[cedula]]&amp;Tabla20[[#This Row],[prog]]&amp;LEFT(Tabla20[[#This Row],[tipo]],3)</f>
        <v>0011881821001SEG</v>
      </c>
      <c r="B968" s="135" t="s">
        <v>2464</v>
      </c>
      <c r="C968" s="135" t="s">
        <v>243</v>
      </c>
      <c r="D968" s="135" t="s">
        <v>2493</v>
      </c>
      <c r="E968" s="135" t="s">
        <v>3181</v>
      </c>
      <c r="F968" s="135" t="s">
        <v>3182</v>
      </c>
      <c r="G968" s="135" t="s">
        <v>3189</v>
      </c>
      <c r="H968" s="135" t="s">
        <v>2415</v>
      </c>
      <c r="I968" s="135" t="s">
        <v>1602</v>
      </c>
      <c r="J968" s="135" t="s">
        <v>876</v>
      </c>
      <c r="K968" s="135" t="s">
        <v>924</v>
      </c>
      <c r="L968" s="138">
        <v>10000</v>
      </c>
      <c r="M968" s="140">
        <v>0</v>
      </c>
      <c r="N968" s="140">
        <v>0</v>
      </c>
      <c r="O968" s="140">
        <v>0</v>
      </c>
      <c r="P968" s="138">
        <f>SUM(Tabla20[[#This Row],[ADP]:[SFS - Salud Padres]])</f>
        <v>0</v>
      </c>
      <c r="Q968" s="138">
        <v>10000</v>
      </c>
      <c r="R968" s="135" t="str">
        <f>_xlfn.XLOOKUP(Tabla20[[#This Row],[cedula]],EMPXSEXO[NODOC],EMPXSEXO[GENERO])</f>
        <v>M</v>
      </c>
      <c r="S968" s="135" t="str">
        <f>_xlfn.XLOOKUP(Tabla20[[#This Row],[nomdepto]],Tabla21[LUGAR],Tabla21[CODLUGAR])</f>
        <v>01.83</v>
      </c>
      <c r="T968" s="135" t="s">
        <v>3724</v>
      </c>
      <c r="U968" s="135" t="s">
        <v>3723</v>
      </c>
      <c r="V968" s="137">
        <v>0</v>
      </c>
      <c r="W968" s="141">
        <v>0</v>
      </c>
      <c r="X968" s="141">
        <v>0</v>
      </c>
      <c r="Y968" s="137">
        <v>0</v>
      </c>
      <c r="Z968" s="137">
        <v>0</v>
      </c>
      <c r="AA968" s="140">
        <v>0</v>
      </c>
      <c r="AB968" s="137">
        <v>0</v>
      </c>
      <c r="AC968" s="137">
        <v>0</v>
      </c>
      <c r="AD968" s="137">
        <v>0</v>
      </c>
    </row>
    <row r="969" spans="1:30" hidden="1">
      <c r="A969" t="str">
        <f>Tabla20[[#This Row],[cedula]]&amp;Tabla20[[#This Row],[prog]]&amp;LEFT(Tabla20[[#This Row],[tipo]],3)</f>
        <v>4021199658801SEG</v>
      </c>
      <c r="B969" s="135" t="s">
        <v>2464</v>
      </c>
      <c r="C969" s="135" t="s">
        <v>243</v>
      </c>
      <c r="D969" s="135" t="s">
        <v>2493</v>
      </c>
      <c r="E969" s="135" t="s">
        <v>3181</v>
      </c>
      <c r="F969" s="135" t="s">
        <v>3182</v>
      </c>
      <c r="G969" s="135" t="s">
        <v>3186</v>
      </c>
      <c r="H969" s="135" t="s">
        <v>2636</v>
      </c>
      <c r="I969" s="135" t="s">
        <v>2608</v>
      </c>
      <c r="J969" s="135" t="s">
        <v>876</v>
      </c>
      <c r="K969" s="135" t="s">
        <v>924</v>
      </c>
      <c r="L969" s="138">
        <v>10000</v>
      </c>
      <c r="M969" s="137">
        <v>0</v>
      </c>
      <c r="N969" s="140">
        <v>0</v>
      </c>
      <c r="O969" s="140">
        <v>0</v>
      </c>
      <c r="P969" s="138">
        <f>SUM(Tabla20[[#This Row],[ADP]:[SFS - Salud Padres]])</f>
        <v>0</v>
      </c>
      <c r="Q969" s="138">
        <v>10000</v>
      </c>
      <c r="R969" s="135" t="str">
        <f>_xlfn.XLOOKUP(Tabla20[[#This Row],[cedula]],EMPXSEXO[NODOC],EMPXSEXO[GENERO])</f>
        <v>M</v>
      </c>
      <c r="S969" s="135" t="str">
        <f>_xlfn.XLOOKUP(Tabla20[[#This Row],[nomdepto]],Tabla21[LUGAR],Tabla21[CODLUGAR])</f>
        <v>01.83</v>
      </c>
      <c r="T969" s="135" t="s">
        <v>3724</v>
      </c>
      <c r="U969" s="135" t="s">
        <v>3723</v>
      </c>
      <c r="V969" s="137">
        <v>0</v>
      </c>
      <c r="W969" s="141">
        <v>0</v>
      </c>
      <c r="X969" s="141">
        <v>0</v>
      </c>
      <c r="Y969" s="137">
        <v>0</v>
      </c>
      <c r="Z969" s="141">
        <v>0</v>
      </c>
      <c r="AA969" s="140">
        <v>0</v>
      </c>
      <c r="AB969" s="137">
        <v>0</v>
      </c>
      <c r="AC969" s="137">
        <v>0</v>
      </c>
      <c r="AD969" s="137">
        <v>0</v>
      </c>
    </row>
    <row r="970" spans="1:30" hidden="1">
      <c r="A970" t="str">
        <f>Tabla20[[#This Row],[cedula]]&amp;Tabla20[[#This Row],[prog]]&amp;LEFT(Tabla20[[#This Row],[tipo]],3)</f>
        <v>0080024281001SEG</v>
      </c>
      <c r="B970" s="135" t="s">
        <v>2464</v>
      </c>
      <c r="C970" s="135" t="s">
        <v>243</v>
      </c>
      <c r="D970" s="135" t="s">
        <v>2493</v>
      </c>
      <c r="E970" s="135" t="s">
        <v>3181</v>
      </c>
      <c r="F970" s="135" t="s">
        <v>3182</v>
      </c>
      <c r="G970" s="135" t="s">
        <v>3186</v>
      </c>
      <c r="H970" s="135" t="s">
        <v>3157</v>
      </c>
      <c r="I970" s="135" t="s">
        <v>3156</v>
      </c>
      <c r="J970" s="135" t="s">
        <v>876</v>
      </c>
      <c r="K970" s="135" t="s">
        <v>924</v>
      </c>
      <c r="L970" s="138">
        <v>10000</v>
      </c>
      <c r="M970" s="137">
        <v>0</v>
      </c>
      <c r="N970" s="140">
        <v>0</v>
      </c>
      <c r="O970" s="140">
        <v>0</v>
      </c>
      <c r="P970" s="138">
        <f>SUM(Tabla20[[#This Row],[ADP]:[SFS - Salud Padres]])</f>
        <v>0</v>
      </c>
      <c r="Q970" s="138">
        <v>10000</v>
      </c>
      <c r="R970" s="135" t="str">
        <f>_xlfn.XLOOKUP(Tabla20[[#This Row],[cedula]],EMPXSEXO[NODOC],EMPXSEXO[GENERO])</f>
        <v>M</v>
      </c>
      <c r="S970" s="135" t="str">
        <f>_xlfn.XLOOKUP(Tabla20[[#This Row],[nomdepto]],Tabla21[LUGAR],Tabla21[CODLUGAR])</f>
        <v>01.83</v>
      </c>
      <c r="T970" s="135" t="s">
        <v>3724</v>
      </c>
      <c r="U970" s="135" t="s">
        <v>3723</v>
      </c>
      <c r="V970" s="137">
        <v>0</v>
      </c>
      <c r="W970" s="137">
        <v>0</v>
      </c>
      <c r="X970" s="137">
        <v>0</v>
      </c>
      <c r="Y970" s="137">
        <v>0</v>
      </c>
      <c r="Z970" s="137">
        <v>0</v>
      </c>
      <c r="AA970" s="140">
        <v>0</v>
      </c>
      <c r="AB970" s="137">
        <v>0</v>
      </c>
      <c r="AC970" s="137">
        <v>0</v>
      </c>
      <c r="AD970" s="137">
        <v>0</v>
      </c>
    </row>
    <row r="971" spans="1:30" hidden="1">
      <c r="A971" t="str">
        <f>Tabla20[[#This Row],[cedula]]&amp;Tabla20[[#This Row],[prog]]&amp;LEFT(Tabla20[[#This Row],[tipo]],3)</f>
        <v>4022539023201SEG</v>
      </c>
      <c r="B971" s="135" t="s">
        <v>2464</v>
      </c>
      <c r="C971" s="135" t="s">
        <v>243</v>
      </c>
      <c r="D971" s="135" t="s">
        <v>2493</v>
      </c>
      <c r="E971" s="135" t="s">
        <v>3181</v>
      </c>
      <c r="F971" s="135" t="s">
        <v>3182</v>
      </c>
      <c r="G971" s="135" t="s">
        <v>3184</v>
      </c>
      <c r="H971" s="135" t="s">
        <v>3087</v>
      </c>
      <c r="I971" s="135" t="s">
        <v>3102</v>
      </c>
      <c r="J971" s="135" t="s">
        <v>876</v>
      </c>
      <c r="K971" s="135" t="s">
        <v>924</v>
      </c>
      <c r="L971" s="138">
        <v>10000</v>
      </c>
      <c r="M971" s="141">
        <v>0</v>
      </c>
      <c r="N971" s="140">
        <v>0</v>
      </c>
      <c r="O971" s="140">
        <v>0</v>
      </c>
      <c r="P971" s="138">
        <f>SUM(Tabla20[[#This Row],[ADP]:[SFS - Salud Padres]])</f>
        <v>0</v>
      </c>
      <c r="Q971" s="138">
        <v>10000</v>
      </c>
      <c r="R971" s="135" t="str">
        <f>_xlfn.XLOOKUP(Tabla20[[#This Row],[cedula]],EMPXSEXO[NODOC],EMPXSEXO[GENERO])</f>
        <v>M</v>
      </c>
      <c r="S971" s="135" t="str">
        <f>_xlfn.XLOOKUP(Tabla20[[#This Row],[nomdepto]],Tabla21[LUGAR],Tabla21[CODLUGAR])</f>
        <v>01.83</v>
      </c>
      <c r="T971" s="135" t="s">
        <v>3724</v>
      </c>
      <c r="U971" s="135" t="s">
        <v>3723</v>
      </c>
      <c r="V971" s="137">
        <v>0</v>
      </c>
      <c r="W971" s="137">
        <v>0</v>
      </c>
      <c r="X971" s="141">
        <v>0</v>
      </c>
      <c r="Y971" s="140">
        <v>0</v>
      </c>
      <c r="Z971" s="137">
        <v>0</v>
      </c>
      <c r="AA971" s="140">
        <v>0</v>
      </c>
      <c r="AB971" s="137">
        <v>0</v>
      </c>
      <c r="AC971" s="137">
        <v>0</v>
      </c>
      <c r="AD971" s="141">
        <v>0</v>
      </c>
    </row>
    <row r="972" spans="1:30" hidden="1">
      <c r="A972" t="str">
        <f>Tabla20[[#This Row],[cedula]]&amp;Tabla20[[#This Row],[prog]]&amp;LEFT(Tabla20[[#This Row],[tipo]],3)</f>
        <v>4022470677601SEG</v>
      </c>
      <c r="B972" s="135" t="s">
        <v>2464</v>
      </c>
      <c r="C972" s="135" t="s">
        <v>243</v>
      </c>
      <c r="D972" s="135" t="s">
        <v>2493</v>
      </c>
      <c r="E972" s="135" t="s">
        <v>3181</v>
      </c>
      <c r="F972" s="135" t="s">
        <v>3182</v>
      </c>
      <c r="G972" s="135" t="s">
        <v>3186</v>
      </c>
      <c r="H972" s="135" t="s">
        <v>2423</v>
      </c>
      <c r="I972" s="135" t="s">
        <v>1549</v>
      </c>
      <c r="J972" s="135" t="s">
        <v>876</v>
      </c>
      <c r="K972" s="135" t="s">
        <v>924</v>
      </c>
      <c r="L972" s="138">
        <v>10000</v>
      </c>
      <c r="M972" s="140">
        <v>0</v>
      </c>
      <c r="N972" s="140">
        <v>0</v>
      </c>
      <c r="O972" s="140">
        <v>0</v>
      </c>
      <c r="P972" s="138">
        <f>SUM(Tabla20[[#This Row],[ADP]:[SFS - Salud Padres]])</f>
        <v>0</v>
      </c>
      <c r="Q972" s="138">
        <v>10000</v>
      </c>
      <c r="R972" s="135" t="str">
        <f>_xlfn.XLOOKUP(Tabla20[[#This Row],[cedula]],EMPXSEXO[NODOC],EMPXSEXO[GENERO])</f>
        <v>F</v>
      </c>
      <c r="S972" s="135" t="str">
        <f>_xlfn.XLOOKUP(Tabla20[[#This Row],[nomdepto]],Tabla21[LUGAR],Tabla21[CODLUGAR])</f>
        <v>01.83</v>
      </c>
      <c r="T972" s="135" t="s">
        <v>3724</v>
      </c>
      <c r="U972" s="135" t="s">
        <v>3723</v>
      </c>
      <c r="V972" s="137">
        <v>0</v>
      </c>
      <c r="W972" s="137">
        <v>0</v>
      </c>
      <c r="X972" s="137">
        <v>0</v>
      </c>
      <c r="Y972" s="137">
        <v>0</v>
      </c>
      <c r="Z972" s="137">
        <v>0</v>
      </c>
      <c r="AA972" s="140">
        <v>0</v>
      </c>
      <c r="AB972" s="137">
        <v>0</v>
      </c>
      <c r="AC972" s="137">
        <v>0</v>
      </c>
      <c r="AD972" s="137">
        <v>0</v>
      </c>
    </row>
    <row r="973" spans="1:30" hidden="1">
      <c r="A973" t="str">
        <f>Tabla20[[#This Row],[cedula]]&amp;Tabla20[[#This Row],[prog]]&amp;LEFT(Tabla20[[#This Row],[tipo]],3)</f>
        <v>2230161535101SEG</v>
      </c>
      <c r="B973" s="135" t="s">
        <v>2464</v>
      </c>
      <c r="C973" s="135" t="s">
        <v>243</v>
      </c>
      <c r="D973" s="135" t="s">
        <v>2493</v>
      </c>
      <c r="E973" s="135" t="s">
        <v>3181</v>
      </c>
      <c r="F973" s="135" t="s">
        <v>3182</v>
      </c>
      <c r="G973" s="135" t="s">
        <v>3184</v>
      </c>
      <c r="H973" s="135" t="s">
        <v>3159</v>
      </c>
      <c r="I973" s="135" t="s">
        <v>3158</v>
      </c>
      <c r="J973" s="135" t="s">
        <v>876</v>
      </c>
      <c r="K973" s="135" t="s">
        <v>924</v>
      </c>
      <c r="L973" s="138">
        <v>10000</v>
      </c>
      <c r="M973" s="141">
        <v>0</v>
      </c>
      <c r="N973" s="140">
        <v>0</v>
      </c>
      <c r="O973" s="140">
        <v>0</v>
      </c>
      <c r="P973" s="138">
        <f>SUM(Tabla20[[#This Row],[ADP]:[SFS - Salud Padres]])</f>
        <v>0</v>
      </c>
      <c r="Q973" s="138">
        <v>10000</v>
      </c>
      <c r="R973" s="135" t="str">
        <f>_xlfn.XLOOKUP(Tabla20[[#This Row],[cedula]],EMPXSEXO[NODOC],EMPXSEXO[GENERO])</f>
        <v>M</v>
      </c>
      <c r="S973" s="135" t="str">
        <f>_xlfn.XLOOKUP(Tabla20[[#This Row],[nomdepto]],Tabla21[LUGAR],Tabla21[CODLUGAR])</f>
        <v>01.83</v>
      </c>
      <c r="T973" s="135" t="s">
        <v>3724</v>
      </c>
      <c r="U973" s="135" t="s">
        <v>3723</v>
      </c>
      <c r="V973" s="137">
        <v>0</v>
      </c>
      <c r="W973" s="137">
        <v>0</v>
      </c>
      <c r="X973" s="141">
        <v>0</v>
      </c>
      <c r="Y973" s="137">
        <v>0</v>
      </c>
      <c r="Z973" s="137">
        <v>0</v>
      </c>
      <c r="AA973" s="140">
        <v>0</v>
      </c>
      <c r="AB973" s="137">
        <v>0</v>
      </c>
      <c r="AC973" s="137">
        <v>0</v>
      </c>
      <c r="AD973" s="137">
        <v>0</v>
      </c>
    </row>
    <row r="974" spans="1:30" hidden="1">
      <c r="A974" t="str">
        <f>Tabla20[[#This Row],[cedula]]&amp;Tabla20[[#This Row],[prog]]&amp;LEFT(Tabla20[[#This Row],[tipo]],3)</f>
        <v>2240037754901SEG</v>
      </c>
      <c r="B974" s="135" t="s">
        <v>2464</v>
      </c>
      <c r="C974" s="135" t="s">
        <v>243</v>
      </c>
      <c r="D974" s="135" t="s">
        <v>2493</v>
      </c>
      <c r="E974" s="135" t="s">
        <v>3181</v>
      </c>
      <c r="F974" s="135" t="s">
        <v>3182</v>
      </c>
      <c r="G974" s="135" t="s">
        <v>3186</v>
      </c>
      <c r="H974" s="135" t="s">
        <v>2427</v>
      </c>
      <c r="I974" s="135" t="s">
        <v>1532</v>
      </c>
      <c r="J974" s="135" t="s">
        <v>876</v>
      </c>
      <c r="K974" s="135" t="s">
        <v>924</v>
      </c>
      <c r="L974" s="138">
        <v>10000</v>
      </c>
      <c r="M974" s="140">
        <v>0</v>
      </c>
      <c r="N974" s="140">
        <v>0</v>
      </c>
      <c r="O974" s="140">
        <v>0</v>
      </c>
      <c r="P974" s="138">
        <f>SUM(Tabla20[[#This Row],[ADP]:[SFS - Salud Padres]])</f>
        <v>0</v>
      </c>
      <c r="Q974" s="138">
        <v>10000</v>
      </c>
      <c r="R974" s="135" t="str">
        <f>_xlfn.XLOOKUP(Tabla20[[#This Row],[cedula]],EMPXSEXO[NODOC],EMPXSEXO[GENERO])</f>
        <v>M</v>
      </c>
      <c r="S974" s="135" t="str">
        <f>_xlfn.XLOOKUP(Tabla20[[#This Row],[nomdepto]],Tabla21[LUGAR],Tabla21[CODLUGAR])</f>
        <v>01.83</v>
      </c>
      <c r="T974" s="135" t="s">
        <v>3724</v>
      </c>
      <c r="U974" s="135" t="s">
        <v>3723</v>
      </c>
      <c r="V974" s="137">
        <v>0</v>
      </c>
      <c r="W974" s="137">
        <v>0</v>
      </c>
      <c r="X974" s="141">
        <v>0</v>
      </c>
      <c r="Y974" s="137">
        <v>0</v>
      </c>
      <c r="Z974" s="141">
        <v>0</v>
      </c>
      <c r="AA974" s="140">
        <v>0</v>
      </c>
      <c r="AB974" s="137">
        <v>0</v>
      </c>
      <c r="AC974" s="137">
        <v>0</v>
      </c>
      <c r="AD974" s="137">
        <v>0</v>
      </c>
    </row>
    <row r="975" spans="1:30" hidden="1">
      <c r="A975" t="str">
        <f>Tabla20[[#This Row],[cedula]]&amp;Tabla20[[#This Row],[prog]]&amp;LEFT(Tabla20[[#This Row],[tipo]],3)</f>
        <v>4021935001001SEG</v>
      </c>
      <c r="B975" s="135" t="s">
        <v>2464</v>
      </c>
      <c r="C975" s="135" t="s">
        <v>243</v>
      </c>
      <c r="D975" s="135" t="s">
        <v>2493</v>
      </c>
      <c r="E975" s="135" t="s">
        <v>3181</v>
      </c>
      <c r="F975" s="135" t="s">
        <v>3182</v>
      </c>
      <c r="G975" s="135" t="s">
        <v>3186</v>
      </c>
      <c r="H975" s="135" t="s">
        <v>3766</v>
      </c>
      <c r="I975" s="135" t="s">
        <v>3765</v>
      </c>
      <c r="J975" s="135" t="s">
        <v>876</v>
      </c>
      <c r="K975" s="135" t="s">
        <v>924</v>
      </c>
      <c r="L975" s="138">
        <v>10000</v>
      </c>
      <c r="M975" s="137">
        <v>0</v>
      </c>
      <c r="N975" s="140">
        <v>0</v>
      </c>
      <c r="O975" s="140">
        <v>0</v>
      </c>
      <c r="P975" s="138">
        <f>SUM(Tabla20[[#This Row],[ADP]:[SFS - Salud Padres]])</f>
        <v>0</v>
      </c>
      <c r="Q975" s="138">
        <v>10000</v>
      </c>
      <c r="R975" s="135" t="str">
        <f>_xlfn.XLOOKUP(Tabla20[[#This Row],[cedula]],EMPXSEXO[NODOC],EMPXSEXO[GENERO])</f>
        <v>M</v>
      </c>
      <c r="S975" s="135" t="str">
        <f>_xlfn.XLOOKUP(Tabla20[[#This Row],[nomdepto]],Tabla21[LUGAR],Tabla21[CODLUGAR])</f>
        <v>01.83</v>
      </c>
      <c r="T975" s="135" t="s">
        <v>3724</v>
      </c>
      <c r="U975" s="135" t="s">
        <v>3723</v>
      </c>
      <c r="V975" s="137">
        <v>0</v>
      </c>
      <c r="W975" s="137">
        <v>0</v>
      </c>
      <c r="X975" s="137">
        <v>0</v>
      </c>
      <c r="Y975" s="141">
        <v>0</v>
      </c>
      <c r="Z975" s="137">
        <v>0</v>
      </c>
      <c r="AA975" s="140">
        <v>0</v>
      </c>
      <c r="AB975" s="137">
        <v>0</v>
      </c>
      <c r="AC975" s="137">
        <v>0</v>
      </c>
      <c r="AD975" s="137">
        <v>0</v>
      </c>
    </row>
    <row r="976" spans="1:30" hidden="1">
      <c r="A976" t="str">
        <f>Tabla20[[#This Row],[cedula]]&amp;Tabla20[[#This Row],[prog]]&amp;LEFT(Tabla20[[#This Row],[tipo]],3)</f>
        <v>1100006549701SEG</v>
      </c>
      <c r="B976" s="135" t="s">
        <v>2464</v>
      </c>
      <c r="C976" s="135" t="s">
        <v>243</v>
      </c>
      <c r="D976" s="135" t="s">
        <v>2493</v>
      </c>
      <c r="E976" s="135" t="s">
        <v>3181</v>
      </c>
      <c r="F976" s="135" t="s">
        <v>3182</v>
      </c>
      <c r="G976" s="135" t="s">
        <v>3184</v>
      </c>
      <c r="H976" s="135" t="s">
        <v>2431</v>
      </c>
      <c r="I976" s="135" t="s">
        <v>1528</v>
      </c>
      <c r="J976" s="135" t="s">
        <v>876</v>
      </c>
      <c r="K976" s="135" t="s">
        <v>924</v>
      </c>
      <c r="L976" s="138">
        <v>10000</v>
      </c>
      <c r="M976" s="141">
        <v>0</v>
      </c>
      <c r="N976" s="140">
        <v>0</v>
      </c>
      <c r="O976" s="140">
        <v>0</v>
      </c>
      <c r="P976" s="138">
        <f>SUM(Tabla20[[#This Row],[ADP]:[SFS - Salud Padres]])</f>
        <v>0</v>
      </c>
      <c r="Q976" s="138">
        <v>10000</v>
      </c>
      <c r="R976" s="135" t="str">
        <f>_xlfn.XLOOKUP(Tabla20[[#This Row],[cedula]],EMPXSEXO[NODOC],EMPXSEXO[GENERO])</f>
        <v>M</v>
      </c>
      <c r="S976" s="135" t="str">
        <f>_xlfn.XLOOKUP(Tabla20[[#This Row],[nomdepto]],Tabla21[LUGAR],Tabla21[CODLUGAR])</f>
        <v>01.83</v>
      </c>
      <c r="T976" s="135" t="s">
        <v>3724</v>
      </c>
      <c r="U976" s="135" t="s">
        <v>3723</v>
      </c>
      <c r="V976" s="137">
        <v>0</v>
      </c>
      <c r="W976" s="137">
        <v>0</v>
      </c>
      <c r="X976" s="137">
        <v>0</v>
      </c>
      <c r="Y976" s="137">
        <v>0</v>
      </c>
      <c r="Z976" s="137">
        <v>0</v>
      </c>
      <c r="AA976" s="140">
        <v>0</v>
      </c>
      <c r="AB976" s="137">
        <v>0</v>
      </c>
      <c r="AC976" s="137">
        <v>0</v>
      </c>
      <c r="AD976" s="137">
        <v>0</v>
      </c>
    </row>
    <row r="977" spans="1:30" hidden="1">
      <c r="A977" t="str">
        <f>Tabla20[[#This Row],[cedula]]&amp;Tabla20[[#This Row],[prog]]&amp;LEFT(Tabla20[[#This Row],[tipo]],3)</f>
        <v>1550001681901SEG</v>
      </c>
      <c r="B977" s="135" t="s">
        <v>2464</v>
      </c>
      <c r="C977" s="135" t="s">
        <v>243</v>
      </c>
      <c r="D977" s="135" t="s">
        <v>2493</v>
      </c>
      <c r="E977" s="135" t="s">
        <v>3181</v>
      </c>
      <c r="F977" s="135" t="s">
        <v>3182</v>
      </c>
      <c r="G977" s="135" t="s">
        <v>3184</v>
      </c>
      <c r="H977" s="135" t="s">
        <v>3768</v>
      </c>
      <c r="I977" s="135" t="s">
        <v>3767</v>
      </c>
      <c r="J977" s="135" t="s">
        <v>876</v>
      </c>
      <c r="K977" s="135" t="s">
        <v>924</v>
      </c>
      <c r="L977" s="138">
        <v>10000</v>
      </c>
      <c r="M977" s="137">
        <v>0</v>
      </c>
      <c r="N977" s="140">
        <v>0</v>
      </c>
      <c r="O977" s="140">
        <v>0</v>
      </c>
      <c r="P977" s="138">
        <f>SUM(Tabla20[[#This Row],[ADP]:[SFS - Salud Padres]])</f>
        <v>0</v>
      </c>
      <c r="Q977" s="138">
        <v>10000</v>
      </c>
      <c r="R977" s="135" t="str">
        <f>_xlfn.XLOOKUP(Tabla20[[#This Row],[cedula]],EMPXSEXO[NODOC],EMPXSEXO[GENERO])</f>
        <v>M</v>
      </c>
      <c r="S977" s="135" t="str">
        <f>_xlfn.XLOOKUP(Tabla20[[#This Row],[nomdepto]],Tabla21[LUGAR],Tabla21[CODLUGAR])</f>
        <v>01.83</v>
      </c>
      <c r="T977" s="135" t="s">
        <v>3724</v>
      </c>
      <c r="U977" s="135" t="s">
        <v>3723</v>
      </c>
      <c r="V977" s="137">
        <v>0</v>
      </c>
      <c r="W977" s="141">
        <v>0</v>
      </c>
      <c r="X977" s="141">
        <v>0</v>
      </c>
      <c r="Y977" s="137">
        <v>0</v>
      </c>
      <c r="Z977" s="141">
        <v>0</v>
      </c>
      <c r="AA977" s="140">
        <v>0</v>
      </c>
      <c r="AB977" s="137">
        <v>0</v>
      </c>
      <c r="AC977" s="137">
        <v>0</v>
      </c>
      <c r="AD977" s="137">
        <v>0</v>
      </c>
    </row>
    <row r="978" spans="1:30" hidden="1">
      <c r="A978" t="str">
        <f>Tabla20[[#This Row],[cedula]]&amp;Tabla20[[#This Row],[prog]]&amp;LEFT(Tabla20[[#This Row],[tipo]],3)</f>
        <v>4022145542701SEG</v>
      </c>
      <c r="B978" s="135" t="s">
        <v>2464</v>
      </c>
      <c r="C978" s="135" t="s">
        <v>243</v>
      </c>
      <c r="D978" s="135" t="s">
        <v>2493</v>
      </c>
      <c r="E978" s="135" t="s">
        <v>3181</v>
      </c>
      <c r="F978" s="135" t="s">
        <v>3182</v>
      </c>
      <c r="G978" s="135" t="s">
        <v>3186</v>
      </c>
      <c r="H978" s="135" t="s">
        <v>2433</v>
      </c>
      <c r="I978" s="135" t="s">
        <v>1401</v>
      </c>
      <c r="J978" s="135" t="s">
        <v>876</v>
      </c>
      <c r="K978" s="135" t="s">
        <v>924</v>
      </c>
      <c r="L978" s="138">
        <v>10000</v>
      </c>
      <c r="M978" s="140">
        <v>0</v>
      </c>
      <c r="N978" s="140">
        <v>0</v>
      </c>
      <c r="O978" s="140">
        <v>0</v>
      </c>
      <c r="P978" s="138">
        <f>SUM(Tabla20[[#This Row],[ADP]:[SFS - Salud Padres]])</f>
        <v>0</v>
      </c>
      <c r="Q978" s="138">
        <v>10000</v>
      </c>
      <c r="R978" s="135" t="str">
        <f>_xlfn.XLOOKUP(Tabla20[[#This Row],[cedula]],EMPXSEXO[NODOC],EMPXSEXO[GENERO])</f>
        <v>M</v>
      </c>
      <c r="S978" s="135" t="str">
        <f>_xlfn.XLOOKUP(Tabla20[[#This Row],[nomdepto]],Tabla21[LUGAR],Tabla21[CODLUGAR])</f>
        <v>01.83</v>
      </c>
      <c r="T978" s="135" t="s">
        <v>3724</v>
      </c>
      <c r="U978" s="135" t="s">
        <v>3723</v>
      </c>
      <c r="V978" s="137">
        <v>0</v>
      </c>
      <c r="W978" s="137">
        <v>0</v>
      </c>
      <c r="X978" s="137">
        <v>0</v>
      </c>
      <c r="Y978" s="137">
        <v>0</v>
      </c>
      <c r="Z978" s="137">
        <v>0</v>
      </c>
      <c r="AA978" s="140">
        <v>0</v>
      </c>
      <c r="AB978" s="137">
        <v>0</v>
      </c>
      <c r="AC978" s="137">
        <v>0</v>
      </c>
      <c r="AD978" s="137">
        <v>0</v>
      </c>
    </row>
    <row r="979" spans="1:30" hidden="1">
      <c r="A979" t="str">
        <f>Tabla20[[#This Row],[cedula]]&amp;Tabla20[[#This Row],[prog]]&amp;LEFT(Tabla20[[#This Row],[tipo]],3)</f>
        <v>4022312541601SEG</v>
      </c>
      <c r="B979" s="135" t="s">
        <v>2464</v>
      </c>
      <c r="C979" s="135" t="s">
        <v>243</v>
      </c>
      <c r="D979" s="135" t="s">
        <v>2493</v>
      </c>
      <c r="E979" s="135" t="s">
        <v>3181</v>
      </c>
      <c r="F979" s="135" t="s">
        <v>3182</v>
      </c>
      <c r="G979" s="135" t="s">
        <v>3186</v>
      </c>
      <c r="H979" s="135" t="s">
        <v>2577</v>
      </c>
      <c r="I979" s="135" t="s">
        <v>2563</v>
      </c>
      <c r="J979" s="135" t="s">
        <v>876</v>
      </c>
      <c r="K979" s="135" t="s">
        <v>924</v>
      </c>
      <c r="L979" s="138">
        <v>10000</v>
      </c>
      <c r="M979" s="141">
        <v>0</v>
      </c>
      <c r="N979" s="140">
        <v>0</v>
      </c>
      <c r="O979" s="140">
        <v>0</v>
      </c>
      <c r="P979" s="138">
        <f>SUM(Tabla20[[#This Row],[ADP]:[SFS - Salud Padres]])</f>
        <v>0</v>
      </c>
      <c r="Q979" s="138">
        <v>10000</v>
      </c>
      <c r="R979" s="135" t="str">
        <f>_xlfn.XLOOKUP(Tabla20[[#This Row],[cedula]],EMPXSEXO[NODOC],EMPXSEXO[GENERO])</f>
        <v>M</v>
      </c>
      <c r="S979" s="135" t="str">
        <f>_xlfn.XLOOKUP(Tabla20[[#This Row],[nomdepto]],Tabla21[LUGAR],Tabla21[CODLUGAR])</f>
        <v>01.83</v>
      </c>
      <c r="T979" s="135" t="s">
        <v>3724</v>
      </c>
      <c r="U979" s="135" t="s">
        <v>3723</v>
      </c>
      <c r="V979" s="137">
        <v>0</v>
      </c>
      <c r="W979" s="137">
        <v>0</v>
      </c>
      <c r="X979" s="141">
        <v>0</v>
      </c>
      <c r="Y979" s="137">
        <v>0</v>
      </c>
      <c r="Z979" s="141">
        <v>0</v>
      </c>
      <c r="AA979" s="140">
        <v>0</v>
      </c>
      <c r="AB979" s="137">
        <v>0</v>
      </c>
      <c r="AC979" s="137">
        <v>0</v>
      </c>
      <c r="AD979" s="137">
        <v>0</v>
      </c>
    </row>
    <row r="980" spans="1:30" hidden="1">
      <c r="A980" t="str">
        <f>Tabla20[[#This Row],[cedula]]&amp;Tabla20[[#This Row],[prog]]&amp;LEFT(Tabla20[[#This Row],[tipo]],3)</f>
        <v>4022435563201SEG</v>
      </c>
      <c r="B980" s="135" t="s">
        <v>2464</v>
      </c>
      <c r="C980" s="135" t="s">
        <v>243</v>
      </c>
      <c r="D980" s="135" t="s">
        <v>2493</v>
      </c>
      <c r="E980" s="135" t="s">
        <v>3181</v>
      </c>
      <c r="F980" s="135" t="s">
        <v>3182</v>
      </c>
      <c r="G980" s="135" t="s">
        <v>3186</v>
      </c>
      <c r="H980" s="135" t="s">
        <v>3333</v>
      </c>
      <c r="I980" s="135" t="s">
        <v>3332</v>
      </c>
      <c r="J980" s="135" t="s">
        <v>876</v>
      </c>
      <c r="K980" s="135" t="s">
        <v>924</v>
      </c>
      <c r="L980" s="138">
        <v>10000</v>
      </c>
      <c r="M980" s="137">
        <v>0</v>
      </c>
      <c r="N980" s="140">
        <v>0</v>
      </c>
      <c r="O980" s="140">
        <v>0</v>
      </c>
      <c r="P980" s="138">
        <f>SUM(Tabla20[[#This Row],[ADP]:[SFS - Salud Padres]])</f>
        <v>0</v>
      </c>
      <c r="Q980" s="138">
        <v>10000</v>
      </c>
      <c r="R980" s="135" t="str">
        <f>_xlfn.XLOOKUP(Tabla20[[#This Row],[cedula]],EMPXSEXO[NODOC],EMPXSEXO[GENERO])</f>
        <v>M</v>
      </c>
      <c r="S980" s="135" t="str">
        <f>_xlfn.XLOOKUP(Tabla20[[#This Row],[nomdepto]],Tabla21[LUGAR],Tabla21[CODLUGAR])</f>
        <v>01.83</v>
      </c>
      <c r="T980" s="135" t="s">
        <v>3724</v>
      </c>
      <c r="U980" s="135" t="s">
        <v>3723</v>
      </c>
      <c r="V980" s="137">
        <v>0</v>
      </c>
      <c r="W980" s="137">
        <v>0</v>
      </c>
      <c r="X980" s="137">
        <v>0</v>
      </c>
      <c r="Y980" s="137">
        <v>0</v>
      </c>
      <c r="Z980" s="137">
        <v>0</v>
      </c>
      <c r="AA980" s="140">
        <v>0</v>
      </c>
      <c r="AB980" s="137">
        <v>0</v>
      </c>
      <c r="AC980" s="137">
        <v>0</v>
      </c>
      <c r="AD980" s="137">
        <v>0</v>
      </c>
    </row>
    <row r="981" spans="1:30" hidden="1">
      <c r="A981" t="str">
        <f>Tabla20[[#This Row],[cedula]]&amp;Tabla20[[#This Row],[prog]]&amp;LEFT(Tabla20[[#This Row],[tipo]],3)</f>
        <v>2230056393301SEG</v>
      </c>
      <c r="B981" s="135" t="s">
        <v>2464</v>
      </c>
      <c r="C981" s="135" t="s">
        <v>243</v>
      </c>
      <c r="D981" s="135" t="s">
        <v>2493</v>
      </c>
      <c r="E981" s="135" t="s">
        <v>3181</v>
      </c>
      <c r="F981" s="135" t="s">
        <v>3182</v>
      </c>
      <c r="G981" s="135" t="s">
        <v>3186</v>
      </c>
      <c r="H981" s="135" t="s">
        <v>3412</v>
      </c>
      <c r="I981" s="135" t="s">
        <v>3411</v>
      </c>
      <c r="J981" s="135" t="s">
        <v>876</v>
      </c>
      <c r="K981" s="135" t="s">
        <v>924</v>
      </c>
      <c r="L981" s="138">
        <v>10000</v>
      </c>
      <c r="M981" s="141">
        <v>0</v>
      </c>
      <c r="N981" s="140">
        <v>0</v>
      </c>
      <c r="O981" s="140">
        <v>0</v>
      </c>
      <c r="P981" s="138">
        <f>SUM(Tabla20[[#This Row],[ADP]:[SFS - Salud Padres]])</f>
        <v>0</v>
      </c>
      <c r="Q981" s="138">
        <v>10000</v>
      </c>
      <c r="R981" s="135" t="str">
        <f>_xlfn.XLOOKUP(Tabla20[[#This Row],[cedula]],EMPXSEXO[NODOC],EMPXSEXO[GENERO])</f>
        <v>M</v>
      </c>
      <c r="S981" s="135" t="str">
        <f>_xlfn.XLOOKUP(Tabla20[[#This Row],[nomdepto]],Tabla21[LUGAR],Tabla21[CODLUGAR])</f>
        <v>01.83</v>
      </c>
      <c r="T981" s="135" t="s">
        <v>3724</v>
      </c>
      <c r="U981" s="135" t="s">
        <v>3723</v>
      </c>
      <c r="V981" s="137">
        <v>0</v>
      </c>
      <c r="W981" s="137">
        <v>0</v>
      </c>
      <c r="X981" s="137">
        <v>0</v>
      </c>
      <c r="Y981" s="137">
        <v>0</v>
      </c>
      <c r="Z981" s="137">
        <v>0</v>
      </c>
      <c r="AA981" s="140">
        <v>0</v>
      </c>
      <c r="AB981" s="137">
        <v>0</v>
      </c>
      <c r="AC981" s="137">
        <v>0</v>
      </c>
      <c r="AD981" s="137">
        <v>0</v>
      </c>
    </row>
    <row r="982" spans="1:30" hidden="1">
      <c r="A982" t="str">
        <f>Tabla20[[#This Row],[cedula]]&amp;Tabla20[[#This Row],[prog]]&amp;LEFT(Tabla20[[#This Row],[tipo]],3)</f>
        <v>1180007145501SEG</v>
      </c>
      <c r="B982" s="135" t="s">
        <v>2464</v>
      </c>
      <c r="C982" s="135" t="s">
        <v>243</v>
      </c>
      <c r="D982" s="135" t="s">
        <v>2493</v>
      </c>
      <c r="E982" s="135" t="s">
        <v>3181</v>
      </c>
      <c r="F982" s="135" t="s">
        <v>3182</v>
      </c>
      <c r="G982" s="135" t="s">
        <v>3184</v>
      </c>
      <c r="H982" s="135" t="s">
        <v>2435</v>
      </c>
      <c r="I982" s="135" t="s">
        <v>1529</v>
      </c>
      <c r="J982" s="135" t="s">
        <v>876</v>
      </c>
      <c r="K982" s="135" t="s">
        <v>924</v>
      </c>
      <c r="L982" s="138">
        <v>10000</v>
      </c>
      <c r="M982" s="140">
        <v>0</v>
      </c>
      <c r="N982" s="140">
        <v>0</v>
      </c>
      <c r="O982" s="140">
        <v>0</v>
      </c>
      <c r="P982" s="138">
        <f>SUM(Tabla20[[#This Row],[ADP]:[SFS - Salud Padres]])</f>
        <v>0</v>
      </c>
      <c r="Q982" s="138">
        <v>10000</v>
      </c>
      <c r="R982" s="135" t="str">
        <f>_xlfn.XLOOKUP(Tabla20[[#This Row],[cedula]],EMPXSEXO[NODOC],EMPXSEXO[GENERO])</f>
        <v>M</v>
      </c>
      <c r="S982" s="135" t="str">
        <f>_xlfn.XLOOKUP(Tabla20[[#This Row],[nomdepto]],Tabla21[LUGAR],Tabla21[CODLUGAR])</f>
        <v>01.83</v>
      </c>
      <c r="T982" s="135" t="s">
        <v>3724</v>
      </c>
      <c r="U982" s="135" t="s">
        <v>3723</v>
      </c>
      <c r="V982" s="137">
        <v>0</v>
      </c>
      <c r="W982" s="141">
        <v>0</v>
      </c>
      <c r="X982" s="137">
        <v>0</v>
      </c>
      <c r="Y982" s="137">
        <v>0</v>
      </c>
      <c r="Z982" s="137">
        <v>0</v>
      </c>
      <c r="AA982" s="140">
        <v>0</v>
      </c>
      <c r="AB982" s="137">
        <v>0</v>
      </c>
      <c r="AC982" s="137">
        <v>0</v>
      </c>
      <c r="AD982" s="137">
        <v>0</v>
      </c>
    </row>
    <row r="983" spans="1:30" hidden="1">
      <c r="A983" t="str">
        <f>Tabla20[[#This Row],[cedula]]&amp;Tabla20[[#This Row],[prog]]&amp;LEFT(Tabla20[[#This Row],[tipo]],3)</f>
        <v>0160015361101SEG</v>
      </c>
      <c r="B983" s="135" t="s">
        <v>2464</v>
      </c>
      <c r="C983" s="135" t="s">
        <v>243</v>
      </c>
      <c r="D983" s="135" t="s">
        <v>2493</v>
      </c>
      <c r="E983" s="135" t="s">
        <v>3181</v>
      </c>
      <c r="F983" s="135" t="s">
        <v>3182</v>
      </c>
      <c r="G983" s="135" t="s">
        <v>3184</v>
      </c>
      <c r="H983" s="135" t="s">
        <v>2436</v>
      </c>
      <c r="I983" s="135" t="s">
        <v>958</v>
      </c>
      <c r="J983" s="135" t="s">
        <v>876</v>
      </c>
      <c r="K983" s="135" t="s">
        <v>924</v>
      </c>
      <c r="L983" s="138">
        <v>10000</v>
      </c>
      <c r="M983" s="140">
        <v>0</v>
      </c>
      <c r="N983" s="140">
        <v>0</v>
      </c>
      <c r="O983" s="140">
        <v>0</v>
      </c>
      <c r="P983" s="138">
        <f>SUM(Tabla20[[#This Row],[ADP]:[SFS - Salud Padres]])</f>
        <v>0</v>
      </c>
      <c r="Q983" s="138">
        <v>10000</v>
      </c>
      <c r="R983" s="135" t="str">
        <f>_xlfn.XLOOKUP(Tabla20[[#This Row],[cedula]],EMPXSEXO[NODOC],EMPXSEXO[GENERO])</f>
        <v>M</v>
      </c>
      <c r="S983" s="135" t="str">
        <f>_xlfn.XLOOKUP(Tabla20[[#This Row],[nomdepto]],Tabla21[LUGAR],Tabla21[CODLUGAR])</f>
        <v>01.83</v>
      </c>
      <c r="T983" s="135" t="s">
        <v>3724</v>
      </c>
      <c r="U983" s="135" t="s">
        <v>3723</v>
      </c>
      <c r="V983" s="137">
        <v>0</v>
      </c>
      <c r="W983" s="140">
        <v>0</v>
      </c>
      <c r="X983" s="137">
        <v>0</v>
      </c>
      <c r="Y983" s="137">
        <v>0</v>
      </c>
      <c r="Z983" s="137">
        <v>0</v>
      </c>
      <c r="AA983" s="140">
        <v>0</v>
      </c>
      <c r="AB983" s="137">
        <v>0</v>
      </c>
      <c r="AC983" s="137">
        <v>0</v>
      </c>
      <c r="AD983" s="137">
        <v>0</v>
      </c>
    </row>
    <row r="984" spans="1:30" hidden="1">
      <c r="A984" t="str">
        <f>Tabla20[[#This Row],[cedula]]&amp;Tabla20[[#This Row],[prog]]&amp;LEFT(Tabla20[[#This Row],[tipo]],3)</f>
        <v>4020975099701SEG</v>
      </c>
      <c r="B984" s="135" t="s">
        <v>2464</v>
      </c>
      <c r="C984" s="135" t="s">
        <v>243</v>
      </c>
      <c r="D984" s="135" t="s">
        <v>2493</v>
      </c>
      <c r="E984" s="135" t="s">
        <v>3181</v>
      </c>
      <c r="F984" s="135" t="s">
        <v>3182</v>
      </c>
      <c r="G984" s="135" t="s">
        <v>3184</v>
      </c>
      <c r="H984" s="135" t="s">
        <v>3462</v>
      </c>
      <c r="I984" s="135" t="s">
        <v>3461</v>
      </c>
      <c r="J984" s="135" t="s">
        <v>876</v>
      </c>
      <c r="K984" s="135" t="s">
        <v>924</v>
      </c>
      <c r="L984" s="138">
        <v>10000</v>
      </c>
      <c r="M984" s="141">
        <v>0</v>
      </c>
      <c r="N984" s="140">
        <v>0</v>
      </c>
      <c r="O984" s="140">
        <v>0</v>
      </c>
      <c r="P984" s="138">
        <f>SUM(Tabla20[[#This Row],[ADP]:[SFS - Salud Padres]])</f>
        <v>0</v>
      </c>
      <c r="Q984" s="138">
        <v>10000</v>
      </c>
      <c r="R984" s="135" t="str">
        <f>_xlfn.XLOOKUP(Tabla20[[#This Row],[cedula]],EMPXSEXO[NODOC],EMPXSEXO[GENERO])</f>
        <v>F</v>
      </c>
      <c r="S984" s="135" t="str">
        <f>_xlfn.XLOOKUP(Tabla20[[#This Row],[nomdepto]],Tabla21[LUGAR],Tabla21[CODLUGAR])</f>
        <v>01.83</v>
      </c>
      <c r="T984" s="135" t="s">
        <v>3724</v>
      </c>
      <c r="U984" s="135" t="s">
        <v>3723</v>
      </c>
      <c r="V984" s="137">
        <v>0</v>
      </c>
      <c r="W984" s="137">
        <v>0</v>
      </c>
      <c r="X984" s="137">
        <v>0</v>
      </c>
      <c r="Y984" s="137">
        <v>0</v>
      </c>
      <c r="Z984" s="141">
        <v>0</v>
      </c>
      <c r="AA984" s="140">
        <v>0</v>
      </c>
      <c r="AB984" s="137">
        <v>0</v>
      </c>
      <c r="AC984" s="137">
        <v>0</v>
      </c>
      <c r="AD984" s="137">
        <v>0</v>
      </c>
    </row>
    <row r="985" spans="1:30" hidden="1">
      <c r="A985" t="str">
        <f>Tabla20[[#This Row],[cedula]]&amp;Tabla20[[#This Row],[prog]]&amp;LEFT(Tabla20[[#This Row],[tipo]],3)</f>
        <v>2230096890001SEG</v>
      </c>
      <c r="B985" s="135" t="s">
        <v>2464</v>
      </c>
      <c r="C985" s="135" t="s">
        <v>243</v>
      </c>
      <c r="D985" s="135" t="s">
        <v>2493</v>
      </c>
      <c r="E985" s="135" t="s">
        <v>3181</v>
      </c>
      <c r="F985" s="135" t="s">
        <v>3182</v>
      </c>
      <c r="G985" s="135" t="s">
        <v>3189</v>
      </c>
      <c r="H985" s="135" t="s">
        <v>3414</v>
      </c>
      <c r="I985" s="135" t="s">
        <v>3413</v>
      </c>
      <c r="J985" s="135" t="s">
        <v>876</v>
      </c>
      <c r="K985" s="135" t="s">
        <v>924</v>
      </c>
      <c r="L985" s="138">
        <v>10000</v>
      </c>
      <c r="M985" s="140">
        <v>0</v>
      </c>
      <c r="N985" s="140">
        <v>0</v>
      </c>
      <c r="O985" s="140">
        <v>0</v>
      </c>
      <c r="P985" s="138">
        <f>SUM(Tabla20[[#This Row],[ADP]:[SFS - Salud Padres]])</f>
        <v>0</v>
      </c>
      <c r="Q985" s="138">
        <v>10000</v>
      </c>
      <c r="R985" s="135" t="str">
        <f>_xlfn.XLOOKUP(Tabla20[[#This Row],[cedula]],EMPXSEXO[NODOC],EMPXSEXO[GENERO])</f>
        <v>M</v>
      </c>
      <c r="S985" s="135" t="str">
        <f>_xlfn.XLOOKUP(Tabla20[[#This Row],[nomdepto]],Tabla21[LUGAR],Tabla21[CODLUGAR])</f>
        <v>01.83</v>
      </c>
      <c r="T985" s="135" t="s">
        <v>3724</v>
      </c>
      <c r="U985" s="135" t="s">
        <v>3723</v>
      </c>
      <c r="V985" s="137">
        <v>0</v>
      </c>
      <c r="W985" s="137">
        <v>0</v>
      </c>
      <c r="X985" s="141">
        <v>0</v>
      </c>
      <c r="Y985" s="137">
        <v>0</v>
      </c>
      <c r="Z985" s="137">
        <v>0</v>
      </c>
      <c r="AA985" s="140">
        <v>0</v>
      </c>
      <c r="AB985" s="137">
        <v>0</v>
      </c>
      <c r="AC985" s="137">
        <v>0</v>
      </c>
      <c r="AD985" s="137">
        <v>0</v>
      </c>
    </row>
    <row r="986" spans="1:30" hidden="1">
      <c r="A986" t="str">
        <f>Tabla20[[#This Row],[cedula]]&amp;Tabla20[[#This Row],[prog]]&amp;LEFT(Tabla20[[#This Row],[tipo]],3)</f>
        <v>0490072171501SEG</v>
      </c>
      <c r="B986" s="135" t="s">
        <v>2464</v>
      </c>
      <c r="C986" s="135" t="s">
        <v>243</v>
      </c>
      <c r="D986" s="135" t="s">
        <v>2493</v>
      </c>
      <c r="E986" s="135" t="s">
        <v>3181</v>
      </c>
      <c r="F986" s="135" t="s">
        <v>3182</v>
      </c>
      <c r="G986" s="135" t="s">
        <v>3184</v>
      </c>
      <c r="H986" s="135" t="s">
        <v>2439</v>
      </c>
      <c r="I986" s="135" t="s">
        <v>2438</v>
      </c>
      <c r="J986" s="135" t="s">
        <v>876</v>
      </c>
      <c r="K986" s="135" t="s">
        <v>924</v>
      </c>
      <c r="L986" s="138">
        <v>10000</v>
      </c>
      <c r="M986" s="141">
        <v>0</v>
      </c>
      <c r="N986" s="140">
        <v>0</v>
      </c>
      <c r="O986" s="140">
        <v>0</v>
      </c>
      <c r="P986" s="138">
        <f>SUM(Tabla20[[#This Row],[ADP]:[SFS - Salud Padres]])</f>
        <v>0</v>
      </c>
      <c r="Q986" s="138">
        <v>10000</v>
      </c>
      <c r="R986" s="135" t="str">
        <f>_xlfn.XLOOKUP(Tabla20[[#This Row],[cedula]],EMPXSEXO[NODOC],EMPXSEXO[GENERO])</f>
        <v>M</v>
      </c>
      <c r="S986" s="135" t="str">
        <f>_xlfn.XLOOKUP(Tabla20[[#This Row],[nomdepto]],Tabla21[LUGAR],Tabla21[CODLUGAR])</f>
        <v>01.83</v>
      </c>
      <c r="T986" s="135" t="s">
        <v>3724</v>
      </c>
      <c r="U986" s="135" t="s">
        <v>3723</v>
      </c>
      <c r="V986" s="137">
        <v>0</v>
      </c>
      <c r="W986" s="137">
        <v>0</v>
      </c>
      <c r="X986" s="140">
        <v>0</v>
      </c>
      <c r="Y986" s="137">
        <v>0</v>
      </c>
      <c r="Z986" s="137">
        <v>0</v>
      </c>
      <c r="AA986" s="140">
        <v>0</v>
      </c>
      <c r="AB986" s="137">
        <v>0</v>
      </c>
      <c r="AC986" s="137">
        <v>0</v>
      </c>
      <c r="AD986" s="137">
        <v>0</v>
      </c>
    </row>
    <row r="987" spans="1:30" hidden="1">
      <c r="A987" t="str">
        <f>Tabla20[[#This Row],[cedula]]&amp;Tabla20[[#This Row],[prog]]&amp;LEFT(Tabla20[[#This Row],[tipo]],3)</f>
        <v>4021036457201SEG</v>
      </c>
      <c r="B987" s="135" t="s">
        <v>2464</v>
      </c>
      <c r="C987" s="135" t="s">
        <v>243</v>
      </c>
      <c r="D987" s="135" t="s">
        <v>2493</v>
      </c>
      <c r="E987" s="135" t="s">
        <v>3181</v>
      </c>
      <c r="F987" s="135" t="s">
        <v>3182</v>
      </c>
      <c r="G987" s="135" t="s">
        <v>3186</v>
      </c>
      <c r="H987" s="135" t="s">
        <v>3416</v>
      </c>
      <c r="I987" s="135" t="s">
        <v>3415</v>
      </c>
      <c r="J987" s="135" t="s">
        <v>876</v>
      </c>
      <c r="K987" s="135" t="s">
        <v>924</v>
      </c>
      <c r="L987" s="138">
        <v>10000</v>
      </c>
      <c r="M987" s="140">
        <v>0</v>
      </c>
      <c r="N987" s="140">
        <v>0</v>
      </c>
      <c r="O987" s="140">
        <v>0</v>
      </c>
      <c r="P987" s="138">
        <f>SUM(Tabla20[[#This Row],[ADP]:[SFS - Salud Padres]])</f>
        <v>0</v>
      </c>
      <c r="Q987" s="138">
        <v>10000</v>
      </c>
      <c r="R987" s="135" t="str">
        <f>_xlfn.XLOOKUP(Tabla20[[#This Row],[cedula]],EMPXSEXO[NODOC],EMPXSEXO[GENERO])</f>
        <v>M</v>
      </c>
      <c r="S987" s="135" t="str">
        <f>_xlfn.XLOOKUP(Tabla20[[#This Row],[nomdepto]],Tabla21[LUGAR],Tabla21[CODLUGAR])</f>
        <v>01.83</v>
      </c>
      <c r="T987" s="135" t="s">
        <v>3724</v>
      </c>
      <c r="U987" s="135" t="s">
        <v>3723</v>
      </c>
      <c r="V987" s="137">
        <v>0</v>
      </c>
      <c r="W987" s="140">
        <v>0</v>
      </c>
      <c r="X987" s="137">
        <v>0</v>
      </c>
      <c r="Y987" s="137">
        <v>0</v>
      </c>
      <c r="Z987" s="137">
        <v>0</v>
      </c>
      <c r="AA987" s="140">
        <v>0</v>
      </c>
      <c r="AB987" s="137">
        <v>0</v>
      </c>
      <c r="AC987" s="137">
        <v>0</v>
      </c>
      <c r="AD987" s="141">
        <v>0</v>
      </c>
    </row>
    <row r="988" spans="1:30" hidden="1">
      <c r="A988" t="str">
        <f>Tabla20[[#This Row],[cedula]]&amp;Tabla20[[#This Row],[prog]]&amp;LEFT(Tabla20[[#This Row],[tipo]],3)</f>
        <v>4021479546601SEG</v>
      </c>
      <c r="B988" s="135" t="s">
        <v>2464</v>
      </c>
      <c r="C988" s="135" t="s">
        <v>243</v>
      </c>
      <c r="D988" s="135" t="s">
        <v>2493</v>
      </c>
      <c r="E988" s="135" t="s">
        <v>3181</v>
      </c>
      <c r="F988" s="135" t="s">
        <v>3182</v>
      </c>
      <c r="G988" s="135" t="s">
        <v>3186</v>
      </c>
      <c r="H988" s="135" t="s">
        <v>2638</v>
      </c>
      <c r="I988" s="135" t="s">
        <v>2610</v>
      </c>
      <c r="J988" s="135" t="s">
        <v>876</v>
      </c>
      <c r="K988" s="135" t="s">
        <v>924</v>
      </c>
      <c r="L988" s="138">
        <v>10000</v>
      </c>
      <c r="M988" s="140">
        <v>0</v>
      </c>
      <c r="N988" s="140">
        <v>0</v>
      </c>
      <c r="O988" s="140">
        <v>0</v>
      </c>
      <c r="P988" s="138">
        <f>SUM(Tabla20[[#This Row],[ADP]:[SFS - Salud Padres]])</f>
        <v>0</v>
      </c>
      <c r="Q988" s="138">
        <v>10000</v>
      </c>
      <c r="R988" s="135" t="str">
        <f>_xlfn.XLOOKUP(Tabla20[[#This Row],[cedula]],EMPXSEXO[NODOC],EMPXSEXO[GENERO])</f>
        <v>M</v>
      </c>
      <c r="S988" s="135" t="str">
        <f>_xlfn.XLOOKUP(Tabla20[[#This Row],[nomdepto]],Tabla21[LUGAR],Tabla21[CODLUGAR])</f>
        <v>01.83</v>
      </c>
      <c r="T988" s="135" t="s">
        <v>3724</v>
      </c>
      <c r="U988" s="135" t="s">
        <v>3723</v>
      </c>
      <c r="V988" s="137">
        <v>0</v>
      </c>
      <c r="W988" s="137">
        <v>0</v>
      </c>
      <c r="X988" s="140">
        <v>0</v>
      </c>
      <c r="Y988" s="137">
        <v>0</v>
      </c>
      <c r="Z988" s="137">
        <v>0</v>
      </c>
      <c r="AA988" s="140">
        <v>0</v>
      </c>
      <c r="AB988" s="137">
        <v>0</v>
      </c>
      <c r="AC988" s="137">
        <v>0</v>
      </c>
      <c r="AD988" s="137">
        <v>0</v>
      </c>
    </row>
    <row r="989" spans="1:30" hidden="1">
      <c r="A989" t="str">
        <f>Tabla20[[#This Row],[cedula]]&amp;Tabla20[[#This Row],[prog]]&amp;LEFT(Tabla20[[#This Row],[tipo]],3)</f>
        <v>4022852980201SEG</v>
      </c>
      <c r="B989" s="135" t="s">
        <v>2464</v>
      </c>
      <c r="C989" s="135" t="s">
        <v>243</v>
      </c>
      <c r="D989" s="135" t="s">
        <v>2493</v>
      </c>
      <c r="E989" s="135" t="s">
        <v>3181</v>
      </c>
      <c r="F989" s="135" t="s">
        <v>3182</v>
      </c>
      <c r="G989" s="135" t="s">
        <v>3186</v>
      </c>
      <c r="H989" s="135" t="s">
        <v>3418</v>
      </c>
      <c r="I989" s="135" t="s">
        <v>3417</v>
      </c>
      <c r="J989" s="135" t="s">
        <v>876</v>
      </c>
      <c r="K989" s="135" t="s">
        <v>924</v>
      </c>
      <c r="L989" s="138">
        <v>10000</v>
      </c>
      <c r="M989" s="140">
        <v>0</v>
      </c>
      <c r="N989" s="140">
        <v>0</v>
      </c>
      <c r="O989" s="140">
        <v>0</v>
      </c>
      <c r="P989" s="138">
        <f>SUM(Tabla20[[#This Row],[ADP]:[SFS - Salud Padres]])</f>
        <v>0</v>
      </c>
      <c r="Q989" s="138">
        <v>10000</v>
      </c>
      <c r="R989" s="135" t="str">
        <f>_xlfn.XLOOKUP(Tabla20[[#This Row],[cedula]],EMPXSEXO[NODOC],EMPXSEXO[GENERO])</f>
        <v>M</v>
      </c>
      <c r="S989" s="135" t="str">
        <f>_xlfn.XLOOKUP(Tabla20[[#This Row],[nomdepto]],Tabla21[LUGAR],Tabla21[CODLUGAR])</f>
        <v>01.83</v>
      </c>
      <c r="T989" s="135" t="s">
        <v>3724</v>
      </c>
      <c r="U989" s="135" t="s">
        <v>3723</v>
      </c>
      <c r="V989" s="137">
        <v>0</v>
      </c>
      <c r="W989" s="141">
        <v>0</v>
      </c>
      <c r="X989" s="137">
        <v>0</v>
      </c>
      <c r="Y989" s="137">
        <v>0</v>
      </c>
      <c r="Z989" s="137">
        <v>0</v>
      </c>
      <c r="AA989" s="140">
        <v>0</v>
      </c>
      <c r="AB989" s="137">
        <v>0</v>
      </c>
      <c r="AC989" s="137">
        <v>0</v>
      </c>
      <c r="AD989" s="137">
        <v>0</v>
      </c>
    </row>
    <row r="990" spans="1:30" hidden="1">
      <c r="A990" t="str">
        <f>Tabla20[[#This Row],[cedula]]&amp;Tabla20[[#This Row],[prog]]&amp;LEFT(Tabla20[[#This Row],[tipo]],3)</f>
        <v>0100102593901SEG</v>
      </c>
      <c r="B990" s="135" t="s">
        <v>2464</v>
      </c>
      <c r="C990" s="135" t="s">
        <v>243</v>
      </c>
      <c r="D990" s="135" t="s">
        <v>2493</v>
      </c>
      <c r="E990" s="135" t="s">
        <v>3181</v>
      </c>
      <c r="F990" s="135" t="s">
        <v>3182</v>
      </c>
      <c r="G990" s="135" t="s">
        <v>3184</v>
      </c>
      <c r="H990" s="135" t="s">
        <v>2440</v>
      </c>
      <c r="I990" s="135" t="s">
        <v>1001</v>
      </c>
      <c r="J990" s="135" t="s">
        <v>876</v>
      </c>
      <c r="K990" s="135" t="s">
        <v>924</v>
      </c>
      <c r="L990" s="138">
        <v>10000</v>
      </c>
      <c r="M990" s="141">
        <v>0</v>
      </c>
      <c r="N990" s="140">
        <v>0</v>
      </c>
      <c r="O990" s="140">
        <v>0</v>
      </c>
      <c r="P990" s="138">
        <f>SUM(Tabla20[[#This Row],[ADP]:[SFS - Salud Padres]])</f>
        <v>0</v>
      </c>
      <c r="Q990" s="138">
        <v>10000</v>
      </c>
      <c r="R990" s="135" t="str">
        <f>_xlfn.XLOOKUP(Tabla20[[#This Row],[cedula]],EMPXSEXO[NODOC],EMPXSEXO[GENERO])</f>
        <v>M</v>
      </c>
      <c r="S990" s="135" t="str">
        <f>_xlfn.XLOOKUP(Tabla20[[#This Row],[nomdepto]],Tabla21[LUGAR],Tabla21[CODLUGAR])</f>
        <v>01.83</v>
      </c>
      <c r="T990" s="135" t="s">
        <v>3724</v>
      </c>
      <c r="U990" s="135" t="s">
        <v>3723</v>
      </c>
      <c r="V990" s="137">
        <v>0</v>
      </c>
      <c r="W990" s="137">
        <v>0</v>
      </c>
      <c r="X990" s="141">
        <v>0</v>
      </c>
      <c r="Y990" s="137">
        <v>0</v>
      </c>
      <c r="Z990" s="137">
        <v>0</v>
      </c>
      <c r="AA990" s="140">
        <v>0</v>
      </c>
      <c r="AB990" s="137">
        <v>0</v>
      </c>
      <c r="AC990" s="137">
        <v>0</v>
      </c>
      <c r="AD990" s="137">
        <v>0</v>
      </c>
    </row>
    <row r="991" spans="1:30" hidden="1">
      <c r="A991" t="str">
        <f>Tabla20[[#This Row],[cedula]]&amp;Tabla20[[#This Row],[prog]]&amp;LEFT(Tabla20[[#This Row],[tipo]],3)</f>
        <v>2260006805401SEG</v>
      </c>
      <c r="B991" s="135" t="s">
        <v>2464</v>
      </c>
      <c r="C991" s="135" t="s">
        <v>243</v>
      </c>
      <c r="D991" s="135" t="s">
        <v>2493</v>
      </c>
      <c r="E991" s="135" t="s">
        <v>3181</v>
      </c>
      <c r="F991" s="135" t="s">
        <v>3182</v>
      </c>
      <c r="G991" s="135" t="s">
        <v>3185</v>
      </c>
      <c r="H991" s="135" t="s">
        <v>3420</v>
      </c>
      <c r="I991" s="135" t="s">
        <v>3419</v>
      </c>
      <c r="J991" s="135" t="s">
        <v>876</v>
      </c>
      <c r="K991" s="135" t="s">
        <v>924</v>
      </c>
      <c r="L991" s="138">
        <v>10000</v>
      </c>
      <c r="M991" s="140">
        <v>0</v>
      </c>
      <c r="N991" s="140">
        <v>0</v>
      </c>
      <c r="O991" s="140">
        <v>0</v>
      </c>
      <c r="P991" s="138">
        <f>SUM(Tabla20[[#This Row],[ADP]:[SFS - Salud Padres]])</f>
        <v>0</v>
      </c>
      <c r="Q991" s="138">
        <v>10000</v>
      </c>
      <c r="R991" s="135" t="str">
        <f>_xlfn.XLOOKUP(Tabla20[[#This Row],[cedula]],EMPXSEXO[NODOC],EMPXSEXO[GENERO])</f>
        <v>M</v>
      </c>
      <c r="S991" s="135" t="str">
        <f>_xlfn.XLOOKUP(Tabla20[[#This Row],[nomdepto]],Tabla21[LUGAR],Tabla21[CODLUGAR])</f>
        <v>01.83</v>
      </c>
      <c r="T991" s="135" t="s">
        <v>3724</v>
      </c>
      <c r="U991" s="135" t="s">
        <v>3723</v>
      </c>
      <c r="V991" s="137">
        <v>0</v>
      </c>
      <c r="W991" s="140">
        <v>0</v>
      </c>
      <c r="X991" s="137">
        <v>0</v>
      </c>
      <c r="Y991" s="137">
        <v>0</v>
      </c>
      <c r="Z991" s="137">
        <v>0</v>
      </c>
      <c r="AA991" s="140">
        <v>0</v>
      </c>
      <c r="AB991" s="137">
        <v>0</v>
      </c>
      <c r="AC991" s="137">
        <v>0</v>
      </c>
      <c r="AD991" s="137">
        <v>0</v>
      </c>
    </row>
    <row r="992" spans="1:30" hidden="1">
      <c r="A992" t="str">
        <f>Tabla20[[#This Row],[cedula]]&amp;Tabla20[[#This Row],[prog]]&amp;LEFT(Tabla20[[#This Row],[tipo]],3)</f>
        <v>0160014948601SEG</v>
      </c>
      <c r="B992" s="135" t="s">
        <v>2464</v>
      </c>
      <c r="C992" s="135" t="s">
        <v>243</v>
      </c>
      <c r="D992" s="135" t="s">
        <v>2493</v>
      </c>
      <c r="E992" s="135" t="s">
        <v>3181</v>
      </c>
      <c r="F992" s="135" t="s">
        <v>3182</v>
      </c>
      <c r="G992" s="135" t="s">
        <v>3184</v>
      </c>
      <c r="H992" s="135" t="s">
        <v>3090</v>
      </c>
      <c r="I992" s="135" t="s">
        <v>3105</v>
      </c>
      <c r="J992" s="135" t="s">
        <v>876</v>
      </c>
      <c r="K992" s="135" t="s">
        <v>924</v>
      </c>
      <c r="L992" s="138">
        <v>10000</v>
      </c>
      <c r="M992" s="141">
        <v>0</v>
      </c>
      <c r="N992" s="140">
        <v>0</v>
      </c>
      <c r="O992" s="140">
        <v>0</v>
      </c>
      <c r="P992" s="138">
        <f>SUM(Tabla20[[#This Row],[ADP]:[SFS - Salud Padres]])</f>
        <v>0</v>
      </c>
      <c r="Q992" s="138">
        <v>10000</v>
      </c>
      <c r="R992" s="135" t="str">
        <f>_xlfn.XLOOKUP(Tabla20[[#This Row],[cedula]],EMPXSEXO[NODOC],EMPXSEXO[GENERO])</f>
        <v>F</v>
      </c>
      <c r="S992" s="135" t="str">
        <f>_xlfn.XLOOKUP(Tabla20[[#This Row],[nomdepto]],Tabla21[LUGAR],Tabla21[CODLUGAR])</f>
        <v>01.83</v>
      </c>
      <c r="T992" s="135" t="s">
        <v>3724</v>
      </c>
      <c r="U992" s="135" t="s">
        <v>3723</v>
      </c>
      <c r="V992" s="137">
        <v>0</v>
      </c>
      <c r="W992" s="137">
        <v>0</v>
      </c>
      <c r="X992" s="140">
        <v>0</v>
      </c>
      <c r="Y992" s="137">
        <v>0</v>
      </c>
      <c r="Z992" s="137">
        <v>0</v>
      </c>
      <c r="AA992" s="140">
        <v>0</v>
      </c>
      <c r="AB992" s="137">
        <v>0</v>
      </c>
      <c r="AC992" s="137">
        <v>0</v>
      </c>
      <c r="AD992" s="137">
        <v>0</v>
      </c>
    </row>
    <row r="993" spans="1:30" hidden="1">
      <c r="A993" t="str">
        <f>Tabla20[[#This Row],[cedula]]&amp;Tabla20[[#This Row],[prog]]&amp;LEFT(Tabla20[[#This Row],[tipo]],3)</f>
        <v>0160019768301SEG</v>
      </c>
      <c r="B993" s="135" t="s">
        <v>2464</v>
      </c>
      <c r="C993" s="135" t="s">
        <v>243</v>
      </c>
      <c r="D993" s="135" t="s">
        <v>2493</v>
      </c>
      <c r="E993" s="135" t="s">
        <v>3181</v>
      </c>
      <c r="F993" s="135" t="s">
        <v>3182</v>
      </c>
      <c r="G993" s="135" t="s">
        <v>3185</v>
      </c>
      <c r="H993" s="135" t="s">
        <v>2443</v>
      </c>
      <c r="I993" s="135" t="s">
        <v>944</v>
      </c>
      <c r="J993" s="135" t="s">
        <v>876</v>
      </c>
      <c r="K993" s="135" t="s">
        <v>924</v>
      </c>
      <c r="L993" s="138">
        <v>10000</v>
      </c>
      <c r="M993" s="140">
        <v>0</v>
      </c>
      <c r="N993" s="140">
        <v>0</v>
      </c>
      <c r="O993" s="140">
        <v>0</v>
      </c>
      <c r="P993" s="138">
        <f>SUM(Tabla20[[#This Row],[ADP]:[SFS - Salud Padres]])</f>
        <v>0</v>
      </c>
      <c r="Q993" s="138">
        <v>10000</v>
      </c>
      <c r="R993" s="135" t="str">
        <f>_xlfn.XLOOKUP(Tabla20[[#This Row],[cedula]],EMPXSEXO[NODOC],EMPXSEXO[GENERO])</f>
        <v>M</v>
      </c>
      <c r="S993" s="135" t="str">
        <f>_xlfn.XLOOKUP(Tabla20[[#This Row],[nomdepto]],Tabla21[LUGAR],Tabla21[CODLUGAR])</f>
        <v>01.83</v>
      </c>
      <c r="T993" s="135" t="s">
        <v>3724</v>
      </c>
      <c r="U993" s="135" t="s">
        <v>3723</v>
      </c>
      <c r="V993" s="137">
        <v>0</v>
      </c>
      <c r="W993" s="141">
        <v>0</v>
      </c>
      <c r="X993" s="141">
        <v>0</v>
      </c>
      <c r="Y993" s="137">
        <v>0</v>
      </c>
      <c r="Z993" s="141">
        <v>0</v>
      </c>
      <c r="AA993" s="140">
        <v>0</v>
      </c>
      <c r="AB993" s="137">
        <v>0</v>
      </c>
      <c r="AC993" s="137">
        <v>0</v>
      </c>
      <c r="AD993" s="137">
        <v>0</v>
      </c>
    </row>
    <row r="994" spans="1:30" hidden="1">
      <c r="A994" t="str">
        <f>Tabla20[[#This Row],[cedula]]&amp;Tabla20[[#This Row],[prog]]&amp;LEFT(Tabla20[[#This Row],[tipo]],3)</f>
        <v>0180065977101SEG</v>
      </c>
      <c r="B994" s="135" t="s">
        <v>2464</v>
      </c>
      <c r="C994" s="135" t="s">
        <v>243</v>
      </c>
      <c r="D994" s="135" t="s">
        <v>2493</v>
      </c>
      <c r="E994" s="135" t="s">
        <v>3181</v>
      </c>
      <c r="F994" s="135" t="s">
        <v>3182</v>
      </c>
      <c r="G994" s="135" t="s">
        <v>3186</v>
      </c>
      <c r="H994" s="135" t="s">
        <v>3464</v>
      </c>
      <c r="I994" s="135" t="s">
        <v>3463</v>
      </c>
      <c r="J994" s="135" t="s">
        <v>876</v>
      </c>
      <c r="K994" s="135" t="s">
        <v>924</v>
      </c>
      <c r="L994" s="138">
        <v>10000</v>
      </c>
      <c r="M994" s="141">
        <v>0</v>
      </c>
      <c r="N994" s="140">
        <v>0</v>
      </c>
      <c r="O994" s="140">
        <v>0</v>
      </c>
      <c r="P994" s="138">
        <f>SUM(Tabla20[[#This Row],[ADP]:[SFS - Salud Padres]])</f>
        <v>0</v>
      </c>
      <c r="Q994" s="138">
        <v>10000</v>
      </c>
      <c r="R994" s="135" t="str">
        <f>_xlfn.XLOOKUP(Tabla20[[#This Row],[cedula]],EMPXSEXO[NODOC],EMPXSEXO[GENERO])</f>
        <v>M</v>
      </c>
      <c r="S994" s="135" t="str">
        <f>_xlfn.XLOOKUP(Tabla20[[#This Row],[nomdepto]],Tabla21[LUGAR],Tabla21[CODLUGAR])</f>
        <v>01.83</v>
      </c>
      <c r="T994" s="135" t="s">
        <v>3724</v>
      </c>
      <c r="U994" s="135" t="s">
        <v>3723</v>
      </c>
      <c r="V994" s="137">
        <v>0</v>
      </c>
      <c r="W994" s="141">
        <v>0</v>
      </c>
      <c r="X994" s="137">
        <v>0</v>
      </c>
      <c r="Y994" s="137">
        <v>0</v>
      </c>
      <c r="Z994" s="141">
        <v>0</v>
      </c>
      <c r="AA994" s="140">
        <v>0</v>
      </c>
      <c r="AB994" s="137">
        <v>0</v>
      </c>
      <c r="AC994" s="137">
        <v>0</v>
      </c>
      <c r="AD994" s="141">
        <v>0</v>
      </c>
    </row>
    <row r="995" spans="1:30" hidden="1">
      <c r="A995" t="str">
        <f>Tabla20[[#This Row],[cedula]]&amp;Tabla20[[#This Row],[prog]]&amp;LEFT(Tabla20[[#This Row],[tipo]],3)</f>
        <v>1100005019201SEG</v>
      </c>
      <c r="B995" s="135" t="s">
        <v>2464</v>
      </c>
      <c r="C995" s="135" t="s">
        <v>243</v>
      </c>
      <c r="D995" s="135" t="s">
        <v>2493</v>
      </c>
      <c r="E995" s="135" t="s">
        <v>3181</v>
      </c>
      <c r="F995" s="135" t="s">
        <v>3182</v>
      </c>
      <c r="G995" s="135" t="s">
        <v>3184</v>
      </c>
      <c r="H995" s="135" t="s">
        <v>2445</v>
      </c>
      <c r="I995" s="135" t="s">
        <v>1527</v>
      </c>
      <c r="J995" s="135" t="s">
        <v>876</v>
      </c>
      <c r="K995" s="135" t="s">
        <v>924</v>
      </c>
      <c r="L995" s="138">
        <v>10000</v>
      </c>
      <c r="M995" s="141">
        <v>0</v>
      </c>
      <c r="N995" s="140">
        <v>0</v>
      </c>
      <c r="O995" s="140">
        <v>0</v>
      </c>
      <c r="P995" s="138">
        <f>SUM(Tabla20[[#This Row],[ADP]:[SFS - Salud Padres]])</f>
        <v>0</v>
      </c>
      <c r="Q995" s="138">
        <v>10000</v>
      </c>
      <c r="R995" s="135" t="str">
        <f>_xlfn.XLOOKUP(Tabla20[[#This Row],[cedula]],EMPXSEXO[NODOC],EMPXSEXO[GENERO])</f>
        <v>M</v>
      </c>
      <c r="S995" s="135" t="str">
        <f>_xlfn.XLOOKUP(Tabla20[[#This Row],[nomdepto]],Tabla21[LUGAR],Tabla21[CODLUGAR])</f>
        <v>01.83</v>
      </c>
      <c r="T995" s="135" t="s">
        <v>3724</v>
      </c>
      <c r="U995" s="135" t="s">
        <v>3723</v>
      </c>
      <c r="V995" s="137">
        <v>0</v>
      </c>
      <c r="W995" s="137">
        <v>0</v>
      </c>
      <c r="X995" s="141">
        <v>0</v>
      </c>
      <c r="Y995" s="137">
        <v>0</v>
      </c>
      <c r="Z995" s="137">
        <v>0</v>
      </c>
      <c r="AA995" s="140">
        <v>0</v>
      </c>
      <c r="AB995" s="137">
        <v>0</v>
      </c>
      <c r="AC995" s="137">
        <v>0</v>
      </c>
      <c r="AD995" s="141">
        <v>0</v>
      </c>
    </row>
    <row r="996" spans="1:30" hidden="1">
      <c r="A996" t="str">
        <f>Tabla20[[#This Row],[cedula]]&amp;Tabla20[[#This Row],[prog]]&amp;LEFT(Tabla20[[#This Row],[tipo]],3)</f>
        <v>4021436762101SEG</v>
      </c>
      <c r="B996" s="135" t="s">
        <v>2464</v>
      </c>
      <c r="C996" s="135" t="s">
        <v>243</v>
      </c>
      <c r="D996" s="135" t="s">
        <v>2493</v>
      </c>
      <c r="E996" s="135" t="s">
        <v>3181</v>
      </c>
      <c r="F996" s="135" t="s">
        <v>3182</v>
      </c>
      <c r="G996" s="135" t="s">
        <v>3186</v>
      </c>
      <c r="H996" s="135" t="s">
        <v>2637</v>
      </c>
      <c r="I996" s="135" t="s">
        <v>2609</v>
      </c>
      <c r="J996" s="135" t="s">
        <v>876</v>
      </c>
      <c r="K996" s="135" t="s">
        <v>924</v>
      </c>
      <c r="L996" s="138">
        <v>10000</v>
      </c>
      <c r="M996" s="140">
        <v>0</v>
      </c>
      <c r="N996" s="140">
        <v>0</v>
      </c>
      <c r="O996" s="140">
        <v>0</v>
      </c>
      <c r="P996" s="138">
        <f>SUM(Tabla20[[#This Row],[ADP]:[SFS - Salud Padres]])</f>
        <v>0</v>
      </c>
      <c r="Q996" s="138">
        <v>10000</v>
      </c>
      <c r="R996" s="135" t="str">
        <f>_xlfn.XLOOKUP(Tabla20[[#This Row],[cedula]],EMPXSEXO[NODOC],EMPXSEXO[GENERO])</f>
        <v>M</v>
      </c>
      <c r="S996" s="135" t="str">
        <f>_xlfn.XLOOKUP(Tabla20[[#This Row],[nomdepto]],Tabla21[LUGAR],Tabla21[CODLUGAR])</f>
        <v>01.83</v>
      </c>
      <c r="T996" s="135" t="s">
        <v>3724</v>
      </c>
      <c r="U996" s="135" t="s">
        <v>3723</v>
      </c>
      <c r="V996" s="137">
        <v>0</v>
      </c>
      <c r="W996" s="141">
        <v>0</v>
      </c>
      <c r="X996" s="141">
        <v>0</v>
      </c>
      <c r="Y996" s="137">
        <v>0</v>
      </c>
      <c r="Z996" s="141">
        <v>0</v>
      </c>
      <c r="AA996" s="140">
        <v>0</v>
      </c>
      <c r="AB996" s="137">
        <v>0</v>
      </c>
      <c r="AC996" s="137">
        <v>0</v>
      </c>
      <c r="AD996" s="141">
        <v>0</v>
      </c>
    </row>
    <row r="997" spans="1:30" hidden="1">
      <c r="A997" t="str">
        <f>Tabla20[[#This Row],[cedula]]&amp;Tabla20[[#This Row],[prog]]&amp;LEFT(Tabla20[[#This Row],[tipo]],3)</f>
        <v>0750011361301SEG</v>
      </c>
      <c r="B997" s="135" t="s">
        <v>2464</v>
      </c>
      <c r="C997" s="135" t="s">
        <v>243</v>
      </c>
      <c r="D997" s="135" t="s">
        <v>2493</v>
      </c>
      <c r="E997" s="135" t="s">
        <v>3181</v>
      </c>
      <c r="F997" s="135" t="s">
        <v>3182</v>
      </c>
      <c r="G997" s="135" t="s">
        <v>3190</v>
      </c>
      <c r="H997" s="135" t="s">
        <v>2447</v>
      </c>
      <c r="I997" s="135" t="s">
        <v>956</v>
      </c>
      <c r="J997" s="135" t="s">
        <v>876</v>
      </c>
      <c r="K997" s="135" t="s">
        <v>924</v>
      </c>
      <c r="L997" s="138">
        <v>10000</v>
      </c>
      <c r="M997" s="141">
        <v>0</v>
      </c>
      <c r="N997" s="140">
        <v>0</v>
      </c>
      <c r="O997" s="140">
        <v>0</v>
      </c>
      <c r="P997" s="138">
        <f>SUM(Tabla20[[#This Row],[ADP]:[SFS - Salud Padres]])</f>
        <v>0</v>
      </c>
      <c r="Q997" s="138">
        <v>10000</v>
      </c>
      <c r="R997" s="135" t="str">
        <f>_xlfn.XLOOKUP(Tabla20[[#This Row],[cedula]],EMPXSEXO[NODOC],EMPXSEXO[GENERO])</f>
        <v>M</v>
      </c>
      <c r="S997" s="135" t="str">
        <f>_xlfn.XLOOKUP(Tabla20[[#This Row],[nomdepto]],Tabla21[LUGAR],Tabla21[CODLUGAR])</f>
        <v>01.83</v>
      </c>
      <c r="T997" s="135" t="s">
        <v>3724</v>
      </c>
      <c r="U997" s="135" t="s">
        <v>3723</v>
      </c>
      <c r="V997" s="137">
        <v>0</v>
      </c>
      <c r="W997" s="141">
        <v>0</v>
      </c>
      <c r="X997" s="137">
        <v>0</v>
      </c>
      <c r="Y997" s="137">
        <v>0</v>
      </c>
      <c r="Z997" s="137">
        <v>0</v>
      </c>
      <c r="AA997" s="140">
        <v>0</v>
      </c>
      <c r="AB997" s="137">
        <v>0</v>
      </c>
      <c r="AC997" s="137">
        <v>0</v>
      </c>
      <c r="AD997" s="137">
        <v>0</v>
      </c>
    </row>
    <row r="998" spans="1:30" hidden="1">
      <c r="A998" t="str">
        <f>Tabla20[[#This Row],[cedula]]&amp;Tabla20[[#This Row],[prog]]&amp;LEFT(Tabla20[[#This Row],[tipo]],3)</f>
        <v>4022694375701SEG</v>
      </c>
      <c r="B998" s="135" t="s">
        <v>2464</v>
      </c>
      <c r="C998" s="135" t="s">
        <v>243</v>
      </c>
      <c r="D998" s="135" t="s">
        <v>2493</v>
      </c>
      <c r="E998" s="135" t="s">
        <v>3181</v>
      </c>
      <c r="F998" s="135" t="s">
        <v>3182</v>
      </c>
      <c r="G998" s="135" t="s">
        <v>3190</v>
      </c>
      <c r="H998" s="135" t="s">
        <v>2450</v>
      </c>
      <c r="I998" s="135" t="s">
        <v>1552</v>
      </c>
      <c r="J998" s="135" t="s">
        <v>876</v>
      </c>
      <c r="K998" s="135" t="s">
        <v>924</v>
      </c>
      <c r="L998" s="138">
        <v>10000</v>
      </c>
      <c r="M998" s="140">
        <v>0</v>
      </c>
      <c r="N998" s="140">
        <v>0</v>
      </c>
      <c r="O998" s="140">
        <v>0</v>
      </c>
      <c r="P998" s="138">
        <f>SUM(Tabla20[[#This Row],[ADP]:[SFS - Salud Padres]])</f>
        <v>0</v>
      </c>
      <c r="Q998" s="138">
        <v>10000</v>
      </c>
      <c r="R998" s="135" t="str">
        <f>_xlfn.XLOOKUP(Tabla20[[#This Row],[cedula]],EMPXSEXO[NODOC],EMPXSEXO[GENERO])</f>
        <v>M</v>
      </c>
      <c r="S998" s="135" t="str">
        <f>_xlfn.XLOOKUP(Tabla20[[#This Row],[nomdepto]],Tabla21[LUGAR],Tabla21[CODLUGAR])</f>
        <v>01.83</v>
      </c>
      <c r="T998" s="135" t="s">
        <v>3724</v>
      </c>
      <c r="U998" s="135" t="s">
        <v>3723</v>
      </c>
      <c r="V998" s="137">
        <v>0</v>
      </c>
      <c r="W998" s="137">
        <v>0</v>
      </c>
      <c r="X998" s="137">
        <v>0</v>
      </c>
      <c r="Y998" s="137">
        <v>0</v>
      </c>
      <c r="Z998" s="137">
        <v>0</v>
      </c>
      <c r="AA998" s="140">
        <v>0</v>
      </c>
      <c r="AB998" s="137">
        <v>0</v>
      </c>
      <c r="AC998" s="137">
        <v>0</v>
      </c>
      <c r="AD998" s="141">
        <v>0</v>
      </c>
    </row>
    <row r="999" spans="1:30" hidden="1">
      <c r="A999" t="str">
        <f>Tabla20[[#This Row],[cedula]]&amp;Tabla20[[#This Row],[prog]]&amp;LEFT(Tabla20[[#This Row],[tipo]],3)</f>
        <v>0770006660301SEG</v>
      </c>
      <c r="B999" s="135" t="s">
        <v>2464</v>
      </c>
      <c r="C999" s="135" t="s">
        <v>243</v>
      </c>
      <c r="D999" s="135" t="s">
        <v>2493</v>
      </c>
      <c r="E999" s="135" t="s">
        <v>3181</v>
      </c>
      <c r="F999" s="135" t="s">
        <v>3182</v>
      </c>
      <c r="G999" s="135" t="s">
        <v>3186</v>
      </c>
      <c r="H999" s="135" t="s">
        <v>3422</v>
      </c>
      <c r="I999" s="135" t="s">
        <v>3421</v>
      </c>
      <c r="J999" s="135" t="s">
        <v>876</v>
      </c>
      <c r="K999" s="135" t="s">
        <v>924</v>
      </c>
      <c r="L999" s="138">
        <v>10000</v>
      </c>
      <c r="M999" s="140">
        <v>0</v>
      </c>
      <c r="N999" s="140">
        <v>0</v>
      </c>
      <c r="O999" s="140">
        <v>0</v>
      </c>
      <c r="P999" s="138">
        <f>SUM(Tabla20[[#This Row],[ADP]:[SFS - Salud Padres]])</f>
        <v>0</v>
      </c>
      <c r="Q999" s="138">
        <v>10000</v>
      </c>
      <c r="R999" s="135" t="str">
        <f>_xlfn.XLOOKUP(Tabla20[[#This Row],[cedula]],EMPXSEXO[NODOC],EMPXSEXO[GENERO])</f>
        <v>M</v>
      </c>
      <c r="S999" s="135" t="str">
        <f>_xlfn.XLOOKUP(Tabla20[[#This Row],[nomdepto]],Tabla21[LUGAR],Tabla21[CODLUGAR])</f>
        <v>01.83</v>
      </c>
      <c r="T999" s="135" t="s">
        <v>3724</v>
      </c>
      <c r="U999" s="135" t="s">
        <v>3723</v>
      </c>
      <c r="V999" s="137">
        <v>0</v>
      </c>
      <c r="W999" s="137">
        <v>0</v>
      </c>
      <c r="X999" s="141">
        <v>0</v>
      </c>
      <c r="Y999" s="137">
        <v>0</v>
      </c>
      <c r="Z999" s="141">
        <v>0</v>
      </c>
      <c r="AA999" s="140">
        <v>0</v>
      </c>
      <c r="AB999" s="137">
        <v>0</v>
      </c>
      <c r="AC999" s="137">
        <v>0</v>
      </c>
      <c r="AD999" s="140">
        <v>0</v>
      </c>
    </row>
    <row r="1000" spans="1:30" hidden="1">
      <c r="A1000" t="str">
        <f>Tabla20[[#This Row],[cedula]]&amp;Tabla20[[#This Row],[prog]]&amp;LEFT(Tabla20[[#This Row],[tipo]],3)</f>
        <v>0440025509901SEG</v>
      </c>
      <c r="B1000" s="135" t="s">
        <v>2464</v>
      </c>
      <c r="C1000" s="135" t="s">
        <v>243</v>
      </c>
      <c r="D1000" s="135" t="s">
        <v>2493</v>
      </c>
      <c r="E1000" s="135" t="s">
        <v>3181</v>
      </c>
      <c r="F1000" s="135" t="s">
        <v>3182</v>
      </c>
      <c r="G1000" s="135" t="s">
        <v>3184</v>
      </c>
      <c r="H1000" s="135" t="s">
        <v>2451</v>
      </c>
      <c r="I1000" s="135" t="s">
        <v>881</v>
      </c>
      <c r="J1000" s="135" t="s">
        <v>876</v>
      </c>
      <c r="K1000" s="135" t="s">
        <v>924</v>
      </c>
      <c r="L1000" s="138">
        <v>10000</v>
      </c>
      <c r="M1000" s="140">
        <v>0</v>
      </c>
      <c r="N1000" s="140">
        <v>0</v>
      </c>
      <c r="O1000" s="140">
        <v>0</v>
      </c>
      <c r="P1000" s="138">
        <f>SUM(Tabla20[[#This Row],[ADP]:[SFS - Salud Padres]])</f>
        <v>0</v>
      </c>
      <c r="Q1000" s="138">
        <v>10000</v>
      </c>
      <c r="R1000" s="135" t="str">
        <f>_xlfn.XLOOKUP(Tabla20[[#This Row],[cedula]],EMPXSEXO[NODOC],EMPXSEXO[GENERO])</f>
        <v>M</v>
      </c>
      <c r="S1000" s="135" t="str">
        <f>_xlfn.XLOOKUP(Tabla20[[#This Row],[nomdepto]],Tabla21[LUGAR],Tabla21[CODLUGAR])</f>
        <v>01.83</v>
      </c>
      <c r="T1000" s="135" t="s">
        <v>3724</v>
      </c>
      <c r="U1000" s="135" t="s">
        <v>3723</v>
      </c>
      <c r="V1000" s="137">
        <v>0</v>
      </c>
      <c r="W1000" s="140">
        <v>0</v>
      </c>
      <c r="X1000" s="141">
        <v>0</v>
      </c>
      <c r="Y1000" s="137">
        <v>0</v>
      </c>
      <c r="Z1000" s="141">
        <v>0</v>
      </c>
      <c r="AA1000" s="140">
        <v>0</v>
      </c>
      <c r="AB1000" s="137">
        <v>0</v>
      </c>
      <c r="AC1000" s="137">
        <v>0</v>
      </c>
      <c r="AD1000" s="137">
        <v>0</v>
      </c>
    </row>
    <row r="1001" spans="1:30" hidden="1">
      <c r="A1001" t="str">
        <f>Tabla20[[#This Row],[cedula]]&amp;Tabla20[[#This Row],[prog]]&amp;LEFT(Tabla20[[#This Row],[tipo]],3)</f>
        <v>0011169591201SEG</v>
      </c>
      <c r="B1001" s="135" t="s">
        <v>2464</v>
      </c>
      <c r="C1001" s="135" t="s">
        <v>243</v>
      </c>
      <c r="D1001" s="135" t="s">
        <v>2493</v>
      </c>
      <c r="E1001" s="135" t="s">
        <v>3181</v>
      </c>
      <c r="F1001" s="135" t="s">
        <v>3182</v>
      </c>
      <c r="G1001" s="135" t="s">
        <v>3186</v>
      </c>
      <c r="H1001" s="135" t="s">
        <v>2453</v>
      </c>
      <c r="I1001" s="135" t="s">
        <v>1403</v>
      </c>
      <c r="J1001" s="135" t="s">
        <v>876</v>
      </c>
      <c r="K1001" s="135" t="s">
        <v>924</v>
      </c>
      <c r="L1001" s="138">
        <v>10000</v>
      </c>
      <c r="M1001" s="140">
        <v>0</v>
      </c>
      <c r="N1001" s="140">
        <v>0</v>
      </c>
      <c r="O1001" s="140">
        <v>0</v>
      </c>
      <c r="P1001" s="138">
        <f>SUM(Tabla20[[#This Row],[ADP]:[SFS - Salud Padres]])</f>
        <v>0</v>
      </c>
      <c r="Q1001" s="138">
        <v>10000</v>
      </c>
      <c r="R1001" s="135" t="str">
        <f>_xlfn.XLOOKUP(Tabla20[[#This Row],[cedula]],EMPXSEXO[NODOC],EMPXSEXO[GENERO])</f>
        <v>M</v>
      </c>
      <c r="S1001" s="135" t="str">
        <f>_xlfn.XLOOKUP(Tabla20[[#This Row],[nomdepto]],Tabla21[LUGAR],Tabla21[CODLUGAR])</f>
        <v>01.83</v>
      </c>
      <c r="T1001" s="135" t="s">
        <v>3724</v>
      </c>
      <c r="U1001" s="135" t="s">
        <v>3723</v>
      </c>
      <c r="V1001" s="137">
        <v>0</v>
      </c>
      <c r="W1001" s="137">
        <v>0</v>
      </c>
      <c r="X1001" s="137">
        <v>0</v>
      </c>
      <c r="Y1001" s="137">
        <v>0</v>
      </c>
      <c r="Z1001" s="137">
        <v>0</v>
      </c>
      <c r="AA1001" s="140">
        <v>0</v>
      </c>
      <c r="AB1001" s="137">
        <v>0</v>
      </c>
      <c r="AC1001" s="137">
        <v>0</v>
      </c>
      <c r="AD1001" s="137">
        <v>0</v>
      </c>
    </row>
    <row r="1002" spans="1:30" hidden="1">
      <c r="A1002" t="str">
        <f>Tabla20[[#This Row],[cedula]]&amp;Tabla20[[#This Row],[prog]]&amp;LEFT(Tabla20[[#This Row],[tipo]],3)</f>
        <v>0110032055301SEG</v>
      </c>
      <c r="B1002" s="135" t="s">
        <v>2464</v>
      </c>
      <c r="C1002" s="135" t="s">
        <v>243</v>
      </c>
      <c r="D1002" s="135" t="s">
        <v>2493</v>
      </c>
      <c r="E1002" s="135" t="s">
        <v>3181</v>
      </c>
      <c r="F1002" s="135" t="s">
        <v>3182</v>
      </c>
      <c r="G1002" s="135" t="s">
        <v>3184</v>
      </c>
      <c r="H1002" s="135" t="s">
        <v>2474</v>
      </c>
      <c r="I1002" s="135" t="s">
        <v>2485</v>
      </c>
      <c r="J1002" s="135" t="s">
        <v>876</v>
      </c>
      <c r="K1002" s="135" t="s">
        <v>924</v>
      </c>
      <c r="L1002" s="138">
        <v>9500</v>
      </c>
      <c r="M1002" s="140">
        <v>0</v>
      </c>
      <c r="N1002" s="140">
        <v>0</v>
      </c>
      <c r="O1002" s="140">
        <v>0</v>
      </c>
      <c r="P1002" s="138">
        <f>SUM(Tabla20[[#This Row],[ADP]:[SFS - Salud Padres]])</f>
        <v>0</v>
      </c>
      <c r="Q1002" s="138">
        <v>9500</v>
      </c>
      <c r="R1002" s="135" t="str">
        <f>_xlfn.XLOOKUP(Tabla20[[#This Row],[cedula]],EMPXSEXO[NODOC],EMPXSEXO[GENERO])</f>
        <v>M</v>
      </c>
      <c r="S1002" s="135" t="str">
        <f>_xlfn.XLOOKUP(Tabla20[[#This Row],[nomdepto]],Tabla21[LUGAR],Tabla21[CODLUGAR])</f>
        <v>01.83</v>
      </c>
      <c r="T1002" s="135" t="s">
        <v>3724</v>
      </c>
      <c r="U1002" s="135" t="s">
        <v>3723</v>
      </c>
      <c r="V1002" s="137">
        <v>0</v>
      </c>
      <c r="W1002" s="137">
        <v>0</v>
      </c>
      <c r="X1002" s="137">
        <v>0</v>
      </c>
      <c r="Y1002" s="137">
        <v>0</v>
      </c>
      <c r="Z1002" s="137">
        <v>0</v>
      </c>
      <c r="AA1002" s="140">
        <v>0</v>
      </c>
      <c r="AB1002" s="137">
        <v>0</v>
      </c>
      <c r="AC1002" s="140">
        <v>0</v>
      </c>
      <c r="AD1002" s="137">
        <v>0</v>
      </c>
    </row>
    <row r="1003" spans="1:30" hidden="1">
      <c r="A1003" t="str">
        <f>Tabla20[[#This Row],[cedula]]&amp;Tabla20[[#This Row],[prog]]&amp;LEFT(Tabla20[[#This Row],[tipo]],3)</f>
        <v>0080032966601SEG</v>
      </c>
      <c r="B1003" s="135" t="s">
        <v>2464</v>
      </c>
      <c r="C1003" s="135" t="s">
        <v>243</v>
      </c>
      <c r="D1003" s="135" t="s">
        <v>2493</v>
      </c>
      <c r="E1003" s="135" t="s">
        <v>3181</v>
      </c>
      <c r="F1003" s="135" t="s">
        <v>3182</v>
      </c>
      <c r="G1003" s="135" t="s">
        <v>3190</v>
      </c>
      <c r="H1003" s="135" t="s">
        <v>2389</v>
      </c>
      <c r="I1003" s="135" t="s">
        <v>960</v>
      </c>
      <c r="J1003" s="135" t="s">
        <v>876</v>
      </c>
      <c r="K1003" s="135" t="s">
        <v>924</v>
      </c>
      <c r="L1003" s="138">
        <v>9000</v>
      </c>
      <c r="M1003" s="141">
        <v>0</v>
      </c>
      <c r="N1003" s="140">
        <v>0</v>
      </c>
      <c r="O1003" s="140">
        <v>0</v>
      </c>
      <c r="P1003" s="138">
        <f>SUM(Tabla20[[#This Row],[ADP]:[SFS - Salud Padres]])</f>
        <v>0</v>
      </c>
      <c r="Q1003" s="138">
        <v>9000</v>
      </c>
      <c r="R1003" s="135" t="str">
        <f>_xlfn.XLOOKUP(Tabla20[[#This Row],[cedula]],EMPXSEXO[NODOC],EMPXSEXO[GENERO])</f>
        <v>F</v>
      </c>
      <c r="S1003" s="135" t="str">
        <f>_xlfn.XLOOKUP(Tabla20[[#This Row],[nomdepto]],Tabla21[LUGAR],Tabla21[CODLUGAR])</f>
        <v>01.83</v>
      </c>
      <c r="T1003" s="135" t="s">
        <v>3724</v>
      </c>
      <c r="U1003" s="135" t="s">
        <v>3723</v>
      </c>
      <c r="V1003" s="137">
        <v>0</v>
      </c>
      <c r="W1003" s="137">
        <v>0</v>
      </c>
      <c r="X1003" s="141">
        <v>0</v>
      </c>
      <c r="Y1003" s="137">
        <v>0</v>
      </c>
      <c r="Z1003" s="137">
        <v>0</v>
      </c>
      <c r="AA1003" s="140">
        <v>0</v>
      </c>
      <c r="AB1003" s="137">
        <v>0</v>
      </c>
      <c r="AC1003" s="137">
        <v>0</v>
      </c>
      <c r="AD1003" s="137">
        <v>0</v>
      </c>
    </row>
    <row r="1004" spans="1:30" hidden="1">
      <c r="A1004" t="str">
        <f>Tabla20[[#This Row],[cedula]]&amp;Tabla20[[#This Row],[prog]]&amp;LEFT(Tabla20[[#This Row],[tipo]],3)</f>
        <v>0930067995901SEG</v>
      </c>
      <c r="B1004" s="135" t="s">
        <v>2464</v>
      </c>
      <c r="C1004" s="135" t="s">
        <v>243</v>
      </c>
      <c r="D1004" s="135" t="s">
        <v>2493</v>
      </c>
      <c r="E1004" s="135" t="s">
        <v>3181</v>
      </c>
      <c r="F1004" s="135" t="s">
        <v>3182</v>
      </c>
      <c r="G1004" s="135" t="s">
        <v>3184</v>
      </c>
      <c r="H1004" s="135" t="s">
        <v>2418</v>
      </c>
      <c r="I1004" s="135" t="s">
        <v>920</v>
      </c>
      <c r="J1004" s="135" t="s">
        <v>876</v>
      </c>
      <c r="K1004" s="135" t="s">
        <v>924</v>
      </c>
      <c r="L1004" s="138">
        <v>9000</v>
      </c>
      <c r="M1004" s="141">
        <v>0</v>
      </c>
      <c r="N1004" s="140">
        <v>0</v>
      </c>
      <c r="O1004" s="140">
        <v>0</v>
      </c>
      <c r="P1004" s="138">
        <f>SUM(Tabla20[[#This Row],[ADP]:[SFS - Salud Padres]])</f>
        <v>0</v>
      </c>
      <c r="Q1004" s="138">
        <v>9000</v>
      </c>
      <c r="R1004" s="135" t="str">
        <f>_xlfn.XLOOKUP(Tabla20[[#This Row],[cedula]],EMPXSEXO[NODOC],EMPXSEXO[GENERO])</f>
        <v>F</v>
      </c>
      <c r="S1004" s="135" t="str">
        <f>_xlfn.XLOOKUP(Tabla20[[#This Row],[nomdepto]],Tabla21[LUGAR],Tabla21[CODLUGAR])</f>
        <v>01.83</v>
      </c>
      <c r="T1004" s="135" t="s">
        <v>3724</v>
      </c>
      <c r="U1004" s="135" t="s">
        <v>3723</v>
      </c>
      <c r="V1004" s="137">
        <v>0</v>
      </c>
      <c r="W1004" s="137">
        <v>0</v>
      </c>
      <c r="X1004" s="137">
        <v>0</v>
      </c>
      <c r="Y1004" s="137">
        <v>0</v>
      </c>
      <c r="Z1004" s="137">
        <v>0</v>
      </c>
      <c r="AA1004" s="140">
        <v>0</v>
      </c>
      <c r="AB1004" s="137">
        <v>0</v>
      </c>
      <c r="AC1004" s="137">
        <v>0</v>
      </c>
      <c r="AD1004" s="137">
        <v>0</v>
      </c>
    </row>
    <row r="1005" spans="1:30" hidden="1">
      <c r="A1005" t="str">
        <f>Tabla20[[#This Row],[cedula]]&amp;Tabla20[[#This Row],[prog]]&amp;LEFT(Tabla20[[#This Row],[tipo]],3)</f>
        <v>4023787032001SEG</v>
      </c>
      <c r="B1005" s="135" t="s">
        <v>2464</v>
      </c>
      <c r="C1005" s="135" t="s">
        <v>243</v>
      </c>
      <c r="D1005" s="135" t="s">
        <v>2493</v>
      </c>
      <c r="E1005" s="135" t="s">
        <v>3181</v>
      </c>
      <c r="F1005" s="135" t="s">
        <v>3182</v>
      </c>
      <c r="G1005" s="135" t="s">
        <v>3184</v>
      </c>
      <c r="H1005" s="135" t="s">
        <v>3764</v>
      </c>
      <c r="I1005" s="135" t="s">
        <v>3763</v>
      </c>
      <c r="J1005" s="135" t="s">
        <v>876</v>
      </c>
      <c r="K1005" s="135" t="s">
        <v>924</v>
      </c>
      <c r="L1005" s="138">
        <v>9000</v>
      </c>
      <c r="M1005" s="141">
        <v>0</v>
      </c>
      <c r="N1005" s="140">
        <v>0</v>
      </c>
      <c r="O1005" s="140">
        <v>0</v>
      </c>
      <c r="P1005" s="138">
        <f>SUM(Tabla20[[#This Row],[ADP]:[SFS - Salud Padres]])</f>
        <v>0</v>
      </c>
      <c r="Q1005" s="138">
        <v>9000</v>
      </c>
      <c r="R1005" s="135" t="str">
        <f>_xlfn.XLOOKUP(Tabla20[[#This Row],[cedula]],EMPXSEXO[NODOC],EMPXSEXO[GENERO])</f>
        <v>F</v>
      </c>
      <c r="S1005" s="135" t="str">
        <f>_xlfn.XLOOKUP(Tabla20[[#This Row],[nomdepto]],Tabla21[LUGAR],Tabla21[CODLUGAR])</f>
        <v>01.83</v>
      </c>
      <c r="T1005" s="135" t="s">
        <v>3724</v>
      </c>
      <c r="U1005" s="135" t="s">
        <v>3723</v>
      </c>
      <c r="V1005" s="137">
        <v>0</v>
      </c>
      <c r="W1005" s="137">
        <v>0</v>
      </c>
      <c r="X1005" s="140">
        <v>0</v>
      </c>
      <c r="Y1005" s="137">
        <v>0</v>
      </c>
      <c r="Z1005" s="137">
        <v>0</v>
      </c>
      <c r="AA1005" s="140">
        <v>0</v>
      </c>
      <c r="AB1005" s="137">
        <v>0</v>
      </c>
      <c r="AC1005" s="137">
        <v>0</v>
      </c>
      <c r="AD1005" s="137">
        <v>0</v>
      </c>
    </row>
    <row r="1006" spans="1:30" hidden="1">
      <c r="A1006" t="str">
        <f>Tabla20[[#This Row],[cedula]]&amp;Tabla20[[#This Row],[prog]]&amp;LEFT(Tabla20[[#This Row],[tipo]],3)</f>
        <v>0010859660201SEG</v>
      </c>
      <c r="B1006" s="135" t="s">
        <v>2464</v>
      </c>
      <c r="C1006" s="135" t="s">
        <v>243</v>
      </c>
      <c r="D1006" s="135" t="s">
        <v>2493</v>
      </c>
      <c r="E1006" s="135" t="s">
        <v>3181</v>
      </c>
      <c r="F1006" s="135" t="s">
        <v>3182</v>
      </c>
      <c r="G1006" s="135" t="s">
        <v>3184</v>
      </c>
      <c r="H1006" s="135" t="s">
        <v>2362</v>
      </c>
      <c r="I1006" s="135" t="s">
        <v>3301</v>
      </c>
      <c r="J1006" s="135" t="s">
        <v>876</v>
      </c>
      <c r="K1006" s="135" t="s">
        <v>924</v>
      </c>
      <c r="L1006" s="138">
        <v>8000</v>
      </c>
      <c r="M1006" s="140">
        <v>0</v>
      </c>
      <c r="N1006" s="140">
        <v>0</v>
      </c>
      <c r="O1006" s="140">
        <v>0</v>
      </c>
      <c r="P1006" s="138">
        <f>SUM(Tabla20[[#This Row],[ADP]:[SFS - Salud Padres]])</f>
        <v>0</v>
      </c>
      <c r="Q1006" s="138">
        <v>8000</v>
      </c>
      <c r="R1006" s="135" t="str">
        <f>_xlfn.XLOOKUP(Tabla20[[#This Row],[cedula]],EMPXSEXO[NODOC],EMPXSEXO[GENERO])</f>
        <v>F</v>
      </c>
      <c r="S1006" s="135" t="str">
        <f>_xlfn.XLOOKUP(Tabla20[[#This Row],[nomdepto]],Tabla21[LUGAR],Tabla21[CODLUGAR])</f>
        <v>01.83</v>
      </c>
      <c r="T1006" s="135" t="s">
        <v>3724</v>
      </c>
      <c r="U1006" s="135" t="s">
        <v>3723</v>
      </c>
      <c r="V1006" s="137">
        <v>0</v>
      </c>
      <c r="W1006" s="137">
        <v>0</v>
      </c>
      <c r="X1006" s="141">
        <v>0</v>
      </c>
      <c r="Y1006" s="137">
        <v>0</v>
      </c>
      <c r="Z1006" s="137">
        <v>0</v>
      </c>
      <c r="AA1006" s="140">
        <v>0</v>
      </c>
      <c r="AB1006" s="137">
        <v>0</v>
      </c>
      <c r="AC1006" s="137">
        <v>0</v>
      </c>
      <c r="AD1006" s="137">
        <v>0</v>
      </c>
    </row>
    <row r="1007" spans="1:30" hidden="1">
      <c r="A1007" t="str">
        <f>Tabla20[[#This Row],[cedula]]&amp;Tabla20[[#This Row],[prog]]&amp;LEFT(Tabla20[[#This Row],[tipo]],3)</f>
        <v>0080035996001SEG</v>
      </c>
      <c r="B1007" s="135" t="s">
        <v>2464</v>
      </c>
      <c r="C1007" s="135" t="s">
        <v>243</v>
      </c>
      <c r="D1007" s="135" t="s">
        <v>2493</v>
      </c>
      <c r="E1007" s="135" t="s">
        <v>3181</v>
      </c>
      <c r="F1007" s="135" t="s">
        <v>3182</v>
      </c>
      <c r="G1007" s="135" t="s">
        <v>3186</v>
      </c>
      <c r="H1007" s="135" t="s">
        <v>3707</v>
      </c>
      <c r="I1007" s="135" t="s">
        <v>3706</v>
      </c>
      <c r="J1007" s="135" t="s">
        <v>876</v>
      </c>
      <c r="K1007" s="135" t="s">
        <v>924</v>
      </c>
      <c r="L1007" s="138">
        <v>8000</v>
      </c>
      <c r="M1007" s="140">
        <v>0</v>
      </c>
      <c r="N1007" s="140">
        <v>0</v>
      </c>
      <c r="O1007" s="140">
        <v>0</v>
      </c>
      <c r="P1007" s="138">
        <f>SUM(Tabla20[[#This Row],[ADP]:[SFS - Salud Padres]])</f>
        <v>0</v>
      </c>
      <c r="Q1007" s="138">
        <v>8000</v>
      </c>
      <c r="R1007" s="135" t="str">
        <f>_xlfn.XLOOKUP(Tabla20[[#This Row],[cedula]],EMPXSEXO[NODOC],EMPXSEXO[GENERO])</f>
        <v>M</v>
      </c>
      <c r="S1007" s="135" t="str">
        <f>_xlfn.XLOOKUP(Tabla20[[#This Row],[nomdepto]],Tabla21[LUGAR],Tabla21[CODLUGAR])</f>
        <v>01.83</v>
      </c>
      <c r="T1007" s="135" t="s">
        <v>3724</v>
      </c>
      <c r="U1007" s="135" t="s">
        <v>3723</v>
      </c>
      <c r="V1007" s="137">
        <v>0</v>
      </c>
      <c r="W1007" s="137">
        <v>0</v>
      </c>
      <c r="X1007" s="141">
        <v>0</v>
      </c>
      <c r="Y1007" s="137">
        <v>0</v>
      </c>
      <c r="Z1007" s="141">
        <v>0</v>
      </c>
      <c r="AA1007" s="140">
        <v>0</v>
      </c>
      <c r="AB1007" s="137">
        <v>0</v>
      </c>
      <c r="AC1007" s="137">
        <v>0</v>
      </c>
      <c r="AD1007" s="141">
        <v>0</v>
      </c>
    </row>
    <row r="1008" spans="1:30" hidden="1">
      <c r="A1008" t="str">
        <f>Tabla20[[#This Row],[cedula]]&amp;Tabla20[[#This Row],[prog]]&amp;LEFT(Tabla20[[#This Row],[tipo]],3)</f>
        <v>0190019590801SEG</v>
      </c>
      <c r="B1008" s="135" t="s">
        <v>2464</v>
      </c>
      <c r="C1008" s="135" t="s">
        <v>243</v>
      </c>
      <c r="D1008" s="135" t="s">
        <v>2493</v>
      </c>
      <c r="E1008" s="135" t="s">
        <v>3181</v>
      </c>
      <c r="F1008" s="135" t="s">
        <v>3182</v>
      </c>
      <c r="G1008" s="135" t="s">
        <v>3186</v>
      </c>
      <c r="H1008" s="135" t="s">
        <v>3019</v>
      </c>
      <c r="I1008" s="135" t="s">
        <v>3039</v>
      </c>
      <c r="J1008" s="135" t="s">
        <v>876</v>
      </c>
      <c r="K1008" s="135" t="s">
        <v>924</v>
      </c>
      <c r="L1008" s="138">
        <v>8000</v>
      </c>
      <c r="M1008" s="140">
        <v>0</v>
      </c>
      <c r="N1008" s="140">
        <v>0</v>
      </c>
      <c r="O1008" s="140">
        <v>0</v>
      </c>
      <c r="P1008" s="138">
        <f>SUM(Tabla20[[#This Row],[ADP]:[SFS - Salud Padres]])</f>
        <v>0</v>
      </c>
      <c r="Q1008" s="138">
        <v>8000</v>
      </c>
      <c r="R1008" s="135" t="str">
        <f>_xlfn.XLOOKUP(Tabla20[[#This Row],[cedula]],EMPXSEXO[NODOC],EMPXSEXO[GENERO])</f>
        <v>M</v>
      </c>
      <c r="S1008" s="135" t="str">
        <f>_xlfn.XLOOKUP(Tabla20[[#This Row],[nomdepto]],Tabla21[LUGAR],Tabla21[CODLUGAR])</f>
        <v>01.83</v>
      </c>
      <c r="T1008" s="135" t="s">
        <v>3724</v>
      </c>
      <c r="U1008" s="135" t="s">
        <v>3723</v>
      </c>
      <c r="V1008" s="137">
        <v>0</v>
      </c>
      <c r="W1008" s="140">
        <v>0</v>
      </c>
      <c r="X1008" s="137">
        <v>0</v>
      </c>
      <c r="Y1008" s="137">
        <v>0</v>
      </c>
      <c r="Z1008" s="141">
        <v>0</v>
      </c>
      <c r="AA1008" s="140">
        <v>0</v>
      </c>
      <c r="AB1008" s="137">
        <v>0</v>
      </c>
      <c r="AC1008" s="137">
        <v>0</v>
      </c>
      <c r="AD1008" s="137">
        <v>0</v>
      </c>
    </row>
    <row r="1009" spans="1:30" hidden="1">
      <c r="A1009" t="str">
        <f>Tabla20[[#This Row],[cedula]]&amp;Tabla20[[#This Row],[prog]]&amp;LEFT(Tabla20[[#This Row],[tipo]],3)</f>
        <v>0470120865601SEG</v>
      </c>
      <c r="B1009" s="135" t="s">
        <v>2464</v>
      </c>
      <c r="C1009" s="135" t="s">
        <v>243</v>
      </c>
      <c r="D1009" s="135" t="s">
        <v>2493</v>
      </c>
      <c r="E1009" s="135" t="s">
        <v>3181</v>
      </c>
      <c r="F1009" s="135" t="s">
        <v>3182</v>
      </c>
      <c r="G1009" s="135" t="s">
        <v>3186</v>
      </c>
      <c r="H1009" s="135" t="s">
        <v>2378</v>
      </c>
      <c r="I1009" s="135" t="s">
        <v>1519</v>
      </c>
      <c r="J1009" s="135" t="s">
        <v>876</v>
      </c>
      <c r="K1009" s="135" t="s">
        <v>924</v>
      </c>
      <c r="L1009" s="138">
        <v>8000</v>
      </c>
      <c r="M1009" s="137">
        <v>0</v>
      </c>
      <c r="N1009" s="140">
        <v>0</v>
      </c>
      <c r="O1009" s="140">
        <v>0</v>
      </c>
      <c r="P1009" s="138">
        <f>SUM(Tabla20[[#This Row],[ADP]:[SFS - Salud Padres]])</f>
        <v>0</v>
      </c>
      <c r="Q1009" s="138">
        <v>8000</v>
      </c>
      <c r="R1009" s="135" t="str">
        <f>_xlfn.XLOOKUP(Tabla20[[#This Row],[cedula]],EMPXSEXO[NODOC],EMPXSEXO[GENERO])</f>
        <v>M</v>
      </c>
      <c r="S1009" s="135" t="str">
        <f>_xlfn.XLOOKUP(Tabla20[[#This Row],[nomdepto]],Tabla21[LUGAR],Tabla21[CODLUGAR])</f>
        <v>01.83</v>
      </c>
      <c r="T1009" s="135" t="s">
        <v>3724</v>
      </c>
      <c r="U1009" s="135" t="s">
        <v>3723</v>
      </c>
      <c r="V1009" s="137">
        <v>0</v>
      </c>
      <c r="W1009" s="137">
        <v>0</v>
      </c>
      <c r="X1009" s="141">
        <v>0</v>
      </c>
      <c r="Y1009" s="137">
        <v>0</v>
      </c>
      <c r="Z1009" s="137">
        <v>0</v>
      </c>
      <c r="AA1009" s="140">
        <v>0</v>
      </c>
      <c r="AB1009" s="137">
        <v>0</v>
      </c>
      <c r="AC1009" s="137">
        <v>0</v>
      </c>
      <c r="AD1009" s="137">
        <v>0</v>
      </c>
    </row>
    <row r="1010" spans="1:30" hidden="1">
      <c r="A1010" t="str">
        <f>Tabla20[[#This Row],[cedula]]&amp;Tabla20[[#This Row],[prog]]&amp;LEFT(Tabla20[[#This Row],[tipo]],3)</f>
        <v>4021886174401SEG</v>
      </c>
      <c r="B1010" s="135" t="s">
        <v>2464</v>
      </c>
      <c r="C1010" s="135" t="s">
        <v>243</v>
      </c>
      <c r="D1010" s="135" t="s">
        <v>2493</v>
      </c>
      <c r="E1010" s="135" t="s">
        <v>3181</v>
      </c>
      <c r="F1010" s="135" t="s">
        <v>3182</v>
      </c>
      <c r="G1010" s="135" t="s">
        <v>3186</v>
      </c>
      <c r="H1010" s="135" t="s">
        <v>3313</v>
      </c>
      <c r="I1010" s="135" t="s">
        <v>3312</v>
      </c>
      <c r="J1010" s="135" t="s">
        <v>876</v>
      </c>
      <c r="K1010" s="135" t="s">
        <v>924</v>
      </c>
      <c r="L1010" s="138">
        <v>8000</v>
      </c>
      <c r="M1010" s="140">
        <v>0</v>
      </c>
      <c r="N1010" s="140">
        <v>0</v>
      </c>
      <c r="O1010" s="140">
        <v>0</v>
      </c>
      <c r="P1010" s="138">
        <f>SUM(Tabla20[[#This Row],[ADP]:[SFS - Salud Padres]])</f>
        <v>0</v>
      </c>
      <c r="Q1010" s="138">
        <v>8000</v>
      </c>
      <c r="R1010" s="135" t="str">
        <f>_xlfn.XLOOKUP(Tabla20[[#This Row],[cedula]],EMPXSEXO[NODOC],EMPXSEXO[GENERO])</f>
        <v>M</v>
      </c>
      <c r="S1010" s="135" t="str">
        <f>_xlfn.XLOOKUP(Tabla20[[#This Row],[nomdepto]],Tabla21[LUGAR],Tabla21[CODLUGAR])</f>
        <v>01.83</v>
      </c>
      <c r="T1010" s="135" t="s">
        <v>3724</v>
      </c>
      <c r="U1010" s="135" t="s">
        <v>3723</v>
      </c>
      <c r="V1010" s="137">
        <v>0</v>
      </c>
      <c r="W1010" s="137">
        <v>0</v>
      </c>
      <c r="X1010" s="137">
        <v>0</v>
      </c>
      <c r="Y1010" s="137">
        <v>0</v>
      </c>
      <c r="Z1010" s="137">
        <v>0</v>
      </c>
      <c r="AA1010" s="140">
        <v>0</v>
      </c>
      <c r="AB1010" s="137">
        <v>0</v>
      </c>
      <c r="AC1010" s="137">
        <v>0</v>
      </c>
      <c r="AD1010" s="137">
        <v>0</v>
      </c>
    </row>
    <row r="1011" spans="1:30" hidden="1">
      <c r="A1011" t="str">
        <f>Tabla20[[#This Row],[cedula]]&amp;Tabla20[[#This Row],[prog]]&amp;LEFT(Tabla20[[#This Row],[tipo]],3)</f>
        <v>0200008994201SEG</v>
      </c>
      <c r="B1011" s="135" t="s">
        <v>2464</v>
      </c>
      <c r="C1011" s="135" t="s">
        <v>243</v>
      </c>
      <c r="D1011" s="135" t="s">
        <v>2493</v>
      </c>
      <c r="E1011" s="135" t="s">
        <v>3181</v>
      </c>
      <c r="F1011" s="135" t="s">
        <v>3182</v>
      </c>
      <c r="G1011" s="135" t="s">
        <v>3185</v>
      </c>
      <c r="H1011" s="135" t="s">
        <v>2408</v>
      </c>
      <c r="I1011" s="135" t="s">
        <v>1512</v>
      </c>
      <c r="J1011" s="135" t="s">
        <v>876</v>
      </c>
      <c r="K1011" s="135" t="s">
        <v>924</v>
      </c>
      <c r="L1011" s="138">
        <v>8000</v>
      </c>
      <c r="M1011" s="141">
        <v>0</v>
      </c>
      <c r="N1011" s="140">
        <v>0</v>
      </c>
      <c r="O1011" s="140">
        <v>0</v>
      </c>
      <c r="P1011" s="138">
        <f>SUM(Tabla20[[#This Row],[ADP]:[SFS - Salud Padres]])</f>
        <v>0</v>
      </c>
      <c r="Q1011" s="138">
        <v>8000</v>
      </c>
      <c r="R1011" s="135" t="str">
        <f>_xlfn.XLOOKUP(Tabla20[[#This Row],[cedula]],EMPXSEXO[NODOC],EMPXSEXO[GENERO])</f>
        <v>M</v>
      </c>
      <c r="S1011" s="135" t="str">
        <f>_xlfn.XLOOKUP(Tabla20[[#This Row],[nomdepto]],Tabla21[LUGAR],Tabla21[CODLUGAR])</f>
        <v>01.83</v>
      </c>
      <c r="T1011" s="135" t="s">
        <v>3724</v>
      </c>
      <c r="U1011" s="135" t="s">
        <v>3723</v>
      </c>
      <c r="V1011" s="137">
        <v>0</v>
      </c>
      <c r="W1011" s="137">
        <v>0</v>
      </c>
      <c r="X1011" s="141">
        <v>0</v>
      </c>
      <c r="Y1011" s="137">
        <v>0</v>
      </c>
      <c r="Z1011" s="137">
        <v>0</v>
      </c>
      <c r="AA1011" s="140">
        <v>0</v>
      </c>
      <c r="AB1011" s="137">
        <v>0</v>
      </c>
      <c r="AC1011" s="137">
        <v>0</v>
      </c>
      <c r="AD1011" s="137">
        <v>0</v>
      </c>
    </row>
    <row r="1012" spans="1:30" hidden="1">
      <c r="A1012" t="str">
        <f>Tabla20[[#This Row],[cedula]]&amp;Tabla20[[#This Row],[prog]]&amp;LEFT(Tabla20[[#This Row],[tipo]],3)</f>
        <v>0200008824101SEG</v>
      </c>
      <c r="B1012" s="135" t="s">
        <v>2464</v>
      </c>
      <c r="C1012" s="135" t="s">
        <v>243</v>
      </c>
      <c r="D1012" s="135" t="s">
        <v>2493</v>
      </c>
      <c r="E1012" s="135" t="s">
        <v>3181</v>
      </c>
      <c r="F1012" s="135" t="s">
        <v>3182</v>
      </c>
      <c r="G1012" s="135" t="s">
        <v>3186</v>
      </c>
      <c r="H1012" s="135" t="s">
        <v>2426</v>
      </c>
      <c r="I1012" s="135" t="s">
        <v>1511</v>
      </c>
      <c r="J1012" s="135" t="s">
        <v>876</v>
      </c>
      <c r="K1012" s="135" t="s">
        <v>924</v>
      </c>
      <c r="L1012" s="138">
        <v>8000</v>
      </c>
      <c r="M1012" s="140">
        <v>0</v>
      </c>
      <c r="N1012" s="140">
        <v>0</v>
      </c>
      <c r="O1012" s="140">
        <v>0</v>
      </c>
      <c r="P1012" s="138">
        <f>SUM(Tabla20[[#This Row],[ADP]:[SFS - Salud Padres]])</f>
        <v>0</v>
      </c>
      <c r="Q1012" s="138">
        <v>8000</v>
      </c>
      <c r="R1012" s="135" t="str">
        <f>_xlfn.XLOOKUP(Tabla20[[#This Row],[cedula]],EMPXSEXO[NODOC],EMPXSEXO[GENERO])</f>
        <v>M</v>
      </c>
      <c r="S1012" s="135" t="str">
        <f>_xlfn.XLOOKUP(Tabla20[[#This Row],[nomdepto]],Tabla21[LUGAR],Tabla21[CODLUGAR])</f>
        <v>01.83</v>
      </c>
      <c r="T1012" s="135" t="s">
        <v>3724</v>
      </c>
      <c r="U1012" s="135" t="s">
        <v>3723</v>
      </c>
      <c r="V1012" s="137">
        <v>0</v>
      </c>
      <c r="W1012" s="137">
        <v>0</v>
      </c>
      <c r="X1012" s="140">
        <v>0</v>
      </c>
      <c r="Y1012" s="137">
        <v>0</v>
      </c>
      <c r="Z1012" s="141">
        <v>0</v>
      </c>
      <c r="AA1012" s="140">
        <v>0</v>
      </c>
      <c r="AB1012" s="137">
        <v>0</v>
      </c>
      <c r="AC1012" s="137">
        <v>0</v>
      </c>
      <c r="AD1012" s="137">
        <v>0</v>
      </c>
    </row>
    <row r="1013" spans="1:30" hidden="1">
      <c r="A1013" t="str">
        <f>Tabla20[[#This Row],[cedula]]&amp;Tabla20[[#This Row],[prog]]&amp;LEFT(Tabla20[[#This Row],[tipo]],3)</f>
        <v>4023280743401SEG</v>
      </c>
      <c r="B1013" s="135" t="s">
        <v>2464</v>
      </c>
      <c r="C1013" s="135" t="s">
        <v>243</v>
      </c>
      <c r="D1013" s="135" t="s">
        <v>2493</v>
      </c>
      <c r="E1013" s="135" t="s">
        <v>3181</v>
      </c>
      <c r="F1013" s="135" t="s">
        <v>3182</v>
      </c>
      <c r="G1013" s="135" t="s">
        <v>3186</v>
      </c>
      <c r="H1013" s="135" t="s">
        <v>3089</v>
      </c>
      <c r="I1013" s="135" t="s">
        <v>3104</v>
      </c>
      <c r="J1013" s="135" t="s">
        <v>876</v>
      </c>
      <c r="K1013" s="142" t="s">
        <v>924</v>
      </c>
      <c r="L1013" s="138">
        <v>8000</v>
      </c>
      <c r="M1013" s="141">
        <v>0</v>
      </c>
      <c r="N1013" s="140">
        <v>0</v>
      </c>
      <c r="O1013" s="140">
        <v>0</v>
      </c>
      <c r="P1013" s="138">
        <f>SUM(Tabla20[[#This Row],[ADP]:[SFS - Salud Padres]])</f>
        <v>0</v>
      </c>
      <c r="Q1013" s="138">
        <v>8000</v>
      </c>
      <c r="R1013" s="135" t="str">
        <f>_xlfn.XLOOKUP(Tabla20[[#This Row],[cedula]],EMPXSEXO[NODOC],EMPXSEXO[GENERO])</f>
        <v>M</v>
      </c>
      <c r="S1013" s="135" t="str">
        <f>_xlfn.XLOOKUP(Tabla20[[#This Row],[nomdepto]],Tabla21[LUGAR],Tabla21[CODLUGAR])</f>
        <v>01.83</v>
      </c>
      <c r="T1013" s="135" t="s">
        <v>3724</v>
      </c>
      <c r="U1013" s="135" t="s">
        <v>3723</v>
      </c>
      <c r="V1013" s="137">
        <v>0</v>
      </c>
      <c r="W1013" s="137">
        <v>0</v>
      </c>
      <c r="X1013" s="141">
        <v>0</v>
      </c>
      <c r="Y1013" s="137">
        <v>0</v>
      </c>
      <c r="Z1013" s="137">
        <v>0</v>
      </c>
      <c r="AA1013" s="140">
        <v>0</v>
      </c>
      <c r="AB1013" s="137">
        <v>0</v>
      </c>
      <c r="AC1013" s="137">
        <v>0</v>
      </c>
      <c r="AD1013" s="137">
        <v>0</v>
      </c>
    </row>
    <row r="1014" spans="1:30" hidden="1">
      <c r="A1014" t="str">
        <f>Tabla20[[#This Row],[cedula]]&amp;Tabla20[[#This Row],[prog]]&amp;LEFT(Tabla20[[#This Row],[tipo]],3)</f>
        <v>2230162901401SEG</v>
      </c>
      <c r="B1014" s="135" t="s">
        <v>2464</v>
      </c>
      <c r="C1014" s="135" t="s">
        <v>243</v>
      </c>
      <c r="D1014" s="135" t="s">
        <v>2493</v>
      </c>
      <c r="E1014" s="135" t="s">
        <v>3181</v>
      </c>
      <c r="F1014" s="135" t="s">
        <v>3182</v>
      </c>
      <c r="G1014" s="135" t="s">
        <v>3186</v>
      </c>
      <c r="H1014" s="135" t="s">
        <v>2448</v>
      </c>
      <c r="I1014" s="135" t="s">
        <v>1531</v>
      </c>
      <c r="J1014" s="135" t="s">
        <v>876</v>
      </c>
      <c r="K1014" s="142" t="s">
        <v>924</v>
      </c>
      <c r="L1014" s="138">
        <v>8000</v>
      </c>
      <c r="M1014" s="141">
        <v>0</v>
      </c>
      <c r="N1014" s="140">
        <v>0</v>
      </c>
      <c r="O1014" s="140">
        <v>0</v>
      </c>
      <c r="P1014" s="138">
        <f>SUM(Tabla20[[#This Row],[ADP]:[SFS - Salud Padres]])</f>
        <v>0</v>
      </c>
      <c r="Q1014" s="138">
        <v>8000</v>
      </c>
      <c r="R1014" s="135" t="str">
        <f>_xlfn.XLOOKUP(Tabla20[[#This Row],[cedula]],EMPXSEXO[NODOC],EMPXSEXO[GENERO])</f>
        <v>M</v>
      </c>
      <c r="S1014" s="135" t="str">
        <f>_xlfn.XLOOKUP(Tabla20[[#This Row],[nomdepto]],Tabla21[LUGAR],Tabla21[CODLUGAR])</f>
        <v>01.83</v>
      </c>
      <c r="T1014" s="135" t="s">
        <v>3724</v>
      </c>
      <c r="U1014" s="135" t="s">
        <v>3723</v>
      </c>
      <c r="V1014" s="137">
        <v>0</v>
      </c>
      <c r="W1014" s="137">
        <v>0</v>
      </c>
      <c r="X1014" s="140">
        <v>0</v>
      </c>
      <c r="Y1014" s="137">
        <v>0</v>
      </c>
      <c r="Z1014" s="141">
        <v>0</v>
      </c>
      <c r="AA1014" s="140">
        <v>0</v>
      </c>
      <c r="AB1014" s="137">
        <v>0</v>
      </c>
      <c r="AC1014" s="137">
        <v>0</v>
      </c>
      <c r="AD1014" s="137">
        <v>0</v>
      </c>
    </row>
    <row r="1015" spans="1:30" hidden="1">
      <c r="A1015" t="str">
        <f>Tabla20[[#This Row],[cedula]]&amp;Tabla20[[#This Row],[prog]]&amp;LEFT(Tabla20[[#This Row],[tipo]],3)</f>
        <v>4021573321901SEG</v>
      </c>
      <c r="B1015" s="135" t="s">
        <v>2464</v>
      </c>
      <c r="C1015" s="135" t="s">
        <v>243</v>
      </c>
      <c r="D1015" s="135" t="s">
        <v>2493</v>
      </c>
      <c r="E1015" s="135" t="s">
        <v>3181</v>
      </c>
      <c r="F1015" s="135" t="s">
        <v>3182</v>
      </c>
      <c r="G1015" s="135" t="s">
        <v>3186</v>
      </c>
      <c r="H1015" s="135" t="s">
        <v>2682</v>
      </c>
      <c r="I1015" s="135" t="s">
        <v>2681</v>
      </c>
      <c r="J1015" s="135" t="s">
        <v>876</v>
      </c>
      <c r="K1015" s="142" t="s">
        <v>924</v>
      </c>
      <c r="L1015" s="138">
        <v>7000</v>
      </c>
      <c r="M1015" s="140">
        <v>0</v>
      </c>
      <c r="N1015" s="140">
        <v>0</v>
      </c>
      <c r="O1015" s="140">
        <v>0</v>
      </c>
      <c r="P1015" s="138">
        <f>SUM(Tabla20[[#This Row],[ADP]:[SFS - Salud Padres]])</f>
        <v>0</v>
      </c>
      <c r="Q1015" s="138">
        <v>7000</v>
      </c>
      <c r="R1015" s="135" t="str">
        <f>_xlfn.XLOOKUP(Tabla20[[#This Row],[cedula]],EMPXSEXO[NODOC],EMPXSEXO[GENERO])</f>
        <v>M</v>
      </c>
      <c r="S1015" s="135" t="str">
        <f>_xlfn.XLOOKUP(Tabla20[[#This Row],[nomdepto]],Tabla21[LUGAR],Tabla21[CODLUGAR])</f>
        <v>01.83</v>
      </c>
      <c r="T1015" s="135" t="s">
        <v>3724</v>
      </c>
      <c r="U1015" s="135" t="s">
        <v>3723</v>
      </c>
      <c r="V1015" s="137">
        <v>0</v>
      </c>
      <c r="W1015" s="137">
        <v>0</v>
      </c>
      <c r="X1015" s="141">
        <v>0</v>
      </c>
      <c r="Y1015" s="137">
        <v>0</v>
      </c>
      <c r="Z1015" s="141">
        <v>0</v>
      </c>
      <c r="AA1015" s="140">
        <v>0</v>
      </c>
      <c r="AB1015" s="137">
        <v>0</v>
      </c>
      <c r="AC1015" s="137">
        <v>0</v>
      </c>
      <c r="AD1015" s="141">
        <v>0</v>
      </c>
    </row>
    <row r="1016" spans="1:30" hidden="1">
      <c r="A1016" t="str">
        <f>Tabla20[[#This Row],[cedula]]&amp;Tabla20[[#This Row],[prog]]&amp;LEFT(Tabla20[[#This Row],[tipo]],3)</f>
        <v>4022628373301SEG</v>
      </c>
      <c r="B1016" s="135" t="s">
        <v>2464</v>
      </c>
      <c r="C1016" s="135" t="s">
        <v>243</v>
      </c>
      <c r="D1016" s="135" t="s">
        <v>2493</v>
      </c>
      <c r="E1016" s="135" t="s">
        <v>3181</v>
      </c>
      <c r="F1016" s="135" t="s">
        <v>3182</v>
      </c>
      <c r="G1016" s="135" t="s">
        <v>3186</v>
      </c>
      <c r="H1016" s="135" t="s">
        <v>2345</v>
      </c>
      <c r="I1016" s="135" t="s">
        <v>1638</v>
      </c>
      <c r="J1016" s="135" t="s">
        <v>876</v>
      </c>
      <c r="K1016" s="142" t="s">
        <v>924</v>
      </c>
      <c r="L1016" s="138">
        <v>5000</v>
      </c>
      <c r="M1016" s="140">
        <v>0</v>
      </c>
      <c r="N1016" s="140">
        <v>0</v>
      </c>
      <c r="O1016" s="140">
        <v>0</v>
      </c>
      <c r="P1016" s="138">
        <f>SUM(Tabla20[[#This Row],[ADP]:[SFS - Salud Padres]])</f>
        <v>0</v>
      </c>
      <c r="Q1016" s="138">
        <v>5000</v>
      </c>
      <c r="R1016" s="135" t="str">
        <f>_xlfn.XLOOKUP(Tabla20[[#This Row],[cedula]],EMPXSEXO[NODOC],EMPXSEXO[GENERO])</f>
        <v>M</v>
      </c>
      <c r="S1016" s="135" t="str">
        <f>_xlfn.XLOOKUP(Tabla20[[#This Row],[nomdepto]],Tabla21[LUGAR],Tabla21[CODLUGAR])</f>
        <v>01.83</v>
      </c>
      <c r="T1016" s="135" t="s">
        <v>3724</v>
      </c>
      <c r="U1016" s="135" t="s">
        <v>3723</v>
      </c>
      <c r="V1016" s="137">
        <v>0</v>
      </c>
      <c r="W1016" s="137">
        <v>0</v>
      </c>
      <c r="X1016" s="137">
        <v>0</v>
      </c>
      <c r="Y1016" s="137">
        <v>0</v>
      </c>
      <c r="Z1016" s="137">
        <v>0</v>
      </c>
      <c r="AA1016" s="140">
        <v>0</v>
      </c>
      <c r="AB1016" s="137">
        <v>0</v>
      </c>
      <c r="AC1016" s="137">
        <v>0</v>
      </c>
      <c r="AD1016" s="137">
        <v>0</v>
      </c>
    </row>
    <row r="1017" spans="1:30" hidden="1">
      <c r="A1017" t="str">
        <f>Tabla20[[#This Row],[cedula]]&amp;Tabla20[[#This Row],[prog]]&amp;LEFT(Tabla20[[#This Row],[tipo]],3)</f>
        <v>4023799808901SEG</v>
      </c>
      <c r="B1017" s="135" t="s">
        <v>2464</v>
      </c>
      <c r="C1017" s="135" t="s">
        <v>243</v>
      </c>
      <c r="D1017" s="135" t="s">
        <v>2493</v>
      </c>
      <c r="E1017" s="135" t="s">
        <v>3181</v>
      </c>
      <c r="F1017" s="135" t="s">
        <v>3182</v>
      </c>
      <c r="G1017" s="135" t="s">
        <v>3186</v>
      </c>
      <c r="H1017" s="135" t="s">
        <v>2380</v>
      </c>
      <c r="I1017" s="135" t="s">
        <v>1556</v>
      </c>
      <c r="J1017" s="135" t="s">
        <v>876</v>
      </c>
      <c r="K1017" s="142" t="s">
        <v>924</v>
      </c>
      <c r="L1017" s="138">
        <v>5000</v>
      </c>
      <c r="M1017" s="140">
        <v>0</v>
      </c>
      <c r="N1017" s="140">
        <v>0</v>
      </c>
      <c r="O1017" s="140">
        <v>0</v>
      </c>
      <c r="P1017" s="138">
        <f>SUM(Tabla20[[#This Row],[ADP]:[SFS - Salud Padres]])</f>
        <v>0</v>
      </c>
      <c r="Q1017" s="138">
        <v>5000</v>
      </c>
      <c r="R1017" s="135" t="str">
        <f>_xlfn.XLOOKUP(Tabla20[[#This Row],[cedula]],EMPXSEXO[NODOC],EMPXSEXO[GENERO])</f>
        <v>M</v>
      </c>
      <c r="S1017" s="135" t="str">
        <f>_xlfn.XLOOKUP(Tabla20[[#This Row],[nomdepto]],Tabla21[LUGAR],Tabla21[CODLUGAR])</f>
        <v>01.83</v>
      </c>
      <c r="T1017" s="135" t="s">
        <v>3724</v>
      </c>
      <c r="U1017" s="135" t="s">
        <v>3723</v>
      </c>
      <c r="V1017" s="137">
        <v>0</v>
      </c>
      <c r="W1017" s="140">
        <v>0</v>
      </c>
      <c r="X1017" s="141">
        <v>0</v>
      </c>
      <c r="Y1017" s="137">
        <v>0</v>
      </c>
      <c r="Z1017" s="137">
        <v>0</v>
      </c>
      <c r="AA1017" s="140">
        <v>0</v>
      </c>
      <c r="AB1017" s="137">
        <v>0</v>
      </c>
      <c r="AC1017" s="137">
        <v>0</v>
      </c>
      <c r="AD1017" s="141">
        <v>0</v>
      </c>
    </row>
    <row r="1018" spans="1:30" hidden="1">
      <c r="A1018" t="str">
        <f>Tabla20[[#This Row],[cedula]]&amp;Tabla20[[#This Row],[prog]]&amp;LEFT(Tabla20[[#This Row],[tipo]],3)</f>
        <v>4022351161501SEG</v>
      </c>
      <c r="B1018" s="135" t="s">
        <v>2464</v>
      </c>
      <c r="C1018" s="135" t="s">
        <v>243</v>
      </c>
      <c r="D1018" s="135" t="s">
        <v>2493</v>
      </c>
      <c r="E1018" s="135" t="s">
        <v>3181</v>
      </c>
      <c r="F1018" s="135" t="s">
        <v>3182</v>
      </c>
      <c r="G1018" s="135" t="s">
        <v>3184</v>
      </c>
      <c r="H1018" s="135" t="s">
        <v>3398</v>
      </c>
      <c r="I1018" s="135" t="s">
        <v>3397</v>
      </c>
      <c r="J1018" s="135" t="s">
        <v>876</v>
      </c>
      <c r="K1018" s="142" t="s">
        <v>924</v>
      </c>
      <c r="L1018" s="138">
        <v>5000</v>
      </c>
      <c r="M1018" s="137">
        <v>0</v>
      </c>
      <c r="N1018" s="140">
        <v>0</v>
      </c>
      <c r="O1018" s="140">
        <v>0</v>
      </c>
      <c r="P1018" s="138">
        <f>SUM(Tabla20[[#This Row],[ADP]:[SFS - Salud Padres]])</f>
        <v>0</v>
      </c>
      <c r="Q1018" s="138">
        <v>5000</v>
      </c>
      <c r="R1018" s="135" t="str">
        <f>_xlfn.XLOOKUP(Tabla20[[#This Row],[cedula]],EMPXSEXO[NODOC],EMPXSEXO[GENERO])</f>
        <v>M</v>
      </c>
      <c r="S1018" s="135" t="str">
        <f>_xlfn.XLOOKUP(Tabla20[[#This Row],[nomdepto]],Tabla21[LUGAR],Tabla21[CODLUGAR])</f>
        <v>01.83</v>
      </c>
      <c r="T1018" s="135" t="s">
        <v>3724</v>
      </c>
      <c r="U1018" s="135" t="s">
        <v>3723</v>
      </c>
      <c r="V1018" s="137">
        <v>0</v>
      </c>
      <c r="W1018" s="137">
        <v>0</v>
      </c>
      <c r="X1018" s="137">
        <v>0</v>
      </c>
      <c r="Y1018" s="137">
        <v>0</v>
      </c>
      <c r="Z1018" s="137">
        <v>0</v>
      </c>
      <c r="AA1018" s="140">
        <v>0</v>
      </c>
      <c r="AB1018" s="137">
        <v>0</v>
      </c>
      <c r="AC1018" s="137">
        <v>0</v>
      </c>
      <c r="AD1018" s="137">
        <v>0</v>
      </c>
    </row>
    <row r="1019" spans="1:30" hidden="1">
      <c r="A1019" t="str">
        <f>Tabla20[[#This Row],[cedula]]&amp;Tabla20[[#This Row],[prog]]&amp;LEFT(Tabla20[[#This Row],[tipo]],3)</f>
        <v>4021331576101SEG</v>
      </c>
      <c r="B1019" s="135" t="s">
        <v>2464</v>
      </c>
      <c r="C1019" s="135" t="s">
        <v>243</v>
      </c>
      <c r="D1019" s="135" t="s">
        <v>2493</v>
      </c>
      <c r="E1019" s="135" t="s">
        <v>3181</v>
      </c>
      <c r="F1019" s="135" t="s">
        <v>3182</v>
      </c>
      <c r="G1019" s="135" t="s">
        <v>3186</v>
      </c>
      <c r="H1019" s="135" t="s">
        <v>3084</v>
      </c>
      <c r="I1019" s="135" t="s">
        <v>3099</v>
      </c>
      <c r="J1019" s="135" t="s">
        <v>876</v>
      </c>
      <c r="K1019" s="135" t="s">
        <v>924</v>
      </c>
      <c r="L1019" s="138">
        <v>5000</v>
      </c>
      <c r="M1019" s="140">
        <v>0</v>
      </c>
      <c r="N1019" s="140">
        <v>0</v>
      </c>
      <c r="O1019" s="140">
        <v>0</v>
      </c>
      <c r="P1019" s="138">
        <f>SUM(Tabla20[[#This Row],[ADP]:[SFS - Salud Padres]])</f>
        <v>0</v>
      </c>
      <c r="Q1019" s="138">
        <v>5000</v>
      </c>
      <c r="R1019" s="135" t="str">
        <f>_xlfn.XLOOKUP(Tabla20[[#This Row],[cedula]],EMPXSEXO[NODOC],EMPXSEXO[GENERO])</f>
        <v>M</v>
      </c>
      <c r="S1019" s="135" t="str">
        <f>_xlfn.XLOOKUP(Tabla20[[#This Row],[nomdepto]],Tabla21[LUGAR],Tabla21[CODLUGAR])</f>
        <v>01.83</v>
      </c>
      <c r="T1019" s="135" t="s">
        <v>3724</v>
      </c>
      <c r="U1019" s="135" t="s">
        <v>3723</v>
      </c>
      <c r="V1019" s="137">
        <v>0</v>
      </c>
      <c r="W1019" s="137">
        <v>0</v>
      </c>
      <c r="X1019" s="141">
        <v>0</v>
      </c>
      <c r="Y1019" s="137">
        <v>0</v>
      </c>
      <c r="Z1019" s="137">
        <v>0</v>
      </c>
      <c r="AA1019" s="140">
        <v>0</v>
      </c>
      <c r="AB1019" s="137">
        <v>0</v>
      </c>
      <c r="AC1019" s="137">
        <v>0</v>
      </c>
      <c r="AD1019" s="137">
        <v>0</v>
      </c>
    </row>
    <row r="1020" spans="1:30" hidden="1">
      <c r="A1020" t="str">
        <f>Tabla20[[#This Row],[cedula]]&amp;Tabla20[[#This Row],[prog]]&amp;LEFT(Tabla20[[#This Row],[tipo]],3)</f>
        <v>4023669047101SEG</v>
      </c>
      <c r="B1020" s="135" t="s">
        <v>2464</v>
      </c>
      <c r="C1020" s="135" t="s">
        <v>243</v>
      </c>
      <c r="D1020" s="135" t="s">
        <v>2493</v>
      </c>
      <c r="E1020" s="135" t="s">
        <v>3181</v>
      </c>
      <c r="F1020" s="135" t="s">
        <v>3182</v>
      </c>
      <c r="G1020" s="135" t="s">
        <v>3186</v>
      </c>
      <c r="H1020" s="135" t="s">
        <v>3328</v>
      </c>
      <c r="I1020" s="135" t="s">
        <v>3327</v>
      </c>
      <c r="J1020" s="135" t="s">
        <v>876</v>
      </c>
      <c r="K1020" s="135" t="s">
        <v>924</v>
      </c>
      <c r="L1020" s="138">
        <v>5000</v>
      </c>
      <c r="M1020" s="140">
        <v>0</v>
      </c>
      <c r="N1020" s="140">
        <v>0</v>
      </c>
      <c r="O1020" s="140">
        <v>0</v>
      </c>
      <c r="P1020" s="138">
        <f>SUM(Tabla20[[#This Row],[ADP]:[SFS - Salud Padres]])</f>
        <v>0</v>
      </c>
      <c r="Q1020" s="138">
        <v>5000</v>
      </c>
      <c r="R1020" s="135" t="str">
        <f>_xlfn.XLOOKUP(Tabla20[[#This Row],[cedula]],EMPXSEXO[NODOC],EMPXSEXO[GENERO])</f>
        <v>M</v>
      </c>
      <c r="S1020" s="135" t="str">
        <f>_xlfn.XLOOKUP(Tabla20[[#This Row],[nomdepto]],Tabla21[LUGAR],Tabla21[CODLUGAR])</f>
        <v>01.83</v>
      </c>
      <c r="T1020" s="135" t="s">
        <v>3724</v>
      </c>
      <c r="U1020" s="135" t="s">
        <v>3723</v>
      </c>
      <c r="V1020" s="137">
        <v>0</v>
      </c>
      <c r="W1020" s="140">
        <v>0</v>
      </c>
      <c r="X1020" s="137">
        <v>0</v>
      </c>
      <c r="Y1020" s="137">
        <v>0</v>
      </c>
      <c r="Z1020" s="137">
        <v>0</v>
      </c>
      <c r="AA1020" s="140">
        <v>0</v>
      </c>
      <c r="AB1020" s="137">
        <v>0</v>
      </c>
      <c r="AC1020" s="137">
        <v>0</v>
      </c>
      <c r="AD1020" s="137">
        <v>0</v>
      </c>
    </row>
    <row r="1021" spans="1:30" hidden="1">
      <c r="A1021" t="str">
        <f>Tabla20[[#This Row],[cedula]]&amp;Tabla20[[#This Row],[prog]]&amp;LEFT(Tabla20[[#This Row],[tipo]],3)</f>
        <v>4023042048701SEG</v>
      </c>
      <c r="B1021" s="135" t="s">
        <v>2464</v>
      </c>
      <c r="C1021" s="135" t="s">
        <v>243</v>
      </c>
      <c r="D1021" s="135" t="s">
        <v>2493</v>
      </c>
      <c r="E1021" s="135" t="s">
        <v>3181</v>
      </c>
      <c r="F1021" s="135" t="s">
        <v>3182</v>
      </c>
      <c r="G1021" s="135" t="s">
        <v>3186</v>
      </c>
      <c r="H1021" s="135" t="s">
        <v>2639</v>
      </c>
      <c r="I1021" s="135" t="s">
        <v>2611</v>
      </c>
      <c r="J1021" s="135" t="s">
        <v>876</v>
      </c>
      <c r="K1021" s="135" t="s">
        <v>924</v>
      </c>
      <c r="L1021" s="138">
        <v>5000</v>
      </c>
      <c r="M1021" s="141">
        <v>0</v>
      </c>
      <c r="N1021" s="140">
        <v>0</v>
      </c>
      <c r="O1021" s="140">
        <v>0</v>
      </c>
      <c r="P1021" s="138">
        <f>SUM(Tabla20[[#This Row],[ADP]:[SFS - Salud Padres]])</f>
        <v>0</v>
      </c>
      <c r="Q1021" s="138">
        <v>5000</v>
      </c>
      <c r="R1021" s="135" t="str">
        <f>_xlfn.XLOOKUP(Tabla20[[#This Row],[cedula]],EMPXSEXO[NODOC],EMPXSEXO[GENERO])</f>
        <v>M</v>
      </c>
      <c r="S1021" s="135" t="str">
        <f>_xlfn.XLOOKUP(Tabla20[[#This Row],[nomdepto]],Tabla21[LUGAR],Tabla21[CODLUGAR])</f>
        <v>01.83</v>
      </c>
      <c r="T1021" s="135" t="s">
        <v>3724</v>
      </c>
      <c r="U1021" s="135" t="s">
        <v>3723</v>
      </c>
      <c r="V1021" s="137">
        <v>0</v>
      </c>
      <c r="W1021" s="141">
        <v>0</v>
      </c>
      <c r="X1021" s="140">
        <v>0</v>
      </c>
      <c r="Y1021" s="137">
        <v>0</v>
      </c>
      <c r="Z1021" s="137">
        <v>0</v>
      </c>
      <c r="AA1021" s="140">
        <v>0</v>
      </c>
      <c r="AB1021" s="137">
        <v>0</v>
      </c>
      <c r="AC1021" s="137">
        <v>0</v>
      </c>
      <c r="AD1021" s="141">
        <v>0</v>
      </c>
    </row>
    <row r="1022" spans="1:30" hidden="1">
      <c r="A1022" t="str">
        <f>Tabla20[[#This Row],[cedula]]&amp;Tabla20[[#This Row],[prog]]&amp;LEFT(Tabla20[[#This Row],[tipo]],3)</f>
        <v>4022553798001SEG</v>
      </c>
      <c r="B1022" s="135" t="s">
        <v>2464</v>
      </c>
      <c r="C1022" s="135" t="s">
        <v>243</v>
      </c>
      <c r="D1022" s="135" t="s">
        <v>2493</v>
      </c>
      <c r="E1022" s="135" t="s">
        <v>3181</v>
      </c>
      <c r="F1022" s="135" t="s">
        <v>3182</v>
      </c>
      <c r="G1022" s="135" t="s">
        <v>3186</v>
      </c>
      <c r="H1022" s="135" t="s">
        <v>2685</v>
      </c>
      <c r="I1022" s="135" t="s">
        <v>2684</v>
      </c>
      <c r="J1022" s="135" t="s">
        <v>876</v>
      </c>
      <c r="K1022" s="135" t="s">
        <v>924</v>
      </c>
      <c r="L1022" s="138">
        <v>5000</v>
      </c>
      <c r="M1022" s="140">
        <v>0</v>
      </c>
      <c r="N1022" s="140">
        <v>0</v>
      </c>
      <c r="O1022" s="140">
        <v>0</v>
      </c>
      <c r="P1022" s="138">
        <f>SUM(Tabla20[[#This Row],[ADP]:[SFS - Salud Padres]])</f>
        <v>0</v>
      </c>
      <c r="Q1022" s="138">
        <v>5000</v>
      </c>
      <c r="R1022" s="135" t="str">
        <f>_xlfn.XLOOKUP(Tabla20[[#This Row],[cedula]],EMPXSEXO[NODOC],EMPXSEXO[GENERO])</f>
        <v>M</v>
      </c>
      <c r="S1022" s="135" t="str">
        <f>_xlfn.XLOOKUP(Tabla20[[#This Row],[nomdepto]],Tabla21[LUGAR],Tabla21[CODLUGAR])</f>
        <v>01.83</v>
      </c>
      <c r="T1022" s="135" t="s">
        <v>3724</v>
      </c>
      <c r="U1022" s="135" t="s">
        <v>3723</v>
      </c>
      <c r="V1022" s="137">
        <v>0</v>
      </c>
      <c r="W1022" s="137">
        <v>0</v>
      </c>
      <c r="X1022" s="137">
        <v>0</v>
      </c>
      <c r="Y1022" s="137">
        <v>0</v>
      </c>
      <c r="Z1022" s="137">
        <v>0</v>
      </c>
      <c r="AA1022" s="140">
        <v>0</v>
      </c>
      <c r="AB1022" s="137">
        <v>0</v>
      </c>
      <c r="AC1022" s="137">
        <v>0</v>
      </c>
      <c r="AD1022" s="137">
        <v>0</v>
      </c>
    </row>
    <row r="1023" spans="1:30" hidden="1">
      <c r="A1023" t="str">
        <f>Tabla20[[#This Row],[cedula]]&amp;Tabla20[[#This Row],[prog]]&amp;LEFT(Tabla20[[#This Row],[tipo]],3)</f>
        <v>4024108850501SEG</v>
      </c>
      <c r="B1023" s="135" t="s">
        <v>2464</v>
      </c>
      <c r="C1023" s="135" t="s">
        <v>243</v>
      </c>
      <c r="D1023" s="135" t="s">
        <v>2493</v>
      </c>
      <c r="E1023" s="135" t="s">
        <v>3181</v>
      </c>
      <c r="F1023" s="135" t="s">
        <v>3182</v>
      </c>
      <c r="G1023" s="135" t="s">
        <v>3186</v>
      </c>
      <c r="H1023" s="135" t="s">
        <v>2442</v>
      </c>
      <c r="I1023" s="135" t="s">
        <v>1557</v>
      </c>
      <c r="J1023" s="135" t="s">
        <v>876</v>
      </c>
      <c r="K1023" s="135" t="s">
        <v>924</v>
      </c>
      <c r="L1023" s="138">
        <v>5000</v>
      </c>
      <c r="M1023" s="141">
        <v>0</v>
      </c>
      <c r="N1023" s="140">
        <v>0</v>
      </c>
      <c r="O1023" s="140">
        <v>0</v>
      </c>
      <c r="P1023" s="138">
        <f>SUM(Tabla20[[#This Row],[ADP]:[SFS - Salud Padres]])</f>
        <v>0</v>
      </c>
      <c r="Q1023" s="138">
        <v>5000</v>
      </c>
      <c r="R1023" s="135" t="str">
        <f>_xlfn.XLOOKUP(Tabla20[[#This Row],[cedula]],EMPXSEXO[NODOC],EMPXSEXO[GENERO])</f>
        <v>M</v>
      </c>
      <c r="S1023" s="135" t="str">
        <f>_xlfn.XLOOKUP(Tabla20[[#This Row],[nomdepto]],Tabla21[LUGAR],Tabla21[CODLUGAR])</f>
        <v>01.83</v>
      </c>
      <c r="T1023" s="135" t="s">
        <v>3724</v>
      </c>
      <c r="U1023" s="135" t="s">
        <v>3723</v>
      </c>
      <c r="V1023" s="137">
        <v>0</v>
      </c>
      <c r="W1023" s="140">
        <v>0</v>
      </c>
      <c r="X1023" s="140">
        <v>0</v>
      </c>
      <c r="Y1023" s="137">
        <v>0</v>
      </c>
      <c r="Z1023" s="137">
        <v>0</v>
      </c>
      <c r="AA1023" s="140">
        <v>0</v>
      </c>
      <c r="AB1023" s="137">
        <v>0</v>
      </c>
      <c r="AC1023" s="137">
        <v>0</v>
      </c>
      <c r="AD1023" s="137">
        <v>0</v>
      </c>
    </row>
    <row r="1024" spans="1:30" hidden="1">
      <c r="A1024" t="str">
        <f>Tabla20[[#This Row],[cedula]]&amp;Tabla20[[#This Row],[prog]]&amp;LEFT(Tabla20[[#This Row],[tipo]],3)</f>
        <v>0011382125001SEG</v>
      </c>
      <c r="B1024" s="135" t="s">
        <v>2464</v>
      </c>
      <c r="C1024" s="135" t="s">
        <v>243</v>
      </c>
      <c r="D1024" s="135" t="s">
        <v>2493</v>
      </c>
      <c r="E1024" s="135" t="s">
        <v>3181</v>
      </c>
      <c r="F1024" s="135" t="s">
        <v>3182</v>
      </c>
      <c r="G1024" s="135" t="s">
        <v>3187</v>
      </c>
      <c r="H1024" s="135" t="s">
        <v>2428</v>
      </c>
      <c r="I1024" s="135" t="s">
        <v>1399</v>
      </c>
      <c r="J1024" s="135" t="s">
        <v>876</v>
      </c>
      <c r="K1024" s="135" t="s">
        <v>320</v>
      </c>
      <c r="L1024" s="138">
        <v>110000</v>
      </c>
      <c r="M1024" s="138">
        <v>16082.87</v>
      </c>
      <c r="N1024" s="140">
        <v>0</v>
      </c>
      <c r="O1024" s="140">
        <v>0</v>
      </c>
      <c r="P1024" s="138">
        <f>SUM(Tabla20[[#This Row],[ADP]:[SFS - Salud Padres]])</f>
        <v>0</v>
      </c>
      <c r="Q1024" s="138">
        <v>93917.13</v>
      </c>
      <c r="R1024" s="135" t="str">
        <f>_xlfn.XLOOKUP(Tabla20[[#This Row],[cedula]],EMPXSEXO[NODOC],EMPXSEXO[GENERO])</f>
        <v>M</v>
      </c>
      <c r="S1024" s="135" t="str">
        <f>_xlfn.XLOOKUP(Tabla20[[#This Row],[nomdepto]],Tabla21[LUGAR],Tabla21[CODLUGAR])</f>
        <v>01.83.00.13</v>
      </c>
      <c r="T1024" s="135" t="s">
        <v>3724</v>
      </c>
      <c r="U1024" s="135" t="s">
        <v>3723</v>
      </c>
      <c r="V1024" s="137">
        <v>0</v>
      </c>
      <c r="W1024" s="141">
        <v>0</v>
      </c>
      <c r="X1024" s="141">
        <v>0</v>
      </c>
      <c r="Y1024" s="137">
        <v>0</v>
      </c>
      <c r="Z1024" s="141">
        <v>0</v>
      </c>
      <c r="AA1024" s="140">
        <v>0</v>
      </c>
      <c r="AB1024" s="137">
        <v>0</v>
      </c>
      <c r="AC1024" s="137">
        <v>0</v>
      </c>
      <c r="AD1024" s="137">
        <v>0</v>
      </c>
    </row>
    <row r="1025" spans="1:30" hidden="1">
      <c r="A1025" t="str">
        <f>Tabla20[[#This Row],[cedula]]&amp;Tabla20[[#This Row],[prog]]&amp;LEFT(Tabla20[[#This Row],[tipo]],3)</f>
        <v>0010895698801SUP</v>
      </c>
      <c r="B1025" s="135" t="s">
        <v>3002</v>
      </c>
      <c r="C1025" s="135" t="s">
        <v>2744</v>
      </c>
      <c r="D1025" s="135" t="s">
        <v>2493</v>
      </c>
      <c r="E1025" s="135" t="s">
        <v>3181</v>
      </c>
      <c r="F1025" s="135" t="s">
        <v>3182</v>
      </c>
      <c r="G1025" s="135" t="s">
        <v>3254</v>
      </c>
      <c r="H1025" s="135" t="s">
        <v>1099</v>
      </c>
      <c r="I1025" s="135" t="s">
        <v>277</v>
      </c>
      <c r="J1025" s="135" t="s">
        <v>3255</v>
      </c>
      <c r="K1025" s="135" t="s">
        <v>276</v>
      </c>
      <c r="L1025" s="138">
        <v>15000</v>
      </c>
      <c r="M1025" s="138">
        <v>2808.78</v>
      </c>
      <c r="N1025" s="138">
        <v>430.5</v>
      </c>
      <c r="O1025" s="138">
        <v>456</v>
      </c>
      <c r="P1025" s="138">
        <f>SUM(Tabla20[[#This Row],[ADP]:[SFS - Salud Padres]])</f>
        <v>0</v>
      </c>
      <c r="Q1025" s="138">
        <v>11304.72</v>
      </c>
      <c r="R1025" s="135" t="str">
        <f>_xlfn.XLOOKUP(Tabla20[[#This Row],[cedula]],EMPXSEXO[NODOC],EMPXSEXO[GENERO])</f>
        <v>F</v>
      </c>
      <c r="S1025" s="135" t="str">
        <f>_xlfn.XLOOKUP(Tabla20[[#This Row],[nomdepto]],Tabla21[LUGAR],Tabla21[CODLUGAR])</f>
        <v>01.83.00.00.11</v>
      </c>
      <c r="T1025" s="135" t="s">
        <v>3724</v>
      </c>
      <c r="U1025" s="135" t="s">
        <v>3723</v>
      </c>
      <c r="V1025" s="137">
        <v>0</v>
      </c>
      <c r="W1025" s="137">
        <v>0</v>
      </c>
      <c r="X1025" s="141">
        <v>0</v>
      </c>
      <c r="Y1025" s="137">
        <v>0</v>
      </c>
      <c r="Z1025" s="137">
        <v>0</v>
      </c>
      <c r="AA1025" s="140">
        <v>0</v>
      </c>
      <c r="AB1025" s="137">
        <v>0</v>
      </c>
      <c r="AC1025" s="137">
        <v>0</v>
      </c>
      <c r="AD1025" s="137">
        <v>0</v>
      </c>
    </row>
    <row r="1026" spans="1:30" hidden="1">
      <c r="A1026" t="str">
        <f>Tabla20[[#This Row],[cedula]]&amp;Tabla20[[#This Row],[prog]]&amp;LEFT(Tabla20[[#This Row],[tipo]],3)</f>
        <v>0120043541801SUP</v>
      </c>
      <c r="B1026" s="135" t="s">
        <v>3002</v>
      </c>
      <c r="C1026" s="135" t="s">
        <v>2744</v>
      </c>
      <c r="D1026" s="135" t="s">
        <v>2493</v>
      </c>
      <c r="E1026" s="135" t="s">
        <v>3181</v>
      </c>
      <c r="F1026" s="135" t="s">
        <v>3182</v>
      </c>
      <c r="G1026" s="135" t="s">
        <v>3254</v>
      </c>
      <c r="H1026" s="135" t="s">
        <v>1107</v>
      </c>
      <c r="I1026" s="135" t="s">
        <v>279</v>
      </c>
      <c r="J1026" s="135" t="s">
        <v>3255</v>
      </c>
      <c r="K1026" s="135" t="s">
        <v>276</v>
      </c>
      <c r="L1026" s="138">
        <v>5000</v>
      </c>
      <c r="M1026" s="138">
        <v>940.9</v>
      </c>
      <c r="N1026" s="138">
        <v>143.5</v>
      </c>
      <c r="O1026" s="138">
        <v>152</v>
      </c>
      <c r="P1026" s="138">
        <f>SUM(Tabla20[[#This Row],[ADP]:[SFS - Salud Padres]])</f>
        <v>0</v>
      </c>
      <c r="Q1026" s="138">
        <v>3763.6</v>
      </c>
      <c r="R1026" s="135" t="str">
        <f>_xlfn.XLOOKUP(Tabla20[[#This Row],[cedula]],EMPXSEXO[NODOC],EMPXSEXO[GENERO])</f>
        <v>F</v>
      </c>
      <c r="S1026" s="135" t="str">
        <f>_xlfn.XLOOKUP(Tabla20[[#This Row],[nomdepto]],Tabla21[LUGAR],Tabla21[CODLUGAR])</f>
        <v>01.83.00.00.11</v>
      </c>
      <c r="T1026" s="135" t="s">
        <v>3724</v>
      </c>
      <c r="U1026" s="135" t="s">
        <v>3723</v>
      </c>
      <c r="V1026" s="137">
        <v>0</v>
      </c>
      <c r="W1026" s="141">
        <v>0</v>
      </c>
      <c r="X1026" s="141">
        <v>0</v>
      </c>
      <c r="Y1026" s="137">
        <v>0</v>
      </c>
      <c r="Z1026" s="141">
        <v>0</v>
      </c>
      <c r="AA1026" s="140">
        <v>0</v>
      </c>
      <c r="AB1026" s="137">
        <v>0</v>
      </c>
      <c r="AC1026" s="137">
        <v>0</v>
      </c>
      <c r="AD1026" s="141">
        <v>0</v>
      </c>
    </row>
    <row r="1027" spans="1:30" hidden="1">
      <c r="A1027" t="str">
        <f>Tabla20[[#This Row],[cedula]]&amp;Tabla20[[#This Row],[prog]]&amp;LEFT(Tabla20[[#This Row],[tipo]],3)</f>
        <v>0010411248701SUP</v>
      </c>
      <c r="B1027" s="135" t="s">
        <v>3002</v>
      </c>
      <c r="C1027" s="135" t="s">
        <v>2744</v>
      </c>
      <c r="D1027" s="135" t="s">
        <v>2493</v>
      </c>
      <c r="E1027" s="135" t="s">
        <v>3181</v>
      </c>
      <c r="F1027" s="135" t="s">
        <v>3182</v>
      </c>
      <c r="G1027" s="135" t="s">
        <v>3249</v>
      </c>
      <c r="H1027" s="135" t="s">
        <v>1561</v>
      </c>
      <c r="I1027" s="135" t="s">
        <v>1560</v>
      </c>
      <c r="J1027" s="135" t="s">
        <v>3250</v>
      </c>
      <c r="K1027" s="135" t="s">
        <v>203</v>
      </c>
      <c r="L1027" s="138">
        <v>35000</v>
      </c>
      <c r="M1027" s="139">
        <v>8232.8799999999992</v>
      </c>
      <c r="N1027" s="138">
        <v>1004.5</v>
      </c>
      <c r="O1027" s="138">
        <v>1064</v>
      </c>
      <c r="P1027" s="138">
        <f>SUM(Tabla20[[#This Row],[ADP]:[SFS - Salud Padres]])</f>
        <v>0</v>
      </c>
      <c r="Q1027" s="138">
        <v>24698.62</v>
      </c>
      <c r="R1027" s="135" t="str">
        <f>_xlfn.XLOOKUP(Tabla20[[#This Row],[cedula]],EMPXSEXO[NODOC],EMPXSEXO[GENERO])</f>
        <v>M</v>
      </c>
      <c r="S1027" s="135" t="str">
        <f>_xlfn.XLOOKUP(Tabla20[[#This Row],[nomdepto]],Tabla21[LUGAR],Tabla21[CODLUGAR])</f>
        <v>01.83.00.00.11.03</v>
      </c>
      <c r="T1027" s="135" t="s">
        <v>3724</v>
      </c>
      <c r="U1027" s="135" t="s">
        <v>3723</v>
      </c>
      <c r="V1027" s="137">
        <v>0</v>
      </c>
      <c r="W1027" s="137">
        <v>0</v>
      </c>
      <c r="X1027" s="141">
        <v>0</v>
      </c>
      <c r="Y1027" s="137">
        <v>0</v>
      </c>
      <c r="Z1027" s="137">
        <v>0</v>
      </c>
      <c r="AA1027" s="140">
        <v>0</v>
      </c>
      <c r="AB1027" s="137">
        <v>0</v>
      </c>
      <c r="AC1027" s="137">
        <v>0</v>
      </c>
      <c r="AD1027" s="137">
        <v>0</v>
      </c>
    </row>
    <row r="1028" spans="1:30" hidden="1">
      <c r="A1028" t="str">
        <f>Tabla20[[#This Row],[cedula]]&amp;Tabla20[[#This Row],[prog]]&amp;LEFT(Tabla20[[#This Row],[tipo]],3)</f>
        <v>0820022689501SUP</v>
      </c>
      <c r="B1028" s="135" t="s">
        <v>3002</v>
      </c>
      <c r="C1028" s="135" t="s">
        <v>2744</v>
      </c>
      <c r="D1028" s="135" t="s">
        <v>2493</v>
      </c>
      <c r="E1028" s="135" t="s">
        <v>3181</v>
      </c>
      <c r="F1028" s="135" t="s">
        <v>3182</v>
      </c>
      <c r="G1028" s="135" t="s">
        <v>3661</v>
      </c>
      <c r="H1028" s="135" t="s">
        <v>1121</v>
      </c>
      <c r="I1028" s="135" t="s">
        <v>208</v>
      </c>
      <c r="J1028" s="135" t="s">
        <v>3662</v>
      </c>
      <c r="K1028" s="135" t="s">
        <v>209</v>
      </c>
      <c r="L1028" s="138">
        <v>5000</v>
      </c>
      <c r="M1028" s="139">
        <v>940.9</v>
      </c>
      <c r="N1028" s="138">
        <v>143.5</v>
      </c>
      <c r="O1028" s="138">
        <v>152</v>
      </c>
      <c r="P1028" s="138">
        <f>SUM(Tabla20[[#This Row],[ADP]:[SFS - Salud Padres]])</f>
        <v>0</v>
      </c>
      <c r="Q1028" s="138">
        <v>3763.6</v>
      </c>
      <c r="R1028" s="135" t="str">
        <f>_xlfn.XLOOKUP(Tabla20[[#This Row],[cedula]],EMPXSEXO[NODOC],EMPXSEXO[GENERO])</f>
        <v>F</v>
      </c>
      <c r="S1028" s="135" t="str">
        <f>_xlfn.XLOOKUP(Tabla20[[#This Row],[nomdepto]],Tabla21[LUGAR],Tabla21[CODLUGAR])</f>
        <v>01.83.00.00.12.01</v>
      </c>
      <c r="T1028" s="135" t="s">
        <v>3724</v>
      </c>
      <c r="U1028" s="135" t="s">
        <v>3723</v>
      </c>
      <c r="V1028" s="137">
        <v>0</v>
      </c>
      <c r="W1028" s="141">
        <v>0</v>
      </c>
      <c r="X1028" s="141">
        <v>0</v>
      </c>
      <c r="Y1028" s="137">
        <v>0</v>
      </c>
      <c r="Z1028" s="141">
        <v>0</v>
      </c>
      <c r="AA1028" s="140">
        <v>0</v>
      </c>
      <c r="AB1028" s="137">
        <v>0</v>
      </c>
      <c r="AC1028" s="137">
        <v>0</v>
      </c>
      <c r="AD1028" s="137">
        <v>0</v>
      </c>
    </row>
    <row r="1029" spans="1:30" hidden="1">
      <c r="A1029" t="str">
        <f>Tabla20[[#This Row],[cedula]]&amp;Tabla20[[#This Row],[prog]]&amp;LEFT(Tabla20[[#This Row],[tipo]],3)</f>
        <v>0930052440301SUP</v>
      </c>
      <c r="B1029" s="135" t="s">
        <v>3002</v>
      </c>
      <c r="C1029" s="135" t="s">
        <v>2744</v>
      </c>
      <c r="D1029" s="135" t="s">
        <v>2493</v>
      </c>
      <c r="E1029" s="135" t="s">
        <v>3181</v>
      </c>
      <c r="F1029" s="135" t="s">
        <v>3182</v>
      </c>
      <c r="G1029" s="135" t="s">
        <v>3256</v>
      </c>
      <c r="H1029" s="135" t="s">
        <v>2571</v>
      </c>
      <c r="I1029" s="135" t="s">
        <v>2555</v>
      </c>
      <c r="J1029" s="135" t="s">
        <v>3257</v>
      </c>
      <c r="K1029" s="110" t="s">
        <v>272</v>
      </c>
      <c r="L1029" s="138">
        <v>30000</v>
      </c>
      <c r="M1029" s="139">
        <v>6736.99</v>
      </c>
      <c r="N1029" s="138">
        <v>861</v>
      </c>
      <c r="O1029" s="138">
        <v>912</v>
      </c>
      <c r="P1029" s="138">
        <f>SUM(Tabla20[[#This Row],[ADP]:[SFS - Salud Padres]])</f>
        <v>0</v>
      </c>
      <c r="Q1029" s="138">
        <v>21490.01</v>
      </c>
      <c r="R1029" s="135" t="str">
        <f>_xlfn.XLOOKUP(Tabla20[[#This Row],[cedula]],EMPXSEXO[NODOC],EMPXSEXO[GENERO])</f>
        <v>F</v>
      </c>
      <c r="S1029" s="135" t="str">
        <f>_xlfn.XLOOKUP(Tabla20[[#This Row],[nomdepto]],Tabla21[LUGAR],Tabla21[CODLUGAR])</f>
        <v>01.83.00.00.12.02</v>
      </c>
      <c r="T1029" s="135" t="s">
        <v>3724</v>
      </c>
      <c r="U1029" s="135" t="s">
        <v>3723</v>
      </c>
      <c r="V1029" s="137">
        <v>0</v>
      </c>
      <c r="W1029" s="137">
        <v>0</v>
      </c>
      <c r="X1029" s="137">
        <v>0</v>
      </c>
      <c r="Y1029" s="137">
        <v>0</v>
      </c>
      <c r="Z1029" s="137">
        <v>0</v>
      </c>
      <c r="AA1029" s="140">
        <v>0</v>
      </c>
      <c r="AB1029" s="137">
        <v>0</v>
      </c>
      <c r="AC1029" s="137">
        <v>0</v>
      </c>
      <c r="AD1029" s="137">
        <v>0</v>
      </c>
    </row>
    <row r="1030" spans="1:30" hidden="1">
      <c r="A1030" t="str">
        <f>Tabla20[[#This Row],[cedula]]&amp;Tabla20[[#This Row],[prog]]&amp;LEFT(Tabla20[[#This Row],[tipo]],3)</f>
        <v>0010118428101SUP</v>
      </c>
      <c r="B1030" s="135" t="s">
        <v>3002</v>
      </c>
      <c r="C1030" s="135" t="s">
        <v>2744</v>
      </c>
      <c r="D1030" s="135" t="s">
        <v>2493</v>
      </c>
      <c r="E1030" s="135" t="s">
        <v>3181</v>
      </c>
      <c r="F1030" s="135" t="s">
        <v>3182</v>
      </c>
      <c r="G1030" s="135" t="s">
        <v>3660</v>
      </c>
      <c r="H1030" s="135" t="s">
        <v>1115</v>
      </c>
      <c r="I1030" s="135" t="s">
        <v>273</v>
      </c>
      <c r="J1030" s="135" t="s">
        <v>253</v>
      </c>
      <c r="K1030" s="110" t="s">
        <v>272</v>
      </c>
      <c r="L1030" s="138">
        <v>5000</v>
      </c>
      <c r="M1030" s="139">
        <v>940.9</v>
      </c>
      <c r="N1030" s="138">
        <v>143.5</v>
      </c>
      <c r="O1030" s="138">
        <v>152</v>
      </c>
      <c r="P1030" s="138">
        <f>SUM(Tabla20[[#This Row],[ADP]:[SFS - Salud Padres]])</f>
        <v>0</v>
      </c>
      <c r="Q1030" s="138">
        <v>3763.6</v>
      </c>
      <c r="R1030" s="135" t="str">
        <f>_xlfn.XLOOKUP(Tabla20[[#This Row],[cedula]],EMPXSEXO[NODOC],EMPXSEXO[GENERO])</f>
        <v>F</v>
      </c>
      <c r="S1030" s="135" t="str">
        <f>_xlfn.XLOOKUP(Tabla20[[#This Row],[nomdepto]],Tabla21[LUGAR],Tabla21[CODLUGAR])</f>
        <v>01.83.00.00.12.02</v>
      </c>
      <c r="T1030" s="135" t="s">
        <v>3724</v>
      </c>
      <c r="U1030" s="135" t="s">
        <v>3723</v>
      </c>
      <c r="V1030" s="137">
        <v>0</v>
      </c>
      <c r="W1030" s="137">
        <v>0</v>
      </c>
      <c r="X1030" s="137">
        <v>0</v>
      </c>
      <c r="Y1030" s="137">
        <v>0</v>
      </c>
      <c r="Z1030" s="137">
        <v>0</v>
      </c>
      <c r="AA1030" s="140">
        <v>0</v>
      </c>
      <c r="AB1030" s="137">
        <v>0</v>
      </c>
      <c r="AC1030" s="137">
        <v>0</v>
      </c>
      <c r="AD1030" s="137">
        <v>0</v>
      </c>
    </row>
    <row r="1031" spans="1:30" hidden="1">
      <c r="A1031" t="str">
        <f>Tabla20[[#This Row],[cedula]]&amp;Tabla20[[#This Row],[prog]]&amp;LEFT(Tabla20[[#This Row],[tipo]],3)</f>
        <v>2230068705401SUP</v>
      </c>
      <c r="B1031" s="135" t="s">
        <v>3002</v>
      </c>
      <c r="C1031" s="135" t="s">
        <v>2744</v>
      </c>
      <c r="D1031" s="135" t="s">
        <v>2493</v>
      </c>
      <c r="E1031" s="135" t="s">
        <v>3181</v>
      </c>
      <c r="F1031" s="135" t="s">
        <v>3182</v>
      </c>
      <c r="G1031" s="135" t="s">
        <v>3659</v>
      </c>
      <c r="H1031" s="135" t="s">
        <v>1186</v>
      </c>
      <c r="I1031" s="135" t="s">
        <v>370</v>
      </c>
      <c r="J1031" s="135" t="s">
        <v>335</v>
      </c>
      <c r="K1031" s="135" t="s">
        <v>308</v>
      </c>
      <c r="L1031" s="138">
        <v>42000</v>
      </c>
      <c r="M1031" s="138">
        <v>4737.47</v>
      </c>
      <c r="N1031" s="138">
        <v>1205.4000000000001</v>
      </c>
      <c r="O1031" s="138">
        <v>1276.8</v>
      </c>
      <c r="P1031" s="138">
        <f>SUM(Tabla20[[#This Row],[ADP]:[SFS - Salud Padres]])</f>
        <v>0</v>
      </c>
      <c r="Q1031" s="138">
        <v>34780.33</v>
      </c>
      <c r="R1031" s="135" t="str">
        <f>_xlfn.XLOOKUP(Tabla20[[#This Row],[cedula]],EMPXSEXO[NODOC],EMPXSEXO[GENERO])</f>
        <v>F</v>
      </c>
      <c r="S1031" s="135" t="str">
        <f>_xlfn.XLOOKUP(Tabla20[[#This Row],[nomdepto]],Tabla21[LUGAR],Tabla21[CODLUGAR])</f>
        <v>01.83.00.10</v>
      </c>
      <c r="T1031" s="135" t="s">
        <v>3724</v>
      </c>
      <c r="U1031" s="135" t="s">
        <v>3723</v>
      </c>
      <c r="V1031" s="137">
        <v>0</v>
      </c>
      <c r="W1031" s="137">
        <v>0</v>
      </c>
      <c r="X1031" s="141">
        <v>0</v>
      </c>
      <c r="Y1031" s="137">
        <v>0</v>
      </c>
      <c r="Z1031" s="137">
        <v>0</v>
      </c>
      <c r="AA1031" s="140">
        <v>0</v>
      </c>
      <c r="AB1031" s="137">
        <v>0</v>
      </c>
      <c r="AC1031" s="137">
        <v>0</v>
      </c>
      <c r="AD1031" s="137">
        <v>0</v>
      </c>
    </row>
    <row r="1032" spans="1:30" hidden="1">
      <c r="A1032" t="str">
        <f>Tabla20[[#This Row],[cedula]]&amp;Tabla20[[#This Row],[prog]]&amp;LEFT(Tabla20[[#This Row],[tipo]],3)</f>
        <v>2230024512701SUP</v>
      </c>
      <c r="B1032" s="135" t="s">
        <v>3002</v>
      </c>
      <c r="C1032" s="135" t="s">
        <v>2744</v>
      </c>
      <c r="D1032" s="135" t="s">
        <v>2493</v>
      </c>
      <c r="E1032" s="135" t="s">
        <v>3181</v>
      </c>
      <c r="F1032" s="135" t="s">
        <v>3182</v>
      </c>
      <c r="G1032" s="135" t="s">
        <v>3260</v>
      </c>
      <c r="H1032" s="135" t="s">
        <v>1131</v>
      </c>
      <c r="I1032" s="135" t="s">
        <v>2519</v>
      </c>
      <c r="J1032" s="135" t="s">
        <v>10</v>
      </c>
      <c r="K1032" s="135" t="s">
        <v>1660</v>
      </c>
      <c r="L1032" s="138">
        <v>25000</v>
      </c>
      <c r="M1032" s="139">
        <v>4220.13</v>
      </c>
      <c r="N1032" s="138">
        <v>717.5</v>
      </c>
      <c r="O1032" s="138">
        <v>760</v>
      </c>
      <c r="P1032" s="138">
        <f>SUM(Tabla20[[#This Row],[ADP]:[SFS - Salud Padres]])</f>
        <v>0</v>
      </c>
      <c r="Q1032" s="138">
        <v>19302.37</v>
      </c>
      <c r="R1032" s="135" t="str">
        <f>_xlfn.XLOOKUP(Tabla20[[#This Row],[cedula]],EMPXSEXO[NODOC],EMPXSEXO[GENERO])</f>
        <v>F</v>
      </c>
      <c r="S1032" s="135" t="str">
        <f>_xlfn.XLOOKUP(Tabla20[[#This Row],[nomdepto]],Tabla21[LUGAR],Tabla21[CODLUGAR])</f>
        <v>01.83.00.10.00.03</v>
      </c>
      <c r="T1032" s="135" t="s">
        <v>3724</v>
      </c>
      <c r="U1032" s="135" t="s">
        <v>3723</v>
      </c>
      <c r="V1032" s="137">
        <v>0</v>
      </c>
      <c r="W1032" s="137">
        <v>0</v>
      </c>
      <c r="X1032" s="137">
        <v>0</v>
      </c>
      <c r="Y1032" s="137">
        <v>0</v>
      </c>
      <c r="Z1032" s="137">
        <v>0</v>
      </c>
      <c r="AA1032" s="140">
        <v>0</v>
      </c>
      <c r="AB1032" s="137">
        <v>0</v>
      </c>
      <c r="AC1032" s="137">
        <v>0</v>
      </c>
      <c r="AD1032" s="137">
        <v>0</v>
      </c>
    </row>
    <row r="1033" spans="1:30" hidden="1">
      <c r="A1033" t="str">
        <f>Tabla20[[#This Row],[cedula]]&amp;Tabla20[[#This Row],[prog]]&amp;LEFT(Tabla20[[#This Row],[tipo]],3)</f>
        <v>0011602482901SUP</v>
      </c>
      <c r="B1033" s="135" t="s">
        <v>3002</v>
      </c>
      <c r="C1033" s="135" t="s">
        <v>2744</v>
      </c>
      <c r="D1033" s="135" t="s">
        <v>2493</v>
      </c>
      <c r="E1033" s="135" t="s">
        <v>3181</v>
      </c>
      <c r="F1033" s="135" t="s">
        <v>3182</v>
      </c>
      <c r="G1033" s="135" t="s">
        <v>3252</v>
      </c>
      <c r="H1033" s="135" t="s">
        <v>1086</v>
      </c>
      <c r="I1033" s="135" t="s">
        <v>149</v>
      </c>
      <c r="J1033" s="135" t="s">
        <v>10</v>
      </c>
      <c r="K1033" s="135" t="s">
        <v>311</v>
      </c>
      <c r="L1033" s="138">
        <v>35000</v>
      </c>
      <c r="M1033" s="138">
        <v>5368.45</v>
      </c>
      <c r="N1033" s="138">
        <v>1004.5</v>
      </c>
      <c r="O1033" s="138">
        <v>1064</v>
      </c>
      <c r="P1033" s="138">
        <f>SUM(Tabla20[[#This Row],[ADP]:[SFS - Salud Padres]])</f>
        <v>0</v>
      </c>
      <c r="Q1033" s="138">
        <v>27563.05</v>
      </c>
      <c r="R1033" s="135" t="str">
        <f>_xlfn.XLOOKUP(Tabla20[[#This Row],[cedula]],EMPXSEXO[NODOC],EMPXSEXO[GENERO])</f>
        <v>F</v>
      </c>
      <c r="S1033" s="135" t="str">
        <f>_xlfn.XLOOKUP(Tabla20[[#This Row],[nomdepto]],Tabla21[LUGAR],Tabla21[CODLUGAR])</f>
        <v>01.83.00.14</v>
      </c>
      <c r="T1033" s="135" t="s">
        <v>3724</v>
      </c>
      <c r="U1033" s="135" t="s">
        <v>3723</v>
      </c>
      <c r="V1033" s="137">
        <v>0</v>
      </c>
      <c r="W1033" s="137">
        <v>0</v>
      </c>
      <c r="X1033" s="141">
        <v>0</v>
      </c>
      <c r="Y1033" s="137">
        <v>0</v>
      </c>
      <c r="Z1033" s="137">
        <v>0</v>
      </c>
      <c r="AA1033" s="140">
        <v>0</v>
      </c>
      <c r="AB1033" s="137">
        <v>0</v>
      </c>
      <c r="AC1033" s="137">
        <v>0</v>
      </c>
      <c r="AD1033" s="137">
        <v>0</v>
      </c>
    </row>
    <row r="1034" spans="1:30" hidden="1">
      <c r="A1034" t="str">
        <f>Tabla20[[#This Row],[cedula]]&amp;Tabla20[[#This Row],[prog]]&amp;LEFT(Tabla20[[#This Row],[tipo]],3)</f>
        <v>0010445299001SUP</v>
      </c>
      <c r="B1034" s="135" t="s">
        <v>3002</v>
      </c>
      <c r="C1034" s="135" t="s">
        <v>2744</v>
      </c>
      <c r="D1034" s="135" t="s">
        <v>2493</v>
      </c>
      <c r="E1034" s="135" t="s">
        <v>3181</v>
      </c>
      <c r="F1034" s="135" t="s">
        <v>3182</v>
      </c>
      <c r="G1034" s="135" t="s">
        <v>3374</v>
      </c>
      <c r="H1034" s="135" t="s">
        <v>1112</v>
      </c>
      <c r="I1034" s="135" t="s">
        <v>257</v>
      </c>
      <c r="J1034" s="135" t="s">
        <v>3375</v>
      </c>
      <c r="K1034" s="135" t="s">
        <v>1658</v>
      </c>
      <c r="L1034" s="138">
        <v>20000</v>
      </c>
      <c r="M1034" s="139">
        <v>4704.5</v>
      </c>
      <c r="N1034" s="138">
        <v>574</v>
      </c>
      <c r="O1034" s="138">
        <v>608</v>
      </c>
      <c r="P1034" s="138">
        <f>SUM(Tabla20[[#This Row],[ADP]:[SFS - Salud Padres]])</f>
        <v>0</v>
      </c>
      <c r="Q1034" s="138">
        <v>14113.5</v>
      </c>
      <c r="R1034" s="135" t="str">
        <f>_xlfn.XLOOKUP(Tabla20[[#This Row],[cedula]],EMPXSEXO[NODOC],EMPXSEXO[GENERO])</f>
        <v>F</v>
      </c>
      <c r="S1034" s="135" t="str">
        <f>_xlfn.XLOOKUP(Tabla20[[#This Row],[nomdepto]],Tabla21[LUGAR],Tabla21[CODLUGAR])</f>
        <v>01.83.00.14.00.01</v>
      </c>
      <c r="T1034" s="135" t="s">
        <v>3724</v>
      </c>
      <c r="U1034" s="135" t="s">
        <v>3723</v>
      </c>
      <c r="V1034" s="137">
        <v>0</v>
      </c>
      <c r="W1034" s="137">
        <v>0</v>
      </c>
      <c r="X1034" s="141">
        <v>0</v>
      </c>
      <c r="Y1034" s="137">
        <v>0</v>
      </c>
      <c r="Z1034" s="137">
        <v>0</v>
      </c>
      <c r="AA1034" s="140">
        <v>0</v>
      </c>
      <c r="AB1034" s="137">
        <v>0</v>
      </c>
      <c r="AC1034" s="137">
        <v>0</v>
      </c>
      <c r="AD1034" s="137">
        <v>0</v>
      </c>
    </row>
    <row r="1035" spans="1:30" hidden="1">
      <c r="A1035" t="str">
        <f>Tabla20[[#This Row],[cedula]]&amp;Tabla20[[#This Row],[prog]]&amp;LEFT(Tabla20[[#This Row],[tipo]],3)</f>
        <v>0011783503301SUP</v>
      </c>
      <c r="B1035" s="135" t="s">
        <v>3002</v>
      </c>
      <c r="C1035" s="135" t="s">
        <v>2744</v>
      </c>
      <c r="D1035" s="135" t="s">
        <v>2493</v>
      </c>
      <c r="E1035" s="135" t="s">
        <v>3181</v>
      </c>
      <c r="F1035" s="135" t="s">
        <v>3182</v>
      </c>
      <c r="G1035" s="135" t="s">
        <v>3376</v>
      </c>
      <c r="H1035" s="135" t="s">
        <v>2713</v>
      </c>
      <c r="I1035" s="135" t="s">
        <v>2712</v>
      </c>
      <c r="J1035" s="135" t="s">
        <v>3377</v>
      </c>
      <c r="K1035" s="110" t="s">
        <v>1649</v>
      </c>
      <c r="L1035" s="138">
        <v>15000</v>
      </c>
      <c r="M1035" s="139">
        <v>2808.78</v>
      </c>
      <c r="N1035" s="138">
        <v>430.5</v>
      </c>
      <c r="O1035" s="138">
        <v>456</v>
      </c>
      <c r="P1035" s="138">
        <f>SUM(Tabla20[[#This Row],[ADP]:[SFS - Salud Padres]])</f>
        <v>0</v>
      </c>
      <c r="Q1035" s="138">
        <v>11304.72</v>
      </c>
      <c r="R1035" s="135" t="str">
        <f>_xlfn.XLOOKUP(Tabla20[[#This Row],[cedula]],EMPXSEXO[NODOC],EMPXSEXO[GENERO])</f>
        <v>F</v>
      </c>
      <c r="S1035" s="135" t="str">
        <f>_xlfn.XLOOKUP(Tabla20[[#This Row],[nomdepto]],Tabla21[LUGAR],Tabla21[CODLUGAR])</f>
        <v>01.83.02</v>
      </c>
      <c r="T1035" s="135" t="s">
        <v>3724</v>
      </c>
      <c r="U1035" s="135" t="s">
        <v>3723</v>
      </c>
      <c r="V1035" s="137">
        <v>0</v>
      </c>
      <c r="W1035" s="137">
        <v>0</v>
      </c>
      <c r="X1035" s="137">
        <v>0</v>
      </c>
      <c r="Y1035" s="137">
        <v>0</v>
      </c>
      <c r="Z1035" s="141">
        <v>0</v>
      </c>
      <c r="AA1035" s="140">
        <v>0</v>
      </c>
      <c r="AB1035" s="137">
        <v>0</v>
      </c>
      <c r="AC1035" s="137">
        <v>0</v>
      </c>
      <c r="AD1035" s="137">
        <v>0</v>
      </c>
    </row>
    <row r="1036" spans="1:30" hidden="1">
      <c r="A1036" t="str">
        <f>Tabla20[[#This Row],[cedula]]&amp;Tabla20[[#This Row],[prog]]&amp;LEFT(Tabla20[[#This Row],[tipo]],3)</f>
        <v>0470089007401SUP</v>
      </c>
      <c r="B1036" s="135" t="s">
        <v>3002</v>
      </c>
      <c r="C1036" s="135" t="s">
        <v>2744</v>
      </c>
      <c r="D1036" s="135" t="s">
        <v>2493</v>
      </c>
      <c r="E1036" s="135" t="s">
        <v>3181</v>
      </c>
      <c r="F1036" s="135" t="s">
        <v>3182</v>
      </c>
      <c r="G1036" s="135" t="s">
        <v>3261</v>
      </c>
      <c r="H1036" s="135" t="s">
        <v>1142</v>
      </c>
      <c r="I1036" s="135" t="s">
        <v>553</v>
      </c>
      <c r="J1036" s="135" t="s">
        <v>10</v>
      </c>
      <c r="K1036" s="110" t="s">
        <v>1649</v>
      </c>
      <c r="L1036" s="138">
        <v>15000</v>
      </c>
      <c r="M1036" s="138">
        <v>2338.33</v>
      </c>
      <c r="N1036" s="138">
        <v>430.5</v>
      </c>
      <c r="O1036" s="138">
        <v>456</v>
      </c>
      <c r="P1036" s="138">
        <f>SUM(Tabla20[[#This Row],[ADP]:[SFS - Salud Padres]])</f>
        <v>0</v>
      </c>
      <c r="Q1036" s="138">
        <v>11775.17</v>
      </c>
      <c r="R1036" s="135" t="str">
        <f>_xlfn.XLOOKUP(Tabla20[[#This Row],[cedula]],EMPXSEXO[NODOC],EMPXSEXO[GENERO])</f>
        <v>F</v>
      </c>
      <c r="S1036" s="135" t="str">
        <f>_xlfn.XLOOKUP(Tabla20[[#This Row],[nomdepto]],Tabla21[LUGAR],Tabla21[CODLUGAR])</f>
        <v>01.83.02</v>
      </c>
      <c r="T1036" s="135" t="s">
        <v>3724</v>
      </c>
      <c r="U1036" s="135" t="s">
        <v>3723</v>
      </c>
      <c r="V1036" s="137">
        <v>0</v>
      </c>
      <c r="W1036" s="141">
        <v>0</v>
      </c>
      <c r="X1036" s="137">
        <v>0</v>
      </c>
      <c r="Y1036" s="137">
        <v>0</v>
      </c>
      <c r="Z1036" s="141">
        <v>0</v>
      </c>
      <c r="AA1036" s="140">
        <v>0</v>
      </c>
      <c r="AB1036" s="137">
        <v>0</v>
      </c>
      <c r="AC1036" s="137">
        <v>0</v>
      </c>
      <c r="AD1036" s="137">
        <v>0</v>
      </c>
    </row>
    <row r="1037" spans="1:30" hidden="1">
      <c r="A1037" t="str">
        <f>Tabla20[[#This Row],[cedula]]&amp;Tabla20[[#This Row],[prog]]&amp;LEFT(Tabla20[[#This Row],[tipo]],3)</f>
        <v>0010242810901SUP</v>
      </c>
      <c r="B1037" s="135" t="s">
        <v>3002</v>
      </c>
      <c r="C1037" s="135" t="s">
        <v>2744</v>
      </c>
      <c r="D1037" s="135" t="s">
        <v>2493</v>
      </c>
      <c r="E1037" s="135" t="s">
        <v>3181</v>
      </c>
      <c r="F1037" s="135" t="s">
        <v>3182</v>
      </c>
      <c r="G1037" s="135" t="s">
        <v>3259</v>
      </c>
      <c r="H1037" s="135" t="s">
        <v>1307</v>
      </c>
      <c r="I1037" s="135" t="s">
        <v>738</v>
      </c>
      <c r="J1037" s="135" t="s">
        <v>10</v>
      </c>
      <c r="K1037" s="135" t="s">
        <v>684</v>
      </c>
      <c r="L1037" s="138">
        <v>35000</v>
      </c>
      <c r="M1037" s="138">
        <v>5368.45</v>
      </c>
      <c r="N1037" s="138">
        <v>1004.5</v>
      </c>
      <c r="O1037" s="138">
        <v>1064</v>
      </c>
      <c r="P1037" s="138">
        <f>SUM(Tabla20[[#This Row],[ADP]:[SFS - Salud Padres]])</f>
        <v>0</v>
      </c>
      <c r="Q1037" s="138">
        <v>27563.05</v>
      </c>
      <c r="R1037" s="135" t="str">
        <f>_xlfn.XLOOKUP(Tabla20[[#This Row],[cedula]],EMPXSEXO[NODOC],EMPXSEXO[GENERO])</f>
        <v>F</v>
      </c>
      <c r="S1037" s="135" t="str">
        <f>_xlfn.XLOOKUP(Tabla20[[#This Row],[nomdepto]],Tabla21[LUGAR],Tabla21[CODLUGAR])</f>
        <v>01.83.02.00.01</v>
      </c>
      <c r="T1037" s="135" t="s">
        <v>3724</v>
      </c>
      <c r="U1037" s="135" t="s">
        <v>3723</v>
      </c>
      <c r="V1037" s="137">
        <v>0</v>
      </c>
      <c r="W1037" s="141">
        <v>0</v>
      </c>
      <c r="X1037" s="140">
        <v>0</v>
      </c>
      <c r="Y1037" s="137">
        <v>0</v>
      </c>
      <c r="Z1037" s="141">
        <v>0</v>
      </c>
      <c r="AA1037" s="140">
        <v>0</v>
      </c>
      <c r="AB1037" s="137">
        <v>0</v>
      </c>
      <c r="AC1037" s="137">
        <v>0</v>
      </c>
      <c r="AD1037" s="137">
        <v>0</v>
      </c>
    </row>
    <row r="1038" spans="1:30" hidden="1">
      <c r="A1038" t="str">
        <f>Tabla20[[#This Row],[cedula]]&amp;Tabla20[[#This Row],[prog]]&amp;LEFT(Tabla20[[#This Row],[tipo]],3)</f>
        <v>0011157421601SUP</v>
      </c>
      <c r="B1038" s="135" t="s">
        <v>3002</v>
      </c>
      <c r="C1038" s="135" t="s">
        <v>2744</v>
      </c>
      <c r="D1038" s="135" t="s">
        <v>2493</v>
      </c>
      <c r="E1038" s="135" t="s">
        <v>3181</v>
      </c>
      <c r="F1038" s="135" t="s">
        <v>3182</v>
      </c>
      <c r="G1038" s="135" t="s">
        <v>3258</v>
      </c>
      <c r="H1038" s="135" t="s">
        <v>1300</v>
      </c>
      <c r="I1038" s="135" t="s">
        <v>732</v>
      </c>
      <c r="J1038" s="135" t="s">
        <v>733</v>
      </c>
      <c r="K1038" s="135" t="s">
        <v>684</v>
      </c>
      <c r="L1038" s="138">
        <v>20000</v>
      </c>
      <c r="M1038" s="139">
        <v>2065.6999999999998</v>
      </c>
      <c r="N1038" s="138">
        <v>574</v>
      </c>
      <c r="O1038" s="138">
        <v>608</v>
      </c>
      <c r="P1038" s="138">
        <f>SUM(Tabla20[[#This Row],[ADP]:[SFS - Salud Padres]])</f>
        <v>0</v>
      </c>
      <c r="Q1038" s="138">
        <v>16752.3</v>
      </c>
      <c r="R1038" s="135" t="str">
        <f>_xlfn.XLOOKUP(Tabla20[[#This Row],[cedula]],EMPXSEXO[NODOC],EMPXSEXO[GENERO])</f>
        <v>F</v>
      </c>
      <c r="S1038" s="135" t="str">
        <f>_xlfn.XLOOKUP(Tabla20[[#This Row],[nomdepto]],Tabla21[LUGAR],Tabla21[CODLUGAR])</f>
        <v>01.83.02.00.01</v>
      </c>
      <c r="T1038" s="135" t="s">
        <v>3724</v>
      </c>
      <c r="U1038" s="135" t="s">
        <v>3723</v>
      </c>
      <c r="V1038" s="137">
        <v>0</v>
      </c>
      <c r="W1038" s="137">
        <v>0</v>
      </c>
      <c r="X1038" s="141">
        <v>0</v>
      </c>
      <c r="Y1038" s="137">
        <v>0</v>
      </c>
      <c r="Z1038" s="137">
        <v>0</v>
      </c>
      <c r="AA1038" s="140">
        <v>0</v>
      </c>
      <c r="AB1038" s="137">
        <v>0</v>
      </c>
      <c r="AC1038" s="137">
        <v>0</v>
      </c>
      <c r="AD1038" s="137">
        <v>0</v>
      </c>
    </row>
    <row r="1039" spans="1:30" hidden="1">
      <c r="A1039" t="str">
        <f>Tabla20[[#This Row],[cedula]]&amp;Tabla20[[#This Row],[prog]]&amp;LEFT(Tabla20[[#This Row],[tipo]],3)</f>
        <v>0010258714401SUP</v>
      </c>
      <c r="B1039" s="135" t="s">
        <v>3002</v>
      </c>
      <c r="C1039" s="135" t="s">
        <v>2744</v>
      </c>
      <c r="D1039" s="135" t="s">
        <v>2493</v>
      </c>
      <c r="E1039" s="135" t="s">
        <v>3181</v>
      </c>
      <c r="F1039" s="135" t="s">
        <v>3182</v>
      </c>
      <c r="G1039" s="135" t="s">
        <v>3251</v>
      </c>
      <c r="H1039" s="135" t="s">
        <v>1083</v>
      </c>
      <c r="I1039" s="135" t="s">
        <v>303</v>
      </c>
      <c r="J1039" s="135" t="s">
        <v>10</v>
      </c>
      <c r="K1039" s="135" t="s">
        <v>301</v>
      </c>
      <c r="L1039" s="138">
        <v>13000</v>
      </c>
      <c r="M1039" s="138">
        <v>1571.73</v>
      </c>
      <c r="N1039" s="138">
        <v>373.1</v>
      </c>
      <c r="O1039" s="138">
        <v>395.2</v>
      </c>
      <c r="P1039" s="138">
        <f>SUM(Tabla20[[#This Row],[ADP]:[SFS - Salud Padres]])</f>
        <v>0</v>
      </c>
      <c r="Q1039" s="138">
        <v>10659.97</v>
      </c>
      <c r="R1039" s="135" t="str">
        <f>_xlfn.XLOOKUP(Tabla20[[#This Row],[cedula]],EMPXSEXO[NODOC],EMPXSEXO[GENERO])</f>
        <v>F</v>
      </c>
      <c r="S1039" s="135" t="str">
        <f>_xlfn.XLOOKUP(Tabla20[[#This Row],[nomdepto]],Tabla21[LUGAR],Tabla21[CODLUGAR])</f>
        <v>01.83.04.00.02</v>
      </c>
      <c r="T1039" s="135" t="s">
        <v>3724</v>
      </c>
      <c r="U1039" s="135" t="s">
        <v>3723</v>
      </c>
      <c r="V1039" s="137">
        <v>0</v>
      </c>
      <c r="W1039" s="137">
        <v>0</v>
      </c>
      <c r="X1039" s="141">
        <v>0</v>
      </c>
      <c r="Y1039" s="137">
        <v>0</v>
      </c>
      <c r="Z1039" s="137">
        <v>0</v>
      </c>
      <c r="AA1039" s="140">
        <v>0</v>
      </c>
      <c r="AB1039" s="137">
        <v>0</v>
      </c>
      <c r="AC1039" s="137">
        <v>0</v>
      </c>
      <c r="AD1039" s="137">
        <v>0</v>
      </c>
    </row>
    <row r="1040" spans="1:30" hidden="1">
      <c r="A1040" t="str">
        <f>Tabla20[[#This Row],[cedula]]&amp;Tabla20[[#This Row],[prog]]&amp;LEFT(Tabla20[[#This Row],[tipo]],3)</f>
        <v>0011702168301SUP</v>
      </c>
      <c r="B1040" s="135" t="s">
        <v>3002</v>
      </c>
      <c r="C1040" s="135" t="s">
        <v>2744</v>
      </c>
      <c r="D1040" s="135" t="s">
        <v>2493</v>
      </c>
      <c r="E1040" s="135" t="s">
        <v>3181</v>
      </c>
      <c r="F1040" s="135" t="s">
        <v>3182</v>
      </c>
      <c r="G1040" s="135" t="s">
        <v>3288</v>
      </c>
      <c r="H1040" s="135" t="s">
        <v>1126</v>
      </c>
      <c r="I1040" s="135" t="s">
        <v>550</v>
      </c>
      <c r="J1040" s="135" t="s">
        <v>551</v>
      </c>
      <c r="K1040" s="110" t="s">
        <v>1652</v>
      </c>
      <c r="L1040" s="138">
        <v>25000</v>
      </c>
      <c r="M1040" s="138">
        <v>4220.13</v>
      </c>
      <c r="N1040" s="138">
        <v>717.5</v>
      </c>
      <c r="O1040" s="138">
        <v>760</v>
      </c>
      <c r="P1040" s="138">
        <f>SUM(Tabla20[[#This Row],[ADP]:[SFS - Salud Padres]])</f>
        <v>0</v>
      </c>
      <c r="Q1040" s="138">
        <v>19302.37</v>
      </c>
      <c r="R1040" s="135" t="str">
        <f>_xlfn.XLOOKUP(Tabla20[[#This Row],[cedula]],EMPXSEXO[NODOC],EMPXSEXO[GENERO])</f>
        <v>F</v>
      </c>
      <c r="S1040" s="135" t="str">
        <f>_xlfn.XLOOKUP(Tabla20[[#This Row],[nomdepto]],Tabla21[LUGAR],Tabla21[CODLUGAR])</f>
        <v>01.83.06</v>
      </c>
      <c r="T1040" s="135" t="s">
        <v>3724</v>
      </c>
      <c r="U1040" s="135" t="s">
        <v>3723</v>
      </c>
      <c r="V1040" s="137">
        <v>0</v>
      </c>
      <c r="W1040" s="141">
        <v>0</v>
      </c>
      <c r="X1040" s="137">
        <v>0</v>
      </c>
      <c r="Y1040" s="137">
        <v>0</v>
      </c>
      <c r="Z1040" s="141">
        <v>0</v>
      </c>
      <c r="AA1040" s="140">
        <v>0</v>
      </c>
      <c r="AB1040" s="137">
        <v>0</v>
      </c>
      <c r="AC1040" s="137">
        <v>0</v>
      </c>
      <c r="AD1040" s="140">
        <v>0</v>
      </c>
    </row>
    <row r="1041" spans="1:30" hidden="1">
      <c r="A1041" t="str">
        <f>Tabla20[[#This Row],[cedula]]&amp;Tabla20[[#This Row],[prog]]&amp;LEFT(Tabla20[[#This Row],[tipo]],3)</f>
        <v>0010042977801TEM</v>
      </c>
      <c r="B1041" s="135" t="s">
        <v>2462</v>
      </c>
      <c r="C1041" s="135" t="s">
        <v>2659</v>
      </c>
      <c r="D1041" s="135" t="s">
        <v>2493</v>
      </c>
      <c r="E1041" s="135" t="s">
        <v>3181</v>
      </c>
      <c r="F1041" s="135" t="s">
        <v>3182</v>
      </c>
      <c r="G1041" s="135" t="s">
        <v>3186</v>
      </c>
      <c r="H1041" s="135" t="s">
        <v>2291</v>
      </c>
      <c r="I1041" s="135" t="s">
        <v>1593</v>
      </c>
      <c r="J1041" s="135" t="s">
        <v>1594</v>
      </c>
      <c r="K1041" s="135" t="s">
        <v>924</v>
      </c>
      <c r="L1041" s="138">
        <v>115000</v>
      </c>
      <c r="M1041" s="138">
        <v>15633.74</v>
      </c>
      <c r="N1041" s="138">
        <v>3496</v>
      </c>
      <c r="O1041" s="138">
        <v>3300.5</v>
      </c>
      <c r="P1041" s="138">
        <f>SUM(Tabla20[[#This Row],[ADP]:[SFS - Salud Padres]])</f>
        <v>25</v>
      </c>
      <c r="Q1041" s="138">
        <v>92544.76</v>
      </c>
      <c r="R1041" s="135" t="str">
        <f>_xlfn.XLOOKUP(Tabla20[[#This Row],[cedula]],EMPXSEXO[NODOC],EMPXSEXO[GENERO])</f>
        <v>M</v>
      </c>
      <c r="S1041" s="135" t="str">
        <f>_xlfn.XLOOKUP(Tabla20[[#This Row],[nomdepto]],Tabla21[LUGAR],Tabla21[CODLUGAR])</f>
        <v>01.83</v>
      </c>
      <c r="T1041" s="135" t="s">
        <v>3724</v>
      </c>
      <c r="U1041" s="135" t="s">
        <v>3723</v>
      </c>
      <c r="V1041" s="137">
        <v>0</v>
      </c>
      <c r="W1041" s="137">
        <v>0</v>
      </c>
      <c r="X1041" s="137">
        <v>0</v>
      </c>
      <c r="Y1041" s="137">
        <v>0</v>
      </c>
      <c r="Z1041" s="137">
        <v>0</v>
      </c>
      <c r="AA1041" s="138">
        <v>25</v>
      </c>
      <c r="AB1041" s="137">
        <v>0</v>
      </c>
      <c r="AC1041" s="137">
        <v>0</v>
      </c>
      <c r="AD1041" s="137">
        <v>0</v>
      </c>
    </row>
    <row r="1042" spans="1:30" hidden="1">
      <c r="A1042" t="str">
        <f>Tabla20[[#This Row],[cedula]]&amp;Tabla20[[#This Row],[prog]]&amp;LEFT(Tabla20[[#This Row],[tipo]],3)</f>
        <v>4020040221801TEM</v>
      </c>
      <c r="B1042" s="135" t="s">
        <v>2462</v>
      </c>
      <c r="C1042" s="135" t="s">
        <v>2659</v>
      </c>
      <c r="D1042" s="135" t="s">
        <v>2493</v>
      </c>
      <c r="E1042" s="135" t="s">
        <v>3181</v>
      </c>
      <c r="F1042" s="135" t="s">
        <v>3182</v>
      </c>
      <c r="G1042" s="135" t="s">
        <v>3184</v>
      </c>
      <c r="H1042" s="135" t="s">
        <v>2254</v>
      </c>
      <c r="I1042" s="135" t="s">
        <v>2646</v>
      </c>
      <c r="J1042" s="135" t="s">
        <v>99</v>
      </c>
      <c r="K1042" s="135" t="s">
        <v>924</v>
      </c>
      <c r="L1042" s="138">
        <v>90000</v>
      </c>
      <c r="M1042" s="139">
        <v>9358.76</v>
      </c>
      <c r="N1042" s="138">
        <v>2736</v>
      </c>
      <c r="O1042" s="138">
        <v>2583</v>
      </c>
      <c r="P1042" s="138">
        <f>SUM(Tabla20[[#This Row],[ADP]:[SFS - Salud Padres]])</f>
        <v>1602.45</v>
      </c>
      <c r="Q1042" s="138">
        <v>73719.789999999994</v>
      </c>
      <c r="R1042" s="135" t="str">
        <f>_xlfn.XLOOKUP(Tabla20[[#This Row],[cedula]],EMPXSEXO[NODOC],EMPXSEXO[GENERO])</f>
        <v>F</v>
      </c>
      <c r="S1042" s="135" t="str">
        <f>_xlfn.XLOOKUP(Tabla20[[#This Row],[nomdepto]],Tabla21[LUGAR],Tabla21[CODLUGAR])</f>
        <v>01.83</v>
      </c>
      <c r="T1042" s="135" t="s">
        <v>3724</v>
      </c>
      <c r="U1042" s="135" t="s">
        <v>3723</v>
      </c>
      <c r="V1042" s="137">
        <v>0</v>
      </c>
      <c r="W1042" s="137">
        <v>0</v>
      </c>
      <c r="X1042" s="140">
        <v>0</v>
      </c>
      <c r="Y1042" s="137">
        <v>0</v>
      </c>
      <c r="Z1042" s="141">
        <v>0</v>
      </c>
      <c r="AA1042" s="138">
        <v>25</v>
      </c>
      <c r="AB1042" s="137">
        <v>0</v>
      </c>
      <c r="AC1042" s="137">
        <v>0</v>
      </c>
      <c r="AD1042" s="139">
        <v>1577.45</v>
      </c>
    </row>
    <row r="1043" spans="1:30" hidden="1">
      <c r="A1043" t="str">
        <f>Tabla20[[#This Row],[cedula]]&amp;Tabla20[[#This Row],[prog]]&amp;LEFT(Tabla20[[#This Row],[tipo]],3)</f>
        <v>0010071897201TEM</v>
      </c>
      <c r="B1043" s="135" t="s">
        <v>2462</v>
      </c>
      <c r="C1043" s="135" t="s">
        <v>2659</v>
      </c>
      <c r="D1043" s="135" t="s">
        <v>2493</v>
      </c>
      <c r="E1043" s="135" t="s">
        <v>3181</v>
      </c>
      <c r="F1043" s="135" t="s">
        <v>3182</v>
      </c>
      <c r="G1043" s="135" t="s">
        <v>3187</v>
      </c>
      <c r="H1043" s="135" t="s">
        <v>2259</v>
      </c>
      <c r="I1043" s="135" t="s">
        <v>1062</v>
      </c>
      <c r="J1043" s="135" t="s">
        <v>255</v>
      </c>
      <c r="K1043" s="135" t="s">
        <v>924</v>
      </c>
      <c r="L1043" s="138">
        <v>65000</v>
      </c>
      <c r="M1043" s="139">
        <v>4427.58</v>
      </c>
      <c r="N1043" s="138">
        <v>1976</v>
      </c>
      <c r="O1043" s="138">
        <v>1865.5</v>
      </c>
      <c r="P1043" s="138">
        <f>SUM(Tabla20[[#This Row],[ADP]:[SFS - Salud Padres]])</f>
        <v>25</v>
      </c>
      <c r="Q1043" s="138">
        <v>56705.919999999998</v>
      </c>
      <c r="R1043" s="135" t="str">
        <f>_xlfn.XLOOKUP(Tabla20[[#This Row],[cedula]],EMPXSEXO[NODOC],EMPXSEXO[GENERO])</f>
        <v>M</v>
      </c>
      <c r="S1043" s="135" t="str">
        <f>_xlfn.XLOOKUP(Tabla20[[#This Row],[nomdepto]],Tabla21[LUGAR],Tabla21[CODLUGAR])</f>
        <v>01.83</v>
      </c>
      <c r="T1043" s="135" t="s">
        <v>3724</v>
      </c>
      <c r="U1043" s="135" t="s">
        <v>3723</v>
      </c>
      <c r="V1043" s="137">
        <v>0</v>
      </c>
      <c r="W1043" s="137">
        <v>0</v>
      </c>
      <c r="X1043" s="141">
        <v>0</v>
      </c>
      <c r="Y1043" s="137">
        <v>0</v>
      </c>
      <c r="Z1043" s="137">
        <v>0</v>
      </c>
      <c r="AA1043" s="138">
        <v>25</v>
      </c>
      <c r="AB1043" s="137">
        <v>0</v>
      </c>
      <c r="AC1043" s="137">
        <v>0</v>
      </c>
      <c r="AD1043" s="137">
        <v>0</v>
      </c>
    </row>
    <row r="1044" spans="1:30" hidden="1">
      <c r="A1044" t="str">
        <f>Tabla20[[#This Row],[cedula]]&amp;Tabla20[[#This Row],[prog]]&amp;LEFT(Tabla20[[#This Row],[tipo]],3)</f>
        <v>0011374584801TEM</v>
      </c>
      <c r="B1044" s="135" t="s">
        <v>2462</v>
      </c>
      <c r="C1044" s="135" t="s">
        <v>2659</v>
      </c>
      <c r="D1044" s="135" t="s">
        <v>2493</v>
      </c>
      <c r="E1044" s="135" t="s">
        <v>3181</v>
      </c>
      <c r="F1044" s="135" t="s">
        <v>3182</v>
      </c>
      <c r="G1044" s="135" t="s">
        <v>3186</v>
      </c>
      <c r="H1044" s="135" t="s">
        <v>2853</v>
      </c>
      <c r="I1044" s="135" t="s">
        <v>2852</v>
      </c>
      <c r="J1044" s="135" t="s">
        <v>99</v>
      </c>
      <c r="K1044" s="135" t="s">
        <v>924</v>
      </c>
      <c r="L1044" s="138">
        <v>50000</v>
      </c>
      <c r="M1044" s="138">
        <v>1854</v>
      </c>
      <c r="N1044" s="138">
        <v>1520</v>
      </c>
      <c r="O1044" s="138">
        <v>1435</v>
      </c>
      <c r="P1044" s="138">
        <f>SUM(Tabla20[[#This Row],[ADP]:[SFS - Salud Padres]])</f>
        <v>25</v>
      </c>
      <c r="Q1044" s="138">
        <v>45166</v>
      </c>
      <c r="R1044" s="135" t="str">
        <f>_xlfn.XLOOKUP(Tabla20[[#This Row],[cedula]],EMPXSEXO[NODOC],EMPXSEXO[GENERO])</f>
        <v>M</v>
      </c>
      <c r="S1044" s="135" t="str">
        <f>_xlfn.XLOOKUP(Tabla20[[#This Row],[nomdepto]],Tabla21[LUGAR],Tabla21[CODLUGAR])</f>
        <v>01.83</v>
      </c>
      <c r="T1044" s="135" t="s">
        <v>3724</v>
      </c>
      <c r="U1044" s="135" t="s">
        <v>3723</v>
      </c>
      <c r="V1044" s="137">
        <v>0</v>
      </c>
      <c r="W1044" s="137">
        <v>0</v>
      </c>
      <c r="X1044" s="137">
        <v>0</v>
      </c>
      <c r="Y1044" s="137">
        <v>0</v>
      </c>
      <c r="Z1044" s="137">
        <v>0</v>
      </c>
      <c r="AA1044" s="138">
        <v>25</v>
      </c>
      <c r="AB1044" s="137">
        <v>0</v>
      </c>
      <c r="AC1044" s="137">
        <v>0</v>
      </c>
      <c r="AD1044" s="137">
        <v>0</v>
      </c>
    </row>
    <row r="1045" spans="1:30" hidden="1">
      <c r="A1045" t="str">
        <f>Tabla20[[#This Row],[cedula]]&amp;Tabla20[[#This Row],[prog]]&amp;LEFT(Tabla20[[#This Row],[tipo]],3)</f>
        <v>0730000419401TEM</v>
      </c>
      <c r="B1045" s="135" t="s">
        <v>2462</v>
      </c>
      <c r="C1045" s="135" t="s">
        <v>2659</v>
      </c>
      <c r="D1045" s="135" t="s">
        <v>2493</v>
      </c>
      <c r="E1045" s="135" t="s">
        <v>3181</v>
      </c>
      <c r="F1045" s="135" t="s">
        <v>3182</v>
      </c>
      <c r="G1045" s="135" t="s">
        <v>3186</v>
      </c>
      <c r="H1045" s="135" t="s">
        <v>2862</v>
      </c>
      <c r="I1045" s="135" t="s">
        <v>2861</v>
      </c>
      <c r="J1045" s="135" t="s">
        <v>255</v>
      </c>
      <c r="K1045" s="135" t="s">
        <v>924</v>
      </c>
      <c r="L1045" s="138">
        <v>50000</v>
      </c>
      <c r="M1045" s="138">
        <v>1854</v>
      </c>
      <c r="N1045" s="138">
        <v>1520</v>
      </c>
      <c r="O1045" s="138">
        <v>1435</v>
      </c>
      <c r="P1045" s="138">
        <f>SUM(Tabla20[[#This Row],[ADP]:[SFS - Salud Padres]])</f>
        <v>25</v>
      </c>
      <c r="Q1045" s="138">
        <v>45166</v>
      </c>
      <c r="R1045" s="135" t="str">
        <f>_xlfn.XLOOKUP(Tabla20[[#This Row],[cedula]],EMPXSEXO[NODOC],EMPXSEXO[GENERO])</f>
        <v>M</v>
      </c>
      <c r="S1045" s="135" t="str">
        <f>_xlfn.XLOOKUP(Tabla20[[#This Row],[nomdepto]],Tabla21[LUGAR],Tabla21[CODLUGAR])</f>
        <v>01.83</v>
      </c>
      <c r="T1045" s="135" t="s">
        <v>3724</v>
      </c>
      <c r="U1045" s="135" t="s">
        <v>3723</v>
      </c>
      <c r="V1045" s="137">
        <v>0</v>
      </c>
      <c r="W1045" s="140">
        <v>0</v>
      </c>
      <c r="X1045" s="137">
        <v>0</v>
      </c>
      <c r="Y1045" s="137">
        <v>0</v>
      </c>
      <c r="Z1045" s="137">
        <v>0</v>
      </c>
      <c r="AA1045" s="138">
        <v>25</v>
      </c>
      <c r="AB1045" s="137">
        <v>0</v>
      </c>
      <c r="AC1045" s="137">
        <v>0</v>
      </c>
      <c r="AD1045" s="137">
        <v>0</v>
      </c>
    </row>
    <row r="1046" spans="1:30" hidden="1">
      <c r="A1046" t="str">
        <f>Tabla20[[#This Row],[cedula]]&amp;Tabla20[[#This Row],[prog]]&amp;LEFT(Tabla20[[#This Row],[tipo]],3)</f>
        <v>0200017517001TEM</v>
      </c>
      <c r="B1046" s="135" t="s">
        <v>2462</v>
      </c>
      <c r="C1046" s="135" t="s">
        <v>2659</v>
      </c>
      <c r="D1046" s="135" t="s">
        <v>2493</v>
      </c>
      <c r="E1046" s="135" t="s">
        <v>3181</v>
      </c>
      <c r="F1046" s="135" t="s">
        <v>3182</v>
      </c>
      <c r="G1046" s="135" t="s">
        <v>3186</v>
      </c>
      <c r="H1046" s="135" t="s">
        <v>2501</v>
      </c>
      <c r="I1046" s="135" t="s">
        <v>2500</v>
      </c>
      <c r="J1046" s="135" t="s">
        <v>2502</v>
      </c>
      <c r="K1046" s="135" t="s">
        <v>924</v>
      </c>
      <c r="L1046" s="138">
        <v>35000</v>
      </c>
      <c r="M1046" s="140">
        <v>0</v>
      </c>
      <c r="N1046" s="138">
        <v>1064</v>
      </c>
      <c r="O1046" s="138">
        <v>1004.5</v>
      </c>
      <c r="P1046" s="138">
        <f>SUM(Tabla20[[#This Row],[ADP]:[SFS - Salud Padres]])</f>
        <v>1571</v>
      </c>
      <c r="Q1046" s="138">
        <v>31360.5</v>
      </c>
      <c r="R1046" s="135" t="str">
        <f>_xlfn.XLOOKUP(Tabla20[[#This Row],[cedula]],EMPXSEXO[NODOC],EMPXSEXO[GENERO])</f>
        <v>F</v>
      </c>
      <c r="S1046" s="135" t="str">
        <f>_xlfn.XLOOKUP(Tabla20[[#This Row],[nomdepto]],Tabla21[LUGAR],Tabla21[CODLUGAR])</f>
        <v>01.83</v>
      </c>
      <c r="T1046" s="135" t="s">
        <v>3724</v>
      </c>
      <c r="U1046" s="135" t="s">
        <v>3723</v>
      </c>
      <c r="V1046" s="137">
        <v>0</v>
      </c>
      <c r="W1046" s="141">
        <v>0</v>
      </c>
      <c r="X1046" s="139">
        <v>1546</v>
      </c>
      <c r="Y1046" s="137">
        <v>0</v>
      </c>
      <c r="Z1046" s="137">
        <v>0</v>
      </c>
      <c r="AA1046" s="138">
        <v>25</v>
      </c>
      <c r="AB1046" s="137">
        <v>0</v>
      </c>
      <c r="AC1046" s="137">
        <v>0</v>
      </c>
      <c r="AD1046" s="140">
        <v>0</v>
      </c>
    </row>
    <row r="1047" spans="1:30" hidden="1">
      <c r="A1047" t="str">
        <f>Tabla20[[#This Row],[cedula]]&amp;Tabla20[[#This Row],[prog]]&amp;LEFT(Tabla20[[#This Row],[tipo]],3)</f>
        <v>0500035465301TEM</v>
      </c>
      <c r="B1047" s="135" t="s">
        <v>2462</v>
      </c>
      <c r="C1047" s="135" t="s">
        <v>2659</v>
      </c>
      <c r="D1047" s="135" t="s">
        <v>2493</v>
      </c>
      <c r="E1047" s="135" t="s">
        <v>3181</v>
      </c>
      <c r="F1047" s="135" t="s">
        <v>3182</v>
      </c>
      <c r="G1047" s="135" t="s">
        <v>3186</v>
      </c>
      <c r="H1047" s="135" t="s">
        <v>2889</v>
      </c>
      <c r="I1047" s="135" t="s">
        <v>2888</v>
      </c>
      <c r="J1047" s="135" t="s">
        <v>3279</v>
      </c>
      <c r="K1047" s="135" t="s">
        <v>662</v>
      </c>
      <c r="L1047" s="138">
        <v>45000</v>
      </c>
      <c r="M1047" s="138">
        <v>1148.33</v>
      </c>
      <c r="N1047" s="138">
        <v>1368</v>
      </c>
      <c r="O1047" s="138">
        <v>1291.5</v>
      </c>
      <c r="P1047" s="138">
        <f>SUM(Tabla20[[#This Row],[ADP]:[SFS - Salud Padres]])</f>
        <v>25</v>
      </c>
      <c r="Q1047" s="138">
        <v>41167.17</v>
      </c>
      <c r="R1047" s="135" t="str">
        <f>_xlfn.XLOOKUP(Tabla20[[#This Row],[cedula]],EMPXSEXO[NODOC],EMPXSEXO[GENERO])</f>
        <v>F</v>
      </c>
      <c r="S1047" s="135" t="str">
        <f>_xlfn.XLOOKUP(Tabla20[[#This Row],[nomdepto]],Tabla21[LUGAR],Tabla21[CODLUGAR])</f>
        <v>01.83.00.00.00.16</v>
      </c>
      <c r="T1047" s="135" t="s">
        <v>3724</v>
      </c>
      <c r="U1047" s="135" t="s">
        <v>3723</v>
      </c>
      <c r="V1047" s="137">
        <v>0</v>
      </c>
      <c r="W1047" s="137">
        <v>0</v>
      </c>
      <c r="X1047" s="137">
        <v>0</v>
      </c>
      <c r="Y1047" s="137">
        <v>0</v>
      </c>
      <c r="Z1047" s="137">
        <v>0</v>
      </c>
      <c r="AA1047" s="138">
        <v>25</v>
      </c>
      <c r="AB1047" s="137">
        <v>0</v>
      </c>
      <c r="AC1047" s="137">
        <v>0</v>
      </c>
      <c r="AD1047" s="140">
        <v>0</v>
      </c>
    </row>
    <row r="1048" spans="1:30" hidden="1">
      <c r="A1048" t="str">
        <f>Tabla20[[#This Row],[cedula]]&amp;Tabla20[[#This Row],[prog]]&amp;LEFT(Tabla20[[#This Row],[tipo]],3)</f>
        <v>4022306948101TEM</v>
      </c>
      <c r="B1048" s="135" t="s">
        <v>2462</v>
      </c>
      <c r="C1048" s="135" t="s">
        <v>2659</v>
      </c>
      <c r="D1048" s="135" t="s">
        <v>2493</v>
      </c>
      <c r="E1048" s="135" t="s">
        <v>3181</v>
      </c>
      <c r="F1048" s="135" t="s">
        <v>3182</v>
      </c>
      <c r="G1048" s="135" t="s">
        <v>3189</v>
      </c>
      <c r="H1048" s="135" t="s">
        <v>2226</v>
      </c>
      <c r="I1048" s="135" t="s">
        <v>971</v>
      </c>
      <c r="J1048" s="135" t="s">
        <v>253</v>
      </c>
      <c r="K1048" s="135" t="s">
        <v>1651</v>
      </c>
      <c r="L1048" s="138">
        <v>70000</v>
      </c>
      <c r="M1048" s="139">
        <v>5052.99</v>
      </c>
      <c r="N1048" s="138">
        <v>2128</v>
      </c>
      <c r="O1048" s="138">
        <v>2009</v>
      </c>
      <c r="P1048" s="138">
        <f>SUM(Tabla20[[#This Row],[ADP]:[SFS - Salud Padres]])</f>
        <v>1602.45</v>
      </c>
      <c r="Q1048" s="138">
        <v>59207.56</v>
      </c>
      <c r="R1048" s="135" t="str">
        <f>_xlfn.XLOOKUP(Tabla20[[#This Row],[cedula]],EMPXSEXO[NODOC],EMPXSEXO[GENERO])</f>
        <v>F</v>
      </c>
      <c r="S1048" s="135" t="str">
        <f>_xlfn.XLOOKUP(Tabla20[[#This Row],[nomdepto]],Tabla21[LUGAR],Tabla21[CODLUGAR])</f>
        <v>01.83.00.00.00.17</v>
      </c>
      <c r="T1048" s="135" t="s">
        <v>3724</v>
      </c>
      <c r="U1048" s="135" t="s">
        <v>3723</v>
      </c>
      <c r="V1048" s="137">
        <v>0</v>
      </c>
      <c r="W1048" s="137">
        <v>0</v>
      </c>
      <c r="X1048" s="141">
        <v>0</v>
      </c>
      <c r="Y1048" s="137">
        <v>0</v>
      </c>
      <c r="Z1048" s="137">
        <v>0</v>
      </c>
      <c r="AA1048" s="138">
        <v>25</v>
      </c>
      <c r="AB1048" s="137">
        <v>0</v>
      </c>
      <c r="AC1048" s="137">
        <v>0</v>
      </c>
      <c r="AD1048" s="139">
        <v>1577.45</v>
      </c>
    </row>
    <row r="1049" spans="1:30" hidden="1">
      <c r="A1049" t="str">
        <f>Tabla20[[#This Row],[cedula]]&amp;Tabla20[[#This Row],[prog]]&amp;LEFT(Tabla20[[#This Row],[tipo]],3)</f>
        <v>2230025377401TEM</v>
      </c>
      <c r="B1049" s="135" t="s">
        <v>2462</v>
      </c>
      <c r="C1049" s="135" t="s">
        <v>2659</v>
      </c>
      <c r="D1049" s="135" t="s">
        <v>2493</v>
      </c>
      <c r="E1049" s="135" t="s">
        <v>3181</v>
      </c>
      <c r="F1049" s="135" t="s">
        <v>3182</v>
      </c>
      <c r="G1049" s="135" t="s">
        <v>3187</v>
      </c>
      <c r="H1049" s="135" t="s">
        <v>2332</v>
      </c>
      <c r="I1049" s="135" t="s">
        <v>3283</v>
      </c>
      <c r="J1049" s="135" t="s">
        <v>99</v>
      </c>
      <c r="K1049" s="135" t="s">
        <v>1651</v>
      </c>
      <c r="L1049" s="138">
        <v>65000</v>
      </c>
      <c r="M1049" s="138">
        <v>4427.58</v>
      </c>
      <c r="N1049" s="138">
        <v>1976</v>
      </c>
      <c r="O1049" s="138">
        <v>1865.5</v>
      </c>
      <c r="P1049" s="138">
        <f>SUM(Tabla20[[#This Row],[ADP]:[SFS - Salud Padres]])</f>
        <v>25</v>
      </c>
      <c r="Q1049" s="138">
        <v>56705.919999999998</v>
      </c>
      <c r="R1049" s="135" t="str">
        <f>_xlfn.XLOOKUP(Tabla20[[#This Row],[cedula]],EMPXSEXO[NODOC],EMPXSEXO[GENERO])</f>
        <v>F</v>
      </c>
      <c r="S1049" s="135" t="str">
        <f>_xlfn.XLOOKUP(Tabla20[[#This Row],[nomdepto]],Tabla21[LUGAR],Tabla21[CODLUGAR])</f>
        <v>01.83.00.00.00.17</v>
      </c>
      <c r="T1049" s="135" t="s">
        <v>3724</v>
      </c>
      <c r="U1049" s="135" t="s">
        <v>3723</v>
      </c>
      <c r="V1049" s="137">
        <v>0</v>
      </c>
      <c r="W1049" s="137">
        <v>0</v>
      </c>
      <c r="X1049" s="137">
        <v>0</v>
      </c>
      <c r="Y1049" s="137">
        <v>0</v>
      </c>
      <c r="Z1049" s="137">
        <v>0</v>
      </c>
      <c r="AA1049" s="138">
        <v>25</v>
      </c>
      <c r="AB1049" s="137">
        <v>0</v>
      </c>
      <c r="AC1049" s="137">
        <v>0</v>
      </c>
      <c r="AD1049" s="137">
        <v>0</v>
      </c>
    </row>
    <row r="1050" spans="1:30" hidden="1">
      <c r="A1050" t="str">
        <f>Tabla20[[#This Row],[cedula]]&amp;Tabla20[[#This Row],[prog]]&amp;LEFT(Tabla20[[#This Row],[tipo]],3)</f>
        <v>0011801992601TEM</v>
      </c>
      <c r="B1050" s="135" t="s">
        <v>2462</v>
      </c>
      <c r="C1050" s="135" t="s">
        <v>2659</v>
      </c>
      <c r="D1050" s="135" t="s">
        <v>2493</v>
      </c>
      <c r="E1050" s="135" t="s">
        <v>3181</v>
      </c>
      <c r="F1050" s="135" t="s">
        <v>3182</v>
      </c>
      <c r="G1050" s="135" t="s">
        <v>3186</v>
      </c>
      <c r="H1050" s="135" t="s">
        <v>3275</v>
      </c>
      <c r="I1050" s="135" t="s">
        <v>3274</v>
      </c>
      <c r="J1050" s="135" t="s">
        <v>99</v>
      </c>
      <c r="K1050" s="135" t="s">
        <v>1651</v>
      </c>
      <c r="L1050" s="138">
        <v>55000</v>
      </c>
      <c r="M1050" s="138">
        <v>2559.6799999999998</v>
      </c>
      <c r="N1050" s="138">
        <v>1672</v>
      </c>
      <c r="O1050" s="138">
        <v>1578.5</v>
      </c>
      <c r="P1050" s="138">
        <f>SUM(Tabla20[[#This Row],[ADP]:[SFS - Salud Padres]])</f>
        <v>25</v>
      </c>
      <c r="Q1050" s="138">
        <v>49164.82</v>
      </c>
      <c r="R1050" s="135" t="str">
        <f>_xlfn.XLOOKUP(Tabla20[[#This Row],[cedula]],EMPXSEXO[NODOC],EMPXSEXO[GENERO])</f>
        <v>F</v>
      </c>
      <c r="S1050" s="135" t="str">
        <f>_xlfn.XLOOKUP(Tabla20[[#This Row],[nomdepto]],Tabla21[LUGAR],Tabla21[CODLUGAR])</f>
        <v>01.83.00.00.00.17</v>
      </c>
      <c r="T1050" s="135" t="s">
        <v>3724</v>
      </c>
      <c r="U1050" s="135" t="s">
        <v>3723</v>
      </c>
      <c r="V1050" s="137">
        <v>0</v>
      </c>
      <c r="W1050" s="137">
        <v>0</v>
      </c>
      <c r="X1050" s="137">
        <v>0</v>
      </c>
      <c r="Y1050" s="137">
        <v>0</v>
      </c>
      <c r="Z1050" s="137">
        <v>0</v>
      </c>
      <c r="AA1050" s="138">
        <v>25</v>
      </c>
      <c r="AB1050" s="137">
        <v>0</v>
      </c>
      <c r="AC1050" s="137">
        <v>0</v>
      </c>
      <c r="AD1050" s="137">
        <v>0</v>
      </c>
    </row>
    <row r="1051" spans="1:30" hidden="1">
      <c r="A1051" t="str">
        <f>Tabla20[[#This Row],[cedula]]&amp;Tabla20[[#This Row],[prog]]&amp;LEFT(Tabla20[[#This Row],[tipo]],3)</f>
        <v>4021319340801TEM</v>
      </c>
      <c r="B1051" s="135" t="s">
        <v>2462</v>
      </c>
      <c r="C1051" s="135" t="s">
        <v>2659</v>
      </c>
      <c r="D1051" s="135" t="s">
        <v>2493</v>
      </c>
      <c r="E1051" s="135" t="s">
        <v>3181</v>
      </c>
      <c r="F1051" s="135" t="s">
        <v>3182</v>
      </c>
      <c r="G1051" s="135" t="s">
        <v>3186</v>
      </c>
      <c r="H1051" s="135" t="s">
        <v>2838</v>
      </c>
      <c r="I1051" s="135" t="s">
        <v>2837</v>
      </c>
      <c r="J1051" s="135" t="s">
        <v>2549</v>
      </c>
      <c r="K1051" s="135" t="s">
        <v>1651</v>
      </c>
      <c r="L1051" s="138">
        <v>45000</v>
      </c>
      <c r="M1051" s="138">
        <v>1148.33</v>
      </c>
      <c r="N1051" s="138">
        <v>1368</v>
      </c>
      <c r="O1051" s="138">
        <v>1291.5</v>
      </c>
      <c r="P1051" s="138">
        <f>SUM(Tabla20[[#This Row],[ADP]:[SFS - Salud Padres]])</f>
        <v>25</v>
      </c>
      <c r="Q1051" s="138">
        <v>41167.17</v>
      </c>
      <c r="R1051" s="135" t="str">
        <f>_xlfn.XLOOKUP(Tabla20[[#This Row],[cedula]],EMPXSEXO[NODOC],EMPXSEXO[GENERO])</f>
        <v>F</v>
      </c>
      <c r="S1051" s="135" t="str">
        <f>_xlfn.XLOOKUP(Tabla20[[#This Row],[nomdepto]],Tabla21[LUGAR],Tabla21[CODLUGAR])</f>
        <v>01.83.00.00.00.17</v>
      </c>
      <c r="T1051" s="135" t="s">
        <v>3724</v>
      </c>
      <c r="U1051" s="135" t="s">
        <v>3723</v>
      </c>
      <c r="V1051" s="137">
        <v>0</v>
      </c>
      <c r="W1051" s="137">
        <v>0</v>
      </c>
      <c r="X1051" s="140">
        <v>0</v>
      </c>
      <c r="Y1051" s="137">
        <v>0</v>
      </c>
      <c r="Z1051" s="137">
        <v>0</v>
      </c>
      <c r="AA1051" s="138">
        <v>25</v>
      </c>
      <c r="AB1051" s="137">
        <v>0</v>
      </c>
      <c r="AC1051" s="137">
        <v>0</v>
      </c>
      <c r="AD1051" s="137">
        <v>0</v>
      </c>
    </row>
    <row r="1052" spans="1:30" hidden="1">
      <c r="A1052" t="str">
        <f>Tabla20[[#This Row],[cedula]]&amp;Tabla20[[#This Row],[prog]]&amp;LEFT(Tabla20[[#This Row],[tipo]],3)</f>
        <v>0010265846501TEM</v>
      </c>
      <c r="B1052" s="135" t="s">
        <v>2462</v>
      </c>
      <c r="C1052" s="135" t="s">
        <v>2659</v>
      </c>
      <c r="D1052" s="135" t="s">
        <v>2493</v>
      </c>
      <c r="E1052" s="135" t="s">
        <v>3181</v>
      </c>
      <c r="F1052" s="135" t="s">
        <v>3182</v>
      </c>
      <c r="G1052" s="135" t="s">
        <v>3185</v>
      </c>
      <c r="H1052" s="135" t="s">
        <v>2265</v>
      </c>
      <c r="I1052" s="135" t="s">
        <v>1063</v>
      </c>
      <c r="J1052" s="135" t="s">
        <v>1064</v>
      </c>
      <c r="K1052" s="110" t="s">
        <v>1647</v>
      </c>
      <c r="L1052" s="138">
        <v>135000</v>
      </c>
      <c r="M1052" s="138">
        <v>20338.240000000002</v>
      </c>
      <c r="N1052" s="138">
        <v>4104</v>
      </c>
      <c r="O1052" s="138">
        <v>3874.5</v>
      </c>
      <c r="P1052" s="138">
        <f>SUM(Tabla20[[#This Row],[ADP]:[SFS - Salud Padres]])</f>
        <v>25</v>
      </c>
      <c r="Q1052" s="138">
        <v>106658.26</v>
      </c>
      <c r="R1052" s="135" t="str">
        <f>_xlfn.XLOOKUP(Tabla20[[#This Row],[cedula]],EMPXSEXO[NODOC],EMPXSEXO[GENERO])</f>
        <v>M</v>
      </c>
      <c r="S1052" s="135" t="str">
        <f>_xlfn.XLOOKUP(Tabla20[[#This Row],[nomdepto]],Tabla21[LUGAR],Tabla21[CODLUGAR])</f>
        <v>01.83.00.00.00.18</v>
      </c>
      <c r="T1052" s="135" t="s">
        <v>3724</v>
      </c>
      <c r="U1052" s="135" t="s">
        <v>3723</v>
      </c>
      <c r="V1052" s="137">
        <v>0</v>
      </c>
      <c r="W1052" s="137">
        <v>0</v>
      </c>
      <c r="X1052" s="141">
        <v>0</v>
      </c>
      <c r="Y1052" s="137">
        <v>0</v>
      </c>
      <c r="Z1052" s="137">
        <v>0</v>
      </c>
      <c r="AA1052" s="138">
        <v>25</v>
      </c>
      <c r="AB1052" s="137">
        <v>0</v>
      </c>
      <c r="AC1052" s="137">
        <v>0</v>
      </c>
      <c r="AD1052" s="137">
        <v>0</v>
      </c>
    </row>
    <row r="1053" spans="1:30" hidden="1">
      <c r="A1053" t="str">
        <f>Tabla20[[#This Row],[cedula]]&amp;Tabla20[[#This Row],[prog]]&amp;LEFT(Tabla20[[#This Row],[tipo]],3)</f>
        <v>0010409524501TEM</v>
      </c>
      <c r="B1053" s="135" t="s">
        <v>2462</v>
      </c>
      <c r="C1053" s="135" t="s">
        <v>2659</v>
      </c>
      <c r="D1053" s="135" t="s">
        <v>2493</v>
      </c>
      <c r="E1053" s="135" t="s">
        <v>3181</v>
      </c>
      <c r="F1053" s="135" t="s">
        <v>3182</v>
      </c>
      <c r="G1053" s="135" t="s">
        <v>3186</v>
      </c>
      <c r="H1053" s="135" t="s">
        <v>2776</v>
      </c>
      <c r="I1053" s="135" t="s">
        <v>2775</v>
      </c>
      <c r="J1053" s="135" t="s">
        <v>1472</v>
      </c>
      <c r="K1053" s="110" t="s">
        <v>1647</v>
      </c>
      <c r="L1053" s="138">
        <v>50000</v>
      </c>
      <c r="M1053" s="138">
        <v>1854</v>
      </c>
      <c r="N1053" s="138">
        <v>1520</v>
      </c>
      <c r="O1053" s="138">
        <v>1435</v>
      </c>
      <c r="P1053" s="138">
        <f>SUM(Tabla20[[#This Row],[ADP]:[SFS - Salud Padres]])</f>
        <v>3071</v>
      </c>
      <c r="Q1053" s="138">
        <v>42120</v>
      </c>
      <c r="R1053" s="135" t="str">
        <f>_xlfn.XLOOKUP(Tabla20[[#This Row],[cedula]],EMPXSEXO[NODOC],EMPXSEXO[GENERO])</f>
        <v>M</v>
      </c>
      <c r="S1053" s="135" t="str">
        <f>_xlfn.XLOOKUP(Tabla20[[#This Row],[nomdepto]],Tabla21[LUGAR],Tabla21[CODLUGAR])</f>
        <v>01.83.00.00.00.18</v>
      </c>
      <c r="T1053" s="135" t="s">
        <v>3724</v>
      </c>
      <c r="U1053" s="135" t="s">
        <v>3723</v>
      </c>
      <c r="V1053" s="137">
        <v>0</v>
      </c>
      <c r="W1053" s="137">
        <v>0</v>
      </c>
      <c r="X1053" s="139">
        <v>3046</v>
      </c>
      <c r="Y1053" s="137">
        <v>0</v>
      </c>
      <c r="Z1053" s="137">
        <v>0</v>
      </c>
      <c r="AA1053" s="138">
        <v>25</v>
      </c>
      <c r="AB1053" s="137">
        <v>0</v>
      </c>
      <c r="AC1053" s="137">
        <v>0</v>
      </c>
      <c r="AD1053" s="137">
        <v>0</v>
      </c>
    </row>
    <row r="1054" spans="1:30" hidden="1">
      <c r="A1054" t="str">
        <f>Tabla20[[#This Row],[cedula]]&amp;Tabla20[[#This Row],[prog]]&amp;LEFT(Tabla20[[#This Row],[tipo]],3)</f>
        <v>0011337882201TEM</v>
      </c>
      <c r="B1054" s="135" t="s">
        <v>2462</v>
      </c>
      <c r="C1054" s="135" t="s">
        <v>2659</v>
      </c>
      <c r="D1054" s="135" t="s">
        <v>2493</v>
      </c>
      <c r="E1054" s="135" t="s">
        <v>3181</v>
      </c>
      <c r="F1054" s="135" t="s">
        <v>3182</v>
      </c>
      <c r="G1054" s="135" t="s">
        <v>3186</v>
      </c>
      <c r="H1054" s="135" t="s">
        <v>2883</v>
      </c>
      <c r="I1054" s="135" t="s">
        <v>2882</v>
      </c>
      <c r="J1054" s="135" t="s">
        <v>2877</v>
      </c>
      <c r="K1054" s="110" t="s">
        <v>1647</v>
      </c>
      <c r="L1054" s="138">
        <v>36000</v>
      </c>
      <c r="M1054" s="137">
        <v>0</v>
      </c>
      <c r="N1054" s="138">
        <v>1094.4000000000001</v>
      </c>
      <c r="O1054" s="138">
        <v>1033.2</v>
      </c>
      <c r="P1054" s="138">
        <f>SUM(Tabla20[[#This Row],[ADP]:[SFS - Salud Padres]])</f>
        <v>1151</v>
      </c>
      <c r="Q1054" s="138">
        <v>32721.4</v>
      </c>
      <c r="R1054" s="135" t="str">
        <f>_xlfn.XLOOKUP(Tabla20[[#This Row],[cedula]],EMPXSEXO[NODOC],EMPXSEXO[GENERO])</f>
        <v>F</v>
      </c>
      <c r="S1054" s="135" t="str">
        <f>_xlfn.XLOOKUP(Tabla20[[#This Row],[nomdepto]],Tabla21[LUGAR],Tabla21[CODLUGAR])</f>
        <v>01.83.00.00.00.18</v>
      </c>
      <c r="T1054" s="135" t="s">
        <v>3724</v>
      </c>
      <c r="U1054" s="135" t="s">
        <v>3723</v>
      </c>
      <c r="V1054" s="137">
        <v>0</v>
      </c>
      <c r="W1054" s="137">
        <v>0</v>
      </c>
      <c r="X1054" s="139">
        <v>1126</v>
      </c>
      <c r="Y1054" s="137">
        <v>0</v>
      </c>
      <c r="Z1054" s="137">
        <v>0</v>
      </c>
      <c r="AA1054" s="138">
        <v>25</v>
      </c>
      <c r="AB1054" s="137">
        <v>0</v>
      </c>
      <c r="AC1054" s="137">
        <v>0</v>
      </c>
      <c r="AD1054" s="137">
        <v>0</v>
      </c>
    </row>
    <row r="1055" spans="1:30" hidden="1">
      <c r="A1055" t="str">
        <f>Tabla20[[#This Row],[cedula]]&amp;Tabla20[[#This Row],[prog]]&amp;LEFT(Tabla20[[#This Row],[tipo]],3)</f>
        <v>0010389462201TEM</v>
      </c>
      <c r="B1055" s="135" t="s">
        <v>2462</v>
      </c>
      <c r="C1055" s="135" t="s">
        <v>2659</v>
      </c>
      <c r="D1055" s="135" t="s">
        <v>2493</v>
      </c>
      <c r="E1055" s="135" t="s">
        <v>3181</v>
      </c>
      <c r="F1055" s="135" t="s">
        <v>3182</v>
      </c>
      <c r="G1055" s="135" t="s">
        <v>3190</v>
      </c>
      <c r="H1055" s="135" t="s">
        <v>2227</v>
      </c>
      <c r="I1055" s="135" t="s">
        <v>1365</v>
      </c>
      <c r="J1055" s="135" t="s">
        <v>1338</v>
      </c>
      <c r="K1055" s="110" t="s">
        <v>1647</v>
      </c>
      <c r="L1055" s="138">
        <v>35000</v>
      </c>
      <c r="M1055" s="140">
        <v>0</v>
      </c>
      <c r="N1055" s="138">
        <v>1064</v>
      </c>
      <c r="O1055" s="138">
        <v>1004.5</v>
      </c>
      <c r="P1055" s="138">
        <f>SUM(Tabla20[[#This Row],[ADP]:[SFS - Salud Padres]])</f>
        <v>25</v>
      </c>
      <c r="Q1055" s="138">
        <v>32906.5</v>
      </c>
      <c r="R1055" s="135" t="str">
        <f>_xlfn.XLOOKUP(Tabla20[[#This Row],[cedula]],EMPXSEXO[NODOC],EMPXSEXO[GENERO])</f>
        <v>M</v>
      </c>
      <c r="S1055" s="135" t="str">
        <f>_xlfn.XLOOKUP(Tabla20[[#This Row],[nomdepto]],Tabla21[LUGAR],Tabla21[CODLUGAR])</f>
        <v>01.83.00.00.00.18</v>
      </c>
      <c r="T1055" s="135" t="s">
        <v>3724</v>
      </c>
      <c r="U1055" s="135" t="s">
        <v>3723</v>
      </c>
      <c r="V1055" s="137">
        <v>0</v>
      </c>
      <c r="W1055" s="137">
        <v>0</v>
      </c>
      <c r="X1055" s="141">
        <v>0</v>
      </c>
      <c r="Y1055" s="137">
        <v>0</v>
      </c>
      <c r="Z1055" s="137">
        <v>0</v>
      </c>
      <c r="AA1055" s="138">
        <v>25</v>
      </c>
      <c r="AB1055" s="137">
        <v>0</v>
      </c>
      <c r="AC1055" s="137">
        <v>0</v>
      </c>
      <c r="AD1055" s="137">
        <v>0</v>
      </c>
    </row>
    <row r="1056" spans="1:30" hidden="1">
      <c r="A1056" t="str">
        <f>Tabla20[[#This Row],[cedula]]&amp;Tabla20[[#This Row],[prog]]&amp;LEFT(Tabla20[[#This Row],[tipo]],3)</f>
        <v>0010104558101TEM</v>
      </c>
      <c r="B1056" s="135" t="s">
        <v>2462</v>
      </c>
      <c r="C1056" s="135" t="s">
        <v>2659</v>
      </c>
      <c r="D1056" s="135" t="s">
        <v>2493</v>
      </c>
      <c r="E1056" s="135" t="s">
        <v>3181</v>
      </c>
      <c r="F1056" s="135" t="s">
        <v>3182</v>
      </c>
      <c r="G1056" s="135" t="s">
        <v>3184</v>
      </c>
      <c r="H1056" s="135" t="s">
        <v>2224</v>
      </c>
      <c r="I1056" s="135" t="s">
        <v>1363</v>
      </c>
      <c r="J1056" s="135" t="s">
        <v>1338</v>
      </c>
      <c r="K1056" s="110" t="s">
        <v>1647</v>
      </c>
      <c r="L1056" s="138">
        <v>10000</v>
      </c>
      <c r="M1056" s="140">
        <v>0</v>
      </c>
      <c r="N1056" s="138">
        <v>304</v>
      </c>
      <c r="O1056" s="138">
        <v>287</v>
      </c>
      <c r="P1056" s="138">
        <f>SUM(Tabla20[[#This Row],[ADP]:[SFS - Salud Padres]])</f>
        <v>25</v>
      </c>
      <c r="Q1056" s="138">
        <v>9384</v>
      </c>
      <c r="R1056" s="135" t="str">
        <f>_xlfn.XLOOKUP(Tabla20[[#This Row],[cedula]],EMPXSEXO[NODOC],EMPXSEXO[GENERO])</f>
        <v>M</v>
      </c>
      <c r="S1056" s="135" t="str">
        <f>_xlfn.XLOOKUP(Tabla20[[#This Row],[nomdepto]],Tabla21[LUGAR],Tabla21[CODLUGAR])</f>
        <v>01.83.00.00.00.18</v>
      </c>
      <c r="T1056" s="135" t="s">
        <v>3724</v>
      </c>
      <c r="U1056" s="135" t="s">
        <v>3723</v>
      </c>
      <c r="V1056" s="137">
        <v>0</v>
      </c>
      <c r="W1056" s="137">
        <v>0</v>
      </c>
      <c r="X1056" s="141">
        <v>0</v>
      </c>
      <c r="Y1056" s="137">
        <v>0</v>
      </c>
      <c r="Z1056" s="137">
        <v>0</v>
      </c>
      <c r="AA1056" s="138">
        <v>25</v>
      </c>
      <c r="AB1056" s="137">
        <v>0</v>
      </c>
      <c r="AC1056" s="137">
        <v>0</v>
      </c>
      <c r="AD1056" s="137">
        <v>0</v>
      </c>
    </row>
    <row r="1057" spans="1:30" hidden="1">
      <c r="A1057" t="str">
        <f>Tabla20[[#This Row],[cedula]]&amp;Tabla20[[#This Row],[prog]]&amp;LEFT(Tabla20[[#This Row],[tipo]],3)</f>
        <v>2230010438101TEM</v>
      </c>
      <c r="B1057" s="135" t="s">
        <v>2462</v>
      </c>
      <c r="C1057" s="135" t="s">
        <v>2659</v>
      </c>
      <c r="D1057" s="135" t="s">
        <v>2493</v>
      </c>
      <c r="E1057" s="135" t="s">
        <v>3181</v>
      </c>
      <c r="F1057" s="135" t="s">
        <v>3182</v>
      </c>
      <c r="G1057" s="135" t="s">
        <v>3184</v>
      </c>
      <c r="H1057" s="135" t="s">
        <v>2225</v>
      </c>
      <c r="I1057" s="135" t="s">
        <v>1364</v>
      </c>
      <c r="J1057" s="135" t="s">
        <v>1338</v>
      </c>
      <c r="K1057" s="110" t="s">
        <v>1647</v>
      </c>
      <c r="L1057" s="138">
        <v>10000</v>
      </c>
      <c r="M1057" s="140">
        <v>0</v>
      </c>
      <c r="N1057" s="138">
        <v>304</v>
      </c>
      <c r="O1057" s="138">
        <v>287</v>
      </c>
      <c r="P1057" s="138">
        <f>SUM(Tabla20[[#This Row],[ADP]:[SFS - Salud Padres]])</f>
        <v>25</v>
      </c>
      <c r="Q1057" s="138">
        <v>9384</v>
      </c>
      <c r="R1057" s="135" t="str">
        <f>_xlfn.XLOOKUP(Tabla20[[#This Row],[cedula]],EMPXSEXO[NODOC],EMPXSEXO[GENERO])</f>
        <v>M</v>
      </c>
      <c r="S1057" s="135" t="str">
        <f>_xlfn.XLOOKUP(Tabla20[[#This Row],[nomdepto]],Tabla21[LUGAR],Tabla21[CODLUGAR])</f>
        <v>01.83.00.00.00.18</v>
      </c>
      <c r="T1057" s="135" t="s">
        <v>3724</v>
      </c>
      <c r="U1057" s="135" t="s">
        <v>3723</v>
      </c>
      <c r="V1057" s="137">
        <v>0</v>
      </c>
      <c r="W1057" s="137">
        <v>0</v>
      </c>
      <c r="X1057" s="137">
        <v>0</v>
      </c>
      <c r="Y1057" s="137">
        <v>0</v>
      </c>
      <c r="Z1057" s="137">
        <v>0</v>
      </c>
      <c r="AA1057" s="138">
        <v>25</v>
      </c>
      <c r="AB1057" s="137">
        <v>0</v>
      </c>
      <c r="AC1057" s="137">
        <v>0</v>
      </c>
      <c r="AD1057" s="137">
        <v>0</v>
      </c>
    </row>
    <row r="1058" spans="1:30" hidden="1">
      <c r="A1058" t="str">
        <f>Tabla20[[#This Row],[cedula]]&amp;Tabla20[[#This Row],[prog]]&amp;LEFT(Tabla20[[#This Row],[tipo]],3)</f>
        <v>0010195880901TEM</v>
      </c>
      <c r="B1058" s="135" t="s">
        <v>2462</v>
      </c>
      <c r="C1058" s="135" t="s">
        <v>2659</v>
      </c>
      <c r="D1058" s="135" t="s">
        <v>2493</v>
      </c>
      <c r="E1058" s="135" t="s">
        <v>3181</v>
      </c>
      <c r="F1058" s="135" t="s">
        <v>3182</v>
      </c>
      <c r="G1058" s="135" t="s">
        <v>3184</v>
      </c>
      <c r="H1058" s="135" t="s">
        <v>2230</v>
      </c>
      <c r="I1058" s="135" t="s">
        <v>1366</v>
      </c>
      <c r="J1058" s="135" t="s">
        <v>1338</v>
      </c>
      <c r="K1058" s="110" t="s">
        <v>1647</v>
      </c>
      <c r="L1058" s="138">
        <v>10000</v>
      </c>
      <c r="M1058" s="137">
        <v>0</v>
      </c>
      <c r="N1058" s="138">
        <v>304</v>
      </c>
      <c r="O1058" s="138">
        <v>287</v>
      </c>
      <c r="P1058" s="138">
        <f>SUM(Tabla20[[#This Row],[ADP]:[SFS - Salud Padres]])</f>
        <v>25</v>
      </c>
      <c r="Q1058" s="138">
        <v>9384</v>
      </c>
      <c r="R1058" s="135" t="str">
        <f>_xlfn.XLOOKUP(Tabla20[[#This Row],[cedula]],EMPXSEXO[NODOC],EMPXSEXO[GENERO])</f>
        <v>F</v>
      </c>
      <c r="S1058" s="135" t="str">
        <f>_xlfn.XLOOKUP(Tabla20[[#This Row],[nomdepto]],Tabla21[LUGAR],Tabla21[CODLUGAR])</f>
        <v>01.83.00.00.00.18</v>
      </c>
      <c r="T1058" s="135" t="s">
        <v>3724</v>
      </c>
      <c r="U1058" s="135" t="s">
        <v>3723</v>
      </c>
      <c r="V1058" s="137">
        <v>0</v>
      </c>
      <c r="W1058" s="137">
        <v>0</v>
      </c>
      <c r="X1058" s="141">
        <v>0</v>
      </c>
      <c r="Y1058" s="137">
        <v>0</v>
      </c>
      <c r="Z1058" s="137">
        <v>0</v>
      </c>
      <c r="AA1058" s="138">
        <v>25</v>
      </c>
      <c r="AB1058" s="137">
        <v>0</v>
      </c>
      <c r="AC1058" s="137">
        <v>0</v>
      </c>
      <c r="AD1058" s="137">
        <v>0</v>
      </c>
    </row>
    <row r="1059" spans="1:30" hidden="1">
      <c r="A1059" t="str">
        <f>Tabla20[[#This Row],[cedula]]&amp;Tabla20[[#This Row],[prog]]&amp;LEFT(Tabla20[[#This Row],[tipo]],3)</f>
        <v>4020067836101TEM</v>
      </c>
      <c r="B1059" s="135" t="s">
        <v>2462</v>
      </c>
      <c r="C1059" s="135" t="s">
        <v>2659</v>
      </c>
      <c r="D1059" s="135" t="s">
        <v>2493</v>
      </c>
      <c r="E1059" s="135" t="s">
        <v>3181</v>
      </c>
      <c r="F1059" s="135" t="s">
        <v>3182</v>
      </c>
      <c r="G1059" s="135" t="s">
        <v>3184</v>
      </c>
      <c r="H1059" s="135" t="s">
        <v>2292</v>
      </c>
      <c r="I1059" s="135" t="s">
        <v>1381</v>
      </c>
      <c r="J1059" s="135" t="s">
        <v>1338</v>
      </c>
      <c r="K1059" s="110" t="s">
        <v>1647</v>
      </c>
      <c r="L1059" s="138">
        <v>10000</v>
      </c>
      <c r="M1059" s="140">
        <v>0</v>
      </c>
      <c r="N1059" s="138">
        <v>304</v>
      </c>
      <c r="O1059" s="138">
        <v>287</v>
      </c>
      <c r="P1059" s="138">
        <f>SUM(Tabla20[[#This Row],[ADP]:[SFS - Salud Padres]])</f>
        <v>25</v>
      </c>
      <c r="Q1059" s="138">
        <v>9384</v>
      </c>
      <c r="R1059" s="135" t="str">
        <f>_xlfn.XLOOKUP(Tabla20[[#This Row],[cedula]],EMPXSEXO[NODOC],EMPXSEXO[GENERO])</f>
        <v>M</v>
      </c>
      <c r="S1059" s="135" t="str">
        <f>_xlfn.XLOOKUP(Tabla20[[#This Row],[nomdepto]],Tabla21[LUGAR],Tabla21[CODLUGAR])</f>
        <v>01.83.00.00.00.18</v>
      </c>
      <c r="T1059" s="135" t="s">
        <v>3724</v>
      </c>
      <c r="U1059" s="135" t="s">
        <v>3723</v>
      </c>
      <c r="V1059" s="137">
        <v>0</v>
      </c>
      <c r="W1059" s="141">
        <v>0</v>
      </c>
      <c r="X1059" s="141">
        <v>0</v>
      </c>
      <c r="Y1059" s="137">
        <v>0</v>
      </c>
      <c r="Z1059" s="137">
        <v>0</v>
      </c>
      <c r="AA1059" s="138">
        <v>25</v>
      </c>
      <c r="AB1059" s="137">
        <v>0</v>
      </c>
      <c r="AC1059" s="137">
        <v>0</v>
      </c>
      <c r="AD1059" s="137">
        <v>0</v>
      </c>
    </row>
    <row r="1060" spans="1:30" hidden="1">
      <c r="A1060" t="str">
        <f>Tabla20[[#This Row],[cedula]]&amp;Tabla20[[#This Row],[prog]]&amp;LEFT(Tabla20[[#This Row],[tipo]],3)</f>
        <v>4021273421001TEM</v>
      </c>
      <c r="B1060" s="135" t="s">
        <v>2462</v>
      </c>
      <c r="C1060" s="135" t="s">
        <v>2659</v>
      </c>
      <c r="D1060" s="135" t="s">
        <v>2493</v>
      </c>
      <c r="E1060" s="135" t="s">
        <v>3181</v>
      </c>
      <c r="F1060" s="135" t="s">
        <v>3182</v>
      </c>
      <c r="G1060" s="135" t="s">
        <v>3184</v>
      </c>
      <c r="H1060" s="135" t="s">
        <v>2329</v>
      </c>
      <c r="I1060" s="135" t="s">
        <v>1386</v>
      </c>
      <c r="J1060" s="135" t="s">
        <v>1338</v>
      </c>
      <c r="K1060" s="110" t="s">
        <v>1647</v>
      </c>
      <c r="L1060" s="138">
        <v>10000</v>
      </c>
      <c r="M1060" s="141">
        <v>0</v>
      </c>
      <c r="N1060" s="138">
        <v>304</v>
      </c>
      <c r="O1060" s="138">
        <v>287</v>
      </c>
      <c r="P1060" s="138">
        <f>SUM(Tabla20[[#This Row],[ADP]:[SFS - Salud Padres]])</f>
        <v>25</v>
      </c>
      <c r="Q1060" s="138">
        <v>9384</v>
      </c>
      <c r="R1060" s="135" t="str">
        <f>_xlfn.XLOOKUP(Tabla20[[#This Row],[cedula]],EMPXSEXO[NODOC],EMPXSEXO[GENERO])</f>
        <v>F</v>
      </c>
      <c r="S1060" s="135" t="str">
        <f>_xlfn.XLOOKUP(Tabla20[[#This Row],[nomdepto]],Tabla21[LUGAR],Tabla21[CODLUGAR])</f>
        <v>01.83.00.00.00.18</v>
      </c>
      <c r="T1060" s="135" t="s">
        <v>3724</v>
      </c>
      <c r="U1060" s="135" t="s">
        <v>3723</v>
      </c>
      <c r="V1060" s="137">
        <v>0</v>
      </c>
      <c r="W1060" s="141">
        <v>0</v>
      </c>
      <c r="X1060" s="137">
        <v>0</v>
      </c>
      <c r="Y1060" s="137">
        <v>0</v>
      </c>
      <c r="Z1060" s="141">
        <v>0</v>
      </c>
      <c r="AA1060" s="138">
        <v>25</v>
      </c>
      <c r="AB1060" s="137">
        <v>0</v>
      </c>
      <c r="AC1060" s="137">
        <v>0</v>
      </c>
      <c r="AD1060" s="137">
        <v>0</v>
      </c>
    </row>
    <row r="1061" spans="1:30" hidden="1">
      <c r="A1061" t="str">
        <f>Tabla20[[#This Row],[cedula]]&amp;Tabla20[[#This Row],[prog]]&amp;LEFT(Tabla20[[#This Row],[tipo]],3)</f>
        <v>2230025553001TEM</v>
      </c>
      <c r="B1061" s="135" t="s">
        <v>2462</v>
      </c>
      <c r="C1061" s="135" t="s">
        <v>2659</v>
      </c>
      <c r="D1061" s="135" t="s">
        <v>2493</v>
      </c>
      <c r="E1061" s="135" t="s">
        <v>3181</v>
      </c>
      <c r="F1061" s="135" t="s">
        <v>3182</v>
      </c>
      <c r="G1061" s="135" t="s">
        <v>3186</v>
      </c>
      <c r="H1061" s="135" t="s">
        <v>3137</v>
      </c>
      <c r="I1061" s="135" t="s">
        <v>3136</v>
      </c>
      <c r="J1061" s="135" t="s">
        <v>128</v>
      </c>
      <c r="K1061" s="110" t="s">
        <v>1644</v>
      </c>
      <c r="L1061" s="138">
        <v>135000</v>
      </c>
      <c r="M1061" s="138">
        <v>20338.240000000002</v>
      </c>
      <c r="N1061" s="138">
        <v>4104</v>
      </c>
      <c r="O1061" s="138">
        <v>3874.5</v>
      </c>
      <c r="P1061" s="138">
        <f>SUM(Tabla20[[#This Row],[ADP]:[SFS - Salud Padres]])</f>
        <v>825</v>
      </c>
      <c r="Q1061" s="138">
        <v>105858.26</v>
      </c>
      <c r="R1061" s="135" t="str">
        <f>_xlfn.XLOOKUP(Tabla20[[#This Row],[cedula]],EMPXSEXO[NODOC],EMPXSEXO[GENERO])</f>
        <v>M</v>
      </c>
      <c r="S1061" s="135" t="str">
        <f>_xlfn.XLOOKUP(Tabla20[[#This Row],[nomdepto]],Tabla21[LUGAR],Tabla21[CODLUGAR])</f>
        <v>01.83.00.00.00.20</v>
      </c>
      <c r="T1061" s="135" t="s">
        <v>3724</v>
      </c>
      <c r="U1061" s="135" t="s">
        <v>3723</v>
      </c>
      <c r="V1061" s="137">
        <v>0</v>
      </c>
      <c r="W1061" s="139">
        <v>800</v>
      </c>
      <c r="X1061" s="137">
        <v>0</v>
      </c>
      <c r="Y1061" s="137">
        <v>0</v>
      </c>
      <c r="Z1061" s="137">
        <v>0</v>
      </c>
      <c r="AA1061" s="138">
        <v>25</v>
      </c>
      <c r="AB1061" s="137">
        <v>0</v>
      </c>
      <c r="AC1061" s="137">
        <v>0</v>
      </c>
      <c r="AD1061" s="137">
        <v>0</v>
      </c>
    </row>
    <row r="1062" spans="1:30" hidden="1">
      <c r="A1062" t="str">
        <f>Tabla20[[#This Row],[cedula]]&amp;Tabla20[[#This Row],[prog]]&amp;LEFT(Tabla20[[#This Row],[tipo]],3)</f>
        <v>0140001109201TEM</v>
      </c>
      <c r="B1062" s="135" t="s">
        <v>2462</v>
      </c>
      <c r="C1062" s="135" t="s">
        <v>2659</v>
      </c>
      <c r="D1062" s="135" t="s">
        <v>2493</v>
      </c>
      <c r="E1062" s="135" t="s">
        <v>3181</v>
      </c>
      <c r="F1062" s="135" t="s">
        <v>3182</v>
      </c>
      <c r="G1062" s="135" t="s">
        <v>3186</v>
      </c>
      <c r="H1062" s="135" t="s">
        <v>3672</v>
      </c>
      <c r="I1062" s="135" t="s">
        <v>3671</v>
      </c>
      <c r="J1062" s="135" t="s">
        <v>902</v>
      </c>
      <c r="K1062" s="110" t="s">
        <v>1644</v>
      </c>
      <c r="L1062" s="138">
        <v>60000</v>
      </c>
      <c r="M1062" s="138">
        <v>3486.68</v>
      </c>
      <c r="N1062" s="138">
        <v>1824</v>
      </c>
      <c r="O1062" s="138">
        <v>1722</v>
      </c>
      <c r="P1062" s="138">
        <f>SUM(Tabla20[[#This Row],[ADP]:[SFS - Salud Padres]])</f>
        <v>2071</v>
      </c>
      <c r="Q1062" s="138">
        <v>50896.32</v>
      </c>
      <c r="R1062" s="135" t="str">
        <f>_xlfn.XLOOKUP(Tabla20[[#This Row],[cedula]],EMPXSEXO[NODOC],EMPXSEXO[GENERO])</f>
        <v>M</v>
      </c>
      <c r="S1062" s="135" t="str">
        <f>_xlfn.XLOOKUP(Tabla20[[#This Row],[nomdepto]],Tabla21[LUGAR],Tabla21[CODLUGAR])</f>
        <v>01.83.00.00.00.20</v>
      </c>
      <c r="T1062" s="135" t="s">
        <v>3724</v>
      </c>
      <c r="U1062" s="135" t="s">
        <v>3723</v>
      </c>
      <c r="V1062" s="137">
        <v>0</v>
      </c>
      <c r="W1062" s="141">
        <v>0</v>
      </c>
      <c r="X1062" s="138">
        <v>2046</v>
      </c>
      <c r="Y1062" s="137">
        <v>0</v>
      </c>
      <c r="Z1062" s="141">
        <v>0</v>
      </c>
      <c r="AA1062" s="138">
        <v>25</v>
      </c>
      <c r="AB1062" s="137">
        <v>0</v>
      </c>
      <c r="AC1062" s="137">
        <v>0</v>
      </c>
      <c r="AD1062" s="137">
        <v>0</v>
      </c>
    </row>
    <row r="1063" spans="1:30" hidden="1">
      <c r="A1063" t="str">
        <f>Tabla20[[#This Row],[cedula]]&amp;Tabla20[[#This Row],[prog]]&amp;LEFT(Tabla20[[#This Row],[tipo]],3)</f>
        <v>4020042374301TEM</v>
      </c>
      <c r="B1063" s="135" t="s">
        <v>2462</v>
      </c>
      <c r="C1063" s="135" t="s">
        <v>2659</v>
      </c>
      <c r="D1063" s="135" t="s">
        <v>2493</v>
      </c>
      <c r="E1063" s="135" t="s">
        <v>3181</v>
      </c>
      <c r="F1063" s="135" t="s">
        <v>3182</v>
      </c>
      <c r="G1063" s="135" t="s">
        <v>3186</v>
      </c>
      <c r="H1063" s="135" t="s">
        <v>3664</v>
      </c>
      <c r="I1063" s="135" t="s">
        <v>3663</v>
      </c>
      <c r="J1063" s="135" t="s">
        <v>3665</v>
      </c>
      <c r="K1063" s="110" t="s">
        <v>1644</v>
      </c>
      <c r="L1063" s="138">
        <v>48000</v>
      </c>
      <c r="M1063" s="138">
        <v>1571.73</v>
      </c>
      <c r="N1063" s="138">
        <v>1459.2</v>
      </c>
      <c r="O1063" s="138">
        <v>1377.6</v>
      </c>
      <c r="P1063" s="138">
        <f>SUM(Tabla20[[#This Row],[ADP]:[SFS - Salud Padres]])</f>
        <v>1571</v>
      </c>
      <c r="Q1063" s="138">
        <v>42020.47</v>
      </c>
      <c r="R1063" s="135" t="str">
        <f>_xlfn.XLOOKUP(Tabla20[[#This Row],[cedula]],EMPXSEXO[NODOC],EMPXSEXO[GENERO])</f>
        <v>M</v>
      </c>
      <c r="S1063" s="135" t="str">
        <f>_xlfn.XLOOKUP(Tabla20[[#This Row],[nomdepto]],Tabla21[LUGAR],Tabla21[CODLUGAR])</f>
        <v>01.83.00.00.00.20</v>
      </c>
      <c r="T1063" s="135" t="s">
        <v>3724</v>
      </c>
      <c r="U1063" s="135" t="s">
        <v>3723</v>
      </c>
      <c r="V1063" s="137">
        <v>0</v>
      </c>
      <c r="W1063" s="137">
        <v>0</v>
      </c>
      <c r="X1063" s="139">
        <v>1546</v>
      </c>
      <c r="Y1063" s="137">
        <v>0</v>
      </c>
      <c r="Z1063" s="137">
        <v>0</v>
      </c>
      <c r="AA1063" s="138">
        <v>25</v>
      </c>
      <c r="AB1063" s="137">
        <v>0</v>
      </c>
      <c r="AC1063" s="137">
        <v>0</v>
      </c>
      <c r="AD1063" s="137">
        <v>0</v>
      </c>
    </row>
    <row r="1064" spans="1:30" hidden="1">
      <c r="A1064" t="str">
        <f>Tabla20[[#This Row],[cedula]]&amp;Tabla20[[#This Row],[prog]]&amp;LEFT(Tabla20[[#This Row],[tipo]],3)</f>
        <v>0011909153601TEM</v>
      </c>
      <c r="B1064" s="135" t="s">
        <v>2462</v>
      </c>
      <c r="C1064" s="135" t="s">
        <v>2659</v>
      </c>
      <c r="D1064" s="135" t="s">
        <v>2493</v>
      </c>
      <c r="E1064" s="135" t="s">
        <v>3181</v>
      </c>
      <c r="F1064" s="135" t="s">
        <v>3182</v>
      </c>
      <c r="G1064" s="135" t="s">
        <v>3186</v>
      </c>
      <c r="H1064" s="135" t="s">
        <v>2984</v>
      </c>
      <c r="I1064" s="135" t="s">
        <v>2983</v>
      </c>
      <c r="J1064" s="135" t="s">
        <v>1641</v>
      </c>
      <c r="K1064" s="110" t="s">
        <v>1644</v>
      </c>
      <c r="L1064" s="138">
        <v>45000</v>
      </c>
      <c r="M1064" s="138">
        <v>911.71</v>
      </c>
      <c r="N1064" s="138">
        <v>1368</v>
      </c>
      <c r="O1064" s="138">
        <v>1291.5</v>
      </c>
      <c r="P1064" s="138">
        <f>SUM(Tabla20[[#This Row],[ADP]:[SFS - Salud Padres]])</f>
        <v>1602.45</v>
      </c>
      <c r="Q1064" s="138">
        <v>39826.339999999997</v>
      </c>
      <c r="R1064" s="135" t="str">
        <f>_xlfn.XLOOKUP(Tabla20[[#This Row],[cedula]],EMPXSEXO[NODOC],EMPXSEXO[GENERO])</f>
        <v>M</v>
      </c>
      <c r="S1064" s="135" t="str">
        <f>_xlfn.XLOOKUP(Tabla20[[#This Row],[nomdepto]],Tabla21[LUGAR],Tabla21[CODLUGAR])</f>
        <v>01.83.00.00.00.20</v>
      </c>
      <c r="T1064" s="135" t="s">
        <v>3724</v>
      </c>
      <c r="U1064" s="135" t="s">
        <v>3723</v>
      </c>
      <c r="V1064" s="137">
        <v>0</v>
      </c>
      <c r="W1064" s="137">
        <v>0</v>
      </c>
      <c r="X1064" s="140">
        <v>0</v>
      </c>
      <c r="Y1064" s="137">
        <v>0</v>
      </c>
      <c r="Z1064" s="137">
        <v>0</v>
      </c>
      <c r="AA1064" s="138">
        <v>25</v>
      </c>
      <c r="AB1064" s="137">
        <v>0</v>
      </c>
      <c r="AC1064" s="137">
        <v>0</v>
      </c>
      <c r="AD1064" s="139">
        <v>1577.45</v>
      </c>
    </row>
    <row r="1065" spans="1:30" hidden="1">
      <c r="A1065" t="str">
        <f>Tabla20[[#This Row],[cedula]]&amp;Tabla20[[#This Row],[prog]]&amp;LEFT(Tabla20[[#This Row],[tipo]],3)</f>
        <v>0010892417601TEM</v>
      </c>
      <c r="B1065" s="135" t="s">
        <v>2462</v>
      </c>
      <c r="C1065" s="135" t="s">
        <v>2659</v>
      </c>
      <c r="D1065" s="135" t="s">
        <v>2493</v>
      </c>
      <c r="E1065" s="135" t="s">
        <v>3181</v>
      </c>
      <c r="F1065" s="135" t="s">
        <v>3182</v>
      </c>
      <c r="G1065" s="135" t="s">
        <v>3190</v>
      </c>
      <c r="H1065" s="135" t="s">
        <v>2283</v>
      </c>
      <c r="I1065" s="135" t="s">
        <v>2490</v>
      </c>
      <c r="J1065" s="135" t="s">
        <v>191</v>
      </c>
      <c r="K1065" s="110" t="s">
        <v>1644</v>
      </c>
      <c r="L1065" s="138">
        <v>30000</v>
      </c>
      <c r="M1065" s="140">
        <v>0</v>
      </c>
      <c r="N1065" s="138">
        <v>912</v>
      </c>
      <c r="O1065" s="138">
        <v>861</v>
      </c>
      <c r="P1065" s="138">
        <f>SUM(Tabla20[[#This Row],[ADP]:[SFS - Salud Padres]])</f>
        <v>1071</v>
      </c>
      <c r="Q1065" s="138">
        <v>27156</v>
      </c>
      <c r="R1065" s="135" t="str">
        <f>_xlfn.XLOOKUP(Tabla20[[#This Row],[cedula]],EMPXSEXO[NODOC],EMPXSEXO[GENERO])</f>
        <v>F</v>
      </c>
      <c r="S1065" s="135" t="str">
        <f>_xlfn.XLOOKUP(Tabla20[[#This Row],[nomdepto]],Tabla21[LUGAR],Tabla21[CODLUGAR])</f>
        <v>01.83.00.00.00.20</v>
      </c>
      <c r="T1065" s="135" t="s">
        <v>3724</v>
      </c>
      <c r="U1065" s="135" t="s">
        <v>3723</v>
      </c>
      <c r="V1065" s="137">
        <v>0</v>
      </c>
      <c r="W1065" s="137">
        <v>0</v>
      </c>
      <c r="X1065" s="139">
        <v>1046</v>
      </c>
      <c r="Y1065" s="137">
        <v>0</v>
      </c>
      <c r="Z1065" s="137">
        <v>0</v>
      </c>
      <c r="AA1065" s="138">
        <v>25</v>
      </c>
      <c r="AB1065" s="137">
        <v>0</v>
      </c>
      <c r="AC1065" s="137">
        <v>0</v>
      </c>
      <c r="AD1065" s="137">
        <v>0</v>
      </c>
    </row>
    <row r="1066" spans="1:30" hidden="1">
      <c r="A1066" t="str">
        <f>Tabla20[[#This Row],[cedula]]&amp;Tabla20[[#This Row],[prog]]&amp;LEFT(Tabla20[[#This Row],[tipo]],3)</f>
        <v>4020924756401TEM</v>
      </c>
      <c r="B1066" s="135" t="s">
        <v>2462</v>
      </c>
      <c r="C1066" s="135" t="s">
        <v>2659</v>
      </c>
      <c r="D1066" s="135" t="s">
        <v>2493</v>
      </c>
      <c r="E1066" s="135" t="s">
        <v>3181</v>
      </c>
      <c r="F1066" s="135" t="s">
        <v>3182</v>
      </c>
      <c r="G1066" s="135" t="s">
        <v>3186</v>
      </c>
      <c r="H1066" s="135" t="s">
        <v>2321</v>
      </c>
      <c r="I1066" s="135" t="s">
        <v>1619</v>
      </c>
      <c r="J1066" s="135" t="s">
        <v>1641</v>
      </c>
      <c r="K1066" s="110" t="s">
        <v>1644</v>
      </c>
      <c r="L1066" s="138">
        <v>30000</v>
      </c>
      <c r="M1066" s="140">
        <v>0</v>
      </c>
      <c r="N1066" s="138">
        <v>912</v>
      </c>
      <c r="O1066" s="138">
        <v>861</v>
      </c>
      <c r="P1066" s="138">
        <f>SUM(Tabla20[[#This Row],[ADP]:[SFS - Salud Padres]])</f>
        <v>25</v>
      </c>
      <c r="Q1066" s="138">
        <v>28202</v>
      </c>
      <c r="R1066" s="135" t="str">
        <f>_xlfn.XLOOKUP(Tabla20[[#This Row],[cedula]],EMPXSEXO[NODOC],EMPXSEXO[GENERO])</f>
        <v>F</v>
      </c>
      <c r="S1066" s="135" t="str">
        <f>_xlfn.XLOOKUP(Tabla20[[#This Row],[nomdepto]],Tabla21[LUGAR],Tabla21[CODLUGAR])</f>
        <v>01.83.00.00.00.20</v>
      </c>
      <c r="T1066" s="135" t="s">
        <v>3724</v>
      </c>
      <c r="U1066" s="135" t="s">
        <v>3723</v>
      </c>
      <c r="V1066" s="137">
        <v>0</v>
      </c>
      <c r="W1066" s="137">
        <v>0</v>
      </c>
      <c r="X1066" s="137">
        <v>0</v>
      </c>
      <c r="Y1066" s="137">
        <v>0</v>
      </c>
      <c r="Z1066" s="137">
        <v>0</v>
      </c>
      <c r="AA1066" s="138">
        <v>25</v>
      </c>
      <c r="AB1066" s="137">
        <v>0</v>
      </c>
      <c r="AC1066" s="137">
        <v>0</v>
      </c>
      <c r="AD1066" s="141">
        <v>0</v>
      </c>
    </row>
    <row r="1067" spans="1:30" hidden="1">
      <c r="A1067" t="str">
        <f>Tabla20[[#This Row],[cedula]]&amp;Tabla20[[#This Row],[prog]]&amp;LEFT(Tabla20[[#This Row],[tipo]],3)</f>
        <v>0011768561001TEM</v>
      </c>
      <c r="B1067" s="135" t="s">
        <v>2462</v>
      </c>
      <c r="C1067" s="135" t="s">
        <v>2659</v>
      </c>
      <c r="D1067" s="135" t="s">
        <v>2493</v>
      </c>
      <c r="E1067" s="135" t="s">
        <v>3181</v>
      </c>
      <c r="F1067" s="135" t="s">
        <v>3182</v>
      </c>
      <c r="G1067" s="135" t="s">
        <v>3190</v>
      </c>
      <c r="H1067" s="135" t="s">
        <v>2312</v>
      </c>
      <c r="I1067" s="135" t="s">
        <v>1597</v>
      </c>
      <c r="J1067" s="135" t="s">
        <v>1582</v>
      </c>
      <c r="K1067" s="135" t="s">
        <v>3054</v>
      </c>
      <c r="L1067" s="138">
        <v>95000</v>
      </c>
      <c r="M1067" s="139">
        <v>10929.24</v>
      </c>
      <c r="N1067" s="138">
        <v>2888</v>
      </c>
      <c r="O1067" s="138">
        <v>2726.5</v>
      </c>
      <c r="P1067" s="138">
        <f>SUM(Tabla20[[#This Row],[ADP]:[SFS - Salud Padres]])</f>
        <v>25</v>
      </c>
      <c r="Q1067" s="138">
        <v>78431.259999999995</v>
      </c>
      <c r="R1067" s="135" t="str">
        <f>_xlfn.XLOOKUP(Tabla20[[#This Row],[cedula]],EMPXSEXO[NODOC],EMPXSEXO[GENERO])</f>
        <v>M</v>
      </c>
      <c r="S1067" s="135" t="str">
        <f>_xlfn.XLOOKUP(Tabla20[[#This Row],[nomdepto]],Tabla21[LUGAR],Tabla21[CODLUGAR])</f>
        <v>01.83.00.00.00.20.02</v>
      </c>
      <c r="T1067" s="135" t="s">
        <v>3724</v>
      </c>
      <c r="U1067" s="135" t="s">
        <v>3723</v>
      </c>
      <c r="V1067" s="137">
        <v>0</v>
      </c>
      <c r="W1067" s="137">
        <v>0</v>
      </c>
      <c r="X1067" s="140">
        <v>0</v>
      </c>
      <c r="Y1067" s="137">
        <v>0</v>
      </c>
      <c r="Z1067" s="137">
        <v>0</v>
      </c>
      <c r="AA1067" s="138">
        <v>25</v>
      </c>
      <c r="AB1067" s="137">
        <v>0</v>
      </c>
      <c r="AC1067" s="137">
        <v>0</v>
      </c>
      <c r="AD1067" s="137">
        <v>0</v>
      </c>
    </row>
    <row r="1068" spans="1:30" hidden="1">
      <c r="A1068" t="str">
        <f>Tabla20[[#This Row],[cedula]]&amp;Tabla20[[#This Row],[prog]]&amp;LEFT(Tabla20[[#This Row],[tipo]],3)</f>
        <v>0010012640801TEM</v>
      </c>
      <c r="B1068" s="135" t="s">
        <v>2462</v>
      </c>
      <c r="C1068" s="135" t="s">
        <v>2659</v>
      </c>
      <c r="D1068" s="135" t="s">
        <v>2493</v>
      </c>
      <c r="E1068" s="135" t="s">
        <v>3181</v>
      </c>
      <c r="F1068" s="135" t="s">
        <v>3182</v>
      </c>
      <c r="G1068" s="135" t="s">
        <v>3184</v>
      </c>
      <c r="H1068" s="135" t="s">
        <v>2249</v>
      </c>
      <c r="I1068" s="135" t="s">
        <v>1370</v>
      </c>
      <c r="J1068" s="135" t="s">
        <v>99</v>
      </c>
      <c r="K1068" s="135" t="s">
        <v>665</v>
      </c>
      <c r="L1068" s="138">
        <v>45000</v>
      </c>
      <c r="M1068" s="138">
        <v>1148.33</v>
      </c>
      <c r="N1068" s="138">
        <v>1368</v>
      </c>
      <c r="O1068" s="138">
        <v>1291.5</v>
      </c>
      <c r="P1068" s="138">
        <f>SUM(Tabla20[[#This Row],[ADP]:[SFS - Salud Padres]])</f>
        <v>25</v>
      </c>
      <c r="Q1068" s="138">
        <v>41167.17</v>
      </c>
      <c r="R1068" s="135" t="str">
        <f>_xlfn.XLOOKUP(Tabla20[[#This Row],[cedula]],EMPXSEXO[NODOC],EMPXSEXO[GENERO])</f>
        <v>M</v>
      </c>
      <c r="S1068" s="135" t="str">
        <f>_xlfn.XLOOKUP(Tabla20[[#This Row],[nomdepto]],Tabla21[LUGAR],Tabla21[CODLUGAR])</f>
        <v>01.83.00.00.00.21</v>
      </c>
      <c r="T1068" s="135" t="s">
        <v>3724</v>
      </c>
      <c r="U1068" s="135" t="s">
        <v>3723</v>
      </c>
      <c r="V1068" s="137">
        <v>0</v>
      </c>
      <c r="W1068" s="137">
        <v>0</v>
      </c>
      <c r="X1068" s="137">
        <v>0</v>
      </c>
      <c r="Y1068" s="137">
        <v>0</v>
      </c>
      <c r="Z1068" s="137">
        <v>0</v>
      </c>
      <c r="AA1068" s="138">
        <v>25</v>
      </c>
      <c r="AB1068" s="137">
        <v>0</v>
      </c>
      <c r="AC1068" s="137">
        <v>0</v>
      </c>
      <c r="AD1068" s="137">
        <v>0</v>
      </c>
    </row>
    <row r="1069" spans="1:30" hidden="1">
      <c r="A1069" t="str">
        <f>Tabla20[[#This Row],[cedula]]&amp;Tabla20[[#This Row],[prog]]&amp;LEFT(Tabla20[[#This Row],[tipo]],3)</f>
        <v>0230134705601TEM</v>
      </c>
      <c r="B1069" s="135" t="s">
        <v>2462</v>
      </c>
      <c r="C1069" s="135" t="s">
        <v>2659</v>
      </c>
      <c r="D1069" s="135" t="s">
        <v>2493</v>
      </c>
      <c r="E1069" s="135" t="s">
        <v>3181</v>
      </c>
      <c r="F1069" s="135" t="s">
        <v>3182</v>
      </c>
      <c r="G1069" s="135" t="s">
        <v>3190</v>
      </c>
      <c r="H1069" s="135" t="s">
        <v>2326</v>
      </c>
      <c r="I1069" s="135" t="s">
        <v>961</v>
      </c>
      <c r="J1069" s="135" t="s">
        <v>128</v>
      </c>
      <c r="K1069" s="135" t="s">
        <v>249</v>
      </c>
      <c r="L1069" s="138">
        <v>135000</v>
      </c>
      <c r="M1069" s="138">
        <v>20338.240000000002</v>
      </c>
      <c r="N1069" s="138">
        <v>4104</v>
      </c>
      <c r="O1069" s="138">
        <v>3874.5</v>
      </c>
      <c r="P1069" s="138">
        <f>SUM(Tabla20[[#This Row],[ADP]:[SFS - Salud Padres]])</f>
        <v>25</v>
      </c>
      <c r="Q1069" s="138">
        <v>106658.26</v>
      </c>
      <c r="R1069" s="135" t="str">
        <f>_xlfn.XLOOKUP(Tabla20[[#This Row],[cedula]],EMPXSEXO[NODOC],EMPXSEXO[GENERO])</f>
        <v>F</v>
      </c>
      <c r="S1069" s="135" t="str">
        <f>_xlfn.XLOOKUP(Tabla20[[#This Row],[nomdepto]],Tabla21[LUGAR],Tabla21[CODLUGAR])</f>
        <v>01.83.00.00.00.22</v>
      </c>
      <c r="T1069" s="135" t="s">
        <v>3724</v>
      </c>
      <c r="U1069" s="135" t="s">
        <v>3723</v>
      </c>
      <c r="V1069" s="137">
        <v>0</v>
      </c>
      <c r="W1069" s="140">
        <v>0</v>
      </c>
      <c r="X1069" s="141">
        <v>0</v>
      </c>
      <c r="Y1069" s="137">
        <v>0</v>
      </c>
      <c r="Z1069" s="137">
        <v>0</v>
      </c>
      <c r="AA1069" s="138">
        <v>25</v>
      </c>
      <c r="AB1069" s="137">
        <v>0</v>
      </c>
      <c r="AC1069" s="137">
        <v>0</v>
      </c>
      <c r="AD1069" s="137">
        <v>0</v>
      </c>
    </row>
    <row r="1070" spans="1:30" hidden="1">
      <c r="A1070" t="str">
        <f>Tabla20[[#This Row],[cedula]]&amp;Tabla20[[#This Row],[prog]]&amp;LEFT(Tabla20[[#This Row],[tipo]],3)</f>
        <v>0010919272401TEM</v>
      </c>
      <c r="B1070" s="135" t="s">
        <v>2462</v>
      </c>
      <c r="C1070" s="135" t="s">
        <v>2659</v>
      </c>
      <c r="D1070" s="135" t="s">
        <v>2493</v>
      </c>
      <c r="E1070" s="135" t="s">
        <v>3181</v>
      </c>
      <c r="F1070" s="135" t="s">
        <v>3182</v>
      </c>
      <c r="G1070" s="135" t="s">
        <v>3184</v>
      </c>
      <c r="H1070" s="135" t="s">
        <v>2255</v>
      </c>
      <c r="I1070" s="135" t="s">
        <v>1479</v>
      </c>
      <c r="J1070" s="135" t="s">
        <v>99</v>
      </c>
      <c r="K1070" s="135" t="s">
        <v>249</v>
      </c>
      <c r="L1070" s="138">
        <v>90000</v>
      </c>
      <c r="M1070" s="138">
        <v>9753.1200000000008</v>
      </c>
      <c r="N1070" s="138">
        <v>2736</v>
      </c>
      <c r="O1070" s="138">
        <v>2583</v>
      </c>
      <c r="P1070" s="138">
        <f>SUM(Tabla20[[#This Row],[ADP]:[SFS - Salud Padres]])</f>
        <v>25</v>
      </c>
      <c r="Q1070" s="138">
        <v>74902.880000000005</v>
      </c>
      <c r="R1070" s="135" t="str">
        <f>_xlfn.XLOOKUP(Tabla20[[#This Row],[cedula]],EMPXSEXO[NODOC],EMPXSEXO[GENERO])</f>
        <v>F</v>
      </c>
      <c r="S1070" s="135" t="str">
        <f>_xlfn.XLOOKUP(Tabla20[[#This Row],[nomdepto]],Tabla21[LUGAR],Tabla21[CODLUGAR])</f>
        <v>01.83.00.00.00.22</v>
      </c>
      <c r="T1070" s="135" t="s">
        <v>3724</v>
      </c>
      <c r="U1070" s="135" t="s">
        <v>3723</v>
      </c>
      <c r="V1070" s="137">
        <v>0</v>
      </c>
      <c r="W1070" s="141">
        <v>0</v>
      </c>
      <c r="X1070" s="141">
        <v>0</v>
      </c>
      <c r="Y1070" s="137">
        <v>0</v>
      </c>
      <c r="Z1070" s="137">
        <v>0</v>
      </c>
      <c r="AA1070" s="138">
        <v>25</v>
      </c>
      <c r="AB1070" s="137">
        <v>0</v>
      </c>
      <c r="AC1070" s="137">
        <v>0</v>
      </c>
      <c r="AD1070" s="137">
        <v>0</v>
      </c>
    </row>
    <row r="1071" spans="1:30" hidden="1">
      <c r="A1071" t="str">
        <f>Tabla20[[#This Row],[cedula]]&amp;Tabla20[[#This Row],[prog]]&amp;LEFT(Tabla20[[#This Row],[tipo]],3)</f>
        <v>2230004106201TEM</v>
      </c>
      <c r="B1071" s="135" t="s">
        <v>2462</v>
      </c>
      <c r="C1071" s="135" t="s">
        <v>2659</v>
      </c>
      <c r="D1071" s="135" t="s">
        <v>2493</v>
      </c>
      <c r="E1071" s="135" t="s">
        <v>3181</v>
      </c>
      <c r="F1071" s="135" t="s">
        <v>3182</v>
      </c>
      <c r="G1071" s="135" t="s">
        <v>3186</v>
      </c>
      <c r="H1071" s="135" t="s">
        <v>2834</v>
      </c>
      <c r="I1071" s="135" t="s">
        <v>2833</v>
      </c>
      <c r="J1071" s="135" t="s">
        <v>2549</v>
      </c>
      <c r="K1071" s="135" t="s">
        <v>249</v>
      </c>
      <c r="L1071" s="138">
        <v>65000</v>
      </c>
      <c r="M1071" s="139">
        <v>4427.58</v>
      </c>
      <c r="N1071" s="138">
        <v>1976</v>
      </c>
      <c r="O1071" s="138">
        <v>1865.5</v>
      </c>
      <c r="P1071" s="138">
        <f>SUM(Tabla20[[#This Row],[ADP]:[SFS - Salud Padres]])</f>
        <v>25</v>
      </c>
      <c r="Q1071" s="138">
        <v>56705.919999999998</v>
      </c>
      <c r="R1071" s="135" t="str">
        <f>_xlfn.XLOOKUP(Tabla20[[#This Row],[cedula]],EMPXSEXO[NODOC],EMPXSEXO[GENERO])</f>
        <v>F</v>
      </c>
      <c r="S1071" s="135" t="str">
        <f>_xlfn.XLOOKUP(Tabla20[[#This Row],[nomdepto]],Tabla21[LUGAR],Tabla21[CODLUGAR])</f>
        <v>01.83.00.00.00.22</v>
      </c>
      <c r="T1071" s="135" t="s">
        <v>3724</v>
      </c>
      <c r="U1071" s="135" t="s">
        <v>3723</v>
      </c>
      <c r="V1071" s="137">
        <v>0</v>
      </c>
      <c r="W1071" s="137">
        <v>0</v>
      </c>
      <c r="X1071" s="141">
        <v>0</v>
      </c>
      <c r="Y1071" s="137">
        <v>0</v>
      </c>
      <c r="Z1071" s="141">
        <v>0</v>
      </c>
      <c r="AA1071" s="138">
        <v>25</v>
      </c>
      <c r="AB1071" s="137">
        <v>0</v>
      </c>
      <c r="AC1071" s="137">
        <v>0</v>
      </c>
      <c r="AD1071" s="137">
        <v>0</v>
      </c>
    </row>
    <row r="1072" spans="1:30" hidden="1">
      <c r="A1072" t="str">
        <f>Tabla20[[#This Row],[cedula]]&amp;Tabla20[[#This Row],[prog]]&amp;LEFT(Tabla20[[#This Row],[tipo]],3)</f>
        <v>0010977673201TEM</v>
      </c>
      <c r="B1072" s="135" t="s">
        <v>2462</v>
      </c>
      <c r="C1072" s="135" t="s">
        <v>2659</v>
      </c>
      <c r="D1072" s="135" t="s">
        <v>2493</v>
      </c>
      <c r="E1072" s="135" t="s">
        <v>3181</v>
      </c>
      <c r="F1072" s="135" t="s">
        <v>3182</v>
      </c>
      <c r="G1072" s="135" t="s">
        <v>3184</v>
      </c>
      <c r="H1072" s="135" t="s">
        <v>2466</v>
      </c>
      <c r="I1072" s="135" t="s">
        <v>2477</v>
      </c>
      <c r="J1072" s="135" t="s">
        <v>59</v>
      </c>
      <c r="K1072" s="135" t="s">
        <v>276</v>
      </c>
      <c r="L1072" s="138">
        <v>175000</v>
      </c>
      <c r="M1072" s="138">
        <v>29747.24</v>
      </c>
      <c r="N1072" s="138">
        <v>5320</v>
      </c>
      <c r="O1072" s="138">
        <v>5022.5</v>
      </c>
      <c r="P1072" s="138">
        <f>SUM(Tabla20[[#This Row],[ADP]:[SFS - Salud Padres]])</f>
        <v>4025</v>
      </c>
      <c r="Q1072" s="138">
        <v>130885.26</v>
      </c>
      <c r="R1072" s="135" t="str">
        <f>_xlfn.XLOOKUP(Tabla20[[#This Row],[cedula]],EMPXSEXO[NODOC],EMPXSEXO[GENERO])</f>
        <v>M</v>
      </c>
      <c r="S1072" s="135" t="str">
        <f>_xlfn.XLOOKUP(Tabla20[[#This Row],[nomdepto]],Tabla21[LUGAR],Tabla21[CODLUGAR])</f>
        <v>01.83.00.00.11</v>
      </c>
      <c r="T1072" s="135" t="s">
        <v>3724</v>
      </c>
      <c r="U1072" s="135" t="s">
        <v>3723</v>
      </c>
      <c r="V1072" s="137">
        <v>0</v>
      </c>
      <c r="W1072" s="139">
        <v>4000</v>
      </c>
      <c r="X1072" s="140">
        <v>0</v>
      </c>
      <c r="Y1072" s="137">
        <v>0</v>
      </c>
      <c r="Z1072" s="141">
        <v>0</v>
      </c>
      <c r="AA1072" s="138">
        <v>25</v>
      </c>
      <c r="AB1072" s="137">
        <v>0</v>
      </c>
      <c r="AC1072" s="137">
        <v>0</v>
      </c>
      <c r="AD1072" s="137">
        <v>0</v>
      </c>
    </row>
    <row r="1073" spans="1:30" hidden="1">
      <c r="A1073" t="str">
        <f>Tabla20[[#This Row],[cedula]]&amp;Tabla20[[#This Row],[prog]]&amp;LEFT(Tabla20[[#This Row],[tipo]],3)</f>
        <v>0010051679801TEM</v>
      </c>
      <c r="B1073" s="135" t="s">
        <v>2462</v>
      </c>
      <c r="C1073" s="135" t="s">
        <v>2659</v>
      </c>
      <c r="D1073" s="135" t="s">
        <v>2493</v>
      </c>
      <c r="E1073" s="135" t="s">
        <v>3181</v>
      </c>
      <c r="F1073" s="135" t="s">
        <v>3182</v>
      </c>
      <c r="G1073" s="135" t="s">
        <v>3193</v>
      </c>
      <c r="H1073" s="135" t="s">
        <v>3009</v>
      </c>
      <c r="I1073" s="135" t="s">
        <v>3029</v>
      </c>
      <c r="J1073" s="135" t="s">
        <v>2556</v>
      </c>
      <c r="K1073" s="135" t="s">
        <v>276</v>
      </c>
      <c r="L1073" s="138">
        <v>70000</v>
      </c>
      <c r="M1073" s="140">
        <v>0</v>
      </c>
      <c r="N1073" s="138">
        <v>2128</v>
      </c>
      <c r="O1073" s="138">
        <v>2009</v>
      </c>
      <c r="P1073" s="138">
        <f>SUM(Tabla20[[#This Row],[ADP]:[SFS - Salud Padres]])</f>
        <v>3071</v>
      </c>
      <c r="Q1073" s="138">
        <v>62792</v>
      </c>
      <c r="R1073" s="135" t="str">
        <f>_xlfn.XLOOKUP(Tabla20[[#This Row],[cedula]],EMPXSEXO[NODOC],EMPXSEXO[GENERO])</f>
        <v>F</v>
      </c>
      <c r="S1073" s="135" t="str">
        <f>_xlfn.XLOOKUP(Tabla20[[#This Row],[nomdepto]],Tabla21[LUGAR],Tabla21[CODLUGAR])</f>
        <v>01.83.00.00.11</v>
      </c>
      <c r="T1073" s="135" t="s">
        <v>3724</v>
      </c>
      <c r="U1073" s="135" t="s">
        <v>3723</v>
      </c>
      <c r="V1073" s="137">
        <v>0</v>
      </c>
      <c r="W1073" s="141">
        <v>0</v>
      </c>
      <c r="X1073" s="139">
        <v>3046</v>
      </c>
      <c r="Y1073" s="137">
        <v>0</v>
      </c>
      <c r="Z1073" s="137">
        <v>0</v>
      </c>
      <c r="AA1073" s="138">
        <v>25</v>
      </c>
      <c r="AB1073" s="137">
        <v>0</v>
      </c>
      <c r="AC1073" s="137">
        <v>0</v>
      </c>
      <c r="AD1073" s="137">
        <v>0</v>
      </c>
    </row>
    <row r="1074" spans="1:30" hidden="1">
      <c r="A1074" t="str">
        <f>Tabla20[[#This Row],[cedula]]&amp;Tabla20[[#This Row],[prog]]&amp;LEFT(Tabla20[[#This Row],[tipo]],3)</f>
        <v>2230021020401TEM</v>
      </c>
      <c r="B1074" s="135" t="s">
        <v>2462</v>
      </c>
      <c r="C1074" s="135" t="s">
        <v>2659</v>
      </c>
      <c r="D1074" s="135" t="s">
        <v>2493</v>
      </c>
      <c r="E1074" s="135" t="s">
        <v>3181</v>
      </c>
      <c r="F1074" s="135" t="s">
        <v>3182</v>
      </c>
      <c r="G1074" s="135" t="s">
        <v>3185</v>
      </c>
      <c r="H1074" s="135" t="s">
        <v>2824</v>
      </c>
      <c r="I1074" s="135" t="s">
        <v>2823</v>
      </c>
      <c r="J1074" s="135" t="s">
        <v>128</v>
      </c>
      <c r="K1074" s="135" t="s">
        <v>1656</v>
      </c>
      <c r="L1074" s="138">
        <v>125000</v>
      </c>
      <c r="M1074" s="138">
        <v>17985.990000000002</v>
      </c>
      <c r="N1074" s="138">
        <v>3800</v>
      </c>
      <c r="O1074" s="138">
        <v>3587.5</v>
      </c>
      <c r="P1074" s="138">
        <f>SUM(Tabla20[[#This Row],[ADP]:[SFS - Salud Padres]])</f>
        <v>25</v>
      </c>
      <c r="Q1074" s="138">
        <v>99601.51</v>
      </c>
      <c r="R1074" s="135" t="str">
        <f>_xlfn.XLOOKUP(Tabla20[[#This Row],[cedula]],EMPXSEXO[NODOC],EMPXSEXO[GENERO])</f>
        <v>F</v>
      </c>
      <c r="S1074" s="135" t="str">
        <f>_xlfn.XLOOKUP(Tabla20[[#This Row],[nomdepto]],Tabla21[LUGAR],Tabla21[CODLUGAR])</f>
        <v>01.83.00.00.11.01</v>
      </c>
      <c r="T1074" s="135" t="s">
        <v>3724</v>
      </c>
      <c r="U1074" s="135" t="s">
        <v>3723</v>
      </c>
      <c r="V1074" s="137">
        <v>0</v>
      </c>
      <c r="W1074" s="137">
        <v>0</v>
      </c>
      <c r="X1074" s="137">
        <v>0</v>
      </c>
      <c r="Y1074" s="137">
        <v>0</v>
      </c>
      <c r="Z1074" s="137">
        <v>0</v>
      </c>
      <c r="AA1074" s="138">
        <v>25</v>
      </c>
      <c r="AB1074" s="137">
        <v>0</v>
      </c>
      <c r="AC1074" s="137">
        <v>0</v>
      </c>
      <c r="AD1074" s="137">
        <v>0</v>
      </c>
    </row>
    <row r="1075" spans="1:30" hidden="1">
      <c r="A1075" t="str">
        <f>Tabla20[[#This Row],[cedula]]&amp;Tabla20[[#This Row],[prog]]&amp;LEFT(Tabla20[[#This Row],[tipo]],3)</f>
        <v>0410015687801TEM</v>
      </c>
      <c r="B1075" s="135" t="s">
        <v>2462</v>
      </c>
      <c r="C1075" s="135" t="s">
        <v>2659</v>
      </c>
      <c r="D1075" s="135" t="s">
        <v>2493</v>
      </c>
      <c r="E1075" s="135" t="s">
        <v>3181</v>
      </c>
      <c r="F1075" s="135" t="s">
        <v>3182</v>
      </c>
      <c r="G1075" s="135" t="s">
        <v>3186</v>
      </c>
      <c r="H1075" s="135" t="s">
        <v>2246</v>
      </c>
      <c r="I1075" s="135" t="s">
        <v>2645</v>
      </c>
      <c r="J1075" s="135" t="s">
        <v>128</v>
      </c>
      <c r="K1075" s="135" t="s">
        <v>260</v>
      </c>
      <c r="L1075" s="138">
        <v>110000</v>
      </c>
      <c r="M1075" s="138">
        <v>14457.62</v>
      </c>
      <c r="N1075" s="138">
        <v>3344</v>
      </c>
      <c r="O1075" s="138">
        <v>3157</v>
      </c>
      <c r="P1075" s="138">
        <f>SUM(Tabla20[[#This Row],[ADP]:[SFS - Salud Padres]])</f>
        <v>1579.48</v>
      </c>
      <c r="Q1075" s="138">
        <v>87461.9</v>
      </c>
      <c r="R1075" s="135" t="str">
        <f>_xlfn.XLOOKUP(Tabla20[[#This Row],[cedula]],EMPXSEXO[NODOC],EMPXSEXO[GENERO])</f>
        <v>F</v>
      </c>
      <c r="S1075" s="135" t="str">
        <f>_xlfn.XLOOKUP(Tabla20[[#This Row],[nomdepto]],Tabla21[LUGAR],Tabla21[CODLUGAR])</f>
        <v>01.83.00.00.11.02</v>
      </c>
      <c r="T1075" s="135" t="s">
        <v>3724</v>
      </c>
      <c r="U1075" s="135" t="s">
        <v>3723</v>
      </c>
      <c r="V1075" s="137">
        <v>0</v>
      </c>
      <c r="W1075" s="139">
        <v>1554.48</v>
      </c>
      <c r="X1075" s="141">
        <v>0</v>
      </c>
      <c r="Y1075" s="137">
        <v>0</v>
      </c>
      <c r="Z1075" s="141">
        <v>0</v>
      </c>
      <c r="AA1075" s="138">
        <v>25</v>
      </c>
      <c r="AB1075" s="137">
        <v>0</v>
      </c>
      <c r="AC1075" s="137">
        <v>0</v>
      </c>
      <c r="AD1075" s="141">
        <v>0</v>
      </c>
    </row>
    <row r="1076" spans="1:30" hidden="1">
      <c r="A1076" t="str">
        <f>Tabla20[[#This Row],[cedula]]&amp;Tabla20[[#This Row],[prog]]&amp;LEFT(Tabla20[[#This Row],[tipo]],3)</f>
        <v>0011390396701TEM</v>
      </c>
      <c r="B1076" s="135" t="s">
        <v>2462</v>
      </c>
      <c r="C1076" s="135" t="s">
        <v>2659</v>
      </c>
      <c r="D1076" s="135" t="s">
        <v>2493</v>
      </c>
      <c r="E1076" s="135" t="s">
        <v>3181</v>
      </c>
      <c r="F1076" s="135" t="s">
        <v>3182</v>
      </c>
      <c r="G1076" s="135" t="s">
        <v>3186</v>
      </c>
      <c r="H1076" s="135" t="s">
        <v>3692</v>
      </c>
      <c r="I1076" s="135" t="s">
        <v>3691</v>
      </c>
      <c r="J1076" s="135" t="s">
        <v>2814</v>
      </c>
      <c r="K1076" s="135" t="s">
        <v>579</v>
      </c>
      <c r="L1076" s="138">
        <v>90000</v>
      </c>
      <c r="M1076" s="139">
        <v>9753.1200000000008</v>
      </c>
      <c r="N1076" s="138">
        <v>2736</v>
      </c>
      <c r="O1076" s="138">
        <v>2583</v>
      </c>
      <c r="P1076" s="138">
        <f>SUM(Tabla20[[#This Row],[ADP]:[SFS - Salud Padres]])</f>
        <v>25</v>
      </c>
      <c r="Q1076" s="138">
        <v>74902.880000000005</v>
      </c>
      <c r="R1076" s="135" t="str">
        <f>_xlfn.XLOOKUP(Tabla20[[#This Row],[cedula]],EMPXSEXO[NODOC],EMPXSEXO[GENERO])</f>
        <v>M</v>
      </c>
      <c r="S1076" s="135" t="str">
        <f>_xlfn.XLOOKUP(Tabla20[[#This Row],[nomdepto]],Tabla21[LUGAR],Tabla21[CODLUGAR])</f>
        <v>01.83.00.00.11.02.01</v>
      </c>
      <c r="T1076" s="135" t="s">
        <v>3724</v>
      </c>
      <c r="U1076" s="135" t="s">
        <v>3723</v>
      </c>
      <c r="V1076" s="137">
        <v>0</v>
      </c>
      <c r="W1076" s="137">
        <v>0</v>
      </c>
      <c r="X1076" s="141">
        <v>0</v>
      </c>
      <c r="Y1076" s="137">
        <v>0</v>
      </c>
      <c r="Z1076" s="141">
        <v>0</v>
      </c>
      <c r="AA1076" s="138">
        <v>25</v>
      </c>
      <c r="AB1076" s="137">
        <v>0</v>
      </c>
      <c r="AC1076" s="137">
        <v>0</v>
      </c>
      <c r="AD1076" s="137">
        <v>0</v>
      </c>
    </row>
    <row r="1077" spans="1:30" hidden="1">
      <c r="A1077" t="str">
        <f>Tabla20[[#This Row],[cedula]]&amp;Tabla20[[#This Row],[prog]]&amp;LEFT(Tabla20[[#This Row],[tipo]],3)</f>
        <v>0011843608801TEM</v>
      </c>
      <c r="B1077" s="135" t="s">
        <v>2462</v>
      </c>
      <c r="C1077" s="135" t="s">
        <v>2659</v>
      </c>
      <c r="D1077" s="135" t="s">
        <v>2493</v>
      </c>
      <c r="E1077" s="135" t="s">
        <v>3181</v>
      </c>
      <c r="F1077" s="135" t="s">
        <v>3182</v>
      </c>
      <c r="G1077" s="135" t="s">
        <v>3186</v>
      </c>
      <c r="H1077" s="135" t="s">
        <v>2666</v>
      </c>
      <c r="I1077" s="135" t="s">
        <v>2665</v>
      </c>
      <c r="J1077" s="135" t="s">
        <v>128</v>
      </c>
      <c r="K1077" s="135" t="s">
        <v>560</v>
      </c>
      <c r="L1077" s="138">
        <v>75000</v>
      </c>
      <c r="M1077" s="138">
        <v>5993.89</v>
      </c>
      <c r="N1077" s="138">
        <v>2280</v>
      </c>
      <c r="O1077" s="138">
        <v>2152.5</v>
      </c>
      <c r="P1077" s="138">
        <f>SUM(Tabla20[[#This Row],[ADP]:[SFS - Salud Padres]])</f>
        <v>4148.45</v>
      </c>
      <c r="Q1077" s="138">
        <v>60425.16</v>
      </c>
      <c r="R1077" s="135" t="str">
        <f>_xlfn.XLOOKUP(Tabla20[[#This Row],[cedula]],EMPXSEXO[NODOC],EMPXSEXO[GENERO])</f>
        <v>M</v>
      </c>
      <c r="S1077" s="135" t="str">
        <f>_xlfn.XLOOKUP(Tabla20[[#This Row],[nomdepto]],Tabla21[LUGAR],Tabla21[CODLUGAR])</f>
        <v>01.83.00.00.11.02.02</v>
      </c>
      <c r="T1077" s="135" t="s">
        <v>3724</v>
      </c>
      <c r="U1077" s="135" t="s">
        <v>3723</v>
      </c>
      <c r="V1077" s="137">
        <v>0</v>
      </c>
      <c r="W1077" s="137">
        <v>0</v>
      </c>
      <c r="X1077" s="139">
        <v>2546</v>
      </c>
      <c r="Y1077" s="137">
        <v>0</v>
      </c>
      <c r="Z1077" s="137">
        <v>0</v>
      </c>
      <c r="AA1077" s="138">
        <v>25</v>
      </c>
      <c r="AB1077" s="137">
        <v>0</v>
      </c>
      <c r="AC1077" s="137">
        <v>0</v>
      </c>
      <c r="AD1077" s="139">
        <v>1577.45</v>
      </c>
    </row>
    <row r="1078" spans="1:30" hidden="1">
      <c r="A1078" t="str">
        <f>Tabla20[[#This Row],[cedula]]&amp;Tabla20[[#This Row],[prog]]&amp;LEFT(Tabla20[[#This Row],[tipo]],3)</f>
        <v>4021371573901TEM</v>
      </c>
      <c r="B1078" s="135" t="s">
        <v>2462</v>
      </c>
      <c r="C1078" s="135" t="s">
        <v>2659</v>
      </c>
      <c r="D1078" s="135" t="s">
        <v>2493</v>
      </c>
      <c r="E1078" s="135" t="s">
        <v>3181</v>
      </c>
      <c r="F1078" s="135" t="s">
        <v>3182</v>
      </c>
      <c r="G1078" s="135" t="s">
        <v>3184</v>
      </c>
      <c r="H1078" s="135" t="s">
        <v>2755</v>
      </c>
      <c r="I1078" s="135" t="s">
        <v>2754</v>
      </c>
      <c r="J1078" s="135" t="s">
        <v>3266</v>
      </c>
      <c r="K1078" s="135" t="s">
        <v>203</v>
      </c>
      <c r="L1078" s="138">
        <v>70000</v>
      </c>
      <c r="M1078" s="139">
        <v>5368.48</v>
      </c>
      <c r="N1078" s="138">
        <v>2128</v>
      </c>
      <c r="O1078" s="138">
        <v>2009</v>
      </c>
      <c r="P1078" s="138">
        <f>SUM(Tabla20[[#This Row],[ADP]:[SFS - Salud Padres]])</f>
        <v>25</v>
      </c>
      <c r="Q1078" s="138">
        <v>60469.52</v>
      </c>
      <c r="R1078" s="135" t="str">
        <f>_xlfn.XLOOKUP(Tabla20[[#This Row],[cedula]],EMPXSEXO[NODOC],EMPXSEXO[GENERO])</f>
        <v>F</v>
      </c>
      <c r="S1078" s="135" t="str">
        <f>_xlfn.XLOOKUP(Tabla20[[#This Row],[nomdepto]],Tabla21[LUGAR],Tabla21[CODLUGAR])</f>
        <v>01.83.00.00.11.03</v>
      </c>
      <c r="T1078" s="135" t="s">
        <v>3724</v>
      </c>
      <c r="U1078" s="135" t="s">
        <v>3723</v>
      </c>
      <c r="V1078" s="137">
        <v>0</v>
      </c>
      <c r="W1078" s="141">
        <v>0</v>
      </c>
      <c r="X1078" s="137">
        <v>0</v>
      </c>
      <c r="Y1078" s="137">
        <v>0</v>
      </c>
      <c r="Z1078" s="137">
        <v>0</v>
      </c>
      <c r="AA1078" s="138">
        <v>25</v>
      </c>
      <c r="AB1078" s="137">
        <v>0</v>
      </c>
      <c r="AC1078" s="137">
        <v>0</v>
      </c>
      <c r="AD1078" s="137">
        <v>0</v>
      </c>
    </row>
    <row r="1079" spans="1:30" hidden="1">
      <c r="A1079" t="str">
        <f>Tabla20[[#This Row],[cedula]]&amp;Tabla20[[#This Row],[prog]]&amp;LEFT(Tabla20[[#This Row],[tipo]],3)</f>
        <v>4022180101801TEM</v>
      </c>
      <c r="B1079" s="135" t="s">
        <v>2462</v>
      </c>
      <c r="C1079" s="135" t="s">
        <v>2659</v>
      </c>
      <c r="D1079" s="135" t="s">
        <v>2493</v>
      </c>
      <c r="E1079" s="135" t="s">
        <v>3181</v>
      </c>
      <c r="F1079" s="135" t="s">
        <v>3182</v>
      </c>
      <c r="G1079" s="135" t="s">
        <v>3189</v>
      </c>
      <c r="H1079" s="135" t="s">
        <v>2331</v>
      </c>
      <c r="I1079" s="135" t="s">
        <v>1402</v>
      </c>
      <c r="J1079" s="135" t="s">
        <v>3266</v>
      </c>
      <c r="K1079" s="135" t="s">
        <v>203</v>
      </c>
      <c r="L1079" s="138">
        <v>70000</v>
      </c>
      <c r="M1079" s="138">
        <v>5368.48</v>
      </c>
      <c r="N1079" s="138">
        <v>2128</v>
      </c>
      <c r="O1079" s="138">
        <v>2009</v>
      </c>
      <c r="P1079" s="138">
        <f>SUM(Tabla20[[#This Row],[ADP]:[SFS - Salud Padres]])</f>
        <v>2171</v>
      </c>
      <c r="Q1079" s="138">
        <v>58323.519999999997</v>
      </c>
      <c r="R1079" s="135" t="str">
        <f>_xlfn.XLOOKUP(Tabla20[[#This Row],[cedula]],EMPXSEXO[NODOC],EMPXSEXO[GENERO])</f>
        <v>F</v>
      </c>
      <c r="S1079" s="135" t="str">
        <f>_xlfn.XLOOKUP(Tabla20[[#This Row],[nomdepto]],Tabla21[LUGAR],Tabla21[CODLUGAR])</f>
        <v>01.83.00.00.11.03</v>
      </c>
      <c r="T1079" s="135" t="s">
        <v>3724</v>
      </c>
      <c r="U1079" s="135" t="s">
        <v>3723</v>
      </c>
      <c r="V1079" s="137">
        <v>0</v>
      </c>
      <c r="W1079" s="140">
        <v>0</v>
      </c>
      <c r="X1079" s="138">
        <v>2146</v>
      </c>
      <c r="Y1079" s="137">
        <v>0</v>
      </c>
      <c r="Z1079" s="141">
        <v>0</v>
      </c>
      <c r="AA1079" s="138">
        <v>25</v>
      </c>
      <c r="AB1079" s="137">
        <v>0</v>
      </c>
      <c r="AC1079" s="137">
        <v>0</v>
      </c>
      <c r="AD1079" s="137">
        <v>0</v>
      </c>
    </row>
    <row r="1080" spans="1:30" hidden="1">
      <c r="A1080" t="str">
        <f>Tabla20[[#This Row],[cedula]]&amp;Tabla20[[#This Row],[prog]]&amp;LEFT(Tabla20[[#This Row],[tipo]],3)</f>
        <v>2240033787301TEM</v>
      </c>
      <c r="B1080" s="135" t="s">
        <v>2462</v>
      </c>
      <c r="C1080" s="135" t="s">
        <v>2659</v>
      </c>
      <c r="D1080" s="135" t="s">
        <v>2493</v>
      </c>
      <c r="E1080" s="135" t="s">
        <v>3181</v>
      </c>
      <c r="F1080" s="135" t="s">
        <v>3182</v>
      </c>
      <c r="G1080" s="135" t="s">
        <v>3189</v>
      </c>
      <c r="H1080" s="135" t="s">
        <v>2244</v>
      </c>
      <c r="I1080" s="135" t="s">
        <v>1369</v>
      </c>
      <c r="J1080" s="135" t="s">
        <v>3266</v>
      </c>
      <c r="K1080" s="135" t="s">
        <v>203</v>
      </c>
      <c r="L1080" s="138">
        <v>65000</v>
      </c>
      <c r="M1080" s="138">
        <v>4112.09</v>
      </c>
      <c r="N1080" s="138">
        <v>1976</v>
      </c>
      <c r="O1080" s="138">
        <v>1865.5</v>
      </c>
      <c r="P1080" s="138">
        <f>SUM(Tabla20[[#This Row],[ADP]:[SFS - Salud Padres]])</f>
        <v>1902.45</v>
      </c>
      <c r="Q1080" s="138">
        <v>55143.96</v>
      </c>
      <c r="R1080" s="135" t="str">
        <f>_xlfn.XLOOKUP(Tabla20[[#This Row],[cedula]],EMPXSEXO[NODOC],EMPXSEXO[GENERO])</f>
        <v>F</v>
      </c>
      <c r="S1080" s="135" t="str">
        <f>_xlfn.XLOOKUP(Tabla20[[#This Row],[nomdepto]],Tabla21[LUGAR],Tabla21[CODLUGAR])</f>
        <v>01.83.00.00.11.03</v>
      </c>
      <c r="T1080" s="135" t="s">
        <v>3724</v>
      </c>
      <c r="U1080" s="135" t="s">
        <v>3723</v>
      </c>
      <c r="V1080" s="137">
        <v>0</v>
      </c>
      <c r="W1080" s="139">
        <v>300</v>
      </c>
      <c r="X1080" s="140">
        <v>0</v>
      </c>
      <c r="Y1080" s="137">
        <v>0</v>
      </c>
      <c r="Z1080" s="141">
        <v>0</v>
      </c>
      <c r="AA1080" s="138">
        <v>25</v>
      </c>
      <c r="AB1080" s="137">
        <v>0</v>
      </c>
      <c r="AC1080" s="137">
        <v>0</v>
      </c>
      <c r="AD1080" s="139">
        <v>1577.45</v>
      </c>
    </row>
    <row r="1081" spans="1:30" hidden="1">
      <c r="A1081" t="str">
        <f>Tabla20[[#This Row],[cedula]]&amp;Tabla20[[#This Row],[prog]]&amp;LEFT(Tabla20[[#This Row],[tipo]],3)</f>
        <v>0011503337501TEM</v>
      </c>
      <c r="B1081" s="135" t="s">
        <v>2462</v>
      </c>
      <c r="C1081" s="135" t="s">
        <v>2659</v>
      </c>
      <c r="D1081" s="135" t="s">
        <v>2493</v>
      </c>
      <c r="E1081" s="135" t="s">
        <v>3181</v>
      </c>
      <c r="F1081" s="135" t="s">
        <v>3182</v>
      </c>
      <c r="G1081" s="135" t="s">
        <v>3186</v>
      </c>
      <c r="H1081" s="135" t="s">
        <v>2668</v>
      </c>
      <c r="I1081" s="135" t="s">
        <v>2667</v>
      </c>
      <c r="J1081" s="135" t="s">
        <v>3266</v>
      </c>
      <c r="K1081" s="135" t="s">
        <v>203</v>
      </c>
      <c r="L1081" s="138">
        <v>50000</v>
      </c>
      <c r="M1081" s="138">
        <v>1854</v>
      </c>
      <c r="N1081" s="138">
        <v>1520</v>
      </c>
      <c r="O1081" s="138">
        <v>1435</v>
      </c>
      <c r="P1081" s="138">
        <f>SUM(Tabla20[[#This Row],[ADP]:[SFS - Salud Padres]])</f>
        <v>7071</v>
      </c>
      <c r="Q1081" s="138">
        <v>38120</v>
      </c>
      <c r="R1081" s="135" t="str">
        <f>_xlfn.XLOOKUP(Tabla20[[#This Row],[cedula]],EMPXSEXO[NODOC],EMPXSEXO[GENERO])</f>
        <v>F</v>
      </c>
      <c r="S1081" s="135" t="str">
        <f>_xlfn.XLOOKUP(Tabla20[[#This Row],[nomdepto]],Tabla21[LUGAR],Tabla21[CODLUGAR])</f>
        <v>01.83.00.00.11.03</v>
      </c>
      <c r="T1081" s="135" t="s">
        <v>3724</v>
      </c>
      <c r="U1081" s="135" t="s">
        <v>3723</v>
      </c>
      <c r="V1081" s="137">
        <v>0</v>
      </c>
      <c r="W1081" s="140">
        <v>0</v>
      </c>
      <c r="X1081" s="139">
        <v>7046</v>
      </c>
      <c r="Y1081" s="137">
        <v>0</v>
      </c>
      <c r="Z1081" s="137">
        <v>0</v>
      </c>
      <c r="AA1081" s="138">
        <v>25</v>
      </c>
      <c r="AB1081" s="137">
        <v>0</v>
      </c>
      <c r="AC1081" s="137">
        <v>0</v>
      </c>
      <c r="AD1081" s="140">
        <v>0</v>
      </c>
    </row>
    <row r="1082" spans="1:30" hidden="1">
      <c r="A1082" t="str">
        <f>Tabla20[[#This Row],[cedula]]&amp;Tabla20[[#This Row],[prog]]&amp;LEFT(Tabla20[[#This Row],[tipo]],3)</f>
        <v>2230119483701TEM</v>
      </c>
      <c r="B1082" s="135" t="s">
        <v>2462</v>
      </c>
      <c r="C1082" s="135" t="s">
        <v>2659</v>
      </c>
      <c r="D1082" s="135" t="s">
        <v>2493</v>
      </c>
      <c r="E1082" s="135" t="s">
        <v>3181</v>
      </c>
      <c r="F1082" s="135" t="s">
        <v>3182</v>
      </c>
      <c r="G1082" s="135" t="s">
        <v>3185</v>
      </c>
      <c r="H1082" s="135" t="s">
        <v>2676</v>
      </c>
      <c r="I1082" s="135" t="s">
        <v>2675</v>
      </c>
      <c r="J1082" s="135" t="s">
        <v>3266</v>
      </c>
      <c r="K1082" s="135" t="s">
        <v>203</v>
      </c>
      <c r="L1082" s="138">
        <v>50000</v>
      </c>
      <c r="M1082" s="139">
        <v>1854</v>
      </c>
      <c r="N1082" s="138">
        <v>1520</v>
      </c>
      <c r="O1082" s="138">
        <v>1435</v>
      </c>
      <c r="P1082" s="138">
        <f>SUM(Tabla20[[#This Row],[ADP]:[SFS - Salud Padres]])</f>
        <v>6071</v>
      </c>
      <c r="Q1082" s="138">
        <v>39120</v>
      </c>
      <c r="R1082" s="135" t="str">
        <f>_xlfn.XLOOKUP(Tabla20[[#This Row],[cedula]],EMPXSEXO[NODOC],EMPXSEXO[GENERO])</f>
        <v>F</v>
      </c>
      <c r="S1082" s="135" t="str">
        <f>_xlfn.XLOOKUP(Tabla20[[#This Row],[nomdepto]],Tabla21[LUGAR],Tabla21[CODLUGAR])</f>
        <v>01.83.00.00.11.03</v>
      </c>
      <c r="T1082" s="135" t="s">
        <v>3724</v>
      </c>
      <c r="U1082" s="135" t="s">
        <v>3723</v>
      </c>
      <c r="V1082" s="137">
        <v>0</v>
      </c>
      <c r="W1082" s="137">
        <v>0</v>
      </c>
      <c r="X1082" s="139">
        <v>6046</v>
      </c>
      <c r="Y1082" s="137">
        <v>0</v>
      </c>
      <c r="Z1082" s="137">
        <v>0</v>
      </c>
      <c r="AA1082" s="138">
        <v>25</v>
      </c>
      <c r="AB1082" s="137">
        <v>0</v>
      </c>
      <c r="AC1082" s="137">
        <v>0</v>
      </c>
      <c r="AD1082" s="137">
        <v>0</v>
      </c>
    </row>
    <row r="1083" spans="1:30" hidden="1">
      <c r="A1083" t="str">
        <f>Tabla20[[#This Row],[cedula]]&amp;Tabla20[[#This Row],[prog]]&amp;LEFT(Tabla20[[#This Row],[tipo]],3)</f>
        <v>2250032297301TEM</v>
      </c>
      <c r="B1083" s="135" t="s">
        <v>2462</v>
      </c>
      <c r="C1083" s="135" t="s">
        <v>2659</v>
      </c>
      <c r="D1083" s="135" t="s">
        <v>2493</v>
      </c>
      <c r="E1083" s="135" t="s">
        <v>3181</v>
      </c>
      <c r="F1083" s="135" t="s">
        <v>3182</v>
      </c>
      <c r="G1083" s="135" t="s">
        <v>3186</v>
      </c>
      <c r="H1083" s="135" t="s">
        <v>2272</v>
      </c>
      <c r="I1083" s="135" t="s">
        <v>1688</v>
      </c>
      <c r="J1083" s="135" t="s">
        <v>3266</v>
      </c>
      <c r="K1083" s="135" t="s">
        <v>203</v>
      </c>
      <c r="L1083" s="138">
        <v>45000</v>
      </c>
      <c r="M1083" s="138">
        <v>1148.33</v>
      </c>
      <c r="N1083" s="138">
        <v>1368</v>
      </c>
      <c r="O1083" s="138">
        <v>1291.5</v>
      </c>
      <c r="P1083" s="138">
        <f>SUM(Tabla20[[#This Row],[ADP]:[SFS - Salud Padres]])</f>
        <v>5515</v>
      </c>
      <c r="Q1083" s="138">
        <v>35677.17</v>
      </c>
      <c r="R1083" s="135" t="str">
        <f>_xlfn.XLOOKUP(Tabla20[[#This Row],[cedula]],EMPXSEXO[NODOC],EMPXSEXO[GENERO])</f>
        <v>F</v>
      </c>
      <c r="S1083" s="135" t="str">
        <f>_xlfn.XLOOKUP(Tabla20[[#This Row],[nomdepto]],Tabla21[LUGAR],Tabla21[CODLUGAR])</f>
        <v>01.83.00.00.11.03</v>
      </c>
      <c r="T1083" s="135" t="s">
        <v>3724</v>
      </c>
      <c r="U1083" s="135" t="s">
        <v>3723</v>
      </c>
      <c r="V1083" s="137">
        <v>0</v>
      </c>
      <c r="W1083" s="141">
        <v>0</v>
      </c>
      <c r="X1083" s="139">
        <v>5490</v>
      </c>
      <c r="Y1083" s="137">
        <v>0</v>
      </c>
      <c r="Z1083" s="137">
        <v>0</v>
      </c>
      <c r="AA1083" s="138">
        <v>25</v>
      </c>
      <c r="AB1083" s="137">
        <v>0</v>
      </c>
      <c r="AC1083" s="137">
        <v>0</v>
      </c>
      <c r="AD1083" s="137">
        <v>0</v>
      </c>
    </row>
    <row r="1084" spans="1:30" hidden="1">
      <c r="A1084" t="str">
        <f>Tabla20[[#This Row],[cedula]]&amp;Tabla20[[#This Row],[prog]]&amp;LEFT(Tabla20[[#This Row],[tipo]],3)</f>
        <v>2230054725801TEM</v>
      </c>
      <c r="B1084" s="135" t="s">
        <v>2462</v>
      </c>
      <c r="C1084" s="135" t="s">
        <v>2659</v>
      </c>
      <c r="D1084" s="135" t="s">
        <v>2493</v>
      </c>
      <c r="E1084" s="135" t="s">
        <v>3181</v>
      </c>
      <c r="F1084" s="135" t="s">
        <v>3182</v>
      </c>
      <c r="G1084" s="135" t="s">
        <v>3184</v>
      </c>
      <c r="H1084" s="135" t="s">
        <v>2314</v>
      </c>
      <c r="I1084" s="135" t="s">
        <v>1617</v>
      </c>
      <c r="J1084" s="135" t="s">
        <v>128</v>
      </c>
      <c r="K1084" s="135" t="s">
        <v>233</v>
      </c>
      <c r="L1084" s="138">
        <v>135000</v>
      </c>
      <c r="M1084" s="139">
        <v>20338.240000000002</v>
      </c>
      <c r="N1084" s="138">
        <v>4104</v>
      </c>
      <c r="O1084" s="138">
        <v>3874.5</v>
      </c>
      <c r="P1084" s="138">
        <f>SUM(Tabla20[[#This Row],[ADP]:[SFS - Salud Padres]])</f>
        <v>25</v>
      </c>
      <c r="Q1084" s="138">
        <v>106658.26</v>
      </c>
      <c r="R1084" s="135" t="str">
        <f>_xlfn.XLOOKUP(Tabla20[[#This Row],[cedula]],EMPXSEXO[NODOC],EMPXSEXO[GENERO])</f>
        <v>F</v>
      </c>
      <c r="S1084" s="135" t="str">
        <f>_xlfn.XLOOKUP(Tabla20[[#This Row],[nomdepto]],Tabla21[LUGAR],Tabla21[CODLUGAR])</f>
        <v>01.83.00.00.11.04</v>
      </c>
      <c r="T1084" s="135" t="s">
        <v>3724</v>
      </c>
      <c r="U1084" s="135" t="s">
        <v>3723</v>
      </c>
      <c r="V1084" s="137">
        <v>0</v>
      </c>
      <c r="W1084" s="137">
        <v>0</v>
      </c>
      <c r="X1084" s="137">
        <v>0</v>
      </c>
      <c r="Y1084" s="137">
        <v>0</v>
      </c>
      <c r="Z1084" s="137">
        <v>0</v>
      </c>
      <c r="AA1084" s="138">
        <v>25</v>
      </c>
      <c r="AB1084" s="137">
        <v>0</v>
      </c>
      <c r="AC1084" s="137">
        <v>0</v>
      </c>
      <c r="AD1084" s="137">
        <v>0</v>
      </c>
    </row>
    <row r="1085" spans="1:30" hidden="1">
      <c r="A1085" t="str">
        <f>Tabla20[[#This Row],[cedula]]&amp;Tabla20[[#This Row],[prog]]&amp;LEFT(Tabla20[[#This Row],[tipo]],3)</f>
        <v>0011609837701TEM</v>
      </c>
      <c r="B1085" s="135" t="s">
        <v>2462</v>
      </c>
      <c r="C1085" s="135" t="s">
        <v>2659</v>
      </c>
      <c r="D1085" s="135" t="s">
        <v>2493</v>
      </c>
      <c r="E1085" s="135" t="s">
        <v>3181</v>
      </c>
      <c r="F1085" s="135" t="s">
        <v>3182</v>
      </c>
      <c r="G1085" s="135" t="s">
        <v>3189</v>
      </c>
      <c r="H1085" s="135" t="s">
        <v>2288</v>
      </c>
      <c r="I1085" s="135" t="s">
        <v>938</v>
      </c>
      <c r="J1085" s="135" t="s">
        <v>255</v>
      </c>
      <c r="K1085" s="135" t="s">
        <v>233</v>
      </c>
      <c r="L1085" s="138">
        <v>70000</v>
      </c>
      <c r="M1085" s="139">
        <v>5368.48</v>
      </c>
      <c r="N1085" s="138">
        <v>2128</v>
      </c>
      <c r="O1085" s="138">
        <v>2009</v>
      </c>
      <c r="P1085" s="138">
        <f>SUM(Tabla20[[#This Row],[ADP]:[SFS - Salud Padres]])</f>
        <v>25</v>
      </c>
      <c r="Q1085" s="138">
        <v>60469.52</v>
      </c>
      <c r="R1085" s="135" t="str">
        <f>_xlfn.XLOOKUP(Tabla20[[#This Row],[cedula]],EMPXSEXO[NODOC],EMPXSEXO[GENERO])</f>
        <v>M</v>
      </c>
      <c r="S1085" s="135" t="str">
        <f>_xlfn.XLOOKUP(Tabla20[[#This Row],[nomdepto]],Tabla21[LUGAR],Tabla21[CODLUGAR])</f>
        <v>01.83.00.00.11.04</v>
      </c>
      <c r="T1085" s="135" t="s">
        <v>3724</v>
      </c>
      <c r="U1085" s="135" t="s">
        <v>3723</v>
      </c>
      <c r="V1085" s="137">
        <v>0</v>
      </c>
      <c r="W1085" s="137">
        <v>0</v>
      </c>
      <c r="X1085" s="141">
        <v>0</v>
      </c>
      <c r="Y1085" s="137">
        <v>0</v>
      </c>
      <c r="Z1085" s="137">
        <v>0</v>
      </c>
      <c r="AA1085" s="138">
        <v>25</v>
      </c>
      <c r="AB1085" s="137">
        <v>0</v>
      </c>
      <c r="AC1085" s="137">
        <v>0</v>
      </c>
      <c r="AD1085" s="137">
        <v>0</v>
      </c>
    </row>
    <row r="1086" spans="1:30" hidden="1">
      <c r="A1086" t="str">
        <f>Tabla20[[#This Row],[cedula]]&amp;Tabla20[[#This Row],[prog]]&amp;LEFT(Tabla20[[#This Row],[tipo]],3)</f>
        <v>0020149125501TEM</v>
      </c>
      <c r="B1086" s="135" t="s">
        <v>2462</v>
      </c>
      <c r="C1086" s="135" t="s">
        <v>2659</v>
      </c>
      <c r="D1086" s="135" t="s">
        <v>2493</v>
      </c>
      <c r="E1086" s="135" t="s">
        <v>3181</v>
      </c>
      <c r="F1086" s="135" t="s">
        <v>3182</v>
      </c>
      <c r="G1086" s="135" t="s">
        <v>3184</v>
      </c>
      <c r="H1086" s="135" t="s">
        <v>2286</v>
      </c>
      <c r="I1086" s="135" t="s">
        <v>1663</v>
      </c>
      <c r="J1086" s="135" t="s">
        <v>234</v>
      </c>
      <c r="K1086" s="135" t="s">
        <v>233</v>
      </c>
      <c r="L1086" s="138">
        <v>60000</v>
      </c>
      <c r="M1086" s="139">
        <v>3486.68</v>
      </c>
      <c r="N1086" s="138">
        <v>1824</v>
      </c>
      <c r="O1086" s="138">
        <v>1722</v>
      </c>
      <c r="P1086" s="138">
        <f>SUM(Tabla20[[#This Row],[ADP]:[SFS - Salud Padres]])</f>
        <v>6896.07</v>
      </c>
      <c r="Q1086" s="138">
        <v>46071.25</v>
      </c>
      <c r="R1086" s="135" t="str">
        <f>_xlfn.XLOOKUP(Tabla20[[#This Row],[cedula]],EMPXSEXO[NODOC],EMPXSEXO[GENERO])</f>
        <v>F</v>
      </c>
      <c r="S1086" s="135" t="str">
        <f>_xlfn.XLOOKUP(Tabla20[[#This Row],[nomdepto]],Tabla21[LUGAR],Tabla21[CODLUGAR])</f>
        <v>01.83.00.00.11.04</v>
      </c>
      <c r="T1086" s="135" t="s">
        <v>3724</v>
      </c>
      <c r="U1086" s="135" t="s">
        <v>3723</v>
      </c>
      <c r="V1086" s="137">
        <v>0</v>
      </c>
      <c r="W1086" s="139">
        <v>6871.07</v>
      </c>
      <c r="X1086" s="141">
        <v>0</v>
      </c>
      <c r="Y1086" s="137">
        <v>0</v>
      </c>
      <c r="Z1086" s="137">
        <v>0</v>
      </c>
      <c r="AA1086" s="138">
        <v>25</v>
      </c>
      <c r="AB1086" s="137">
        <v>0</v>
      </c>
      <c r="AC1086" s="137">
        <v>0</v>
      </c>
      <c r="AD1086" s="141">
        <v>0</v>
      </c>
    </row>
    <row r="1087" spans="1:30" hidden="1">
      <c r="A1087" t="str">
        <f>Tabla20[[#This Row],[cedula]]&amp;Tabla20[[#This Row],[prog]]&amp;LEFT(Tabla20[[#This Row],[tipo]],3)</f>
        <v>2250029395001TEM</v>
      </c>
      <c r="B1087" s="135" t="s">
        <v>2462</v>
      </c>
      <c r="C1087" s="135" t="s">
        <v>2659</v>
      </c>
      <c r="D1087" s="135" t="s">
        <v>2493</v>
      </c>
      <c r="E1087" s="135" t="s">
        <v>3181</v>
      </c>
      <c r="F1087" s="135" t="s">
        <v>3182</v>
      </c>
      <c r="G1087" s="135" t="s">
        <v>3185</v>
      </c>
      <c r="H1087" s="135" t="s">
        <v>2943</v>
      </c>
      <c r="I1087" s="135" t="s">
        <v>2942</v>
      </c>
      <c r="J1087" s="135" t="s">
        <v>234</v>
      </c>
      <c r="K1087" s="135" t="s">
        <v>233</v>
      </c>
      <c r="L1087" s="138">
        <v>60000</v>
      </c>
      <c r="M1087" s="138">
        <v>3486.68</v>
      </c>
      <c r="N1087" s="138">
        <v>1824</v>
      </c>
      <c r="O1087" s="138">
        <v>1722</v>
      </c>
      <c r="P1087" s="138">
        <f>SUM(Tabla20[[#This Row],[ADP]:[SFS - Salud Padres]])</f>
        <v>25</v>
      </c>
      <c r="Q1087" s="138">
        <v>52942.32</v>
      </c>
      <c r="R1087" s="135" t="str">
        <f>_xlfn.XLOOKUP(Tabla20[[#This Row],[cedula]],EMPXSEXO[NODOC],EMPXSEXO[GENERO])</f>
        <v>F</v>
      </c>
      <c r="S1087" s="135" t="str">
        <f>_xlfn.XLOOKUP(Tabla20[[#This Row],[nomdepto]],Tabla21[LUGAR],Tabla21[CODLUGAR])</f>
        <v>01.83.00.00.11.04</v>
      </c>
      <c r="T1087" s="135" t="s">
        <v>3724</v>
      </c>
      <c r="U1087" s="135" t="s">
        <v>3723</v>
      </c>
      <c r="V1087" s="137">
        <v>0</v>
      </c>
      <c r="W1087" s="137">
        <v>0</v>
      </c>
      <c r="X1087" s="141">
        <v>0</v>
      </c>
      <c r="Y1087" s="137">
        <v>0</v>
      </c>
      <c r="Z1087" s="141">
        <v>0</v>
      </c>
      <c r="AA1087" s="138">
        <v>25</v>
      </c>
      <c r="AB1087" s="137">
        <v>0</v>
      </c>
      <c r="AC1087" s="137">
        <v>0</v>
      </c>
      <c r="AD1087" s="137">
        <v>0</v>
      </c>
    </row>
    <row r="1088" spans="1:30" hidden="1">
      <c r="A1088" t="str">
        <f>Tabla20[[#This Row],[cedula]]&amp;Tabla20[[#This Row],[prog]]&amp;LEFT(Tabla20[[#This Row],[tipo]],3)</f>
        <v>0310494953601TEM</v>
      </c>
      <c r="B1088" s="135" t="s">
        <v>2462</v>
      </c>
      <c r="C1088" s="135" t="s">
        <v>2659</v>
      </c>
      <c r="D1088" s="135" t="s">
        <v>2493</v>
      </c>
      <c r="E1088" s="135" t="s">
        <v>3181</v>
      </c>
      <c r="F1088" s="135" t="s">
        <v>3182</v>
      </c>
      <c r="G1088" s="135" t="s">
        <v>3186</v>
      </c>
      <c r="H1088" s="135" t="s">
        <v>2923</v>
      </c>
      <c r="I1088" s="135" t="s">
        <v>2922</v>
      </c>
      <c r="J1088" s="135" t="s">
        <v>234</v>
      </c>
      <c r="K1088" s="135" t="s">
        <v>233</v>
      </c>
      <c r="L1088" s="138">
        <v>50000</v>
      </c>
      <c r="M1088" s="139">
        <v>1854</v>
      </c>
      <c r="N1088" s="138">
        <v>1520</v>
      </c>
      <c r="O1088" s="138">
        <v>1435</v>
      </c>
      <c r="P1088" s="138">
        <f>SUM(Tabla20[[#This Row],[ADP]:[SFS - Salud Padres]])</f>
        <v>25</v>
      </c>
      <c r="Q1088" s="138">
        <v>45166</v>
      </c>
      <c r="R1088" s="135" t="str">
        <f>_xlfn.XLOOKUP(Tabla20[[#This Row],[cedula]],EMPXSEXO[NODOC],EMPXSEXO[GENERO])</f>
        <v>M</v>
      </c>
      <c r="S1088" s="135" t="str">
        <f>_xlfn.XLOOKUP(Tabla20[[#This Row],[nomdepto]],Tabla21[LUGAR],Tabla21[CODLUGAR])</f>
        <v>01.83.00.00.11.04</v>
      </c>
      <c r="T1088" s="135" t="s">
        <v>3724</v>
      </c>
      <c r="U1088" s="135" t="s">
        <v>3723</v>
      </c>
      <c r="V1088" s="137">
        <v>0</v>
      </c>
      <c r="W1088" s="137">
        <v>0</v>
      </c>
      <c r="X1088" s="141">
        <v>0</v>
      </c>
      <c r="Y1088" s="137">
        <v>0</v>
      </c>
      <c r="Z1088" s="137">
        <v>0</v>
      </c>
      <c r="AA1088" s="138">
        <v>25</v>
      </c>
      <c r="AB1088" s="137">
        <v>0</v>
      </c>
      <c r="AC1088" s="137">
        <v>0</v>
      </c>
      <c r="AD1088" s="141">
        <v>0</v>
      </c>
    </row>
    <row r="1089" spans="1:30" hidden="1">
      <c r="A1089" t="str">
        <f>Tabla20[[#This Row],[cedula]]&amp;Tabla20[[#This Row],[prog]]&amp;LEFT(Tabla20[[#This Row],[tipo]],3)</f>
        <v>0010977412501TEM</v>
      </c>
      <c r="B1089" s="135" t="s">
        <v>2462</v>
      </c>
      <c r="C1089" s="135" t="s">
        <v>2659</v>
      </c>
      <c r="D1089" s="135" t="s">
        <v>2493</v>
      </c>
      <c r="E1089" s="135" t="s">
        <v>3181</v>
      </c>
      <c r="F1089" s="135" t="s">
        <v>3182</v>
      </c>
      <c r="G1089" s="135" t="s">
        <v>3185</v>
      </c>
      <c r="H1089" s="135" t="s">
        <v>2565</v>
      </c>
      <c r="I1089" s="135" t="s">
        <v>2548</v>
      </c>
      <c r="J1089" s="135" t="s">
        <v>59</v>
      </c>
      <c r="K1089" s="135" t="s">
        <v>330</v>
      </c>
      <c r="L1089" s="138">
        <v>175000</v>
      </c>
      <c r="M1089" s="138">
        <v>29747.24</v>
      </c>
      <c r="N1089" s="138">
        <v>5320</v>
      </c>
      <c r="O1089" s="138">
        <v>5022.5</v>
      </c>
      <c r="P1089" s="138">
        <f>SUM(Tabla20[[#This Row],[ADP]:[SFS - Salud Padres]])</f>
        <v>25</v>
      </c>
      <c r="Q1089" s="138">
        <v>134885.26</v>
      </c>
      <c r="R1089" s="135" t="str">
        <f>_xlfn.XLOOKUP(Tabla20[[#This Row],[cedula]],EMPXSEXO[NODOC],EMPXSEXO[GENERO])</f>
        <v>F</v>
      </c>
      <c r="S1089" s="135" t="str">
        <f>_xlfn.XLOOKUP(Tabla20[[#This Row],[nomdepto]],Tabla21[LUGAR],Tabla21[CODLUGAR])</f>
        <v>01.83.00.00.12</v>
      </c>
      <c r="T1089" s="135" t="s">
        <v>3724</v>
      </c>
      <c r="U1089" s="135" t="s">
        <v>3723</v>
      </c>
      <c r="V1089" s="137">
        <v>0</v>
      </c>
      <c r="W1089" s="141">
        <v>0</v>
      </c>
      <c r="X1089" s="141">
        <v>0</v>
      </c>
      <c r="Y1089" s="137">
        <v>0</v>
      </c>
      <c r="Z1089" s="141">
        <v>0</v>
      </c>
      <c r="AA1089" s="138">
        <v>25</v>
      </c>
      <c r="AB1089" s="137">
        <v>0</v>
      </c>
      <c r="AC1089" s="137">
        <v>0</v>
      </c>
      <c r="AD1089" s="137">
        <v>0</v>
      </c>
    </row>
    <row r="1090" spans="1:30" hidden="1">
      <c r="A1090" t="str">
        <f>Tabla20[[#This Row],[cedula]]&amp;Tabla20[[#This Row],[prog]]&amp;LEFT(Tabla20[[#This Row],[tipo]],3)</f>
        <v>0030088824501TEM</v>
      </c>
      <c r="B1090" s="135" t="s">
        <v>2462</v>
      </c>
      <c r="C1090" s="135" t="s">
        <v>2659</v>
      </c>
      <c r="D1090" s="135" t="s">
        <v>2493</v>
      </c>
      <c r="E1090" s="135" t="s">
        <v>3181</v>
      </c>
      <c r="F1090" s="135" t="s">
        <v>3182</v>
      </c>
      <c r="G1090" s="135" t="s">
        <v>3186</v>
      </c>
      <c r="H1090" s="135" t="s">
        <v>3018</v>
      </c>
      <c r="I1090" s="135" t="s">
        <v>3038</v>
      </c>
      <c r="J1090" s="135" t="s">
        <v>2556</v>
      </c>
      <c r="K1090" s="135" t="s">
        <v>330</v>
      </c>
      <c r="L1090" s="138">
        <v>70000</v>
      </c>
      <c r="M1090" s="138">
        <v>4737.5</v>
      </c>
      <c r="N1090" s="138">
        <v>2128</v>
      </c>
      <c r="O1090" s="138">
        <v>2009</v>
      </c>
      <c r="P1090" s="138">
        <f>SUM(Tabla20[[#This Row],[ADP]:[SFS - Salud Padres]])</f>
        <v>11325.9</v>
      </c>
      <c r="Q1090" s="138">
        <v>49799.6</v>
      </c>
      <c r="R1090" s="135" t="str">
        <f>_xlfn.XLOOKUP(Tabla20[[#This Row],[cedula]],EMPXSEXO[NODOC],EMPXSEXO[GENERO])</f>
        <v>F</v>
      </c>
      <c r="S1090" s="135" t="str">
        <f>_xlfn.XLOOKUP(Tabla20[[#This Row],[nomdepto]],Tabla21[LUGAR],Tabla21[CODLUGAR])</f>
        <v>01.83.00.00.12</v>
      </c>
      <c r="T1090" s="135" t="s">
        <v>3724</v>
      </c>
      <c r="U1090" s="135" t="s">
        <v>3723</v>
      </c>
      <c r="V1090" s="137">
        <v>0</v>
      </c>
      <c r="W1090" s="137">
        <v>0</v>
      </c>
      <c r="X1090" s="139">
        <v>8146</v>
      </c>
      <c r="Y1090" s="137">
        <v>0</v>
      </c>
      <c r="Z1090" s="137">
        <v>0</v>
      </c>
      <c r="AA1090" s="138">
        <v>25</v>
      </c>
      <c r="AB1090" s="137">
        <v>0</v>
      </c>
      <c r="AC1090" s="137">
        <v>0</v>
      </c>
      <c r="AD1090" s="139">
        <v>3154.9</v>
      </c>
    </row>
    <row r="1091" spans="1:30" hidden="1">
      <c r="A1091" t="str">
        <f>Tabla20[[#This Row],[cedula]]&amp;Tabla20[[#This Row],[prog]]&amp;LEFT(Tabla20[[#This Row],[tipo]],3)</f>
        <v>0930029780201TEM</v>
      </c>
      <c r="B1091" s="135" t="s">
        <v>2462</v>
      </c>
      <c r="C1091" s="135" t="s">
        <v>2659</v>
      </c>
      <c r="D1091" s="135" t="s">
        <v>2493</v>
      </c>
      <c r="E1091" s="135" t="s">
        <v>3181</v>
      </c>
      <c r="F1091" s="135" t="s">
        <v>3182</v>
      </c>
      <c r="G1091" s="135" t="s">
        <v>3186</v>
      </c>
      <c r="H1091" s="135" t="s">
        <v>2672</v>
      </c>
      <c r="I1091" s="135" t="s">
        <v>2671</v>
      </c>
      <c r="J1091" s="135" t="s">
        <v>278</v>
      </c>
      <c r="K1091" s="135" t="s">
        <v>330</v>
      </c>
      <c r="L1091" s="138">
        <v>60000</v>
      </c>
      <c r="M1091" s="138">
        <v>3486.68</v>
      </c>
      <c r="N1091" s="138">
        <v>1824</v>
      </c>
      <c r="O1091" s="138">
        <v>1722</v>
      </c>
      <c r="P1091" s="138">
        <f>SUM(Tabla20[[#This Row],[ADP]:[SFS - Salud Padres]])</f>
        <v>25</v>
      </c>
      <c r="Q1091" s="138">
        <v>52942.32</v>
      </c>
      <c r="R1091" s="135" t="str">
        <f>_xlfn.XLOOKUP(Tabla20[[#This Row],[cedula]],EMPXSEXO[NODOC],EMPXSEXO[GENERO])</f>
        <v>F</v>
      </c>
      <c r="S1091" s="135" t="str">
        <f>_xlfn.XLOOKUP(Tabla20[[#This Row],[nomdepto]],Tabla21[LUGAR],Tabla21[CODLUGAR])</f>
        <v>01.83.00.00.12</v>
      </c>
      <c r="T1091" s="135" t="s">
        <v>3724</v>
      </c>
      <c r="U1091" s="135" t="s">
        <v>3723</v>
      </c>
      <c r="V1091" s="137">
        <v>0</v>
      </c>
      <c r="W1091" s="137">
        <v>0</v>
      </c>
      <c r="X1091" s="141">
        <v>0</v>
      </c>
      <c r="Y1091" s="137">
        <v>0</v>
      </c>
      <c r="Z1091" s="137">
        <v>0</v>
      </c>
      <c r="AA1091" s="138">
        <v>25</v>
      </c>
      <c r="AB1091" s="137">
        <v>0</v>
      </c>
      <c r="AC1091" s="137">
        <v>0</v>
      </c>
      <c r="AD1091" s="137">
        <v>0</v>
      </c>
    </row>
    <row r="1092" spans="1:30" hidden="1">
      <c r="A1092" t="str">
        <f>Tabla20[[#This Row],[cedula]]&amp;Tabla20[[#This Row],[prog]]&amp;LEFT(Tabla20[[#This Row],[tipo]],3)</f>
        <v>2230119020701TEM</v>
      </c>
      <c r="B1092" s="135" t="s">
        <v>2462</v>
      </c>
      <c r="C1092" s="135" t="s">
        <v>2659</v>
      </c>
      <c r="D1092" s="135" t="s">
        <v>2493</v>
      </c>
      <c r="E1092" s="135" t="s">
        <v>3181</v>
      </c>
      <c r="F1092" s="135" t="s">
        <v>3182</v>
      </c>
      <c r="G1092" s="135" t="s">
        <v>3186</v>
      </c>
      <c r="H1092" s="135" t="s">
        <v>2988</v>
      </c>
      <c r="I1092" s="135" t="s">
        <v>2987</v>
      </c>
      <c r="J1092" s="135" t="s">
        <v>2556</v>
      </c>
      <c r="K1092" s="135" t="s">
        <v>330</v>
      </c>
      <c r="L1092" s="138">
        <v>60000</v>
      </c>
      <c r="M1092" s="138">
        <v>3486.68</v>
      </c>
      <c r="N1092" s="138">
        <v>1824</v>
      </c>
      <c r="O1092" s="138">
        <v>1722</v>
      </c>
      <c r="P1092" s="138">
        <f>SUM(Tabla20[[#This Row],[ADP]:[SFS - Salud Padres]])</f>
        <v>6971</v>
      </c>
      <c r="Q1092" s="138">
        <v>45996.32</v>
      </c>
      <c r="R1092" s="135" t="str">
        <f>_xlfn.XLOOKUP(Tabla20[[#This Row],[cedula]],EMPXSEXO[NODOC],EMPXSEXO[GENERO])</f>
        <v>F</v>
      </c>
      <c r="S1092" s="135" t="str">
        <f>_xlfn.XLOOKUP(Tabla20[[#This Row],[nomdepto]],Tabla21[LUGAR],Tabla21[CODLUGAR])</f>
        <v>01.83.00.00.12</v>
      </c>
      <c r="T1092" s="135" t="s">
        <v>3724</v>
      </c>
      <c r="U1092" s="135" t="s">
        <v>3723</v>
      </c>
      <c r="V1092" s="137">
        <v>0</v>
      </c>
      <c r="W1092" s="139">
        <v>900</v>
      </c>
      <c r="X1092" s="138">
        <v>6046</v>
      </c>
      <c r="Y1092" s="137">
        <v>0</v>
      </c>
      <c r="Z1092" s="137">
        <v>0</v>
      </c>
      <c r="AA1092" s="138">
        <v>25</v>
      </c>
      <c r="AB1092" s="137">
        <v>0</v>
      </c>
      <c r="AC1092" s="137">
        <v>0</v>
      </c>
      <c r="AD1092" s="141">
        <v>0</v>
      </c>
    </row>
    <row r="1093" spans="1:30" hidden="1">
      <c r="A1093" t="str">
        <f>Tabla20[[#This Row],[cedula]]&amp;Tabla20[[#This Row],[prog]]&amp;LEFT(Tabla20[[#This Row],[tipo]],3)</f>
        <v>0011833417601TEM</v>
      </c>
      <c r="B1093" s="135" t="s">
        <v>2462</v>
      </c>
      <c r="C1093" s="135" t="s">
        <v>2659</v>
      </c>
      <c r="D1093" s="135" t="s">
        <v>2493</v>
      </c>
      <c r="E1093" s="135" t="s">
        <v>3181</v>
      </c>
      <c r="F1093" s="135" t="s">
        <v>3182</v>
      </c>
      <c r="G1093" s="135" t="s">
        <v>3190</v>
      </c>
      <c r="H1093" s="135" t="s">
        <v>2219</v>
      </c>
      <c r="I1093" s="135" t="s">
        <v>1581</v>
      </c>
      <c r="J1093" s="135" t="s">
        <v>128</v>
      </c>
      <c r="K1093" s="135" t="s">
        <v>209</v>
      </c>
      <c r="L1093" s="138">
        <v>100000</v>
      </c>
      <c r="M1093" s="139">
        <v>12105.37</v>
      </c>
      <c r="N1093" s="138">
        <v>3040</v>
      </c>
      <c r="O1093" s="138">
        <v>2870</v>
      </c>
      <c r="P1093" s="138">
        <f>SUM(Tabla20[[#This Row],[ADP]:[SFS - Salud Padres]])</f>
        <v>3071</v>
      </c>
      <c r="Q1093" s="138">
        <v>78913.63</v>
      </c>
      <c r="R1093" s="135" t="str">
        <f>_xlfn.XLOOKUP(Tabla20[[#This Row],[cedula]],EMPXSEXO[NODOC],EMPXSEXO[GENERO])</f>
        <v>F</v>
      </c>
      <c r="S1093" s="135" t="str">
        <f>_xlfn.XLOOKUP(Tabla20[[#This Row],[nomdepto]],Tabla21[LUGAR],Tabla21[CODLUGAR])</f>
        <v>01.83.00.00.12.01</v>
      </c>
      <c r="T1093" s="135" t="s">
        <v>3724</v>
      </c>
      <c r="U1093" s="135" t="s">
        <v>3723</v>
      </c>
      <c r="V1093" s="137">
        <v>0</v>
      </c>
      <c r="W1093" s="137">
        <v>0</v>
      </c>
      <c r="X1093" s="138">
        <v>3046</v>
      </c>
      <c r="Y1093" s="137">
        <v>0</v>
      </c>
      <c r="Z1093" s="141">
        <v>0</v>
      </c>
      <c r="AA1093" s="138">
        <v>25</v>
      </c>
      <c r="AB1093" s="137">
        <v>0</v>
      </c>
      <c r="AC1093" s="137">
        <v>0</v>
      </c>
      <c r="AD1093" s="137">
        <v>0</v>
      </c>
    </row>
    <row r="1094" spans="1:30" hidden="1">
      <c r="A1094" t="str">
        <f>Tabla20[[#This Row],[cedula]]&amp;Tabla20[[#This Row],[prog]]&amp;LEFT(Tabla20[[#This Row],[tipo]],3)</f>
        <v>2250028712701TEM</v>
      </c>
      <c r="B1094" s="135" t="s">
        <v>2462</v>
      </c>
      <c r="C1094" s="135" t="s">
        <v>2659</v>
      </c>
      <c r="D1094" s="135" t="s">
        <v>2493</v>
      </c>
      <c r="E1094" s="135" t="s">
        <v>3181</v>
      </c>
      <c r="F1094" s="135" t="s">
        <v>3182</v>
      </c>
      <c r="G1094" s="135" t="s">
        <v>3186</v>
      </c>
      <c r="H1094" s="135" t="s">
        <v>2954</v>
      </c>
      <c r="I1094" s="135" t="s">
        <v>2953</v>
      </c>
      <c r="J1094" s="135" t="s">
        <v>1471</v>
      </c>
      <c r="K1094" s="135" t="s">
        <v>209</v>
      </c>
      <c r="L1094" s="138">
        <v>65000</v>
      </c>
      <c r="M1094" s="138">
        <v>4427.58</v>
      </c>
      <c r="N1094" s="138">
        <v>1976</v>
      </c>
      <c r="O1094" s="138">
        <v>1865.5</v>
      </c>
      <c r="P1094" s="138">
        <f>SUM(Tabla20[[#This Row],[ADP]:[SFS - Salud Padres]])</f>
        <v>5971</v>
      </c>
      <c r="Q1094" s="138">
        <v>50759.92</v>
      </c>
      <c r="R1094" s="135" t="str">
        <f>_xlfn.XLOOKUP(Tabla20[[#This Row],[cedula]],EMPXSEXO[NODOC],EMPXSEXO[GENERO])</f>
        <v>F</v>
      </c>
      <c r="S1094" s="135" t="str">
        <f>_xlfn.XLOOKUP(Tabla20[[#This Row],[nomdepto]],Tabla21[LUGAR],Tabla21[CODLUGAR])</f>
        <v>01.83.00.00.12.01</v>
      </c>
      <c r="T1094" s="135" t="s">
        <v>3724</v>
      </c>
      <c r="U1094" s="135" t="s">
        <v>3723</v>
      </c>
      <c r="V1094" s="137">
        <v>0</v>
      </c>
      <c r="W1094" s="141">
        <v>0</v>
      </c>
      <c r="X1094" s="139">
        <v>5946</v>
      </c>
      <c r="Y1094" s="137">
        <v>0</v>
      </c>
      <c r="Z1094" s="141">
        <v>0</v>
      </c>
      <c r="AA1094" s="138">
        <v>25</v>
      </c>
      <c r="AB1094" s="137">
        <v>0</v>
      </c>
      <c r="AC1094" s="137">
        <v>0</v>
      </c>
      <c r="AD1094" s="141">
        <v>0</v>
      </c>
    </row>
    <row r="1095" spans="1:30" hidden="1">
      <c r="A1095" t="str">
        <f>Tabla20[[#This Row],[cedula]]&amp;Tabla20[[#This Row],[prog]]&amp;LEFT(Tabla20[[#This Row],[tipo]],3)</f>
        <v>4022333960301TEM</v>
      </c>
      <c r="B1095" s="135" t="s">
        <v>2462</v>
      </c>
      <c r="C1095" s="135" t="s">
        <v>2659</v>
      </c>
      <c r="D1095" s="135" t="s">
        <v>2493</v>
      </c>
      <c r="E1095" s="135" t="s">
        <v>3181</v>
      </c>
      <c r="F1095" s="135" t="s">
        <v>3182</v>
      </c>
      <c r="G1095" s="135" t="s">
        <v>3186</v>
      </c>
      <c r="H1095" s="135" t="s">
        <v>2759</v>
      </c>
      <c r="I1095" s="135" t="s">
        <v>2758</v>
      </c>
      <c r="J1095" s="135" t="s">
        <v>278</v>
      </c>
      <c r="K1095" s="135" t="s">
        <v>272</v>
      </c>
      <c r="L1095" s="138">
        <v>50000</v>
      </c>
      <c r="M1095" s="139">
        <v>1854</v>
      </c>
      <c r="N1095" s="138">
        <v>1520</v>
      </c>
      <c r="O1095" s="138">
        <v>1435</v>
      </c>
      <c r="P1095" s="138">
        <f>SUM(Tabla20[[#This Row],[ADP]:[SFS - Salud Padres]])</f>
        <v>4571</v>
      </c>
      <c r="Q1095" s="138">
        <v>40620</v>
      </c>
      <c r="R1095" s="135" t="str">
        <f>_xlfn.XLOOKUP(Tabla20[[#This Row],[cedula]],EMPXSEXO[NODOC],EMPXSEXO[GENERO])</f>
        <v>F</v>
      </c>
      <c r="S1095" s="135" t="str">
        <f>_xlfn.XLOOKUP(Tabla20[[#This Row],[nomdepto]],Tabla21[LUGAR],Tabla21[CODLUGAR])</f>
        <v>01.83.00.00.12.02</v>
      </c>
      <c r="T1095" s="135" t="s">
        <v>3724</v>
      </c>
      <c r="U1095" s="135" t="s">
        <v>3723</v>
      </c>
      <c r="V1095" s="137">
        <v>0</v>
      </c>
      <c r="W1095" s="141">
        <v>0</v>
      </c>
      <c r="X1095" s="139">
        <v>4546</v>
      </c>
      <c r="Y1095" s="137">
        <v>0</v>
      </c>
      <c r="Z1095" s="141">
        <v>0</v>
      </c>
      <c r="AA1095" s="138">
        <v>25</v>
      </c>
      <c r="AB1095" s="137">
        <v>0</v>
      </c>
      <c r="AC1095" s="137">
        <v>0</v>
      </c>
      <c r="AD1095" s="141">
        <v>0</v>
      </c>
    </row>
    <row r="1096" spans="1:30" hidden="1">
      <c r="A1096" t="str">
        <f>Tabla20[[#This Row],[cedula]]&amp;Tabla20[[#This Row],[prog]]&amp;LEFT(Tabla20[[#This Row],[tipo]],3)</f>
        <v>2230099700801TEM</v>
      </c>
      <c r="B1096" s="135" t="s">
        <v>2462</v>
      </c>
      <c r="C1096" s="135" t="s">
        <v>2659</v>
      </c>
      <c r="D1096" s="135" t="s">
        <v>2493</v>
      </c>
      <c r="E1096" s="135" t="s">
        <v>3181</v>
      </c>
      <c r="F1096" s="135" t="s">
        <v>3182</v>
      </c>
      <c r="G1096" s="135" t="s">
        <v>3184</v>
      </c>
      <c r="H1096" s="135" t="s">
        <v>2257</v>
      </c>
      <c r="I1096" s="135" t="s">
        <v>1618</v>
      </c>
      <c r="J1096" s="135" t="s">
        <v>128</v>
      </c>
      <c r="K1096" s="135" t="s">
        <v>185</v>
      </c>
      <c r="L1096" s="138">
        <v>100000</v>
      </c>
      <c r="M1096" s="139">
        <v>12105.37</v>
      </c>
      <c r="N1096" s="138">
        <v>3040</v>
      </c>
      <c r="O1096" s="138">
        <v>2870</v>
      </c>
      <c r="P1096" s="138">
        <f>SUM(Tabla20[[#This Row],[ADP]:[SFS - Salud Padres]])</f>
        <v>425</v>
      </c>
      <c r="Q1096" s="138">
        <v>81559.63</v>
      </c>
      <c r="R1096" s="135" t="str">
        <f>_xlfn.XLOOKUP(Tabla20[[#This Row],[cedula]],EMPXSEXO[NODOC],EMPXSEXO[GENERO])</f>
        <v>M</v>
      </c>
      <c r="S1096" s="135" t="str">
        <f>_xlfn.XLOOKUP(Tabla20[[#This Row],[nomdepto]],Tabla21[LUGAR],Tabla21[CODLUGAR])</f>
        <v>01.83.00.00.12.03</v>
      </c>
      <c r="T1096" s="135" t="s">
        <v>3724</v>
      </c>
      <c r="U1096" s="135" t="s">
        <v>3723</v>
      </c>
      <c r="V1096" s="137">
        <v>0</v>
      </c>
      <c r="W1096" s="139">
        <v>400</v>
      </c>
      <c r="X1096" s="137">
        <v>0</v>
      </c>
      <c r="Y1096" s="137">
        <v>0</v>
      </c>
      <c r="Z1096" s="137">
        <v>0</v>
      </c>
      <c r="AA1096" s="138">
        <v>25</v>
      </c>
      <c r="AB1096" s="137">
        <v>0</v>
      </c>
      <c r="AC1096" s="137">
        <v>0</v>
      </c>
      <c r="AD1096" s="137">
        <v>0</v>
      </c>
    </row>
    <row r="1097" spans="1:30" hidden="1">
      <c r="A1097" t="str">
        <f>Tabla20[[#This Row],[cedula]]&amp;Tabla20[[#This Row],[prog]]&amp;LEFT(Tabla20[[#This Row],[tipo]],3)</f>
        <v>2240064730501TEM</v>
      </c>
      <c r="B1097" s="135" t="s">
        <v>2462</v>
      </c>
      <c r="C1097" s="135" t="s">
        <v>2659</v>
      </c>
      <c r="D1097" s="135" t="s">
        <v>2493</v>
      </c>
      <c r="E1097" s="135" t="s">
        <v>3181</v>
      </c>
      <c r="F1097" s="135" t="s">
        <v>3182</v>
      </c>
      <c r="G1097" s="135" t="s">
        <v>3184</v>
      </c>
      <c r="H1097" s="135" t="s">
        <v>2617</v>
      </c>
      <c r="I1097" s="135" t="s">
        <v>2588</v>
      </c>
      <c r="J1097" s="135" t="s">
        <v>128</v>
      </c>
      <c r="K1097" s="135" t="s">
        <v>268</v>
      </c>
      <c r="L1097" s="138">
        <v>100000</v>
      </c>
      <c r="M1097" s="138">
        <v>12105.37</v>
      </c>
      <c r="N1097" s="138">
        <v>3040</v>
      </c>
      <c r="O1097" s="138">
        <v>2870</v>
      </c>
      <c r="P1097" s="138">
        <f>SUM(Tabla20[[#This Row],[ADP]:[SFS - Salud Padres]])</f>
        <v>425</v>
      </c>
      <c r="Q1097" s="138">
        <v>81559.63</v>
      </c>
      <c r="R1097" s="135" t="str">
        <f>_xlfn.XLOOKUP(Tabla20[[#This Row],[cedula]],EMPXSEXO[NODOC],EMPXSEXO[GENERO])</f>
        <v>M</v>
      </c>
      <c r="S1097" s="135" t="str">
        <f>_xlfn.XLOOKUP(Tabla20[[#This Row],[nomdepto]],Tabla21[LUGAR],Tabla21[CODLUGAR])</f>
        <v>01.83.00.00.12.04</v>
      </c>
      <c r="T1097" s="135" t="s">
        <v>3724</v>
      </c>
      <c r="U1097" s="135" t="s">
        <v>3723</v>
      </c>
      <c r="V1097" s="137">
        <v>0</v>
      </c>
      <c r="W1097" s="139">
        <v>400</v>
      </c>
      <c r="X1097" s="141">
        <v>0</v>
      </c>
      <c r="Y1097" s="137">
        <v>0</v>
      </c>
      <c r="Z1097" s="137">
        <v>0</v>
      </c>
      <c r="AA1097" s="138">
        <v>25</v>
      </c>
      <c r="AB1097" s="137">
        <v>0</v>
      </c>
      <c r="AC1097" s="137">
        <v>0</v>
      </c>
      <c r="AD1097" s="137">
        <v>0</v>
      </c>
    </row>
    <row r="1098" spans="1:30" hidden="1">
      <c r="A1098" t="str">
        <f>Tabla20[[#This Row],[cedula]]&amp;Tabla20[[#This Row],[prog]]&amp;LEFT(Tabla20[[#This Row],[tipo]],3)</f>
        <v>0170001181801TEM</v>
      </c>
      <c r="B1098" s="135" t="s">
        <v>2462</v>
      </c>
      <c r="C1098" s="135" t="s">
        <v>2659</v>
      </c>
      <c r="D1098" s="135" t="s">
        <v>2493</v>
      </c>
      <c r="E1098" s="135" t="s">
        <v>3181</v>
      </c>
      <c r="F1098" s="135" t="s">
        <v>3182</v>
      </c>
      <c r="G1098" s="135" t="s">
        <v>3184</v>
      </c>
      <c r="H1098" s="135" t="s">
        <v>2322</v>
      </c>
      <c r="I1098" s="135" t="s">
        <v>1611</v>
      </c>
      <c r="J1098" s="135" t="s">
        <v>99</v>
      </c>
      <c r="K1098" s="135" t="s">
        <v>268</v>
      </c>
      <c r="L1098" s="138">
        <v>70000</v>
      </c>
      <c r="M1098" s="138">
        <v>5368.48</v>
      </c>
      <c r="N1098" s="138">
        <v>2128</v>
      </c>
      <c r="O1098" s="138">
        <v>2009</v>
      </c>
      <c r="P1098" s="138">
        <f>SUM(Tabla20[[#This Row],[ADP]:[SFS - Salud Padres]])</f>
        <v>3171</v>
      </c>
      <c r="Q1098" s="138">
        <v>57323.519999999997</v>
      </c>
      <c r="R1098" s="135" t="str">
        <f>_xlfn.XLOOKUP(Tabla20[[#This Row],[cedula]],EMPXSEXO[NODOC],EMPXSEXO[GENERO])</f>
        <v>F</v>
      </c>
      <c r="S1098" s="135" t="str">
        <f>_xlfn.XLOOKUP(Tabla20[[#This Row],[nomdepto]],Tabla21[LUGAR],Tabla21[CODLUGAR])</f>
        <v>01.83.00.00.12.04</v>
      </c>
      <c r="T1098" s="135" t="s">
        <v>3724</v>
      </c>
      <c r="U1098" s="135" t="s">
        <v>3723</v>
      </c>
      <c r="V1098" s="137">
        <v>0</v>
      </c>
      <c r="W1098" s="141">
        <v>0</v>
      </c>
      <c r="X1098" s="139">
        <v>3146</v>
      </c>
      <c r="Y1098" s="137">
        <v>0</v>
      </c>
      <c r="Z1098" s="141">
        <v>0</v>
      </c>
      <c r="AA1098" s="138">
        <v>25</v>
      </c>
      <c r="AB1098" s="137">
        <v>0</v>
      </c>
      <c r="AC1098" s="137">
        <v>0</v>
      </c>
      <c r="AD1098" s="141">
        <v>0</v>
      </c>
    </row>
    <row r="1099" spans="1:30" hidden="1">
      <c r="A1099" t="str">
        <f>Tabla20[[#This Row],[cedula]]&amp;Tabla20[[#This Row],[prog]]&amp;LEFT(Tabla20[[#This Row],[tipo]],3)</f>
        <v>0710047753301TEM</v>
      </c>
      <c r="B1099" s="135" t="s">
        <v>2462</v>
      </c>
      <c r="C1099" s="135" t="s">
        <v>2659</v>
      </c>
      <c r="D1099" s="135" t="s">
        <v>2493</v>
      </c>
      <c r="E1099" s="135" t="s">
        <v>3181</v>
      </c>
      <c r="F1099" s="135" t="s">
        <v>3182</v>
      </c>
      <c r="G1099" s="135" t="s">
        <v>3189</v>
      </c>
      <c r="H1099" s="135" t="s">
        <v>2313</v>
      </c>
      <c r="I1099" s="135" t="s">
        <v>1615</v>
      </c>
      <c r="J1099" s="135" t="s">
        <v>59</v>
      </c>
      <c r="K1099" s="135" t="s">
        <v>466</v>
      </c>
      <c r="L1099" s="138">
        <v>175000</v>
      </c>
      <c r="M1099" s="139">
        <v>29747.24</v>
      </c>
      <c r="N1099" s="138">
        <v>5320</v>
      </c>
      <c r="O1099" s="138">
        <v>5022.5</v>
      </c>
      <c r="P1099" s="138">
        <f>SUM(Tabla20[[#This Row],[ADP]:[SFS - Salud Padres]])</f>
        <v>3025</v>
      </c>
      <c r="Q1099" s="138">
        <v>131885.26</v>
      </c>
      <c r="R1099" s="135" t="str">
        <f>_xlfn.XLOOKUP(Tabla20[[#This Row],[cedula]],EMPXSEXO[NODOC],EMPXSEXO[GENERO])</f>
        <v>F</v>
      </c>
      <c r="S1099" s="135" t="str">
        <f>_xlfn.XLOOKUP(Tabla20[[#This Row],[nomdepto]],Tabla21[LUGAR],Tabla21[CODLUGAR])</f>
        <v>01.83.00.08</v>
      </c>
      <c r="T1099" s="135" t="s">
        <v>3724</v>
      </c>
      <c r="U1099" s="135" t="s">
        <v>3723</v>
      </c>
      <c r="V1099" s="137">
        <v>0</v>
      </c>
      <c r="W1099" s="139">
        <v>3000</v>
      </c>
      <c r="X1099" s="141">
        <v>0</v>
      </c>
      <c r="Y1099" s="137">
        <v>0</v>
      </c>
      <c r="Z1099" s="141">
        <v>0</v>
      </c>
      <c r="AA1099" s="138">
        <v>25</v>
      </c>
      <c r="AB1099" s="137">
        <v>0</v>
      </c>
      <c r="AC1099" s="137">
        <v>0</v>
      </c>
      <c r="AD1099" s="137">
        <v>0</v>
      </c>
    </row>
    <row r="1100" spans="1:30" hidden="1">
      <c r="A1100" t="str">
        <f>Tabla20[[#This Row],[cedula]]&amp;Tabla20[[#This Row],[prog]]&amp;LEFT(Tabla20[[#This Row],[tipo]],3)</f>
        <v>0011843426501TEM</v>
      </c>
      <c r="B1100" s="135" t="s">
        <v>2462</v>
      </c>
      <c r="C1100" s="135" t="s">
        <v>2659</v>
      </c>
      <c r="D1100" s="135" t="s">
        <v>2493</v>
      </c>
      <c r="E1100" s="135" t="s">
        <v>3181</v>
      </c>
      <c r="F1100" s="135" t="s">
        <v>3182</v>
      </c>
      <c r="G1100" s="135" t="s">
        <v>3188</v>
      </c>
      <c r="H1100" s="135" t="s">
        <v>2278</v>
      </c>
      <c r="I1100" s="135" t="s">
        <v>1608</v>
      </c>
      <c r="J1100" s="135" t="s">
        <v>1472</v>
      </c>
      <c r="K1100" s="135" t="s">
        <v>466</v>
      </c>
      <c r="L1100" s="138">
        <v>70000</v>
      </c>
      <c r="M1100" s="138">
        <v>5368.48</v>
      </c>
      <c r="N1100" s="138">
        <v>2128</v>
      </c>
      <c r="O1100" s="138">
        <v>2009</v>
      </c>
      <c r="P1100" s="138">
        <f>SUM(Tabla20[[#This Row],[ADP]:[SFS - Salud Padres]])</f>
        <v>25</v>
      </c>
      <c r="Q1100" s="138">
        <v>60469.52</v>
      </c>
      <c r="R1100" s="135" t="str">
        <f>_xlfn.XLOOKUP(Tabla20[[#This Row],[cedula]],EMPXSEXO[NODOC],EMPXSEXO[GENERO])</f>
        <v>F</v>
      </c>
      <c r="S1100" s="135" t="str">
        <f>_xlfn.XLOOKUP(Tabla20[[#This Row],[nomdepto]],Tabla21[LUGAR],Tabla21[CODLUGAR])</f>
        <v>01.83.00.08</v>
      </c>
      <c r="T1100" s="135" t="s">
        <v>3724</v>
      </c>
      <c r="U1100" s="135" t="s">
        <v>3723</v>
      </c>
      <c r="V1100" s="137">
        <v>0</v>
      </c>
      <c r="W1100" s="137">
        <v>0</v>
      </c>
      <c r="X1100" s="141">
        <v>0</v>
      </c>
      <c r="Y1100" s="137">
        <v>0</v>
      </c>
      <c r="Z1100" s="137">
        <v>0</v>
      </c>
      <c r="AA1100" s="138">
        <v>25</v>
      </c>
      <c r="AB1100" s="137">
        <v>0</v>
      </c>
      <c r="AC1100" s="137">
        <v>0</v>
      </c>
      <c r="AD1100" s="141">
        <v>0</v>
      </c>
    </row>
    <row r="1101" spans="1:30" hidden="1">
      <c r="A1101" t="str">
        <f>Tabla20[[#This Row],[cedula]]&amp;Tabla20[[#This Row],[prog]]&amp;LEFT(Tabla20[[#This Row],[tipo]],3)</f>
        <v>0011831062201TEM</v>
      </c>
      <c r="B1101" s="135" t="s">
        <v>2462</v>
      </c>
      <c r="C1101" s="135" t="s">
        <v>2659</v>
      </c>
      <c r="D1101" s="135" t="s">
        <v>2493</v>
      </c>
      <c r="E1101" s="135" t="s">
        <v>3181</v>
      </c>
      <c r="F1101" s="135" t="s">
        <v>3182</v>
      </c>
      <c r="G1101" s="135" t="s">
        <v>3188</v>
      </c>
      <c r="H1101" s="135" t="s">
        <v>3141</v>
      </c>
      <c r="I1101" s="135" t="s">
        <v>3140</v>
      </c>
      <c r="J1101" s="135" t="s">
        <v>1472</v>
      </c>
      <c r="K1101" s="135" t="s">
        <v>466</v>
      </c>
      <c r="L1101" s="138">
        <v>70000</v>
      </c>
      <c r="M1101" s="138">
        <v>5368.48</v>
      </c>
      <c r="N1101" s="138">
        <v>2128</v>
      </c>
      <c r="O1101" s="138">
        <v>2009</v>
      </c>
      <c r="P1101" s="138">
        <f>SUM(Tabla20[[#This Row],[ADP]:[SFS - Salud Padres]])</f>
        <v>25</v>
      </c>
      <c r="Q1101" s="138">
        <v>60469.52</v>
      </c>
      <c r="R1101" s="135" t="str">
        <f>_xlfn.XLOOKUP(Tabla20[[#This Row],[cedula]],EMPXSEXO[NODOC],EMPXSEXO[GENERO])</f>
        <v>F</v>
      </c>
      <c r="S1101" s="135" t="str">
        <f>_xlfn.XLOOKUP(Tabla20[[#This Row],[nomdepto]],Tabla21[LUGAR],Tabla21[CODLUGAR])</f>
        <v>01.83.00.08</v>
      </c>
      <c r="T1101" s="135" t="s">
        <v>3724</v>
      </c>
      <c r="U1101" s="135" t="s">
        <v>3723</v>
      </c>
      <c r="V1101" s="137">
        <v>0</v>
      </c>
      <c r="W1101" s="141">
        <v>0</v>
      </c>
      <c r="X1101" s="137">
        <v>0</v>
      </c>
      <c r="Y1101" s="137">
        <v>0</v>
      </c>
      <c r="Z1101" s="141">
        <v>0</v>
      </c>
      <c r="AA1101" s="138">
        <v>25</v>
      </c>
      <c r="AB1101" s="137">
        <v>0</v>
      </c>
      <c r="AC1101" s="137">
        <v>0</v>
      </c>
      <c r="AD1101" s="137">
        <v>0</v>
      </c>
    </row>
    <row r="1102" spans="1:30" hidden="1">
      <c r="A1102" t="str">
        <f>Tabla20[[#This Row],[cedula]]&amp;Tabla20[[#This Row],[prog]]&amp;LEFT(Tabla20[[#This Row],[tipo]],3)</f>
        <v>0010384833901TEM</v>
      </c>
      <c r="B1102" s="135" t="s">
        <v>2462</v>
      </c>
      <c r="C1102" s="135" t="s">
        <v>2659</v>
      </c>
      <c r="D1102" s="135" t="s">
        <v>2493</v>
      </c>
      <c r="E1102" s="135" t="s">
        <v>3181</v>
      </c>
      <c r="F1102" s="135" t="s">
        <v>3182</v>
      </c>
      <c r="G1102" s="135" t="s">
        <v>3187</v>
      </c>
      <c r="H1102" s="135" t="s">
        <v>2317</v>
      </c>
      <c r="I1102" s="135" t="s">
        <v>1605</v>
      </c>
      <c r="J1102" s="135" t="s">
        <v>1472</v>
      </c>
      <c r="K1102" s="135" t="s">
        <v>466</v>
      </c>
      <c r="L1102" s="138">
        <v>70000</v>
      </c>
      <c r="M1102" s="139">
        <v>5368.48</v>
      </c>
      <c r="N1102" s="138">
        <v>2128</v>
      </c>
      <c r="O1102" s="138">
        <v>2009</v>
      </c>
      <c r="P1102" s="138">
        <f>SUM(Tabla20[[#This Row],[ADP]:[SFS - Salud Padres]])</f>
        <v>2471</v>
      </c>
      <c r="Q1102" s="138">
        <v>58023.519999999997</v>
      </c>
      <c r="R1102" s="135" t="str">
        <f>_xlfn.XLOOKUP(Tabla20[[#This Row],[cedula]],EMPXSEXO[NODOC],EMPXSEXO[GENERO])</f>
        <v>F</v>
      </c>
      <c r="S1102" s="135" t="str">
        <f>_xlfn.XLOOKUP(Tabla20[[#This Row],[nomdepto]],Tabla21[LUGAR],Tabla21[CODLUGAR])</f>
        <v>01.83.00.08</v>
      </c>
      <c r="T1102" s="135" t="s">
        <v>3724</v>
      </c>
      <c r="U1102" s="135" t="s">
        <v>3723</v>
      </c>
      <c r="V1102" s="137">
        <v>0</v>
      </c>
      <c r="W1102" s="139">
        <v>300</v>
      </c>
      <c r="X1102" s="139">
        <v>2146</v>
      </c>
      <c r="Y1102" s="137">
        <v>0</v>
      </c>
      <c r="Z1102" s="137">
        <v>0</v>
      </c>
      <c r="AA1102" s="138">
        <v>25</v>
      </c>
      <c r="AB1102" s="137">
        <v>0</v>
      </c>
      <c r="AC1102" s="137">
        <v>0</v>
      </c>
      <c r="AD1102" s="137">
        <v>0</v>
      </c>
    </row>
    <row r="1103" spans="1:30" hidden="1">
      <c r="A1103" t="str">
        <f>Tabla20[[#This Row],[cedula]]&amp;Tabla20[[#This Row],[prog]]&amp;LEFT(Tabla20[[#This Row],[tipo]],3)</f>
        <v>0010524116001TEM</v>
      </c>
      <c r="B1103" s="135" t="s">
        <v>2462</v>
      </c>
      <c r="C1103" s="135" t="s">
        <v>2659</v>
      </c>
      <c r="D1103" s="135" t="s">
        <v>2493</v>
      </c>
      <c r="E1103" s="135" t="s">
        <v>3181</v>
      </c>
      <c r="F1103" s="135" t="s">
        <v>3182</v>
      </c>
      <c r="G1103" s="135" t="s">
        <v>3186</v>
      </c>
      <c r="H1103" s="135" t="s">
        <v>2811</v>
      </c>
      <c r="I1103" s="135" t="s">
        <v>2810</v>
      </c>
      <c r="J1103" s="135" t="s">
        <v>1472</v>
      </c>
      <c r="K1103" s="135" t="s">
        <v>466</v>
      </c>
      <c r="L1103" s="138">
        <v>60000</v>
      </c>
      <c r="M1103" s="139">
        <v>3486.68</v>
      </c>
      <c r="N1103" s="138">
        <v>1824</v>
      </c>
      <c r="O1103" s="138">
        <v>1722</v>
      </c>
      <c r="P1103" s="138">
        <f>SUM(Tabla20[[#This Row],[ADP]:[SFS - Salud Padres]])</f>
        <v>2571</v>
      </c>
      <c r="Q1103" s="138">
        <v>50396.32</v>
      </c>
      <c r="R1103" s="135" t="str">
        <f>_xlfn.XLOOKUP(Tabla20[[#This Row],[cedula]],EMPXSEXO[NODOC],EMPXSEXO[GENERO])</f>
        <v>M</v>
      </c>
      <c r="S1103" s="135" t="str">
        <f>_xlfn.XLOOKUP(Tabla20[[#This Row],[nomdepto]],Tabla21[LUGAR],Tabla21[CODLUGAR])</f>
        <v>01.83.00.08</v>
      </c>
      <c r="T1103" s="135" t="s">
        <v>3724</v>
      </c>
      <c r="U1103" s="135" t="s">
        <v>3723</v>
      </c>
      <c r="V1103" s="137">
        <v>0</v>
      </c>
      <c r="W1103" s="137">
        <v>0</v>
      </c>
      <c r="X1103" s="139">
        <v>2546</v>
      </c>
      <c r="Y1103" s="137">
        <v>0</v>
      </c>
      <c r="Z1103" s="137">
        <v>0</v>
      </c>
      <c r="AA1103" s="138">
        <v>25</v>
      </c>
      <c r="AB1103" s="137">
        <v>0</v>
      </c>
      <c r="AC1103" s="137">
        <v>0</v>
      </c>
      <c r="AD1103" s="137">
        <v>0</v>
      </c>
    </row>
    <row r="1104" spans="1:30" hidden="1">
      <c r="A1104" t="str">
        <f>Tabla20[[#This Row],[cedula]]&amp;Tabla20[[#This Row],[prog]]&amp;LEFT(Tabla20[[#This Row],[tipo]],3)</f>
        <v>2230075986101TEM</v>
      </c>
      <c r="B1104" s="135" t="s">
        <v>2462</v>
      </c>
      <c r="C1104" s="135" t="s">
        <v>2659</v>
      </c>
      <c r="D1104" s="135" t="s">
        <v>2493</v>
      </c>
      <c r="E1104" s="135" t="s">
        <v>3181</v>
      </c>
      <c r="F1104" s="135" t="s">
        <v>3182</v>
      </c>
      <c r="G1104" s="135" t="s">
        <v>3183</v>
      </c>
      <c r="H1104" s="135" t="s">
        <v>2276</v>
      </c>
      <c r="I1104" s="135" t="s">
        <v>1396</v>
      </c>
      <c r="J1104" s="135" t="s">
        <v>59</v>
      </c>
      <c r="K1104" s="135" t="s">
        <v>281</v>
      </c>
      <c r="L1104" s="138">
        <v>185000</v>
      </c>
      <c r="M1104" s="138">
        <v>32099.49</v>
      </c>
      <c r="N1104" s="138">
        <v>5624</v>
      </c>
      <c r="O1104" s="138">
        <v>5309.5</v>
      </c>
      <c r="P1104" s="138">
        <f>SUM(Tabla20[[#This Row],[ADP]:[SFS - Salud Padres]])</f>
        <v>25</v>
      </c>
      <c r="Q1104" s="138">
        <v>141942.01</v>
      </c>
      <c r="R1104" s="135" t="str">
        <f>_xlfn.XLOOKUP(Tabla20[[#This Row],[cedula]],EMPXSEXO[NODOC],EMPXSEXO[GENERO])</f>
        <v>F</v>
      </c>
      <c r="S1104" s="135" t="str">
        <f>_xlfn.XLOOKUP(Tabla20[[#This Row],[nomdepto]],Tabla21[LUGAR],Tabla21[CODLUGAR])</f>
        <v>01.83.00.09</v>
      </c>
      <c r="T1104" s="135" t="s">
        <v>3724</v>
      </c>
      <c r="U1104" s="135" t="s">
        <v>3723</v>
      </c>
      <c r="V1104" s="137">
        <v>0</v>
      </c>
      <c r="W1104" s="141">
        <v>0</v>
      </c>
      <c r="X1104" s="141">
        <v>0</v>
      </c>
      <c r="Y1104" s="137">
        <v>0</v>
      </c>
      <c r="Z1104" s="141">
        <v>0</v>
      </c>
      <c r="AA1104" s="138">
        <v>25</v>
      </c>
      <c r="AB1104" s="137">
        <v>0</v>
      </c>
      <c r="AC1104" s="137">
        <v>0</v>
      </c>
      <c r="AD1104" s="141">
        <v>0</v>
      </c>
    </row>
    <row r="1105" spans="1:30" hidden="1">
      <c r="A1105" t="str">
        <f>Tabla20[[#This Row],[cedula]]&amp;Tabla20[[#This Row],[prog]]&amp;LEFT(Tabla20[[#This Row],[tipo]],3)</f>
        <v>0011267708301TEM</v>
      </c>
      <c r="B1105" s="135" t="s">
        <v>2462</v>
      </c>
      <c r="C1105" s="135" t="s">
        <v>2659</v>
      </c>
      <c r="D1105" s="135" t="s">
        <v>2493</v>
      </c>
      <c r="E1105" s="135" t="s">
        <v>3181</v>
      </c>
      <c r="F1105" s="135" t="s">
        <v>3182</v>
      </c>
      <c r="G1105" s="135" t="s">
        <v>3189</v>
      </c>
      <c r="H1105" s="135" t="s">
        <v>2284</v>
      </c>
      <c r="I1105" s="135" t="s">
        <v>1066</v>
      </c>
      <c r="J1105" s="135" t="s">
        <v>2549</v>
      </c>
      <c r="K1105" s="135" t="s">
        <v>281</v>
      </c>
      <c r="L1105" s="138">
        <v>75000</v>
      </c>
      <c r="M1105" s="138">
        <v>6309.38</v>
      </c>
      <c r="N1105" s="138">
        <v>2280</v>
      </c>
      <c r="O1105" s="138">
        <v>2152.5</v>
      </c>
      <c r="P1105" s="138">
        <f>SUM(Tabla20[[#This Row],[ADP]:[SFS - Salud Padres]])</f>
        <v>25</v>
      </c>
      <c r="Q1105" s="138">
        <v>64233.120000000003</v>
      </c>
      <c r="R1105" s="135" t="str">
        <f>_xlfn.XLOOKUP(Tabla20[[#This Row],[cedula]],EMPXSEXO[NODOC],EMPXSEXO[GENERO])</f>
        <v>F</v>
      </c>
      <c r="S1105" s="135" t="str">
        <f>_xlfn.XLOOKUP(Tabla20[[#This Row],[nomdepto]],Tabla21[LUGAR],Tabla21[CODLUGAR])</f>
        <v>01.83.00.09</v>
      </c>
      <c r="T1105" s="135" t="s">
        <v>3724</v>
      </c>
      <c r="U1105" s="135" t="s">
        <v>3723</v>
      </c>
      <c r="V1105" s="137">
        <v>0</v>
      </c>
      <c r="W1105" s="137">
        <v>0</v>
      </c>
      <c r="X1105" s="141">
        <v>0</v>
      </c>
      <c r="Y1105" s="137">
        <v>0</v>
      </c>
      <c r="Z1105" s="137">
        <v>0</v>
      </c>
      <c r="AA1105" s="138">
        <v>25</v>
      </c>
      <c r="AB1105" s="137">
        <v>0</v>
      </c>
      <c r="AC1105" s="137">
        <v>0</v>
      </c>
      <c r="AD1105" s="140">
        <v>0</v>
      </c>
    </row>
    <row r="1106" spans="1:30" hidden="1">
      <c r="A1106" t="str">
        <f>Tabla20[[#This Row],[cedula]]&amp;Tabla20[[#This Row],[prog]]&amp;LEFT(Tabla20[[#This Row],[tipo]],3)</f>
        <v>0011875961201TEM</v>
      </c>
      <c r="B1106" s="135" t="s">
        <v>2462</v>
      </c>
      <c r="C1106" s="135" t="s">
        <v>2659</v>
      </c>
      <c r="D1106" s="135" t="s">
        <v>2493</v>
      </c>
      <c r="E1106" s="135" t="s">
        <v>3181</v>
      </c>
      <c r="F1106" s="135" t="s">
        <v>3182</v>
      </c>
      <c r="G1106" s="135" t="s">
        <v>3188</v>
      </c>
      <c r="H1106" s="135" t="s">
        <v>2809</v>
      </c>
      <c r="I1106" s="135" t="s">
        <v>2808</v>
      </c>
      <c r="J1106" s="135" t="s">
        <v>1578</v>
      </c>
      <c r="K1106" s="135" t="s">
        <v>281</v>
      </c>
      <c r="L1106" s="138">
        <v>70000</v>
      </c>
      <c r="M1106" s="139">
        <v>5368.48</v>
      </c>
      <c r="N1106" s="138">
        <v>2128</v>
      </c>
      <c r="O1106" s="138">
        <v>2009</v>
      </c>
      <c r="P1106" s="138">
        <f>SUM(Tabla20[[#This Row],[ADP]:[SFS - Salud Padres]])</f>
        <v>25</v>
      </c>
      <c r="Q1106" s="138">
        <v>60469.52</v>
      </c>
      <c r="R1106" s="135" t="str">
        <f>_xlfn.XLOOKUP(Tabla20[[#This Row],[cedula]],EMPXSEXO[NODOC],EMPXSEXO[GENERO])</f>
        <v>M</v>
      </c>
      <c r="S1106" s="135" t="str">
        <f>_xlfn.XLOOKUP(Tabla20[[#This Row],[nomdepto]],Tabla21[LUGAR],Tabla21[CODLUGAR])</f>
        <v>01.83.00.09</v>
      </c>
      <c r="T1106" s="135" t="s">
        <v>3724</v>
      </c>
      <c r="U1106" s="135" t="s">
        <v>3723</v>
      </c>
      <c r="V1106" s="137">
        <v>0</v>
      </c>
      <c r="W1106" s="141">
        <v>0</v>
      </c>
      <c r="X1106" s="140">
        <v>0</v>
      </c>
      <c r="Y1106" s="137">
        <v>0</v>
      </c>
      <c r="Z1106" s="141">
        <v>0</v>
      </c>
      <c r="AA1106" s="138">
        <v>25</v>
      </c>
      <c r="AB1106" s="137">
        <v>0</v>
      </c>
      <c r="AC1106" s="137">
        <v>0</v>
      </c>
      <c r="AD1106" s="141">
        <v>0</v>
      </c>
    </row>
    <row r="1107" spans="1:30" hidden="1">
      <c r="A1107" t="str">
        <f>Tabla20[[#This Row],[cedula]]&amp;Tabla20[[#This Row],[prog]]&amp;LEFT(Tabla20[[#This Row],[tipo]],3)</f>
        <v>4020051229701TEM</v>
      </c>
      <c r="B1107" s="135" t="s">
        <v>2462</v>
      </c>
      <c r="C1107" s="135" t="s">
        <v>2659</v>
      </c>
      <c r="D1107" s="135" t="s">
        <v>2493</v>
      </c>
      <c r="E1107" s="135" t="s">
        <v>3181</v>
      </c>
      <c r="F1107" s="135" t="s">
        <v>3182</v>
      </c>
      <c r="G1107" s="135" t="s">
        <v>3190</v>
      </c>
      <c r="H1107" s="135" t="s">
        <v>2874</v>
      </c>
      <c r="I1107" s="135" t="s">
        <v>2873</v>
      </c>
      <c r="J1107" s="135" t="s">
        <v>1578</v>
      </c>
      <c r="K1107" s="135" t="s">
        <v>281</v>
      </c>
      <c r="L1107" s="138">
        <v>70000</v>
      </c>
      <c r="M1107" s="138">
        <v>5368.48</v>
      </c>
      <c r="N1107" s="138">
        <v>2128</v>
      </c>
      <c r="O1107" s="138">
        <v>2009</v>
      </c>
      <c r="P1107" s="138">
        <f>SUM(Tabla20[[#This Row],[ADP]:[SFS - Salud Padres]])</f>
        <v>25</v>
      </c>
      <c r="Q1107" s="138">
        <v>60469.52</v>
      </c>
      <c r="R1107" s="135" t="str">
        <f>_xlfn.XLOOKUP(Tabla20[[#This Row],[cedula]],EMPXSEXO[NODOC],EMPXSEXO[GENERO])</f>
        <v>M</v>
      </c>
      <c r="S1107" s="135" t="str">
        <f>_xlfn.XLOOKUP(Tabla20[[#This Row],[nomdepto]],Tabla21[LUGAR],Tabla21[CODLUGAR])</f>
        <v>01.83.00.09</v>
      </c>
      <c r="T1107" s="135" t="s">
        <v>3724</v>
      </c>
      <c r="U1107" s="135" t="s">
        <v>3723</v>
      </c>
      <c r="V1107" s="137">
        <v>0</v>
      </c>
      <c r="W1107" s="141">
        <v>0</v>
      </c>
      <c r="X1107" s="141">
        <v>0</v>
      </c>
      <c r="Y1107" s="137">
        <v>0</v>
      </c>
      <c r="Z1107" s="141">
        <v>0</v>
      </c>
      <c r="AA1107" s="138">
        <v>25</v>
      </c>
      <c r="AB1107" s="137">
        <v>0</v>
      </c>
      <c r="AC1107" s="137">
        <v>0</v>
      </c>
      <c r="AD1107" s="137">
        <v>0</v>
      </c>
    </row>
    <row r="1108" spans="1:30" hidden="1">
      <c r="A1108" t="str">
        <f>Tabla20[[#This Row],[cedula]]&amp;Tabla20[[#This Row],[prog]]&amp;LEFT(Tabla20[[#This Row],[tipo]],3)</f>
        <v>2230042677601TEM</v>
      </c>
      <c r="B1108" s="135" t="s">
        <v>2462</v>
      </c>
      <c r="C1108" s="135" t="s">
        <v>2659</v>
      </c>
      <c r="D1108" s="135" t="s">
        <v>2493</v>
      </c>
      <c r="E1108" s="135" t="s">
        <v>3181</v>
      </c>
      <c r="F1108" s="135" t="s">
        <v>3182</v>
      </c>
      <c r="G1108" s="135" t="s">
        <v>3193</v>
      </c>
      <c r="H1108" s="135" t="s">
        <v>2298</v>
      </c>
      <c r="I1108" s="135" t="s">
        <v>2479</v>
      </c>
      <c r="J1108" s="135" t="s">
        <v>283</v>
      </c>
      <c r="K1108" s="135" t="s">
        <v>281</v>
      </c>
      <c r="L1108" s="138">
        <v>70000</v>
      </c>
      <c r="M1108" s="138">
        <v>4737.5</v>
      </c>
      <c r="N1108" s="138">
        <v>2128</v>
      </c>
      <c r="O1108" s="138">
        <v>2009</v>
      </c>
      <c r="P1108" s="138">
        <f>SUM(Tabla20[[#This Row],[ADP]:[SFS - Salud Padres]])</f>
        <v>3179.9</v>
      </c>
      <c r="Q1108" s="138">
        <v>57945.599999999999</v>
      </c>
      <c r="R1108" s="135" t="str">
        <f>_xlfn.XLOOKUP(Tabla20[[#This Row],[cedula]],EMPXSEXO[NODOC],EMPXSEXO[GENERO])</f>
        <v>F</v>
      </c>
      <c r="S1108" s="135" t="str">
        <f>_xlfn.XLOOKUP(Tabla20[[#This Row],[nomdepto]],Tabla21[LUGAR],Tabla21[CODLUGAR])</f>
        <v>01.83.00.09</v>
      </c>
      <c r="T1108" s="135" t="s">
        <v>3724</v>
      </c>
      <c r="U1108" s="135" t="s">
        <v>3723</v>
      </c>
      <c r="V1108" s="137">
        <v>0</v>
      </c>
      <c r="W1108" s="137">
        <v>0</v>
      </c>
      <c r="X1108" s="141">
        <v>0</v>
      </c>
      <c r="Y1108" s="137">
        <v>0</v>
      </c>
      <c r="Z1108" s="137">
        <v>0</v>
      </c>
      <c r="AA1108" s="138">
        <v>25</v>
      </c>
      <c r="AB1108" s="137">
        <v>0</v>
      </c>
      <c r="AC1108" s="137">
        <v>0</v>
      </c>
      <c r="AD1108" s="139">
        <v>3154.9</v>
      </c>
    </row>
    <row r="1109" spans="1:30" hidden="1">
      <c r="A1109" t="str">
        <f>Tabla20[[#This Row],[cedula]]&amp;Tabla20[[#This Row],[prog]]&amp;LEFT(Tabla20[[#This Row],[tipo]],3)</f>
        <v>0010815422001TEM</v>
      </c>
      <c r="B1109" s="135" t="s">
        <v>2462</v>
      </c>
      <c r="C1109" s="135" t="s">
        <v>2659</v>
      </c>
      <c r="D1109" s="135" t="s">
        <v>2493</v>
      </c>
      <c r="E1109" s="135" t="s">
        <v>3181</v>
      </c>
      <c r="F1109" s="135" t="s">
        <v>3182</v>
      </c>
      <c r="G1109" s="135" t="s">
        <v>3184</v>
      </c>
      <c r="H1109" s="135" t="s">
        <v>2309</v>
      </c>
      <c r="I1109" s="135" t="s">
        <v>1477</v>
      </c>
      <c r="J1109" s="135" t="s">
        <v>1478</v>
      </c>
      <c r="K1109" s="135" t="s">
        <v>281</v>
      </c>
      <c r="L1109" s="138">
        <v>70000</v>
      </c>
      <c r="M1109" s="139">
        <v>5368.48</v>
      </c>
      <c r="N1109" s="138">
        <v>2128</v>
      </c>
      <c r="O1109" s="138">
        <v>2009</v>
      </c>
      <c r="P1109" s="138">
        <f>SUM(Tabla20[[#This Row],[ADP]:[SFS - Salud Padres]])</f>
        <v>25</v>
      </c>
      <c r="Q1109" s="138">
        <v>60469.52</v>
      </c>
      <c r="R1109" s="135" t="str">
        <f>_xlfn.XLOOKUP(Tabla20[[#This Row],[cedula]],EMPXSEXO[NODOC],EMPXSEXO[GENERO])</f>
        <v>M</v>
      </c>
      <c r="S1109" s="135" t="str">
        <f>_xlfn.XLOOKUP(Tabla20[[#This Row],[nomdepto]],Tabla21[LUGAR],Tabla21[CODLUGAR])</f>
        <v>01.83.00.09</v>
      </c>
      <c r="T1109" s="135" t="s">
        <v>3724</v>
      </c>
      <c r="U1109" s="135" t="s">
        <v>3723</v>
      </c>
      <c r="V1109" s="137">
        <v>0</v>
      </c>
      <c r="W1109" s="141">
        <v>0</v>
      </c>
      <c r="X1109" s="141">
        <v>0</v>
      </c>
      <c r="Y1109" s="137">
        <v>0</v>
      </c>
      <c r="Z1109" s="137">
        <v>0</v>
      </c>
      <c r="AA1109" s="138">
        <v>25</v>
      </c>
      <c r="AB1109" s="137">
        <v>0</v>
      </c>
      <c r="AC1109" s="137">
        <v>0</v>
      </c>
      <c r="AD1109" s="137">
        <v>0</v>
      </c>
    </row>
    <row r="1110" spans="1:30" hidden="1">
      <c r="A1110" t="str">
        <f>Tabla20[[#This Row],[cedula]]&amp;Tabla20[[#This Row],[prog]]&amp;LEFT(Tabla20[[#This Row],[tipo]],3)</f>
        <v>4022559544201TEM</v>
      </c>
      <c r="B1110" s="135" t="s">
        <v>2462</v>
      </c>
      <c r="C1110" s="135" t="s">
        <v>2659</v>
      </c>
      <c r="D1110" s="135" t="s">
        <v>2493</v>
      </c>
      <c r="E1110" s="135" t="s">
        <v>3181</v>
      </c>
      <c r="F1110" s="135" t="s">
        <v>3182</v>
      </c>
      <c r="G1110" s="135" t="s">
        <v>3184</v>
      </c>
      <c r="H1110" s="135" t="s">
        <v>3742</v>
      </c>
      <c r="I1110" s="135" t="s">
        <v>3741</v>
      </c>
      <c r="J1110" s="135" t="s">
        <v>1478</v>
      </c>
      <c r="K1110" s="135" t="s">
        <v>281</v>
      </c>
      <c r="L1110" s="138">
        <v>60000</v>
      </c>
      <c r="M1110" s="139">
        <v>3486.68</v>
      </c>
      <c r="N1110" s="138">
        <v>1824</v>
      </c>
      <c r="O1110" s="138">
        <v>1722</v>
      </c>
      <c r="P1110" s="138">
        <f>SUM(Tabla20[[#This Row],[ADP]:[SFS - Salud Padres]])</f>
        <v>25</v>
      </c>
      <c r="Q1110" s="138">
        <v>52942.32</v>
      </c>
      <c r="R1110" s="135" t="str">
        <f>_xlfn.XLOOKUP(Tabla20[[#This Row],[cedula]],EMPXSEXO[NODOC],EMPXSEXO[GENERO])</f>
        <v>M</v>
      </c>
      <c r="S1110" s="135" t="str">
        <f>_xlfn.XLOOKUP(Tabla20[[#This Row],[nomdepto]],Tabla21[LUGAR],Tabla21[CODLUGAR])</f>
        <v>01.83.00.09</v>
      </c>
      <c r="T1110" s="135" t="s">
        <v>3724</v>
      </c>
      <c r="U1110" s="135" t="s">
        <v>3723</v>
      </c>
      <c r="V1110" s="137">
        <v>0</v>
      </c>
      <c r="W1110" s="141">
        <v>0</v>
      </c>
      <c r="X1110" s="137">
        <v>0</v>
      </c>
      <c r="Y1110" s="137">
        <v>0</v>
      </c>
      <c r="Z1110" s="137">
        <v>0</v>
      </c>
      <c r="AA1110" s="138">
        <v>25</v>
      </c>
      <c r="AB1110" s="137">
        <v>0</v>
      </c>
      <c r="AC1110" s="137">
        <v>0</v>
      </c>
      <c r="AD1110" s="137">
        <v>0</v>
      </c>
    </row>
    <row r="1111" spans="1:30" hidden="1">
      <c r="A1111" t="str">
        <f>Tabla20[[#This Row],[cedula]]&amp;Tabla20[[#This Row],[prog]]&amp;LEFT(Tabla20[[#This Row],[tipo]],3)</f>
        <v>4022099927601TEM</v>
      </c>
      <c r="B1111" s="135" t="s">
        <v>2462</v>
      </c>
      <c r="C1111" s="135" t="s">
        <v>2659</v>
      </c>
      <c r="D1111" s="135" t="s">
        <v>2493</v>
      </c>
      <c r="E1111" s="135" t="s">
        <v>3181</v>
      </c>
      <c r="F1111" s="135" t="s">
        <v>3182</v>
      </c>
      <c r="G1111" s="135" t="s">
        <v>3185</v>
      </c>
      <c r="H1111" s="135" t="s">
        <v>2238</v>
      </c>
      <c r="I1111" s="135" t="s">
        <v>1060</v>
      </c>
      <c r="J1111" s="135" t="s">
        <v>1478</v>
      </c>
      <c r="K1111" s="135" t="s">
        <v>281</v>
      </c>
      <c r="L1111" s="138">
        <v>55000</v>
      </c>
      <c r="M1111" s="138">
        <v>2559.6799999999998</v>
      </c>
      <c r="N1111" s="138">
        <v>1672</v>
      </c>
      <c r="O1111" s="138">
        <v>1578.5</v>
      </c>
      <c r="P1111" s="138">
        <f>SUM(Tabla20[[#This Row],[ADP]:[SFS - Salud Padres]])</f>
        <v>25</v>
      </c>
      <c r="Q1111" s="138">
        <v>49164.82</v>
      </c>
      <c r="R1111" s="135" t="str">
        <f>_xlfn.XLOOKUP(Tabla20[[#This Row],[cedula]],EMPXSEXO[NODOC],EMPXSEXO[GENERO])</f>
        <v>F</v>
      </c>
      <c r="S1111" s="135" t="str">
        <f>_xlfn.XLOOKUP(Tabla20[[#This Row],[nomdepto]],Tabla21[LUGAR],Tabla21[CODLUGAR])</f>
        <v>01.83.00.09</v>
      </c>
      <c r="T1111" s="135" t="s">
        <v>3724</v>
      </c>
      <c r="U1111" s="135" t="s">
        <v>3723</v>
      </c>
      <c r="V1111" s="137">
        <v>0</v>
      </c>
      <c r="W1111" s="137">
        <v>0</v>
      </c>
      <c r="X1111" s="140">
        <v>0</v>
      </c>
      <c r="Y1111" s="137">
        <v>0</v>
      </c>
      <c r="Z1111" s="141">
        <v>0</v>
      </c>
      <c r="AA1111" s="138">
        <v>25</v>
      </c>
      <c r="AB1111" s="137">
        <v>0</v>
      </c>
      <c r="AC1111" s="137">
        <v>0</v>
      </c>
      <c r="AD1111" s="137">
        <v>0</v>
      </c>
    </row>
    <row r="1112" spans="1:30" hidden="1">
      <c r="A1112" t="str">
        <f>Tabla20[[#This Row],[cedula]]&amp;Tabla20[[#This Row],[prog]]&amp;LEFT(Tabla20[[#This Row],[tipo]],3)</f>
        <v>4022249306201TEM</v>
      </c>
      <c r="B1112" s="135" t="s">
        <v>2462</v>
      </c>
      <c r="C1112" s="135" t="s">
        <v>2659</v>
      </c>
      <c r="D1112" s="135" t="s">
        <v>2493</v>
      </c>
      <c r="E1112" s="135" t="s">
        <v>3181</v>
      </c>
      <c r="F1112" s="135" t="s">
        <v>3182</v>
      </c>
      <c r="G1112" s="135" t="s">
        <v>3184</v>
      </c>
      <c r="H1112" s="135" t="s">
        <v>2220</v>
      </c>
      <c r="I1112" s="135" t="s">
        <v>1583</v>
      </c>
      <c r="J1112" s="135" t="s">
        <v>283</v>
      </c>
      <c r="K1112" s="135" t="s">
        <v>281</v>
      </c>
      <c r="L1112" s="138">
        <v>50000</v>
      </c>
      <c r="M1112" s="138">
        <v>1854</v>
      </c>
      <c r="N1112" s="138">
        <v>1520</v>
      </c>
      <c r="O1112" s="138">
        <v>1435</v>
      </c>
      <c r="P1112" s="138">
        <f>SUM(Tabla20[[#This Row],[ADP]:[SFS - Salud Padres]])</f>
        <v>4571</v>
      </c>
      <c r="Q1112" s="138">
        <v>40620</v>
      </c>
      <c r="R1112" s="135" t="str">
        <f>_xlfn.XLOOKUP(Tabla20[[#This Row],[cedula]],EMPXSEXO[NODOC],EMPXSEXO[GENERO])</f>
        <v>F</v>
      </c>
      <c r="S1112" s="135" t="str">
        <f>_xlfn.XLOOKUP(Tabla20[[#This Row],[nomdepto]],Tabla21[LUGAR],Tabla21[CODLUGAR])</f>
        <v>01.83.00.09</v>
      </c>
      <c r="T1112" s="135" t="s">
        <v>3724</v>
      </c>
      <c r="U1112" s="135" t="s">
        <v>3723</v>
      </c>
      <c r="V1112" s="137">
        <v>0</v>
      </c>
      <c r="W1112" s="140">
        <v>0</v>
      </c>
      <c r="X1112" s="138">
        <v>4546</v>
      </c>
      <c r="Y1112" s="137">
        <v>0</v>
      </c>
      <c r="Z1112" s="141">
        <v>0</v>
      </c>
      <c r="AA1112" s="138">
        <v>25</v>
      </c>
      <c r="AB1112" s="137">
        <v>0</v>
      </c>
      <c r="AC1112" s="137">
        <v>0</v>
      </c>
      <c r="AD1112" s="137">
        <v>0</v>
      </c>
    </row>
    <row r="1113" spans="1:30" hidden="1">
      <c r="A1113" t="str">
        <f>Tabla20[[#This Row],[cedula]]&amp;Tabla20[[#This Row],[prog]]&amp;LEFT(Tabla20[[#This Row],[tipo]],3)</f>
        <v>2250050773001TEM</v>
      </c>
      <c r="B1113" s="135" t="s">
        <v>2462</v>
      </c>
      <c r="C1113" s="135" t="s">
        <v>2659</v>
      </c>
      <c r="D1113" s="135" t="s">
        <v>2493</v>
      </c>
      <c r="E1113" s="135" t="s">
        <v>3181</v>
      </c>
      <c r="F1113" s="135" t="s">
        <v>3182</v>
      </c>
      <c r="G1113" s="135" t="s">
        <v>3184</v>
      </c>
      <c r="H1113" s="135" t="s">
        <v>2223</v>
      </c>
      <c r="I1113" s="135" t="s">
        <v>1535</v>
      </c>
      <c r="J1113" s="135" t="s">
        <v>283</v>
      </c>
      <c r="K1113" s="135" t="s">
        <v>281</v>
      </c>
      <c r="L1113" s="138">
        <v>50000</v>
      </c>
      <c r="M1113" s="138">
        <v>1854</v>
      </c>
      <c r="N1113" s="138">
        <v>1520</v>
      </c>
      <c r="O1113" s="138">
        <v>1435</v>
      </c>
      <c r="P1113" s="138">
        <f>SUM(Tabla20[[#This Row],[ADP]:[SFS - Salud Padres]])</f>
        <v>25</v>
      </c>
      <c r="Q1113" s="138">
        <v>45166</v>
      </c>
      <c r="R1113" s="135" t="str">
        <f>_xlfn.XLOOKUP(Tabla20[[#This Row],[cedula]],EMPXSEXO[NODOC],EMPXSEXO[GENERO])</f>
        <v>M</v>
      </c>
      <c r="S1113" s="135" t="str">
        <f>_xlfn.XLOOKUP(Tabla20[[#This Row],[nomdepto]],Tabla21[LUGAR],Tabla21[CODLUGAR])</f>
        <v>01.83.00.09</v>
      </c>
      <c r="T1113" s="135" t="s">
        <v>3724</v>
      </c>
      <c r="U1113" s="135" t="s">
        <v>3723</v>
      </c>
      <c r="V1113" s="137">
        <v>0</v>
      </c>
      <c r="W1113" s="137">
        <v>0</v>
      </c>
      <c r="X1113" s="141">
        <v>0</v>
      </c>
      <c r="Y1113" s="137">
        <v>0</v>
      </c>
      <c r="Z1113" s="141">
        <v>0</v>
      </c>
      <c r="AA1113" s="138">
        <v>25</v>
      </c>
      <c r="AB1113" s="137">
        <v>0</v>
      </c>
      <c r="AC1113" s="137">
        <v>0</v>
      </c>
      <c r="AD1113" s="137">
        <v>0</v>
      </c>
    </row>
    <row r="1114" spans="1:30" hidden="1">
      <c r="A1114" t="str">
        <f>Tabla20[[#This Row],[cedula]]&amp;Tabla20[[#This Row],[prog]]&amp;LEFT(Tabla20[[#This Row],[tipo]],3)</f>
        <v>0510021785901TEM</v>
      </c>
      <c r="B1114" s="135" t="s">
        <v>2462</v>
      </c>
      <c r="C1114" s="135" t="s">
        <v>2659</v>
      </c>
      <c r="D1114" s="135" t="s">
        <v>2493</v>
      </c>
      <c r="E1114" s="135" t="s">
        <v>3181</v>
      </c>
      <c r="F1114" s="135" t="s">
        <v>3182</v>
      </c>
      <c r="G1114" s="135" t="s">
        <v>3186</v>
      </c>
      <c r="H1114" s="135" t="s">
        <v>2256</v>
      </c>
      <c r="I1114" s="135" t="s">
        <v>1687</v>
      </c>
      <c r="J1114" s="135" t="s">
        <v>1478</v>
      </c>
      <c r="K1114" s="135" t="s">
        <v>281</v>
      </c>
      <c r="L1114" s="138">
        <v>50000</v>
      </c>
      <c r="M1114" s="138">
        <v>1854</v>
      </c>
      <c r="N1114" s="138">
        <v>1520</v>
      </c>
      <c r="O1114" s="138">
        <v>1435</v>
      </c>
      <c r="P1114" s="138">
        <f>SUM(Tabla20[[#This Row],[ADP]:[SFS - Salud Padres]])</f>
        <v>8221</v>
      </c>
      <c r="Q1114" s="138">
        <v>36970</v>
      </c>
      <c r="R1114" s="135" t="str">
        <f>_xlfn.XLOOKUP(Tabla20[[#This Row],[cedula]],EMPXSEXO[NODOC],EMPXSEXO[GENERO])</f>
        <v>F</v>
      </c>
      <c r="S1114" s="135" t="str">
        <f>_xlfn.XLOOKUP(Tabla20[[#This Row],[nomdepto]],Tabla21[LUGAR],Tabla21[CODLUGAR])</f>
        <v>01.83.00.09</v>
      </c>
      <c r="T1114" s="135" t="s">
        <v>3724</v>
      </c>
      <c r="U1114" s="135" t="s">
        <v>3723</v>
      </c>
      <c r="V1114" s="137">
        <v>0</v>
      </c>
      <c r="W1114" s="141">
        <v>0</v>
      </c>
      <c r="X1114" s="139">
        <v>8196</v>
      </c>
      <c r="Y1114" s="137">
        <v>0</v>
      </c>
      <c r="Z1114" s="141">
        <v>0</v>
      </c>
      <c r="AA1114" s="138">
        <v>25</v>
      </c>
      <c r="AB1114" s="137">
        <v>0</v>
      </c>
      <c r="AC1114" s="137">
        <v>0</v>
      </c>
      <c r="AD1114" s="137">
        <v>0</v>
      </c>
    </row>
    <row r="1115" spans="1:30" hidden="1">
      <c r="A1115" t="str">
        <f>Tabla20[[#This Row],[cedula]]&amp;Tabla20[[#This Row],[prog]]&amp;LEFT(Tabla20[[#This Row],[tipo]],3)</f>
        <v>0011074663301TEM</v>
      </c>
      <c r="B1115" s="135" t="s">
        <v>2462</v>
      </c>
      <c r="C1115" s="135" t="s">
        <v>2659</v>
      </c>
      <c r="D1115" s="135" t="s">
        <v>2493</v>
      </c>
      <c r="E1115" s="135" t="s">
        <v>3181</v>
      </c>
      <c r="F1115" s="135" t="s">
        <v>3182</v>
      </c>
      <c r="G1115" s="135" t="s">
        <v>3184</v>
      </c>
      <c r="H1115" s="135" t="s">
        <v>2285</v>
      </c>
      <c r="I1115" s="135" t="s">
        <v>1481</v>
      </c>
      <c r="J1115" s="135" t="s">
        <v>283</v>
      </c>
      <c r="K1115" s="135" t="s">
        <v>281</v>
      </c>
      <c r="L1115" s="138">
        <v>50000</v>
      </c>
      <c r="M1115" s="138">
        <v>1854</v>
      </c>
      <c r="N1115" s="138">
        <v>1520</v>
      </c>
      <c r="O1115" s="138">
        <v>1435</v>
      </c>
      <c r="P1115" s="138">
        <f>SUM(Tabla20[[#This Row],[ADP]:[SFS - Salud Padres]])</f>
        <v>25</v>
      </c>
      <c r="Q1115" s="138">
        <v>45166</v>
      </c>
      <c r="R1115" s="135" t="str">
        <f>_xlfn.XLOOKUP(Tabla20[[#This Row],[cedula]],EMPXSEXO[NODOC],EMPXSEXO[GENERO])</f>
        <v>F</v>
      </c>
      <c r="S1115" s="135" t="str">
        <f>_xlfn.XLOOKUP(Tabla20[[#This Row],[nomdepto]],Tabla21[LUGAR],Tabla21[CODLUGAR])</f>
        <v>01.83.00.09</v>
      </c>
      <c r="T1115" s="135" t="s">
        <v>3724</v>
      </c>
      <c r="U1115" s="135" t="s">
        <v>3723</v>
      </c>
      <c r="V1115" s="137">
        <v>0</v>
      </c>
      <c r="W1115" s="137">
        <v>0</v>
      </c>
      <c r="X1115" s="140">
        <v>0</v>
      </c>
      <c r="Y1115" s="137">
        <v>0</v>
      </c>
      <c r="Z1115" s="141">
        <v>0</v>
      </c>
      <c r="AA1115" s="138">
        <v>25</v>
      </c>
      <c r="AB1115" s="137">
        <v>0</v>
      </c>
      <c r="AC1115" s="137">
        <v>0</v>
      </c>
      <c r="AD1115" s="140">
        <v>0</v>
      </c>
    </row>
    <row r="1116" spans="1:30" hidden="1">
      <c r="A1116" t="str">
        <f>Tabla20[[#This Row],[cedula]]&amp;Tabla20[[#This Row],[prog]]&amp;LEFT(Tabla20[[#This Row],[tipo]],3)</f>
        <v>4022374417401TEM</v>
      </c>
      <c r="B1116" s="135" t="s">
        <v>2462</v>
      </c>
      <c r="C1116" s="135" t="s">
        <v>2659</v>
      </c>
      <c r="D1116" s="135" t="s">
        <v>2493</v>
      </c>
      <c r="E1116" s="135" t="s">
        <v>3181</v>
      </c>
      <c r="F1116" s="135" t="s">
        <v>3182</v>
      </c>
      <c r="G1116" s="135" t="s">
        <v>3186</v>
      </c>
      <c r="H1116" s="135" t="s">
        <v>2678</v>
      </c>
      <c r="I1116" s="135" t="s">
        <v>2677</v>
      </c>
      <c r="J1116" s="135" t="s">
        <v>283</v>
      </c>
      <c r="K1116" s="135" t="s">
        <v>281</v>
      </c>
      <c r="L1116" s="138">
        <v>45000</v>
      </c>
      <c r="M1116" s="138">
        <v>1148.33</v>
      </c>
      <c r="N1116" s="138">
        <v>1368</v>
      </c>
      <c r="O1116" s="138">
        <v>1291.5</v>
      </c>
      <c r="P1116" s="138">
        <f>SUM(Tabla20[[#This Row],[ADP]:[SFS - Salud Padres]])</f>
        <v>25</v>
      </c>
      <c r="Q1116" s="138">
        <v>41167.17</v>
      </c>
      <c r="R1116" s="135" t="str">
        <f>_xlfn.XLOOKUP(Tabla20[[#This Row],[cedula]],EMPXSEXO[NODOC],EMPXSEXO[GENERO])</f>
        <v>F</v>
      </c>
      <c r="S1116" s="135" t="str">
        <f>_xlfn.XLOOKUP(Tabla20[[#This Row],[nomdepto]],Tabla21[LUGAR],Tabla21[CODLUGAR])</f>
        <v>01.83.00.09</v>
      </c>
      <c r="T1116" s="135" t="s">
        <v>3724</v>
      </c>
      <c r="U1116" s="135" t="s">
        <v>3723</v>
      </c>
      <c r="V1116" s="137">
        <v>0</v>
      </c>
      <c r="W1116" s="140">
        <v>0</v>
      </c>
      <c r="X1116" s="141">
        <v>0</v>
      </c>
      <c r="Y1116" s="137">
        <v>0</v>
      </c>
      <c r="Z1116" s="137">
        <v>0</v>
      </c>
      <c r="AA1116" s="138">
        <v>25</v>
      </c>
      <c r="AB1116" s="137">
        <v>0</v>
      </c>
      <c r="AC1116" s="137">
        <v>0</v>
      </c>
      <c r="AD1116" s="137">
        <v>0</v>
      </c>
    </row>
    <row r="1117" spans="1:30" hidden="1">
      <c r="A1117" t="str">
        <f>Tabla20[[#This Row],[cedula]]&amp;Tabla20[[#This Row],[prog]]&amp;LEFT(Tabla20[[#This Row],[tipo]],3)</f>
        <v>0011783781501TEM</v>
      </c>
      <c r="B1117" s="135" t="s">
        <v>2462</v>
      </c>
      <c r="C1117" s="135" t="s">
        <v>2659</v>
      </c>
      <c r="D1117" s="135" t="s">
        <v>2493</v>
      </c>
      <c r="E1117" s="135" t="s">
        <v>3181</v>
      </c>
      <c r="F1117" s="135" t="s">
        <v>3182</v>
      </c>
      <c r="G1117" s="135" t="s">
        <v>3187</v>
      </c>
      <c r="H1117" s="135" t="s">
        <v>2467</v>
      </c>
      <c r="I1117" s="135" t="s">
        <v>2478</v>
      </c>
      <c r="J1117" s="135" t="s">
        <v>59</v>
      </c>
      <c r="K1117" s="135" t="s">
        <v>308</v>
      </c>
      <c r="L1117" s="138">
        <v>185000</v>
      </c>
      <c r="M1117" s="138">
        <v>31310.77</v>
      </c>
      <c r="N1117" s="138">
        <v>5624</v>
      </c>
      <c r="O1117" s="138">
        <v>5309.5</v>
      </c>
      <c r="P1117" s="138">
        <f>SUM(Tabla20[[#This Row],[ADP]:[SFS - Salud Padres]])</f>
        <v>3179.9</v>
      </c>
      <c r="Q1117" s="138">
        <v>139575.82999999999</v>
      </c>
      <c r="R1117" s="135" t="str">
        <f>_xlfn.XLOOKUP(Tabla20[[#This Row],[cedula]],EMPXSEXO[NODOC],EMPXSEXO[GENERO])</f>
        <v>F</v>
      </c>
      <c r="S1117" s="135" t="str">
        <f>_xlfn.XLOOKUP(Tabla20[[#This Row],[nomdepto]],Tabla21[LUGAR],Tabla21[CODLUGAR])</f>
        <v>01.83.00.10</v>
      </c>
      <c r="T1117" s="135" t="s">
        <v>3724</v>
      </c>
      <c r="U1117" s="135" t="s">
        <v>3723</v>
      </c>
      <c r="V1117" s="137">
        <v>0</v>
      </c>
      <c r="W1117" s="140">
        <v>0</v>
      </c>
      <c r="X1117" s="137">
        <v>0</v>
      </c>
      <c r="Y1117" s="137">
        <v>0</v>
      </c>
      <c r="Z1117" s="137">
        <v>0</v>
      </c>
      <c r="AA1117" s="138">
        <v>25</v>
      </c>
      <c r="AB1117" s="137">
        <v>0</v>
      </c>
      <c r="AC1117" s="137">
        <v>0</v>
      </c>
      <c r="AD1117" s="139">
        <v>3154.9</v>
      </c>
    </row>
    <row r="1118" spans="1:30" hidden="1">
      <c r="A1118" t="str">
        <f>Tabla20[[#This Row],[cedula]]&amp;Tabla20[[#This Row],[prog]]&amp;LEFT(Tabla20[[#This Row],[tipo]],3)</f>
        <v>4023090828301TEM</v>
      </c>
      <c r="B1118" s="135" t="s">
        <v>2462</v>
      </c>
      <c r="C1118" s="135" t="s">
        <v>2659</v>
      </c>
      <c r="D1118" s="135" t="s">
        <v>2493</v>
      </c>
      <c r="E1118" s="135" t="s">
        <v>3181</v>
      </c>
      <c r="F1118" s="135" t="s">
        <v>3182</v>
      </c>
      <c r="G1118" s="135" t="s">
        <v>3190</v>
      </c>
      <c r="H1118" s="135" t="s">
        <v>3028</v>
      </c>
      <c r="I1118" s="135" t="s">
        <v>3047</v>
      </c>
      <c r="J1118" s="135" t="s">
        <v>2586</v>
      </c>
      <c r="K1118" s="135" t="s">
        <v>308</v>
      </c>
      <c r="L1118" s="138">
        <v>70000</v>
      </c>
      <c r="M1118" s="139">
        <v>5368.48</v>
      </c>
      <c r="N1118" s="138">
        <v>2128</v>
      </c>
      <c r="O1118" s="138">
        <v>2009</v>
      </c>
      <c r="P1118" s="138">
        <f>SUM(Tabla20[[#This Row],[ADP]:[SFS - Salud Padres]])</f>
        <v>25</v>
      </c>
      <c r="Q1118" s="138">
        <v>60469.52</v>
      </c>
      <c r="R1118" s="135" t="str">
        <f>_xlfn.XLOOKUP(Tabla20[[#This Row],[cedula]],EMPXSEXO[NODOC],EMPXSEXO[GENERO])</f>
        <v>F</v>
      </c>
      <c r="S1118" s="135" t="str">
        <f>_xlfn.XLOOKUP(Tabla20[[#This Row],[nomdepto]],Tabla21[LUGAR],Tabla21[CODLUGAR])</f>
        <v>01.83.00.10</v>
      </c>
      <c r="T1118" s="135" t="s">
        <v>3724</v>
      </c>
      <c r="U1118" s="135" t="s">
        <v>3723</v>
      </c>
      <c r="V1118" s="137">
        <v>0</v>
      </c>
      <c r="W1118" s="137">
        <v>0</v>
      </c>
      <c r="X1118" s="141">
        <v>0</v>
      </c>
      <c r="Y1118" s="137">
        <v>0</v>
      </c>
      <c r="Z1118" s="137">
        <v>0</v>
      </c>
      <c r="AA1118" s="138">
        <v>25</v>
      </c>
      <c r="AB1118" s="137">
        <v>0</v>
      </c>
      <c r="AC1118" s="137">
        <v>0</v>
      </c>
      <c r="AD1118" s="137">
        <v>0</v>
      </c>
    </row>
    <row r="1119" spans="1:30" hidden="1">
      <c r="A1119" t="str">
        <f>Tabla20[[#This Row],[cedula]]&amp;Tabla20[[#This Row],[prog]]&amp;LEFT(Tabla20[[#This Row],[tipo]],3)</f>
        <v>2290002120901TEM</v>
      </c>
      <c r="B1119" s="135" t="s">
        <v>2462</v>
      </c>
      <c r="C1119" s="135" t="s">
        <v>2659</v>
      </c>
      <c r="D1119" s="135" t="s">
        <v>2493</v>
      </c>
      <c r="E1119" s="135" t="s">
        <v>3181</v>
      </c>
      <c r="F1119" s="135" t="s">
        <v>3182</v>
      </c>
      <c r="G1119" s="135" t="s">
        <v>3184</v>
      </c>
      <c r="H1119" s="135" t="s">
        <v>2895</v>
      </c>
      <c r="I1119" s="135" t="s">
        <v>2894</v>
      </c>
      <c r="J1119" s="135" t="s">
        <v>2586</v>
      </c>
      <c r="K1119" s="135" t="s">
        <v>308</v>
      </c>
      <c r="L1119" s="138">
        <v>60000</v>
      </c>
      <c r="M1119" s="138">
        <v>3486.68</v>
      </c>
      <c r="N1119" s="138">
        <v>1824</v>
      </c>
      <c r="O1119" s="138">
        <v>1722</v>
      </c>
      <c r="P1119" s="138">
        <f>SUM(Tabla20[[#This Row],[ADP]:[SFS - Salud Padres]])</f>
        <v>5071</v>
      </c>
      <c r="Q1119" s="138">
        <v>47896.32</v>
      </c>
      <c r="R1119" s="135" t="str">
        <f>_xlfn.XLOOKUP(Tabla20[[#This Row],[cedula]],EMPXSEXO[NODOC],EMPXSEXO[GENERO])</f>
        <v>F</v>
      </c>
      <c r="S1119" s="135" t="str">
        <f>_xlfn.XLOOKUP(Tabla20[[#This Row],[nomdepto]],Tabla21[LUGAR],Tabla21[CODLUGAR])</f>
        <v>01.83.00.10</v>
      </c>
      <c r="T1119" s="135" t="s">
        <v>3724</v>
      </c>
      <c r="U1119" s="135" t="s">
        <v>3723</v>
      </c>
      <c r="V1119" s="137">
        <v>0</v>
      </c>
      <c r="W1119" s="140">
        <v>0</v>
      </c>
      <c r="X1119" s="139">
        <v>5046</v>
      </c>
      <c r="Y1119" s="137">
        <v>0</v>
      </c>
      <c r="Z1119" s="141">
        <v>0</v>
      </c>
      <c r="AA1119" s="138">
        <v>25</v>
      </c>
      <c r="AB1119" s="137">
        <v>0</v>
      </c>
      <c r="AC1119" s="137">
        <v>0</v>
      </c>
      <c r="AD1119" s="137">
        <v>0</v>
      </c>
    </row>
    <row r="1120" spans="1:30" hidden="1">
      <c r="A1120" t="str">
        <f>Tabla20[[#This Row],[cedula]]&amp;Tabla20[[#This Row],[prog]]&amp;LEFT(Tabla20[[#This Row],[tipo]],3)</f>
        <v>0011834357301TEM</v>
      </c>
      <c r="B1120" s="135" t="s">
        <v>2462</v>
      </c>
      <c r="C1120" s="135" t="s">
        <v>2659</v>
      </c>
      <c r="D1120" s="135" t="s">
        <v>2493</v>
      </c>
      <c r="E1120" s="135" t="s">
        <v>3181</v>
      </c>
      <c r="F1120" s="135" t="s">
        <v>3182</v>
      </c>
      <c r="G1120" s="135" t="s">
        <v>3186</v>
      </c>
      <c r="H1120" s="135" t="s">
        <v>3015</v>
      </c>
      <c r="I1120" s="135" t="s">
        <v>3035</v>
      </c>
      <c r="J1120" s="135" t="s">
        <v>2586</v>
      </c>
      <c r="K1120" s="135" t="s">
        <v>308</v>
      </c>
      <c r="L1120" s="138">
        <v>60000</v>
      </c>
      <c r="M1120" s="138">
        <v>3486.68</v>
      </c>
      <c r="N1120" s="138">
        <v>1824</v>
      </c>
      <c r="O1120" s="138">
        <v>1722</v>
      </c>
      <c r="P1120" s="138">
        <f>SUM(Tabla20[[#This Row],[ADP]:[SFS - Salud Padres]])</f>
        <v>25</v>
      </c>
      <c r="Q1120" s="138">
        <v>52942.32</v>
      </c>
      <c r="R1120" s="135" t="str">
        <f>_xlfn.XLOOKUP(Tabla20[[#This Row],[cedula]],EMPXSEXO[NODOC],EMPXSEXO[GENERO])</f>
        <v>F</v>
      </c>
      <c r="S1120" s="135" t="str">
        <f>_xlfn.XLOOKUP(Tabla20[[#This Row],[nomdepto]],Tabla21[LUGAR],Tabla21[CODLUGAR])</f>
        <v>01.83.00.10</v>
      </c>
      <c r="T1120" s="135" t="s">
        <v>3724</v>
      </c>
      <c r="U1120" s="135" t="s">
        <v>3723</v>
      </c>
      <c r="V1120" s="137">
        <v>0</v>
      </c>
      <c r="W1120" s="137">
        <v>0</v>
      </c>
      <c r="X1120" s="141">
        <v>0</v>
      </c>
      <c r="Y1120" s="137">
        <v>0</v>
      </c>
      <c r="Z1120" s="137">
        <v>0</v>
      </c>
      <c r="AA1120" s="138">
        <v>25</v>
      </c>
      <c r="AB1120" s="137">
        <v>0</v>
      </c>
      <c r="AC1120" s="137">
        <v>0</v>
      </c>
      <c r="AD1120" s="137">
        <v>0</v>
      </c>
    </row>
    <row r="1121" spans="1:30" hidden="1">
      <c r="A1121" t="str">
        <f>Tabla20[[#This Row],[cedula]]&amp;Tabla20[[#This Row],[prog]]&amp;LEFT(Tabla20[[#This Row],[tipo]],3)</f>
        <v>4022496884801TEM</v>
      </c>
      <c r="B1121" s="135" t="s">
        <v>2462</v>
      </c>
      <c r="C1121" s="135" t="s">
        <v>2659</v>
      </c>
      <c r="D1121" s="135" t="s">
        <v>2493</v>
      </c>
      <c r="E1121" s="135" t="s">
        <v>3181</v>
      </c>
      <c r="F1121" s="135" t="s">
        <v>3182</v>
      </c>
      <c r="G1121" s="135" t="s">
        <v>3185</v>
      </c>
      <c r="H1121" s="135" t="s">
        <v>2680</v>
      </c>
      <c r="I1121" s="135" t="s">
        <v>2679</v>
      </c>
      <c r="J1121" s="135" t="s">
        <v>128</v>
      </c>
      <c r="K1121" s="110" t="s">
        <v>3063</v>
      </c>
      <c r="L1121" s="138">
        <v>115000</v>
      </c>
      <c r="M1121" s="139">
        <v>15633.74</v>
      </c>
      <c r="N1121" s="138">
        <v>3496</v>
      </c>
      <c r="O1121" s="138">
        <v>3300.5</v>
      </c>
      <c r="P1121" s="138">
        <f>SUM(Tabla20[[#This Row],[ADP]:[SFS - Salud Padres]])</f>
        <v>787</v>
      </c>
      <c r="Q1121" s="138">
        <v>91782.76</v>
      </c>
      <c r="R1121" s="135" t="str">
        <f>_xlfn.XLOOKUP(Tabla20[[#This Row],[cedula]],EMPXSEXO[NODOC],EMPXSEXO[GENERO])</f>
        <v>F</v>
      </c>
      <c r="S1121" s="135" t="str">
        <f>_xlfn.XLOOKUP(Tabla20[[#This Row],[nomdepto]],Tabla21[LUGAR],Tabla21[CODLUGAR])</f>
        <v>01.83.00.10.00.01</v>
      </c>
      <c r="T1121" s="135" t="s">
        <v>3724</v>
      </c>
      <c r="U1121" s="135" t="s">
        <v>3723</v>
      </c>
      <c r="V1121" s="137">
        <v>0</v>
      </c>
      <c r="W1121" s="139">
        <v>762</v>
      </c>
      <c r="X1121" s="141">
        <v>0</v>
      </c>
      <c r="Y1121" s="137">
        <v>0</v>
      </c>
      <c r="Z1121" s="141">
        <v>0</v>
      </c>
      <c r="AA1121" s="138">
        <v>25</v>
      </c>
      <c r="AB1121" s="137">
        <v>0</v>
      </c>
      <c r="AC1121" s="137">
        <v>0</v>
      </c>
      <c r="AD1121" s="137">
        <v>0</v>
      </c>
    </row>
    <row r="1122" spans="1:30" hidden="1">
      <c r="A1122" t="str">
        <f>Tabla20[[#This Row],[cedula]]&amp;Tabla20[[#This Row],[prog]]&amp;LEFT(Tabla20[[#This Row],[tipo]],3)</f>
        <v>0470108151701TEM</v>
      </c>
      <c r="B1122" s="135" t="s">
        <v>2462</v>
      </c>
      <c r="C1122" s="135" t="s">
        <v>2659</v>
      </c>
      <c r="D1122" s="135" t="s">
        <v>2493</v>
      </c>
      <c r="E1122" s="135" t="s">
        <v>3181</v>
      </c>
      <c r="F1122" s="135" t="s">
        <v>3182</v>
      </c>
      <c r="G1122" s="135" t="s">
        <v>3185</v>
      </c>
      <c r="H1122" s="135" t="s">
        <v>2240</v>
      </c>
      <c r="I1122" s="135" t="s">
        <v>863</v>
      </c>
      <c r="J1122" s="135" t="s">
        <v>3272</v>
      </c>
      <c r="K1122" s="135" t="s">
        <v>226</v>
      </c>
      <c r="L1122" s="138">
        <v>70000</v>
      </c>
      <c r="M1122" s="139">
        <v>5052.99</v>
      </c>
      <c r="N1122" s="138">
        <v>2128</v>
      </c>
      <c r="O1122" s="138">
        <v>2009</v>
      </c>
      <c r="P1122" s="138">
        <f>SUM(Tabla20[[#This Row],[ADP]:[SFS - Salud Padres]])</f>
        <v>1602.45</v>
      </c>
      <c r="Q1122" s="138">
        <v>59207.56</v>
      </c>
      <c r="R1122" s="135" t="str">
        <f>_xlfn.XLOOKUP(Tabla20[[#This Row],[cedula]],EMPXSEXO[NODOC],EMPXSEXO[GENERO])</f>
        <v>F</v>
      </c>
      <c r="S1122" s="135" t="str">
        <f>_xlfn.XLOOKUP(Tabla20[[#This Row],[nomdepto]],Tabla21[LUGAR],Tabla21[CODLUGAR])</f>
        <v>01.83.00.10.00.02</v>
      </c>
      <c r="T1122" s="135" t="s">
        <v>3724</v>
      </c>
      <c r="U1122" s="135" t="s">
        <v>3723</v>
      </c>
      <c r="V1122" s="137">
        <v>0</v>
      </c>
      <c r="W1122" s="137">
        <v>0</v>
      </c>
      <c r="X1122" s="141">
        <v>0</v>
      </c>
      <c r="Y1122" s="137">
        <v>0</v>
      </c>
      <c r="Z1122" s="137">
        <v>0</v>
      </c>
      <c r="AA1122" s="138">
        <v>25</v>
      </c>
      <c r="AB1122" s="137">
        <v>0</v>
      </c>
      <c r="AC1122" s="137">
        <v>0</v>
      </c>
      <c r="AD1122" s="139">
        <v>1577.45</v>
      </c>
    </row>
    <row r="1123" spans="1:30" hidden="1">
      <c r="A1123" t="str">
        <f>Tabla20[[#This Row],[cedula]]&amp;Tabla20[[#This Row],[prog]]&amp;LEFT(Tabla20[[#This Row],[tipo]],3)</f>
        <v>4021544252201TEM</v>
      </c>
      <c r="B1123" s="135" t="s">
        <v>2462</v>
      </c>
      <c r="C1123" s="135" t="s">
        <v>2659</v>
      </c>
      <c r="D1123" s="135" t="s">
        <v>2493</v>
      </c>
      <c r="E1123" s="135" t="s">
        <v>3181</v>
      </c>
      <c r="F1123" s="135" t="s">
        <v>3182</v>
      </c>
      <c r="G1123" s="135" t="s">
        <v>3186</v>
      </c>
      <c r="H1123" s="135" t="s">
        <v>3135</v>
      </c>
      <c r="I1123" s="135" t="s">
        <v>3134</v>
      </c>
      <c r="J1123" s="135" t="s">
        <v>3272</v>
      </c>
      <c r="K1123" s="135" t="s">
        <v>226</v>
      </c>
      <c r="L1123" s="138">
        <v>50000</v>
      </c>
      <c r="M1123" s="139">
        <v>1854</v>
      </c>
      <c r="N1123" s="138">
        <v>1520</v>
      </c>
      <c r="O1123" s="138">
        <v>1435</v>
      </c>
      <c r="P1123" s="138">
        <f>SUM(Tabla20[[#This Row],[ADP]:[SFS - Salud Padres]])</f>
        <v>1571</v>
      </c>
      <c r="Q1123" s="138">
        <v>43620</v>
      </c>
      <c r="R1123" s="135" t="str">
        <f>_xlfn.XLOOKUP(Tabla20[[#This Row],[cedula]],EMPXSEXO[NODOC],EMPXSEXO[GENERO])</f>
        <v>F</v>
      </c>
      <c r="S1123" s="135" t="str">
        <f>_xlfn.XLOOKUP(Tabla20[[#This Row],[nomdepto]],Tabla21[LUGAR],Tabla21[CODLUGAR])</f>
        <v>01.83.00.10.00.02</v>
      </c>
      <c r="T1123" s="135" t="s">
        <v>3724</v>
      </c>
      <c r="U1123" s="135" t="s">
        <v>3723</v>
      </c>
      <c r="V1123" s="137">
        <v>0</v>
      </c>
      <c r="W1123" s="141">
        <v>0</v>
      </c>
      <c r="X1123" s="139">
        <v>1546</v>
      </c>
      <c r="Y1123" s="137">
        <v>0</v>
      </c>
      <c r="Z1123" s="141">
        <v>0</v>
      </c>
      <c r="AA1123" s="138">
        <v>25</v>
      </c>
      <c r="AB1123" s="137">
        <v>0</v>
      </c>
      <c r="AC1123" s="137">
        <v>0</v>
      </c>
      <c r="AD1123" s="137">
        <v>0</v>
      </c>
    </row>
    <row r="1124" spans="1:30" hidden="1">
      <c r="A1124" t="str">
        <f>Tabla20[[#This Row],[cedula]]&amp;Tabla20[[#This Row],[prog]]&amp;LEFT(Tabla20[[#This Row],[tipo]],3)</f>
        <v>0011832153801TEM</v>
      </c>
      <c r="B1124" s="135" t="s">
        <v>2462</v>
      </c>
      <c r="C1124" s="135" t="s">
        <v>2659</v>
      </c>
      <c r="D1124" s="135" t="s">
        <v>2493</v>
      </c>
      <c r="E1124" s="135" t="s">
        <v>3181</v>
      </c>
      <c r="F1124" s="135" t="s">
        <v>3182</v>
      </c>
      <c r="G1124" s="135" t="s">
        <v>3190</v>
      </c>
      <c r="H1124" s="135" t="s">
        <v>2236</v>
      </c>
      <c r="I1124" s="135" t="s">
        <v>1496</v>
      </c>
      <c r="J1124" s="135" t="s">
        <v>128</v>
      </c>
      <c r="K1124" s="135" t="s">
        <v>3056</v>
      </c>
      <c r="L1124" s="138">
        <v>115000</v>
      </c>
      <c r="M1124" s="138">
        <v>15633.74</v>
      </c>
      <c r="N1124" s="138">
        <v>3496</v>
      </c>
      <c r="O1124" s="138">
        <v>3300.5</v>
      </c>
      <c r="P1124" s="138">
        <f>SUM(Tabla20[[#This Row],[ADP]:[SFS - Salud Padres]])</f>
        <v>832.27</v>
      </c>
      <c r="Q1124" s="138">
        <v>91737.49</v>
      </c>
      <c r="R1124" s="135" t="str">
        <f>_xlfn.XLOOKUP(Tabla20[[#This Row],[cedula]],EMPXSEXO[NODOC],EMPXSEXO[GENERO])</f>
        <v>F</v>
      </c>
      <c r="S1124" s="135" t="str">
        <f>_xlfn.XLOOKUP(Tabla20[[#This Row],[nomdepto]],Tabla21[LUGAR],Tabla21[CODLUGAR])</f>
        <v>01.83.00.10.00.04</v>
      </c>
      <c r="T1124" s="135" t="s">
        <v>3724</v>
      </c>
      <c r="U1124" s="135" t="s">
        <v>3723</v>
      </c>
      <c r="V1124" s="137">
        <v>0</v>
      </c>
      <c r="W1124" s="139">
        <v>807.27</v>
      </c>
      <c r="X1124" s="137">
        <v>0</v>
      </c>
      <c r="Y1124" s="137">
        <v>0</v>
      </c>
      <c r="Z1124" s="137">
        <v>0</v>
      </c>
      <c r="AA1124" s="138">
        <v>25</v>
      </c>
      <c r="AB1124" s="137">
        <v>0</v>
      </c>
      <c r="AC1124" s="137">
        <v>0</v>
      </c>
      <c r="AD1124" s="141">
        <v>0</v>
      </c>
    </row>
    <row r="1125" spans="1:30" hidden="1">
      <c r="A1125" t="str">
        <f>Tabla20[[#This Row],[cedula]]&amp;Tabla20[[#This Row],[prog]]&amp;LEFT(Tabla20[[#This Row],[tipo]],3)</f>
        <v>4024105969601TEM</v>
      </c>
      <c r="B1125" s="135" t="s">
        <v>2462</v>
      </c>
      <c r="C1125" s="135" t="s">
        <v>2659</v>
      </c>
      <c r="D1125" s="135" t="s">
        <v>2493</v>
      </c>
      <c r="E1125" s="135" t="s">
        <v>3181</v>
      </c>
      <c r="F1125" s="135" t="s">
        <v>3182</v>
      </c>
      <c r="G1125" s="135" t="s">
        <v>3186</v>
      </c>
      <c r="H1125" s="135" t="s">
        <v>3669</v>
      </c>
      <c r="I1125" s="135" t="s">
        <v>3668</v>
      </c>
      <c r="J1125" s="135" t="s">
        <v>3670</v>
      </c>
      <c r="K1125" s="135" t="s">
        <v>320</v>
      </c>
      <c r="L1125" s="138">
        <v>70000</v>
      </c>
      <c r="M1125" s="139">
        <v>5368.48</v>
      </c>
      <c r="N1125" s="138">
        <v>2128</v>
      </c>
      <c r="O1125" s="138">
        <v>2009</v>
      </c>
      <c r="P1125" s="138">
        <f>SUM(Tabla20[[#This Row],[ADP]:[SFS - Salud Padres]])</f>
        <v>25</v>
      </c>
      <c r="Q1125" s="138">
        <v>60469.52</v>
      </c>
      <c r="R1125" s="135" t="str">
        <f>_xlfn.XLOOKUP(Tabla20[[#This Row],[cedula]],EMPXSEXO[NODOC],EMPXSEXO[GENERO])</f>
        <v>F</v>
      </c>
      <c r="S1125" s="135" t="str">
        <f>_xlfn.XLOOKUP(Tabla20[[#This Row],[nomdepto]],Tabla21[LUGAR],Tabla21[CODLUGAR])</f>
        <v>01.83.00.13</v>
      </c>
      <c r="T1125" s="135" t="s">
        <v>3724</v>
      </c>
      <c r="U1125" s="135" t="s">
        <v>3723</v>
      </c>
      <c r="V1125" s="137">
        <v>0</v>
      </c>
      <c r="W1125" s="141">
        <v>0</v>
      </c>
      <c r="X1125" s="141">
        <v>0</v>
      </c>
      <c r="Y1125" s="137">
        <v>0</v>
      </c>
      <c r="Z1125" s="141">
        <v>0</v>
      </c>
      <c r="AA1125" s="138">
        <v>25</v>
      </c>
      <c r="AB1125" s="137">
        <v>0</v>
      </c>
      <c r="AC1125" s="137">
        <v>0</v>
      </c>
      <c r="AD1125" s="137">
        <v>0</v>
      </c>
    </row>
    <row r="1126" spans="1:30" hidden="1">
      <c r="A1126" t="str">
        <f>Tabla20[[#This Row],[cedula]]&amp;Tabla20[[#This Row],[prog]]&amp;LEFT(Tabla20[[#This Row],[tipo]],3)</f>
        <v>4022426711801TEM</v>
      </c>
      <c r="B1126" s="135" t="s">
        <v>2462</v>
      </c>
      <c r="C1126" s="135" t="s">
        <v>2659</v>
      </c>
      <c r="D1126" s="135" t="s">
        <v>2493</v>
      </c>
      <c r="E1126" s="135" t="s">
        <v>3181</v>
      </c>
      <c r="F1126" s="135" t="s">
        <v>3182</v>
      </c>
      <c r="G1126" s="135" t="s">
        <v>3184</v>
      </c>
      <c r="H1126" s="135" t="s">
        <v>2300</v>
      </c>
      <c r="I1126" s="135" t="s">
        <v>1596</v>
      </c>
      <c r="J1126" s="135" t="s">
        <v>1362</v>
      </c>
      <c r="K1126" s="135" t="s">
        <v>320</v>
      </c>
      <c r="L1126" s="138">
        <v>50000</v>
      </c>
      <c r="M1126" s="138">
        <v>1854</v>
      </c>
      <c r="N1126" s="138">
        <v>1520</v>
      </c>
      <c r="O1126" s="138">
        <v>1435</v>
      </c>
      <c r="P1126" s="138">
        <f>SUM(Tabla20[[#This Row],[ADP]:[SFS - Salud Padres]])</f>
        <v>425</v>
      </c>
      <c r="Q1126" s="138">
        <v>44766</v>
      </c>
      <c r="R1126" s="135" t="str">
        <f>_xlfn.XLOOKUP(Tabla20[[#This Row],[cedula]],EMPXSEXO[NODOC],EMPXSEXO[GENERO])</f>
        <v>F</v>
      </c>
      <c r="S1126" s="135" t="str">
        <f>_xlfn.XLOOKUP(Tabla20[[#This Row],[nomdepto]],Tabla21[LUGAR],Tabla21[CODLUGAR])</f>
        <v>01.83.00.13</v>
      </c>
      <c r="T1126" s="135" t="s">
        <v>3724</v>
      </c>
      <c r="U1126" s="135" t="s">
        <v>3723</v>
      </c>
      <c r="V1126" s="137">
        <v>0</v>
      </c>
      <c r="W1126" s="139">
        <v>400</v>
      </c>
      <c r="X1126" s="141">
        <v>0</v>
      </c>
      <c r="Y1126" s="137">
        <v>0</v>
      </c>
      <c r="Z1126" s="137">
        <v>0</v>
      </c>
      <c r="AA1126" s="138">
        <v>25</v>
      </c>
      <c r="AB1126" s="137">
        <v>0</v>
      </c>
      <c r="AC1126" s="137">
        <v>0</v>
      </c>
      <c r="AD1126" s="137">
        <v>0</v>
      </c>
    </row>
    <row r="1127" spans="1:30" hidden="1">
      <c r="A1127" t="str">
        <f>Tabla20[[#This Row],[cedula]]&amp;Tabla20[[#This Row],[prog]]&amp;LEFT(Tabla20[[#This Row],[tipo]],3)</f>
        <v>2230080624101TEM</v>
      </c>
      <c r="B1127" s="135" t="s">
        <v>2462</v>
      </c>
      <c r="C1127" s="135" t="s">
        <v>2659</v>
      </c>
      <c r="D1127" s="135" t="s">
        <v>2493</v>
      </c>
      <c r="E1127" s="135" t="s">
        <v>3181</v>
      </c>
      <c r="F1127" s="135" t="s">
        <v>3182</v>
      </c>
      <c r="G1127" s="135" t="s">
        <v>3188</v>
      </c>
      <c r="H1127" s="135" t="s">
        <v>3023</v>
      </c>
      <c r="I1127" s="135" t="s">
        <v>3043</v>
      </c>
      <c r="J1127" s="135" t="s">
        <v>59</v>
      </c>
      <c r="K1127" s="135" t="s">
        <v>311</v>
      </c>
      <c r="L1127" s="138">
        <v>185000</v>
      </c>
      <c r="M1127" s="139">
        <v>32099.49</v>
      </c>
      <c r="N1127" s="138">
        <v>5624</v>
      </c>
      <c r="O1127" s="138">
        <v>5309.5</v>
      </c>
      <c r="P1127" s="138">
        <f>SUM(Tabla20[[#This Row],[ADP]:[SFS - Salud Padres]])</f>
        <v>425</v>
      </c>
      <c r="Q1127" s="138">
        <v>141542.01</v>
      </c>
      <c r="R1127" s="135" t="str">
        <f>_xlfn.XLOOKUP(Tabla20[[#This Row],[cedula]],EMPXSEXO[NODOC],EMPXSEXO[GENERO])</f>
        <v>F</v>
      </c>
      <c r="S1127" s="135" t="str">
        <f>_xlfn.XLOOKUP(Tabla20[[#This Row],[nomdepto]],Tabla21[LUGAR],Tabla21[CODLUGAR])</f>
        <v>01.83.00.14</v>
      </c>
      <c r="T1127" s="135" t="s">
        <v>3724</v>
      </c>
      <c r="U1127" s="135" t="s">
        <v>3723</v>
      </c>
      <c r="V1127" s="137">
        <v>0</v>
      </c>
      <c r="W1127" s="139">
        <v>400</v>
      </c>
      <c r="X1127" s="137">
        <v>0</v>
      </c>
      <c r="Y1127" s="137">
        <v>0</v>
      </c>
      <c r="Z1127" s="141">
        <v>0</v>
      </c>
      <c r="AA1127" s="138">
        <v>25</v>
      </c>
      <c r="AB1127" s="137">
        <v>0</v>
      </c>
      <c r="AC1127" s="137">
        <v>0</v>
      </c>
      <c r="AD1127" s="137">
        <v>0</v>
      </c>
    </row>
    <row r="1128" spans="1:30" hidden="1">
      <c r="A1128" t="str">
        <f>Tabla20[[#This Row],[cedula]]&amp;Tabla20[[#This Row],[prog]]&amp;LEFT(Tabla20[[#This Row],[tipo]],3)</f>
        <v>4022105438601TEM</v>
      </c>
      <c r="B1128" s="135" t="s">
        <v>2462</v>
      </c>
      <c r="C1128" s="135" t="s">
        <v>2659</v>
      </c>
      <c r="D1128" s="135" t="s">
        <v>2493</v>
      </c>
      <c r="E1128" s="135" t="s">
        <v>3181</v>
      </c>
      <c r="F1128" s="135" t="s">
        <v>3182</v>
      </c>
      <c r="G1128" s="135" t="s">
        <v>3185</v>
      </c>
      <c r="H1128" s="135" t="s">
        <v>2235</v>
      </c>
      <c r="I1128" s="135" t="s">
        <v>2234</v>
      </c>
      <c r="J1128" s="135" t="s">
        <v>1362</v>
      </c>
      <c r="K1128" s="135" t="s">
        <v>311</v>
      </c>
      <c r="L1128" s="138">
        <v>70000</v>
      </c>
      <c r="M1128" s="139">
        <v>5368.48</v>
      </c>
      <c r="N1128" s="138">
        <v>2128</v>
      </c>
      <c r="O1128" s="138">
        <v>2009</v>
      </c>
      <c r="P1128" s="138">
        <f>SUM(Tabla20[[#This Row],[ADP]:[SFS - Salud Padres]])</f>
        <v>25</v>
      </c>
      <c r="Q1128" s="138">
        <v>60469.52</v>
      </c>
      <c r="R1128" s="135" t="str">
        <f>_xlfn.XLOOKUP(Tabla20[[#This Row],[cedula]],EMPXSEXO[NODOC],EMPXSEXO[GENERO])</f>
        <v>F</v>
      </c>
      <c r="S1128" s="135" t="str">
        <f>_xlfn.XLOOKUP(Tabla20[[#This Row],[nomdepto]],Tabla21[LUGAR],Tabla21[CODLUGAR])</f>
        <v>01.83.00.14</v>
      </c>
      <c r="T1128" s="135" t="s">
        <v>3724</v>
      </c>
      <c r="U1128" s="135" t="s">
        <v>3723</v>
      </c>
      <c r="V1128" s="137">
        <v>0</v>
      </c>
      <c r="W1128" s="141">
        <v>0</v>
      </c>
      <c r="X1128" s="141">
        <v>0</v>
      </c>
      <c r="Y1128" s="137">
        <v>0</v>
      </c>
      <c r="Z1128" s="141">
        <v>0</v>
      </c>
      <c r="AA1128" s="138">
        <v>25</v>
      </c>
      <c r="AB1128" s="137">
        <v>0</v>
      </c>
      <c r="AC1128" s="137">
        <v>0</v>
      </c>
      <c r="AD1128" s="137">
        <v>0</v>
      </c>
    </row>
    <row r="1129" spans="1:30" hidden="1">
      <c r="A1129" t="str">
        <f>Tabla20[[#This Row],[cedula]]&amp;Tabla20[[#This Row],[prog]]&amp;LEFT(Tabla20[[#This Row],[tipo]],3)</f>
        <v>0790015470401TEM</v>
      </c>
      <c r="B1129" s="135" t="s">
        <v>2462</v>
      </c>
      <c r="C1129" s="135" t="s">
        <v>2659</v>
      </c>
      <c r="D1129" s="135" t="s">
        <v>2493</v>
      </c>
      <c r="E1129" s="135" t="s">
        <v>3181</v>
      </c>
      <c r="F1129" s="135" t="s">
        <v>3182</v>
      </c>
      <c r="G1129" s="135" t="s">
        <v>3190</v>
      </c>
      <c r="H1129" s="135" t="s">
        <v>2274</v>
      </c>
      <c r="I1129" s="135" t="s">
        <v>1616</v>
      </c>
      <c r="J1129" s="135" t="s">
        <v>1362</v>
      </c>
      <c r="K1129" s="135" t="s">
        <v>311</v>
      </c>
      <c r="L1129" s="138">
        <v>70000</v>
      </c>
      <c r="M1129" s="138">
        <v>5368.48</v>
      </c>
      <c r="N1129" s="138">
        <v>2128</v>
      </c>
      <c r="O1129" s="138">
        <v>2009</v>
      </c>
      <c r="P1129" s="138">
        <f>SUM(Tabla20[[#This Row],[ADP]:[SFS - Salud Padres]])</f>
        <v>425</v>
      </c>
      <c r="Q1129" s="138">
        <v>60069.52</v>
      </c>
      <c r="R1129" s="135" t="str">
        <f>_xlfn.XLOOKUP(Tabla20[[#This Row],[cedula]],EMPXSEXO[NODOC],EMPXSEXO[GENERO])</f>
        <v>F</v>
      </c>
      <c r="S1129" s="135" t="str">
        <f>_xlfn.XLOOKUP(Tabla20[[#This Row],[nomdepto]],Tabla21[LUGAR],Tabla21[CODLUGAR])</f>
        <v>01.83.00.14</v>
      </c>
      <c r="T1129" s="135" t="s">
        <v>3724</v>
      </c>
      <c r="U1129" s="135" t="s">
        <v>3723</v>
      </c>
      <c r="V1129" s="137">
        <v>0</v>
      </c>
      <c r="W1129" s="139">
        <v>400</v>
      </c>
      <c r="X1129" s="137">
        <v>0</v>
      </c>
      <c r="Y1129" s="137">
        <v>0</v>
      </c>
      <c r="Z1129" s="137">
        <v>0</v>
      </c>
      <c r="AA1129" s="138">
        <v>25</v>
      </c>
      <c r="AB1129" s="137">
        <v>0</v>
      </c>
      <c r="AC1129" s="137">
        <v>0</v>
      </c>
      <c r="AD1129" s="137">
        <v>0</v>
      </c>
    </row>
    <row r="1130" spans="1:30" hidden="1">
      <c r="A1130" t="str">
        <f>Tabla20[[#This Row],[cedula]]&amp;Tabla20[[#This Row],[prog]]&amp;LEFT(Tabla20[[#This Row],[tipo]],3)</f>
        <v>4022204719901TEM</v>
      </c>
      <c r="B1130" s="135" t="s">
        <v>2462</v>
      </c>
      <c r="C1130" s="135" t="s">
        <v>2659</v>
      </c>
      <c r="D1130" s="135" t="s">
        <v>2493</v>
      </c>
      <c r="E1130" s="135" t="s">
        <v>3181</v>
      </c>
      <c r="F1130" s="135" t="s">
        <v>3182</v>
      </c>
      <c r="G1130" s="135" t="s">
        <v>3190</v>
      </c>
      <c r="H1130" s="135" t="s">
        <v>2304</v>
      </c>
      <c r="I1130" s="135" t="s">
        <v>2303</v>
      </c>
      <c r="J1130" s="135" t="s">
        <v>1362</v>
      </c>
      <c r="K1130" s="135" t="s">
        <v>311</v>
      </c>
      <c r="L1130" s="138">
        <v>70000</v>
      </c>
      <c r="M1130" s="138">
        <v>4737.5</v>
      </c>
      <c r="N1130" s="138">
        <v>2128</v>
      </c>
      <c r="O1130" s="138">
        <v>2009</v>
      </c>
      <c r="P1130" s="138">
        <f>SUM(Tabla20[[#This Row],[ADP]:[SFS - Salud Padres]])</f>
        <v>3179.9</v>
      </c>
      <c r="Q1130" s="138">
        <v>57945.599999999999</v>
      </c>
      <c r="R1130" s="135" t="str">
        <f>_xlfn.XLOOKUP(Tabla20[[#This Row],[cedula]],EMPXSEXO[NODOC],EMPXSEXO[GENERO])</f>
        <v>F</v>
      </c>
      <c r="S1130" s="135" t="str">
        <f>_xlfn.XLOOKUP(Tabla20[[#This Row],[nomdepto]],Tabla21[LUGAR],Tabla21[CODLUGAR])</f>
        <v>01.83.00.14</v>
      </c>
      <c r="T1130" s="135" t="s">
        <v>3724</v>
      </c>
      <c r="U1130" s="135" t="s">
        <v>3723</v>
      </c>
      <c r="V1130" s="137">
        <v>0</v>
      </c>
      <c r="W1130" s="137">
        <v>0</v>
      </c>
      <c r="X1130" s="141">
        <v>0</v>
      </c>
      <c r="Y1130" s="137">
        <v>0</v>
      </c>
      <c r="Z1130" s="137">
        <v>0</v>
      </c>
      <c r="AA1130" s="138">
        <v>25</v>
      </c>
      <c r="AB1130" s="137">
        <v>0</v>
      </c>
      <c r="AC1130" s="137">
        <v>0</v>
      </c>
      <c r="AD1130" s="139">
        <v>3154.9</v>
      </c>
    </row>
    <row r="1131" spans="1:30" hidden="1">
      <c r="A1131" t="str">
        <f>Tabla20[[#This Row],[cedula]]&amp;Tabla20[[#This Row],[prog]]&amp;LEFT(Tabla20[[#This Row],[tipo]],3)</f>
        <v>0130049657501TEM</v>
      </c>
      <c r="B1131" s="135" t="s">
        <v>2462</v>
      </c>
      <c r="C1131" s="135" t="s">
        <v>2659</v>
      </c>
      <c r="D1131" s="135" t="s">
        <v>2493</v>
      </c>
      <c r="E1131" s="135" t="s">
        <v>3181</v>
      </c>
      <c r="F1131" s="135" t="s">
        <v>3182</v>
      </c>
      <c r="G1131" s="135" t="s">
        <v>3187</v>
      </c>
      <c r="H1131" s="135" t="s">
        <v>2289</v>
      </c>
      <c r="I1131" s="135" t="s">
        <v>1690</v>
      </c>
      <c r="J1131" s="135" t="s">
        <v>278</v>
      </c>
      <c r="K1131" s="110" t="s">
        <v>1658</v>
      </c>
      <c r="L1131" s="138">
        <v>60000</v>
      </c>
      <c r="M1131" s="140">
        <v>0</v>
      </c>
      <c r="N1131" s="138">
        <v>1824</v>
      </c>
      <c r="O1131" s="138">
        <v>1722</v>
      </c>
      <c r="P1131" s="138">
        <f>SUM(Tabla20[[#This Row],[ADP]:[SFS - Salud Padres]])</f>
        <v>25287.91</v>
      </c>
      <c r="Q1131" s="138">
        <v>31166.09</v>
      </c>
      <c r="R1131" s="135" t="str">
        <f>_xlfn.XLOOKUP(Tabla20[[#This Row],[cedula]],EMPXSEXO[NODOC],EMPXSEXO[GENERO])</f>
        <v>F</v>
      </c>
      <c r="S1131" s="135" t="str">
        <f>_xlfn.XLOOKUP(Tabla20[[#This Row],[nomdepto]],Tabla21[LUGAR],Tabla21[CODLUGAR])</f>
        <v>01.83.00.14.00.01</v>
      </c>
      <c r="T1131" s="135" t="s">
        <v>3724</v>
      </c>
      <c r="U1131" s="135" t="s">
        <v>3723</v>
      </c>
      <c r="V1131" s="137">
        <v>0</v>
      </c>
      <c r="W1131" s="139">
        <v>1659.34</v>
      </c>
      <c r="X1131" s="139">
        <v>23603.57</v>
      </c>
      <c r="Y1131" s="137">
        <v>0</v>
      </c>
      <c r="Z1131" s="137">
        <v>0</v>
      </c>
      <c r="AA1131" s="138">
        <v>25</v>
      </c>
      <c r="AB1131" s="137">
        <v>0</v>
      </c>
      <c r="AC1131" s="137">
        <v>0</v>
      </c>
      <c r="AD1131" s="137">
        <v>0</v>
      </c>
    </row>
    <row r="1132" spans="1:30" hidden="1">
      <c r="A1132" t="str">
        <f>Tabla20[[#This Row],[cedula]]&amp;Tabla20[[#This Row],[prog]]&amp;LEFT(Tabla20[[#This Row],[tipo]],3)</f>
        <v>0011289104901TEM</v>
      </c>
      <c r="B1132" s="135" t="s">
        <v>2462</v>
      </c>
      <c r="C1132" s="135" t="s">
        <v>2659</v>
      </c>
      <c r="D1132" s="135" t="s">
        <v>2493</v>
      </c>
      <c r="E1132" s="135" t="s">
        <v>3181</v>
      </c>
      <c r="F1132" s="135" t="s">
        <v>3182</v>
      </c>
      <c r="G1132" s="135" t="s">
        <v>3186</v>
      </c>
      <c r="H1132" s="135" t="s">
        <v>3271</v>
      </c>
      <c r="I1132" s="135" t="s">
        <v>3270</v>
      </c>
      <c r="J1132" s="135" t="s">
        <v>128</v>
      </c>
      <c r="K1132" s="110" t="s">
        <v>3061</v>
      </c>
      <c r="L1132" s="138">
        <v>95000</v>
      </c>
      <c r="M1132" s="138">
        <v>10534.88</v>
      </c>
      <c r="N1132" s="138">
        <v>2888</v>
      </c>
      <c r="O1132" s="138">
        <v>2726.5</v>
      </c>
      <c r="P1132" s="138">
        <f>SUM(Tabla20[[#This Row],[ADP]:[SFS - Salud Padres]])</f>
        <v>2802.45</v>
      </c>
      <c r="Q1132" s="138">
        <v>76048.17</v>
      </c>
      <c r="R1132" s="135" t="str">
        <f>_xlfn.XLOOKUP(Tabla20[[#This Row],[cedula]],EMPXSEXO[NODOC],EMPXSEXO[GENERO])</f>
        <v>F</v>
      </c>
      <c r="S1132" s="135" t="str">
        <f>_xlfn.XLOOKUP(Tabla20[[#This Row],[nomdepto]],Tabla21[LUGAR],Tabla21[CODLUGAR])</f>
        <v>01.83.00.14.00.02</v>
      </c>
      <c r="T1132" s="135" t="s">
        <v>3724</v>
      </c>
      <c r="U1132" s="135" t="s">
        <v>3723</v>
      </c>
      <c r="V1132" s="137">
        <v>0</v>
      </c>
      <c r="W1132" s="139">
        <v>1200</v>
      </c>
      <c r="X1132" s="141">
        <v>0</v>
      </c>
      <c r="Y1132" s="137">
        <v>0</v>
      </c>
      <c r="Z1132" s="137">
        <v>0</v>
      </c>
      <c r="AA1132" s="138">
        <v>25</v>
      </c>
      <c r="AB1132" s="137">
        <v>0</v>
      </c>
      <c r="AC1132" s="137">
        <v>0</v>
      </c>
      <c r="AD1132" s="139">
        <v>1577.45</v>
      </c>
    </row>
    <row r="1133" spans="1:30" hidden="1">
      <c r="A1133" t="str">
        <f>Tabla20[[#This Row],[cedula]]&amp;Tabla20[[#This Row],[prog]]&amp;LEFT(Tabla20[[#This Row],[tipo]],3)</f>
        <v>0011900362201TEM</v>
      </c>
      <c r="B1133" s="135" t="s">
        <v>2462</v>
      </c>
      <c r="C1133" s="135" t="s">
        <v>2659</v>
      </c>
      <c r="D1133" s="135" t="s">
        <v>2493</v>
      </c>
      <c r="E1133" s="135" t="s">
        <v>3181</v>
      </c>
      <c r="F1133" s="135" t="s">
        <v>3182</v>
      </c>
      <c r="G1133" s="135" t="s">
        <v>3183</v>
      </c>
      <c r="H1133" s="135" t="s">
        <v>2296</v>
      </c>
      <c r="I1133" s="135" t="s">
        <v>1595</v>
      </c>
      <c r="J1133" s="135" t="s">
        <v>128</v>
      </c>
      <c r="K1133" s="110" t="s">
        <v>3058</v>
      </c>
      <c r="L1133" s="138">
        <v>115000</v>
      </c>
      <c r="M1133" s="138">
        <v>15633.74</v>
      </c>
      <c r="N1133" s="138">
        <v>3496</v>
      </c>
      <c r="O1133" s="138">
        <v>3300.5</v>
      </c>
      <c r="P1133" s="138">
        <f>SUM(Tabla20[[#This Row],[ADP]:[SFS - Salud Padres]])</f>
        <v>25</v>
      </c>
      <c r="Q1133" s="138">
        <v>92544.76</v>
      </c>
      <c r="R1133" s="135" t="str">
        <f>_xlfn.XLOOKUP(Tabla20[[#This Row],[cedula]],EMPXSEXO[NODOC],EMPXSEXO[GENERO])</f>
        <v>F</v>
      </c>
      <c r="S1133" s="135" t="str">
        <f>_xlfn.XLOOKUP(Tabla20[[#This Row],[nomdepto]],Tabla21[LUGAR],Tabla21[CODLUGAR])</f>
        <v>01.83.00.14.00.04</v>
      </c>
      <c r="T1133" s="135" t="s">
        <v>3724</v>
      </c>
      <c r="U1133" s="135" t="s">
        <v>3723</v>
      </c>
      <c r="V1133" s="137">
        <v>0</v>
      </c>
      <c r="W1133" s="141">
        <v>0</v>
      </c>
      <c r="X1133" s="137">
        <v>0</v>
      </c>
      <c r="Y1133" s="137">
        <v>0</v>
      </c>
      <c r="Z1133" s="141">
        <v>0</v>
      </c>
      <c r="AA1133" s="139">
        <v>25</v>
      </c>
      <c r="AB1133" s="137">
        <v>0</v>
      </c>
      <c r="AC1133" s="137">
        <v>0</v>
      </c>
      <c r="AD1133" s="137">
        <v>0</v>
      </c>
    </row>
    <row r="1134" spans="1:30" hidden="1">
      <c r="A1134" t="str">
        <f>Tabla20[[#This Row],[cedula]]&amp;Tabla20[[#This Row],[prog]]&amp;LEFT(Tabla20[[#This Row],[tipo]],3)</f>
        <v>0011564779401TEM</v>
      </c>
      <c r="B1134" s="135" t="s">
        <v>2462</v>
      </c>
      <c r="C1134" s="135" t="s">
        <v>2659</v>
      </c>
      <c r="D1134" s="135" t="s">
        <v>2493</v>
      </c>
      <c r="E1134" s="135" t="s">
        <v>3181</v>
      </c>
      <c r="F1134" s="135" t="s">
        <v>3182</v>
      </c>
      <c r="G1134" s="135" t="s">
        <v>3184</v>
      </c>
      <c r="H1134" s="135" t="s">
        <v>2252</v>
      </c>
      <c r="I1134" s="135" t="s">
        <v>1589</v>
      </c>
      <c r="J1134" s="135" t="s">
        <v>191</v>
      </c>
      <c r="K1134" s="110" t="s">
        <v>1650</v>
      </c>
      <c r="L1134" s="138">
        <v>70000</v>
      </c>
      <c r="M1134" s="138">
        <v>5368.48</v>
      </c>
      <c r="N1134" s="138">
        <v>2128</v>
      </c>
      <c r="O1134" s="138">
        <v>2009</v>
      </c>
      <c r="P1134" s="138">
        <f>SUM(Tabla20[[#This Row],[ADP]:[SFS - Salud Padres]])</f>
        <v>6898.8</v>
      </c>
      <c r="Q1134" s="138">
        <v>53595.72</v>
      </c>
      <c r="R1134" s="135" t="str">
        <f>_xlfn.XLOOKUP(Tabla20[[#This Row],[cedula]],EMPXSEXO[NODOC],EMPXSEXO[GENERO])</f>
        <v>F</v>
      </c>
      <c r="S1134" s="135" t="str">
        <f>_xlfn.XLOOKUP(Tabla20[[#This Row],[nomdepto]],Tabla21[LUGAR],Tabla21[CODLUGAR])</f>
        <v>01.83.01</v>
      </c>
      <c r="T1134" s="135" t="s">
        <v>3724</v>
      </c>
      <c r="U1134" s="135" t="s">
        <v>3723</v>
      </c>
      <c r="V1134" s="137">
        <v>0</v>
      </c>
      <c r="W1134" s="137">
        <v>0</v>
      </c>
      <c r="X1134" s="139">
        <v>6873.8</v>
      </c>
      <c r="Y1134" s="137">
        <v>0</v>
      </c>
      <c r="Z1134" s="137">
        <v>0</v>
      </c>
      <c r="AA1134" s="139">
        <v>25</v>
      </c>
      <c r="AB1134" s="137">
        <v>0</v>
      </c>
      <c r="AC1134" s="137">
        <v>0</v>
      </c>
      <c r="AD1134" s="137">
        <v>0</v>
      </c>
    </row>
    <row r="1135" spans="1:30" hidden="1">
      <c r="A1135" t="str">
        <f>Tabla20[[#This Row],[cedula]]&amp;Tabla20[[#This Row],[prog]]&amp;LEFT(Tabla20[[#This Row],[tipo]],3)</f>
        <v>0310479727301TEM</v>
      </c>
      <c r="B1135" s="135" t="s">
        <v>2462</v>
      </c>
      <c r="C1135" s="135" t="s">
        <v>2659</v>
      </c>
      <c r="D1135" s="135" t="s">
        <v>2493</v>
      </c>
      <c r="E1135" s="135" t="s">
        <v>3181</v>
      </c>
      <c r="F1135" s="135" t="s">
        <v>3182</v>
      </c>
      <c r="G1135" s="135" t="s">
        <v>3184</v>
      </c>
      <c r="H1135" s="135" t="s">
        <v>2260</v>
      </c>
      <c r="I1135" s="135" t="s">
        <v>1373</v>
      </c>
      <c r="J1135" s="135" t="s">
        <v>99</v>
      </c>
      <c r="K1135" s="110" t="s">
        <v>1650</v>
      </c>
      <c r="L1135" s="138">
        <v>70000</v>
      </c>
      <c r="M1135" s="138">
        <v>5368.48</v>
      </c>
      <c r="N1135" s="138">
        <v>2128</v>
      </c>
      <c r="O1135" s="138">
        <v>2009</v>
      </c>
      <c r="P1135" s="138">
        <f>SUM(Tabla20[[#This Row],[ADP]:[SFS - Salud Padres]])</f>
        <v>25</v>
      </c>
      <c r="Q1135" s="138">
        <v>60469.52</v>
      </c>
      <c r="R1135" s="135" t="str">
        <f>_xlfn.XLOOKUP(Tabla20[[#This Row],[cedula]],EMPXSEXO[NODOC],EMPXSEXO[GENERO])</f>
        <v>M</v>
      </c>
      <c r="S1135" s="135" t="str">
        <f>_xlfn.XLOOKUP(Tabla20[[#This Row],[nomdepto]],Tabla21[LUGAR],Tabla21[CODLUGAR])</f>
        <v>01.83.01</v>
      </c>
      <c r="T1135" s="135" t="s">
        <v>3724</v>
      </c>
      <c r="U1135" s="135" t="s">
        <v>3723</v>
      </c>
      <c r="V1135" s="137">
        <v>0</v>
      </c>
      <c r="W1135" s="137">
        <v>0</v>
      </c>
      <c r="X1135" s="137">
        <v>0</v>
      </c>
      <c r="Y1135" s="137">
        <v>0</v>
      </c>
      <c r="Z1135" s="137">
        <v>0</v>
      </c>
      <c r="AA1135" s="139">
        <v>25</v>
      </c>
      <c r="AB1135" s="137">
        <v>0</v>
      </c>
      <c r="AC1135" s="137">
        <v>0</v>
      </c>
      <c r="AD1135" s="137">
        <v>0</v>
      </c>
    </row>
    <row r="1136" spans="1:30" hidden="1">
      <c r="A1136" t="str">
        <f>Tabla20[[#This Row],[cedula]]&amp;Tabla20[[#This Row],[prog]]&amp;LEFT(Tabla20[[#This Row],[tipo]],3)</f>
        <v>4020063837301TEM</v>
      </c>
      <c r="B1136" s="135" t="s">
        <v>2462</v>
      </c>
      <c r="C1136" s="135" t="s">
        <v>2659</v>
      </c>
      <c r="D1136" s="135" t="s">
        <v>2493</v>
      </c>
      <c r="E1136" s="135" t="s">
        <v>3181</v>
      </c>
      <c r="F1136" s="135" t="s">
        <v>3182</v>
      </c>
      <c r="G1136" s="135" t="s">
        <v>3186</v>
      </c>
      <c r="H1136" s="135" t="s">
        <v>2798</v>
      </c>
      <c r="I1136" s="135" t="s">
        <v>2797</v>
      </c>
      <c r="J1136" s="135" t="s">
        <v>985</v>
      </c>
      <c r="K1136" s="110" t="s">
        <v>1650</v>
      </c>
      <c r="L1136" s="138">
        <v>50000</v>
      </c>
      <c r="M1136" s="138">
        <v>1854</v>
      </c>
      <c r="N1136" s="138">
        <v>1520</v>
      </c>
      <c r="O1136" s="138">
        <v>1435</v>
      </c>
      <c r="P1136" s="138">
        <f>SUM(Tabla20[[#This Row],[ADP]:[SFS - Salud Padres]])</f>
        <v>25</v>
      </c>
      <c r="Q1136" s="138">
        <v>45166</v>
      </c>
      <c r="R1136" s="135" t="str">
        <f>_xlfn.XLOOKUP(Tabla20[[#This Row],[cedula]],EMPXSEXO[NODOC],EMPXSEXO[GENERO])</f>
        <v>F</v>
      </c>
      <c r="S1136" s="135" t="str">
        <f>_xlfn.XLOOKUP(Tabla20[[#This Row],[nomdepto]],Tabla21[LUGAR],Tabla21[CODLUGAR])</f>
        <v>01.83.01</v>
      </c>
      <c r="T1136" s="135" t="s">
        <v>3724</v>
      </c>
      <c r="U1136" s="135" t="s">
        <v>3723</v>
      </c>
      <c r="V1136" s="137">
        <v>0</v>
      </c>
      <c r="W1136" s="137">
        <v>0</v>
      </c>
      <c r="X1136" s="137">
        <v>0</v>
      </c>
      <c r="Y1136" s="137">
        <v>0</v>
      </c>
      <c r="Z1136" s="137">
        <v>0</v>
      </c>
      <c r="AA1136" s="139">
        <v>25</v>
      </c>
      <c r="AB1136" s="137">
        <v>0</v>
      </c>
      <c r="AC1136" s="137">
        <v>0</v>
      </c>
      <c r="AD1136" s="137">
        <v>0</v>
      </c>
    </row>
    <row r="1137" spans="1:30" hidden="1">
      <c r="A1137" t="str">
        <f>Tabla20[[#This Row],[cedula]]&amp;Tabla20[[#This Row],[prog]]&amp;LEFT(Tabla20[[#This Row],[tipo]],3)</f>
        <v>0011479390401TEM</v>
      </c>
      <c r="B1137" s="135" t="s">
        <v>2462</v>
      </c>
      <c r="C1137" s="135" t="s">
        <v>2659</v>
      </c>
      <c r="D1137" s="135" t="s">
        <v>2493</v>
      </c>
      <c r="E1137" s="135" t="s">
        <v>3181</v>
      </c>
      <c r="F1137" s="135" t="s">
        <v>3182</v>
      </c>
      <c r="G1137" s="135" t="s">
        <v>3184</v>
      </c>
      <c r="H1137" s="135" t="s">
        <v>2805</v>
      </c>
      <c r="I1137" s="135" t="s">
        <v>2804</v>
      </c>
      <c r="J1137" s="135" t="s">
        <v>191</v>
      </c>
      <c r="K1137" s="110" t="s">
        <v>1650</v>
      </c>
      <c r="L1137" s="138">
        <v>35000</v>
      </c>
      <c r="M1137" s="140">
        <v>0</v>
      </c>
      <c r="N1137" s="138">
        <v>1064</v>
      </c>
      <c r="O1137" s="138">
        <v>1004.5</v>
      </c>
      <c r="P1137" s="138">
        <f>SUM(Tabla20[[#This Row],[ADP]:[SFS - Salud Padres]])</f>
        <v>9456</v>
      </c>
      <c r="Q1137" s="138">
        <v>23475.5</v>
      </c>
      <c r="R1137" s="135" t="str">
        <f>_xlfn.XLOOKUP(Tabla20[[#This Row],[cedula]],EMPXSEXO[NODOC],EMPXSEXO[GENERO])</f>
        <v>M</v>
      </c>
      <c r="S1137" s="135" t="str">
        <f>_xlfn.XLOOKUP(Tabla20[[#This Row],[nomdepto]],Tabla21[LUGAR],Tabla21[CODLUGAR])</f>
        <v>01.83.01</v>
      </c>
      <c r="T1137" s="135" t="s">
        <v>3724</v>
      </c>
      <c r="U1137" s="135" t="s">
        <v>3723</v>
      </c>
      <c r="V1137" s="137">
        <v>0</v>
      </c>
      <c r="W1137" s="137">
        <v>0</v>
      </c>
      <c r="X1137" s="139">
        <v>9431</v>
      </c>
      <c r="Y1137" s="137">
        <v>0</v>
      </c>
      <c r="Z1137" s="137">
        <v>0</v>
      </c>
      <c r="AA1137" s="139">
        <v>25</v>
      </c>
      <c r="AB1137" s="137">
        <v>0</v>
      </c>
      <c r="AC1137" s="137">
        <v>0</v>
      </c>
      <c r="AD1137" s="137">
        <v>0</v>
      </c>
    </row>
    <row r="1138" spans="1:30" hidden="1">
      <c r="A1138" t="str">
        <f>Tabla20[[#This Row],[cedula]]&amp;Tabla20[[#This Row],[prog]]&amp;LEFT(Tabla20[[#This Row],[tipo]],3)</f>
        <v>2230000850901TEM</v>
      </c>
      <c r="B1138" s="135" t="s">
        <v>2462</v>
      </c>
      <c r="C1138" s="135" t="s">
        <v>2659</v>
      </c>
      <c r="D1138" s="135" t="s">
        <v>2493</v>
      </c>
      <c r="E1138" s="135" t="s">
        <v>3181</v>
      </c>
      <c r="F1138" s="135" t="s">
        <v>3182</v>
      </c>
      <c r="G1138" s="135" t="s">
        <v>3190</v>
      </c>
      <c r="H1138" s="135" t="s">
        <v>2275</v>
      </c>
      <c r="I1138" s="135" t="s">
        <v>968</v>
      </c>
      <c r="J1138" s="135" t="s">
        <v>59</v>
      </c>
      <c r="K1138" s="110" t="s">
        <v>1653</v>
      </c>
      <c r="L1138" s="138">
        <v>115000</v>
      </c>
      <c r="M1138" s="138">
        <v>15633.74</v>
      </c>
      <c r="N1138" s="138">
        <v>3496</v>
      </c>
      <c r="O1138" s="138">
        <v>3300.5</v>
      </c>
      <c r="P1138" s="138">
        <f>SUM(Tabla20[[#This Row],[ADP]:[SFS - Salud Padres]])</f>
        <v>25</v>
      </c>
      <c r="Q1138" s="138">
        <v>92544.76</v>
      </c>
      <c r="R1138" s="135" t="str">
        <f>_xlfn.XLOOKUP(Tabla20[[#This Row],[cedula]],EMPXSEXO[NODOC],EMPXSEXO[GENERO])</f>
        <v>F</v>
      </c>
      <c r="S1138" s="135" t="str">
        <f>_xlfn.XLOOKUP(Tabla20[[#This Row],[nomdepto]],Tabla21[LUGAR],Tabla21[CODLUGAR])</f>
        <v>01.83.01.00.02</v>
      </c>
      <c r="T1138" s="135" t="s">
        <v>3724</v>
      </c>
      <c r="U1138" s="135" t="s">
        <v>3723</v>
      </c>
      <c r="V1138" s="137">
        <v>0</v>
      </c>
      <c r="W1138" s="137">
        <v>0</v>
      </c>
      <c r="X1138" s="141">
        <v>0</v>
      </c>
      <c r="Y1138" s="137">
        <v>0</v>
      </c>
      <c r="Z1138" s="137">
        <v>0</v>
      </c>
      <c r="AA1138" s="139">
        <v>25</v>
      </c>
      <c r="AB1138" s="137">
        <v>0</v>
      </c>
      <c r="AC1138" s="137">
        <v>0</v>
      </c>
      <c r="AD1138" s="137">
        <v>0</v>
      </c>
    </row>
    <row r="1139" spans="1:30" hidden="1">
      <c r="A1139" t="str">
        <f>Tabla20[[#This Row],[cedula]]&amp;Tabla20[[#This Row],[prog]]&amp;LEFT(Tabla20[[#This Row],[tipo]],3)</f>
        <v>4022369978201TEM</v>
      </c>
      <c r="B1139" s="135" t="s">
        <v>2462</v>
      </c>
      <c r="C1139" s="135" t="s">
        <v>2659</v>
      </c>
      <c r="D1139" s="135" t="s">
        <v>2493</v>
      </c>
      <c r="E1139" s="135" t="s">
        <v>3181</v>
      </c>
      <c r="F1139" s="135" t="s">
        <v>3182</v>
      </c>
      <c r="G1139" s="135" t="s">
        <v>3184</v>
      </c>
      <c r="H1139" s="135" t="s">
        <v>2297</v>
      </c>
      <c r="I1139" s="135" t="s">
        <v>1383</v>
      </c>
      <c r="J1139" s="135" t="s">
        <v>985</v>
      </c>
      <c r="K1139" s="110" t="s">
        <v>1653</v>
      </c>
      <c r="L1139" s="138">
        <v>55000</v>
      </c>
      <c r="M1139" s="138">
        <v>2559.6799999999998</v>
      </c>
      <c r="N1139" s="138">
        <v>1672</v>
      </c>
      <c r="O1139" s="138">
        <v>1578.5</v>
      </c>
      <c r="P1139" s="138">
        <f>SUM(Tabla20[[#This Row],[ADP]:[SFS - Salud Padres]])</f>
        <v>1721</v>
      </c>
      <c r="Q1139" s="138">
        <v>47468.82</v>
      </c>
      <c r="R1139" s="135" t="str">
        <f>_xlfn.XLOOKUP(Tabla20[[#This Row],[cedula]],EMPXSEXO[NODOC],EMPXSEXO[GENERO])</f>
        <v>F</v>
      </c>
      <c r="S1139" s="135" t="str">
        <f>_xlfn.XLOOKUP(Tabla20[[#This Row],[nomdepto]],Tabla21[LUGAR],Tabla21[CODLUGAR])</f>
        <v>01.83.01.00.02</v>
      </c>
      <c r="T1139" s="135" t="s">
        <v>3724</v>
      </c>
      <c r="U1139" s="135" t="s">
        <v>3723</v>
      </c>
      <c r="V1139" s="137">
        <v>0</v>
      </c>
      <c r="W1139" s="137">
        <v>0</v>
      </c>
      <c r="X1139" s="139">
        <v>1696</v>
      </c>
      <c r="Y1139" s="137">
        <v>0</v>
      </c>
      <c r="Z1139" s="137">
        <v>0</v>
      </c>
      <c r="AA1139" s="139">
        <v>25</v>
      </c>
      <c r="AB1139" s="137">
        <v>0</v>
      </c>
      <c r="AC1139" s="137">
        <v>0</v>
      </c>
      <c r="AD1139" s="141">
        <v>0</v>
      </c>
    </row>
    <row r="1140" spans="1:30" hidden="1">
      <c r="A1140" t="str">
        <f>Tabla20[[#This Row],[cedula]]&amp;Tabla20[[#This Row],[prog]]&amp;LEFT(Tabla20[[#This Row],[tipo]],3)</f>
        <v>0180068997601TEM</v>
      </c>
      <c r="B1140" s="135" t="s">
        <v>2462</v>
      </c>
      <c r="C1140" s="135" t="s">
        <v>2659</v>
      </c>
      <c r="D1140" s="135" t="s">
        <v>2493</v>
      </c>
      <c r="E1140" s="135" t="s">
        <v>3181</v>
      </c>
      <c r="F1140" s="135" t="s">
        <v>3182</v>
      </c>
      <c r="G1140" s="135" t="s">
        <v>3186</v>
      </c>
      <c r="H1140" s="135" t="s">
        <v>2864</v>
      </c>
      <c r="I1140" s="135" t="s">
        <v>2863</v>
      </c>
      <c r="J1140" s="135" t="s">
        <v>128</v>
      </c>
      <c r="K1140" s="110" t="s">
        <v>1649</v>
      </c>
      <c r="L1140" s="138">
        <v>100000</v>
      </c>
      <c r="M1140" s="138">
        <v>12105.37</v>
      </c>
      <c r="N1140" s="138">
        <v>3040</v>
      </c>
      <c r="O1140" s="138">
        <v>2870</v>
      </c>
      <c r="P1140" s="138">
        <f>SUM(Tabla20[[#This Row],[ADP]:[SFS - Salud Padres]])</f>
        <v>25</v>
      </c>
      <c r="Q1140" s="138">
        <v>81959.63</v>
      </c>
      <c r="R1140" s="135" t="str">
        <f>_xlfn.XLOOKUP(Tabla20[[#This Row],[cedula]],EMPXSEXO[NODOC],EMPXSEXO[GENERO])</f>
        <v>M</v>
      </c>
      <c r="S1140" s="135" t="str">
        <f>_xlfn.XLOOKUP(Tabla20[[#This Row],[nomdepto]],Tabla21[LUGAR],Tabla21[CODLUGAR])</f>
        <v>01.83.02</v>
      </c>
      <c r="T1140" s="135" t="s">
        <v>3724</v>
      </c>
      <c r="U1140" s="135" t="s">
        <v>3723</v>
      </c>
      <c r="V1140" s="137">
        <v>0</v>
      </c>
      <c r="W1140" s="137">
        <v>0</v>
      </c>
      <c r="X1140" s="137">
        <v>0</v>
      </c>
      <c r="Y1140" s="137">
        <v>0</v>
      </c>
      <c r="Z1140" s="137">
        <v>0</v>
      </c>
      <c r="AA1140" s="139">
        <v>25</v>
      </c>
      <c r="AB1140" s="137">
        <v>0</v>
      </c>
      <c r="AC1140" s="137">
        <v>0</v>
      </c>
      <c r="AD1140" s="137">
        <v>0</v>
      </c>
    </row>
    <row r="1141" spans="1:30" hidden="1">
      <c r="A1141" t="str">
        <f>Tabla20[[#This Row],[cedula]]&amp;Tabla20[[#This Row],[prog]]&amp;LEFT(Tabla20[[#This Row],[tipo]],3)</f>
        <v>0010699531901TEM</v>
      </c>
      <c r="B1141" s="135" t="s">
        <v>2462</v>
      </c>
      <c r="C1141" s="135" t="s">
        <v>2659</v>
      </c>
      <c r="D1141" s="135" t="s">
        <v>2493</v>
      </c>
      <c r="E1141" s="135" t="s">
        <v>3181</v>
      </c>
      <c r="F1141" s="135" t="s">
        <v>3182</v>
      </c>
      <c r="G1141" s="135" t="s">
        <v>3232</v>
      </c>
      <c r="H1141" s="135" t="s">
        <v>2305</v>
      </c>
      <c r="I1141" s="135" t="s">
        <v>966</v>
      </c>
      <c r="J1141" s="135" t="s">
        <v>59</v>
      </c>
      <c r="K1141" s="110" t="s">
        <v>1649</v>
      </c>
      <c r="L1141" s="138">
        <v>100000</v>
      </c>
      <c r="M1141" s="138">
        <v>12105.37</v>
      </c>
      <c r="N1141" s="138">
        <v>3040</v>
      </c>
      <c r="O1141" s="138">
        <v>2870</v>
      </c>
      <c r="P1141" s="138">
        <f>SUM(Tabla20[[#This Row],[ADP]:[SFS - Salud Padres]])</f>
        <v>5071</v>
      </c>
      <c r="Q1141" s="138">
        <v>76913.63</v>
      </c>
      <c r="R1141" s="135" t="str">
        <f>_xlfn.XLOOKUP(Tabla20[[#This Row],[cedula]],EMPXSEXO[NODOC],EMPXSEXO[GENERO])</f>
        <v>M</v>
      </c>
      <c r="S1141" s="135" t="str">
        <f>_xlfn.XLOOKUP(Tabla20[[#This Row],[nomdepto]],Tabla21[LUGAR],Tabla21[CODLUGAR])</f>
        <v>01.83.02</v>
      </c>
      <c r="T1141" s="135" t="s">
        <v>3724</v>
      </c>
      <c r="U1141" s="135" t="s">
        <v>3723</v>
      </c>
      <c r="V1141" s="137">
        <v>0</v>
      </c>
      <c r="W1141" s="137">
        <v>0</v>
      </c>
      <c r="X1141" s="139">
        <v>5046</v>
      </c>
      <c r="Y1141" s="137">
        <v>0</v>
      </c>
      <c r="Z1141" s="137">
        <v>0</v>
      </c>
      <c r="AA1141" s="139">
        <v>25</v>
      </c>
      <c r="AB1141" s="137">
        <v>0</v>
      </c>
      <c r="AC1141" s="137">
        <v>0</v>
      </c>
      <c r="AD1141" s="137">
        <v>0</v>
      </c>
    </row>
    <row r="1142" spans="1:30" hidden="1">
      <c r="A1142" t="str">
        <f>Tabla20[[#This Row],[cedula]]&amp;Tabla20[[#This Row],[prog]]&amp;LEFT(Tabla20[[#This Row],[tipo]],3)</f>
        <v>0230130132701TEM</v>
      </c>
      <c r="B1142" s="135" t="s">
        <v>2462</v>
      </c>
      <c r="C1142" s="135" t="s">
        <v>2659</v>
      </c>
      <c r="D1142" s="135" t="s">
        <v>2493</v>
      </c>
      <c r="E1142" s="135" t="s">
        <v>3181</v>
      </c>
      <c r="F1142" s="135" t="s">
        <v>3182</v>
      </c>
      <c r="G1142" s="135" t="s">
        <v>3184</v>
      </c>
      <c r="H1142" s="135" t="s">
        <v>2757</v>
      </c>
      <c r="I1142" s="135" t="s">
        <v>2756</v>
      </c>
      <c r="J1142" s="135" t="s">
        <v>255</v>
      </c>
      <c r="K1142" t="s">
        <v>1649</v>
      </c>
      <c r="L1142" s="138">
        <v>70000</v>
      </c>
      <c r="M1142" s="139">
        <v>5368.48</v>
      </c>
      <c r="N1142" s="138">
        <v>2128</v>
      </c>
      <c r="O1142" s="138">
        <v>2009</v>
      </c>
      <c r="P1142" s="138">
        <f>SUM(Tabla20[[#This Row],[ADP]:[SFS - Salud Padres]])</f>
        <v>25</v>
      </c>
      <c r="Q1142" s="138">
        <v>60469.52</v>
      </c>
      <c r="R1142" s="135" t="str">
        <f>_xlfn.XLOOKUP(Tabla20[[#This Row],[cedula]],EMPXSEXO[NODOC],EMPXSEXO[GENERO])</f>
        <v>M</v>
      </c>
      <c r="S1142" s="135" t="str">
        <f>_xlfn.XLOOKUP(Tabla20[[#This Row],[nomdepto]],Tabla21[LUGAR],Tabla21[CODLUGAR])</f>
        <v>01.83.02</v>
      </c>
      <c r="T1142" s="135" t="s">
        <v>3724</v>
      </c>
      <c r="U1142" s="135" t="s">
        <v>3723</v>
      </c>
      <c r="V1142" s="137">
        <v>0</v>
      </c>
      <c r="W1142" s="137">
        <v>0</v>
      </c>
      <c r="X1142" s="137">
        <v>0</v>
      </c>
      <c r="Y1142" s="137">
        <v>0</v>
      </c>
      <c r="Z1142" s="140">
        <v>0</v>
      </c>
      <c r="AA1142" s="138">
        <v>25</v>
      </c>
      <c r="AB1142" s="137">
        <v>0</v>
      </c>
      <c r="AC1142" s="137">
        <v>0</v>
      </c>
      <c r="AD1142" s="137">
        <v>0</v>
      </c>
    </row>
    <row r="1143" spans="1:30" hidden="1">
      <c r="A1143" t="str">
        <f>Tabla20[[#This Row],[cedula]]&amp;Tabla20[[#This Row],[prog]]&amp;LEFT(Tabla20[[#This Row],[tipo]],3)</f>
        <v>0260024769201TEM</v>
      </c>
      <c r="B1143" s="135" t="s">
        <v>2462</v>
      </c>
      <c r="C1143" s="135" t="s">
        <v>2659</v>
      </c>
      <c r="D1143" s="135" t="s">
        <v>2493</v>
      </c>
      <c r="E1143" s="135" t="s">
        <v>3181</v>
      </c>
      <c r="F1143" s="135" t="s">
        <v>3182</v>
      </c>
      <c r="G1143" s="135" t="s">
        <v>3189</v>
      </c>
      <c r="H1143" s="135" t="s">
        <v>2830</v>
      </c>
      <c r="I1143" s="135" t="s">
        <v>2829</v>
      </c>
      <c r="J1143" s="135" t="s">
        <v>2549</v>
      </c>
      <c r="K1143" t="s">
        <v>1649</v>
      </c>
      <c r="L1143" s="138">
        <v>70000</v>
      </c>
      <c r="M1143" s="139">
        <v>5368.48</v>
      </c>
      <c r="N1143" s="138">
        <v>2128</v>
      </c>
      <c r="O1143" s="138">
        <v>2009</v>
      </c>
      <c r="P1143" s="138">
        <f>SUM(Tabla20[[#This Row],[ADP]:[SFS - Salud Padres]])</f>
        <v>25</v>
      </c>
      <c r="Q1143" s="138">
        <v>60469.52</v>
      </c>
      <c r="R1143" s="135" t="str">
        <f>_xlfn.XLOOKUP(Tabla20[[#This Row],[cedula]],EMPXSEXO[NODOC],EMPXSEXO[GENERO])</f>
        <v>F</v>
      </c>
      <c r="S1143" s="135" t="str">
        <f>_xlfn.XLOOKUP(Tabla20[[#This Row],[nomdepto]],Tabla21[LUGAR],Tabla21[CODLUGAR])</f>
        <v>01.83.02</v>
      </c>
      <c r="T1143" s="135" t="s">
        <v>3724</v>
      </c>
      <c r="U1143" s="135" t="s">
        <v>3723</v>
      </c>
      <c r="V1143" s="137">
        <v>0</v>
      </c>
      <c r="W1143" s="140">
        <v>0</v>
      </c>
      <c r="X1143" s="137">
        <v>0</v>
      </c>
      <c r="Y1143" s="137">
        <v>0</v>
      </c>
      <c r="Z1143" s="140">
        <v>0</v>
      </c>
      <c r="AA1143" s="138">
        <v>25</v>
      </c>
      <c r="AB1143" s="137">
        <v>0</v>
      </c>
      <c r="AC1143" s="137">
        <v>0</v>
      </c>
      <c r="AD1143" s="137">
        <v>0</v>
      </c>
    </row>
    <row r="1144" spans="1:30" hidden="1">
      <c r="A1144" t="str">
        <f>Tabla20[[#This Row],[cedula]]&amp;Tabla20[[#This Row],[prog]]&amp;LEFT(Tabla20[[#This Row],[tipo]],3)</f>
        <v>0011714489901TEM</v>
      </c>
      <c r="B1144" s="135" t="s">
        <v>2462</v>
      </c>
      <c r="C1144" s="135" t="s">
        <v>2659</v>
      </c>
      <c r="D1144" s="135" t="s">
        <v>2493</v>
      </c>
      <c r="E1144" s="135" t="s">
        <v>3181</v>
      </c>
      <c r="F1144" s="135" t="s">
        <v>3182</v>
      </c>
      <c r="G1144" s="135" t="s">
        <v>3184</v>
      </c>
      <c r="H1144" s="135" t="s">
        <v>2968</v>
      </c>
      <c r="I1144" s="135" t="s">
        <v>2967</v>
      </c>
      <c r="J1144" s="135" t="s">
        <v>985</v>
      </c>
      <c r="K1144" t="s">
        <v>1649</v>
      </c>
      <c r="L1144" s="138">
        <v>70000</v>
      </c>
      <c r="M1144" s="139">
        <v>5368.48</v>
      </c>
      <c r="N1144" s="138">
        <v>2128</v>
      </c>
      <c r="O1144" s="138">
        <v>2009</v>
      </c>
      <c r="P1144" s="138">
        <f>SUM(Tabla20[[#This Row],[ADP]:[SFS - Salud Padres]])</f>
        <v>25</v>
      </c>
      <c r="Q1144" s="138">
        <v>60469.52</v>
      </c>
      <c r="R1144" s="135" t="str">
        <f>_xlfn.XLOOKUP(Tabla20[[#This Row],[cedula]],EMPXSEXO[NODOC],EMPXSEXO[GENERO])</f>
        <v>F</v>
      </c>
      <c r="S1144" s="135" t="str">
        <f>_xlfn.XLOOKUP(Tabla20[[#This Row],[nomdepto]],Tabla21[LUGAR],Tabla21[CODLUGAR])</f>
        <v>01.83.02</v>
      </c>
      <c r="T1144" s="135" t="s">
        <v>3724</v>
      </c>
      <c r="U1144" s="135" t="s">
        <v>3723</v>
      </c>
      <c r="V1144" s="137">
        <v>0</v>
      </c>
      <c r="W1144" s="137">
        <v>0</v>
      </c>
      <c r="X1144" s="137">
        <v>0</v>
      </c>
      <c r="Y1144" s="137">
        <v>0</v>
      </c>
      <c r="Z1144" s="140">
        <v>0</v>
      </c>
      <c r="AA1144" s="138">
        <v>25</v>
      </c>
      <c r="AB1144" s="137">
        <v>0</v>
      </c>
      <c r="AC1144" s="137">
        <v>0</v>
      </c>
      <c r="AD1144" s="140">
        <v>0</v>
      </c>
    </row>
    <row r="1145" spans="1:30" hidden="1">
      <c r="A1145" t="str">
        <f>Tabla20[[#This Row],[cedula]]&amp;Tabla20[[#This Row],[prog]]&amp;LEFT(Tabla20[[#This Row],[tipo]],3)</f>
        <v>4023684757601TEM</v>
      </c>
      <c r="B1145" s="135" t="s">
        <v>2462</v>
      </c>
      <c r="C1145" s="135" t="s">
        <v>2659</v>
      </c>
      <c r="D1145" s="135" t="s">
        <v>2493</v>
      </c>
      <c r="E1145" s="135" t="s">
        <v>3181</v>
      </c>
      <c r="F1145" s="135" t="s">
        <v>3182</v>
      </c>
      <c r="G1145" s="135" t="s">
        <v>3186</v>
      </c>
      <c r="H1145" s="135" t="s">
        <v>2964</v>
      </c>
      <c r="I1145" s="135" t="s">
        <v>2963</v>
      </c>
      <c r="J1145" s="135" t="s">
        <v>985</v>
      </c>
      <c r="K1145" t="s">
        <v>1649</v>
      </c>
      <c r="L1145" s="138">
        <v>50000</v>
      </c>
      <c r="M1145" s="139">
        <v>1854</v>
      </c>
      <c r="N1145" s="138">
        <v>1520</v>
      </c>
      <c r="O1145" s="138">
        <v>1435</v>
      </c>
      <c r="P1145" s="138">
        <f>SUM(Tabla20[[#This Row],[ADP]:[SFS - Salud Padres]])</f>
        <v>25</v>
      </c>
      <c r="Q1145" s="138">
        <v>45166</v>
      </c>
      <c r="R1145" s="135" t="str">
        <f>_xlfn.XLOOKUP(Tabla20[[#This Row],[cedula]],EMPXSEXO[NODOC],EMPXSEXO[GENERO])</f>
        <v>F</v>
      </c>
      <c r="S1145" s="135" t="str">
        <f>_xlfn.XLOOKUP(Tabla20[[#This Row],[nomdepto]],Tabla21[LUGAR],Tabla21[CODLUGAR])</f>
        <v>01.83.02</v>
      </c>
      <c r="T1145" s="135" t="s">
        <v>3724</v>
      </c>
      <c r="U1145" s="135" t="s">
        <v>3723</v>
      </c>
      <c r="V1145" s="137">
        <v>0</v>
      </c>
      <c r="W1145" s="140">
        <v>0</v>
      </c>
      <c r="X1145" s="137">
        <v>0</v>
      </c>
      <c r="Y1145" s="137">
        <v>0</v>
      </c>
      <c r="Z1145" s="140">
        <v>0</v>
      </c>
      <c r="AA1145" s="138">
        <v>25</v>
      </c>
      <c r="AB1145" s="137">
        <v>0</v>
      </c>
      <c r="AC1145" s="137">
        <v>0</v>
      </c>
      <c r="AD1145" s="137">
        <v>0</v>
      </c>
    </row>
    <row r="1146" spans="1:30" hidden="1">
      <c r="A1146" t="str">
        <f>Tabla20[[#This Row],[cedula]]&amp;Tabla20[[#This Row],[prog]]&amp;LEFT(Tabla20[[#This Row],[tipo]],3)</f>
        <v>4023102233201TEM</v>
      </c>
      <c r="B1146" s="135" t="s">
        <v>2462</v>
      </c>
      <c r="C1146" s="135" t="s">
        <v>2659</v>
      </c>
      <c r="D1146" s="135" t="s">
        <v>2493</v>
      </c>
      <c r="E1146" s="135" t="s">
        <v>3181</v>
      </c>
      <c r="F1146" s="135" t="s">
        <v>3182</v>
      </c>
      <c r="G1146" s="135" t="s">
        <v>3184</v>
      </c>
      <c r="H1146" s="135" t="s">
        <v>2828</v>
      </c>
      <c r="I1146" s="135" t="s">
        <v>2827</v>
      </c>
      <c r="J1146" s="135" t="s">
        <v>75</v>
      </c>
      <c r="K1146" t="s">
        <v>1649</v>
      </c>
      <c r="L1146" s="138">
        <v>35000</v>
      </c>
      <c r="M1146" s="137">
        <v>0</v>
      </c>
      <c r="N1146" s="138">
        <v>1064</v>
      </c>
      <c r="O1146" s="138">
        <v>1004.5</v>
      </c>
      <c r="P1146" s="138">
        <f>SUM(Tabla20[[#This Row],[ADP]:[SFS - Salud Padres]])</f>
        <v>25</v>
      </c>
      <c r="Q1146" s="138">
        <v>32906.5</v>
      </c>
      <c r="R1146" s="135" t="str">
        <f>_xlfn.XLOOKUP(Tabla20[[#This Row],[cedula]],EMPXSEXO[NODOC],EMPXSEXO[GENERO])</f>
        <v>F</v>
      </c>
      <c r="S1146" s="135" t="str">
        <f>_xlfn.XLOOKUP(Tabla20[[#This Row],[nomdepto]],Tabla21[LUGAR],Tabla21[CODLUGAR])</f>
        <v>01.83.02</v>
      </c>
      <c r="T1146" s="135" t="s">
        <v>3724</v>
      </c>
      <c r="U1146" s="135" t="s">
        <v>3723</v>
      </c>
      <c r="V1146" s="137">
        <v>0</v>
      </c>
      <c r="W1146" s="137">
        <v>0</v>
      </c>
      <c r="X1146" s="137">
        <v>0</v>
      </c>
      <c r="Y1146" s="137">
        <v>0</v>
      </c>
      <c r="Z1146" s="137">
        <v>0</v>
      </c>
      <c r="AA1146" s="138">
        <v>25</v>
      </c>
      <c r="AB1146" s="137">
        <v>0</v>
      </c>
      <c r="AC1146" s="137">
        <v>0</v>
      </c>
      <c r="AD1146" s="137">
        <v>0</v>
      </c>
    </row>
    <row r="1147" spans="1:30" hidden="1">
      <c r="A1147" t="str">
        <f>Tabla20[[#This Row],[cedula]]&amp;Tabla20[[#This Row],[prog]]&amp;LEFT(Tabla20[[#This Row],[tipo]],3)</f>
        <v>0011091916401TEM</v>
      </c>
      <c r="B1147" s="135" t="s">
        <v>2462</v>
      </c>
      <c r="C1147" s="135" t="s">
        <v>2659</v>
      </c>
      <c r="D1147" s="135" t="s">
        <v>2493</v>
      </c>
      <c r="E1147" s="135" t="s">
        <v>3181</v>
      </c>
      <c r="F1147" s="135" t="s">
        <v>3182</v>
      </c>
      <c r="G1147" s="135" t="s">
        <v>3186</v>
      </c>
      <c r="H1147" s="135" t="s">
        <v>3143</v>
      </c>
      <c r="I1147" s="135" t="s">
        <v>3142</v>
      </c>
      <c r="J1147" s="135" t="s">
        <v>75</v>
      </c>
      <c r="K1147" t="s">
        <v>1649</v>
      </c>
      <c r="L1147" s="138">
        <v>30000</v>
      </c>
      <c r="M1147" s="137">
        <v>0</v>
      </c>
      <c r="N1147" s="138">
        <v>912</v>
      </c>
      <c r="O1147" s="138">
        <v>861</v>
      </c>
      <c r="P1147" s="138">
        <f>SUM(Tabla20[[#This Row],[ADP]:[SFS - Salud Padres]])</f>
        <v>25</v>
      </c>
      <c r="Q1147" s="138">
        <v>28202</v>
      </c>
      <c r="R1147" s="135" t="str">
        <f>_xlfn.XLOOKUP(Tabla20[[#This Row],[cedula]],EMPXSEXO[NODOC],EMPXSEXO[GENERO])</f>
        <v>M</v>
      </c>
      <c r="S1147" s="135" t="str">
        <f>_xlfn.XLOOKUP(Tabla20[[#This Row],[nomdepto]],Tabla21[LUGAR],Tabla21[CODLUGAR])</f>
        <v>01.83.02</v>
      </c>
      <c r="T1147" s="135" t="s">
        <v>3724</v>
      </c>
      <c r="U1147" s="135" t="s">
        <v>3723</v>
      </c>
      <c r="V1147" s="137">
        <v>0</v>
      </c>
      <c r="W1147" s="140">
        <v>0</v>
      </c>
      <c r="X1147" s="137">
        <v>0</v>
      </c>
      <c r="Y1147" s="137">
        <v>0</v>
      </c>
      <c r="Z1147" s="140">
        <v>0</v>
      </c>
      <c r="AA1147" s="138">
        <v>25</v>
      </c>
      <c r="AB1147" s="137">
        <v>0</v>
      </c>
      <c r="AC1147" s="137">
        <v>0</v>
      </c>
      <c r="AD1147" s="137">
        <v>0</v>
      </c>
    </row>
    <row r="1148" spans="1:30" hidden="1">
      <c r="A1148" t="str">
        <f>Tabla20[[#This Row],[cedula]]&amp;Tabla20[[#This Row],[prog]]&amp;LEFT(Tabla20[[#This Row],[tipo]],3)</f>
        <v>4022591332201TEM</v>
      </c>
      <c r="B1148" s="135" t="s">
        <v>2462</v>
      </c>
      <c r="C1148" s="135" t="s">
        <v>2659</v>
      </c>
      <c r="D1148" s="135" t="s">
        <v>2493</v>
      </c>
      <c r="E1148" s="135" t="s">
        <v>3181</v>
      </c>
      <c r="F1148" s="135" t="s">
        <v>3182</v>
      </c>
      <c r="G1148" s="135" t="s">
        <v>3187</v>
      </c>
      <c r="H1148" s="135" t="s">
        <v>3682</v>
      </c>
      <c r="I1148" s="135" t="s">
        <v>3681</v>
      </c>
      <c r="J1148" s="135" t="s">
        <v>75</v>
      </c>
      <c r="K1148" t="s">
        <v>1649</v>
      </c>
      <c r="L1148" s="138">
        <v>26250</v>
      </c>
      <c r="M1148" s="137">
        <v>0</v>
      </c>
      <c r="N1148" s="138">
        <v>798</v>
      </c>
      <c r="O1148" s="138">
        <v>753.38</v>
      </c>
      <c r="P1148" s="138">
        <f>SUM(Tabla20[[#This Row],[ADP]:[SFS - Salud Padres]])</f>
        <v>25</v>
      </c>
      <c r="Q1148" s="138">
        <v>24673.62</v>
      </c>
      <c r="R1148" s="135" t="str">
        <f>_xlfn.XLOOKUP(Tabla20[[#This Row],[cedula]],EMPXSEXO[NODOC],EMPXSEXO[GENERO])</f>
        <v>M</v>
      </c>
      <c r="S1148" s="135" t="str">
        <f>_xlfn.XLOOKUP(Tabla20[[#This Row],[nomdepto]],Tabla21[LUGAR],Tabla21[CODLUGAR])</f>
        <v>01.83.02</v>
      </c>
      <c r="T1148" s="135" t="s">
        <v>3724</v>
      </c>
      <c r="U1148" s="135" t="s">
        <v>3723</v>
      </c>
      <c r="V1148" s="137">
        <v>0</v>
      </c>
      <c r="W1148" s="140">
        <v>0</v>
      </c>
      <c r="X1148" s="137">
        <v>0</v>
      </c>
      <c r="Y1148" s="137">
        <v>0</v>
      </c>
      <c r="Z1148" s="140">
        <v>0</v>
      </c>
      <c r="AA1148" s="138">
        <v>25</v>
      </c>
      <c r="AB1148" s="137">
        <v>0</v>
      </c>
      <c r="AC1148" s="137">
        <v>0</v>
      </c>
      <c r="AD1148" s="137">
        <v>0</v>
      </c>
    </row>
    <row r="1149" spans="1:30" hidden="1">
      <c r="A1149" t="str">
        <f>Tabla20[[#This Row],[cedula]]&amp;Tabla20[[#This Row],[prog]]&amp;LEFT(Tabla20[[#This Row],[tipo]],3)</f>
        <v>0010788946101TEM</v>
      </c>
      <c r="B1149" s="135" t="s">
        <v>2462</v>
      </c>
      <c r="C1149" s="135" t="s">
        <v>2659</v>
      </c>
      <c r="D1149" s="135" t="s">
        <v>2493</v>
      </c>
      <c r="E1149" s="135" t="s">
        <v>3181</v>
      </c>
      <c r="F1149" s="135" t="s">
        <v>3182</v>
      </c>
      <c r="G1149" s="135" t="s">
        <v>3190</v>
      </c>
      <c r="H1149" s="135" t="s">
        <v>2976</v>
      </c>
      <c r="I1149" s="135" t="s">
        <v>2975</v>
      </c>
      <c r="J1149" s="135" t="s">
        <v>75</v>
      </c>
      <c r="K1149" t="s">
        <v>1649</v>
      </c>
      <c r="L1149" s="138">
        <v>26250</v>
      </c>
      <c r="M1149" s="137">
        <v>0</v>
      </c>
      <c r="N1149" s="138">
        <v>798</v>
      </c>
      <c r="O1149" s="138">
        <v>753.38</v>
      </c>
      <c r="P1149" s="138">
        <f>SUM(Tabla20[[#This Row],[ADP]:[SFS - Salud Padres]])</f>
        <v>25</v>
      </c>
      <c r="Q1149" s="138">
        <v>24673.62</v>
      </c>
      <c r="R1149" s="135" t="str">
        <f>_xlfn.XLOOKUP(Tabla20[[#This Row],[cedula]],EMPXSEXO[NODOC],EMPXSEXO[GENERO])</f>
        <v>M</v>
      </c>
      <c r="S1149" s="135" t="str">
        <f>_xlfn.XLOOKUP(Tabla20[[#This Row],[nomdepto]],Tabla21[LUGAR],Tabla21[CODLUGAR])</f>
        <v>01.83.02</v>
      </c>
      <c r="T1149" s="135" t="s">
        <v>3724</v>
      </c>
      <c r="U1149" s="135" t="s">
        <v>3723</v>
      </c>
      <c r="V1149" s="137">
        <v>0</v>
      </c>
      <c r="W1149" s="137">
        <v>0</v>
      </c>
      <c r="X1149" s="137">
        <v>0</v>
      </c>
      <c r="Y1149" s="137">
        <v>0</v>
      </c>
      <c r="Z1149" s="137">
        <v>0</v>
      </c>
      <c r="AA1149" s="138">
        <v>25</v>
      </c>
      <c r="AB1149" s="137">
        <v>0</v>
      </c>
      <c r="AC1149" s="137">
        <v>0</v>
      </c>
      <c r="AD1149" s="137">
        <v>0</v>
      </c>
    </row>
    <row r="1150" spans="1:30" hidden="1">
      <c r="A1150" t="str">
        <f>Tabla20[[#This Row],[cedula]]&amp;Tabla20[[#This Row],[prog]]&amp;LEFT(Tabla20[[#This Row],[tipo]],3)</f>
        <v>0080000800501TEM</v>
      </c>
      <c r="B1150" s="135" t="s">
        <v>2462</v>
      </c>
      <c r="C1150" s="135" t="s">
        <v>2659</v>
      </c>
      <c r="D1150" s="135" t="s">
        <v>2493</v>
      </c>
      <c r="E1150" s="135" t="s">
        <v>3181</v>
      </c>
      <c r="F1150" s="135" t="s">
        <v>3182</v>
      </c>
      <c r="G1150" s="135" t="s">
        <v>3189</v>
      </c>
      <c r="H1150" s="135" t="s">
        <v>2746</v>
      </c>
      <c r="I1150" s="135" t="s">
        <v>2745</v>
      </c>
      <c r="J1150" s="135" t="s">
        <v>75</v>
      </c>
      <c r="K1150" t="s">
        <v>1649</v>
      </c>
      <c r="L1150" s="138">
        <v>25000</v>
      </c>
      <c r="M1150" s="137">
        <v>0</v>
      </c>
      <c r="N1150" s="138">
        <v>760</v>
      </c>
      <c r="O1150" s="138">
        <v>717.5</v>
      </c>
      <c r="P1150" s="138">
        <f>SUM(Tabla20[[#This Row],[ADP]:[SFS - Salud Padres]])</f>
        <v>25</v>
      </c>
      <c r="Q1150" s="138">
        <v>23497.5</v>
      </c>
      <c r="R1150" s="135" t="str">
        <f>_xlfn.XLOOKUP(Tabla20[[#This Row],[cedula]],EMPXSEXO[NODOC],EMPXSEXO[GENERO])</f>
        <v>M</v>
      </c>
      <c r="S1150" s="135" t="str">
        <f>_xlfn.XLOOKUP(Tabla20[[#This Row],[nomdepto]],Tabla21[LUGAR],Tabla21[CODLUGAR])</f>
        <v>01.83.02</v>
      </c>
      <c r="T1150" s="135" t="s">
        <v>3724</v>
      </c>
      <c r="U1150" s="135" t="s">
        <v>3723</v>
      </c>
      <c r="V1150" s="137">
        <v>0</v>
      </c>
      <c r="W1150" s="137">
        <v>0</v>
      </c>
      <c r="X1150" s="137">
        <v>0</v>
      </c>
      <c r="Y1150" s="137">
        <v>0</v>
      </c>
      <c r="Z1150" s="140">
        <v>0</v>
      </c>
      <c r="AA1150" s="138">
        <v>25</v>
      </c>
      <c r="AB1150" s="137">
        <v>0</v>
      </c>
      <c r="AC1150" s="137">
        <v>0</v>
      </c>
      <c r="AD1150" s="137">
        <v>0</v>
      </c>
    </row>
    <row r="1151" spans="1:30" hidden="1">
      <c r="A1151" t="str">
        <f>Tabla20[[#This Row],[cedula]]&amp;Tabla20[[#This Row],[prog]]&amp;LEFT(Tabla20[[#This Row],[tipo]],3)</f>
        <v>4024958017201TEM</v>
      </c>
      <c r="B1151" s="135" t="s">
        <v>2462</v>
      </c>
      <c r="C1151" s="135" t="s">
        <v>2659</v>
      </c>
      <c r="D1151" s="135" t="s">
        <v>2493</v>
      </c>
      <c r="E1151" s="135" t="s">
        <v>3181</v>
      </c>
      <c r="F1151" s="135" t="s">
        <v>3182</v>
      </c>
      <c r="G1151" s="135" t="s">
        <v>3184</v>
      </c>
      <c r="H1151" s="135" t="s">
        <v>2748</v>
      </c>
      <c r="I1151" s="135" t="s">
        <v>2747</v>
      </c>
      <c r="J1151" s="135" t="s">
        <v>75</v>
      </c>
      <c r="K1151" t="s">
        <v>1649</v>
      </c>
      <c r="L1151" s="138">
        <v>25000</v>
      </c>
      <c r="M1151" s="137">
        <v>0</v>
      </c>
      <c r="N1151" s="138">
        <v>760</v>
      </c>
      <c r="O1151" s="138">
        <v>717.5</v>
      </c>
      <c r="P1151" s="138">
        <f>SUM(Tabla20[[#This Row],[ADP]:[SFS - Salud Padres]])</f>
        <v>25</v>
      </c>
      <c r="Q1151" s="138">
        <v>23497.5</v>
      </c>
      <c r="R1151" s="135" t="str">
        <f>_xlfn.XLOOKUP(Tabla20[[#This Row],[cedula]],EMPXSEXO[NODOC],EMPXSEXO[GENERO])</f>
        <v>M</v>
      </c>
      <c r="S1151" s="135" t="str">
        <f>_xlfn.XLOOKUP(Tabla20[[#This Row],[nomdepto]],Tabla21[LUGAR],Tabla21[CODLUGAR])</f>
        <v>01.83.02</v>
      </c>
      <c r="T1151" s="135" t="s">
        <v>3724</v>
      </c>
      <c r="U1151" s="135" t="s">
        <v>3723</v>
      </c>
      <c r="V1151" s="137">
        <v>0</v>
      </c>
      <c r="W1151" s="137">
        <v>0</v>
      </c>
      <c r="X1151" s="140">
        <v>0</v>
      </c>
      <c r="Y1151" s="137">
        <v>0</v>
      </c>
      <c r="Z1151" s="140">
        <v>0</v>
      </c>
      <c r="AA1151" s="138">
        <v>25</v>
      </c>
      <c r="AB1151" s="137">
        <v>0</v>
      </c>
      <c r="AC1151" s="137">
        <v>0</v>
      </c>
      <c r="AD1151" s="137">
        <v>0</v>
      </c>
    </row>
    <row r="1152" spans="1:30" hidden="1">
      <c r="A1152" t="str">
        <f>Tabla20[[#This Row],[cedula]]&amp;Tabla20[[#This Row],[prog]]&amp;LEFT(Tabla20[[#This Row],[tipo]],3)</f>
        <v>0010063426001TEM</v>
      </c>
      <c r="B1152" s="135" t="s">
        <v>2462</v>
      </c>
      <c r="C1152" s="135" t="s">
        <v>2659</v>
      </c>
      <c r="D1152" s="135" t="s">
        <v>2493</v>
      </c>
      <c r="E1152" s="135" t="s">
        <v>3181</v>
      </c>
      <c r="F1152" s="135" t="s">
        <v>3182</v>
      </c>
      <c r="G1152" s="135" t="s">
        <v>3186</v>
      </c>
      <c r="H1152" s="135" t="s">
        <v>3379</v>
      </c>
      <c r="I1152" s="135" t="s">
        <v>3378</v>
      </c>
      <c r="J1152" s="135" t="s">
        <v>75</v>
      </c>
      <c r="K1152" t="s">
        <v>1649</v>
      </c>
      <c r="L1152" s="138">
        <v>25000</v>
      </c>
      <c r="M1152" s="137">
        <v>0</v>
      </c>
      <c r="N1152" s="138">
        <v>760</v>
      </c>
      <c r="O1152" s="138">
        <v>717.5</v>
      </c>
      <c r="P1152" s="138">
        <f>SUM(Tabla20[[#This Row],[ADP]:[SFS - Salud Padres]])</f>
        <v>25</v>
      </c>
      <c r="Q1152" s="138">
        <v>23497.5</v>
      </c>
      <c r="R1152" s="135" t="str">
        <f>_xlfn.XLOOKUP(Tabla20[[#This Row],[cedula]],EMPXSEXO[NODOC],EMPXSEXO[GENERO])</f>
        <v>M</v>
      </c>
      <c r="S1152" s="135" t="str">
        <f>_xlfn.XLOOKUP(Tabla20[[#This Row],[nomdepto]],Tabla21[LUGAR],Tabla21[CODLUGAR])</f>
        <v>01.83.02</v>
      </c>
      <c r="T1152" s="135" t="s">
        <v>3724</v>
      </c>
      <c r="U1152" s="135" t="s">
        <v>3723</v>
      </c>
      <c r="V1152" s="137">
        <v>0</v>
      </c>
      <c r="W1152" s="140">
        <v>0</v>
      </c>
      <c r="X1152" s="137">
        <v>0</v>
      </c>
      <c r="Y1152" s="137">
        <v>0</v>
      </c>
      <c r="Z1152" s="140">
        <v>0</v>
      </c>
      <c r="AA1152" s="138">
        <v>25</v>
      </c>
      <c r="AB1152" s="137">
        <v>0</v>
      </c>
      <c r="AC1152" s="137">
        <v>0</v>
      </c>
      <c r="AD1152" s="137">
        <v>0</v>
      </c>
    </row>
    <row r="1153" spans="1:30" hidden="1">
      <c r="A1153" t="str">
        <f>Tabla20[[#This Row],[cedula]]&amp;Tabla20[[#This Row],[prog]]&amp;LEFT(Tabla20[[#This Row],[tipo]],3)</f>
        <v>0660004230001TEM</v>
      </c>
      <c r="B1153" s="135" t="s">
        <v>2462</v>
      </c>
      <c r="C1153" s="135" t="s">
        <v>2659</v>
      </c>
      <c r="D1153" s="135" t="s">
        <v>2493</v>
      </c>
      <c r="E1153" s="135" t="s">
        <v>3181</v>
      </c>
      <c r="F1153" s="135" t="s">
        <v>3182</v>
      </c>
      <c r="G1153" s="135" t="s">
        <v>3186</v>
      </c>
      <c r="H1153" s="135" t="s">
        <v>3381</v>
      </c>
      <c r="I1153" s="135" t="s">
        <v>3380</v>
      </c>
      <c r="J1153" s="135" t="s">
        <v>75</v>
      </c>
      <c r="K1153" t="s">
        <v>1649</v>
      </c>
      <c r="L1153" s="138">
        <v>25000</v>
      </c>
      <c r="M1153" s="137">
        <v>0</v>
      </c>
      <c r="N1153" s="138">
        <v>760</v>
      </c>
      <c r="O1153" s="138">
        <v>717.5</v>
      </c>
      <c r="P1153" s="138">
        <f>SUM(Tabla20[[#This Row],[ADP]:[SFS - Salud Padres]])</f>
        <v>25</v>
      </c>
      <c r="Q1153" s="138">
        <v>23497.5</v>
      </c>
      <c r="R1153" s="135" t="str">
        <f>_xlfn.XLOOKUP(Tabla20[[#This Row],[cedula]],EMPXSEXO[NODOC],EMPXSEXO[GENERO])</f>
        <v>M</v>
      </c>
      <c r="S1153" s="135" t="str">
        <f>_xlfn.XLOOKUP(Tabla20[[#This Row],[nomdepto]],Tabla21[LUGAR],Tabla21[CODLUGAR])</f>
        <v>01.83.02</v>
      </c>
      <c r="T1153" s="135" t="s">
        <v>3724</v>
      </c>
      <c r="U1153" s="135" t="s">
        <v>3723</v>
      </c>
      <c r="V1153" s="137">
        <v>0</v>
      </c>
      <c r="W1153" s="137">
        <v>0</v>
      </c>
      <c r="X1153" s="137">
        <v>0</v>
      </c>
      <c r="Y1153" s="137">
        <v>0</v>
      </c>
      <c r="Z1153" s="140">
        <v>0</v>
      </c>
      <c r="AA1153" s="138">
        <v>25</v>
      </c>
      <c r="AB1153" s="137">
        <v>0</v>
      </c>
      <c r="AC1153" s="137">
        <v>0</v>
      </c>
      <c r="AD1153" s="137">
        <v>0</v>
      </c>
    </row>
    <row r="1154" spans="1:30" hidden="1">
      <c r="A1154" t="str">
        <f>Tabla20[[#This Row],[cedula]]&amp;Tabla20[[#This Row],[prog]]&amp;LEFT(Tabla20[[#This Row],[tipo]],3)</f>
        <v>2250050317601TEM</v>
      </c>
      <c r="B1154" s="135" t="s">
        <v>2462</v>
      </c>
      <c r="C1154" s="135" t="s">
        <v>2659</v>
      </c>
      <c r="D1154" s="135" t="s">
        <v>2493</v>
      </c>
      <c r="E1154" s="135" t="s">
        <v>3181</v>
      </c>
      <c r="F1154" s="135" t="s">
        <v>3182</v>
      </c>
      <c r="G1154" s="135" t="s">
        <v>3186</v>
      </c>
      <c r="H1154" s="135" t="s">
        <v>3667</v>
      </c>
      <c r="I1154" s="135" t="s">
        <v>3666</v>
      </c>
      <c r="J1154" s="135" t="s">
        <v>75</v>
      </c>
      <c r="K1154" t="s">
        <v>1649</v>
      </c>
      <c r="L1154" s="138">
        <v>25000</v>
      </c>
      <c r="M1154" s="137">
        <v>0</v>
      </c>
      <c r="N1154" s="139">
        <v>760</v>
      </c>
      <c r="O1154" s="139">
        <v>717.5</v>
      </c>
      <c r="P1154" s="138">
        <f>SUM(Tabla20[[#This Row],[ADP]:[SFS - Salud Padres]])</f>
        <v>25</v>
      </c>
      <c r="Q1154" s="138">
        <v>23497.5</v>
      </c>
      <c r="R1154" s="135" t="str">
        <f>_xlfn.XLOOKUP(Tabla20[[#This Row],[cedula]],EMPXSEXO[NODOC],EMPXSEXO[GENERO])</f>
        <v>F</v>
      </c>
      <c r="S1154" s="135" t="str">
        <f>_xlfn.XLOOKUP(Tabla20[[#This Row],[nomdepto]],Tabla21[LUGAR],Tabla21[CODLUGAR])</f>
        <v>01.83.02</v>
      </c>
      <c r="T1154" s="135" t="s">
        <v>3724</v>
      </c>
      <c r="U1154" s="135" t="s">
        <v>3723</v>
      </c>
      <c r="V1154" s="137">
        <v>0</v>
      </c>
      <c r="W1154" s="137">
        <v>0</v>
      </c>
      <c r="X1154" s="137">
        <v>0</v>
      </c>
      <c r="Y1154" s="137">
        <v>0</v>
      </c>
      <c r="Z1154" s="137">
        <v>0</v>
      </c>
      <c r="AA1154" s="139">
        <v>25</v>
      </c>
      <c r="AB1154" s="137">
        <v>0</v>
      </c>
      <c r="AC1154" s="137">
        <v>0</v>
      </c>
      <c r="AD1154" s="137">
        <v>0</v>
      </c>
    </row>
    <row r="1155" spans="1:30" hidden="1">
      <c r="A1155" t="str">
        <f>Tabla20[[#This Row],[cedula]]&amp;Tabla20[[#This Row],[prog]]&amp;LEFT(Tabla20[[#This Row],[tipo]],3)</f>
        <v>4022203758801TEM</v>
      </c>
      <c r="B1155" s="135" t="s">
        <v>2462</v>
      </c>
      <c r="C1155" s="135" t="s">
        <v>2659</v>
      </c>
      <c r="D1155" s="135" t="s">
        <v>2493</v>
      </c>
      <c r="E1155" s="135" t="s">
        <v>3181</v>
      </c>
      <c r="F1155" s="135" t="s">
        <v>3182</v>
      </c>
      <c r="G1155" s="135" t="s">
        <v>3184</v>
      </c>
      <c r="H1155" s="135" t="s">
        <v>2796</v>
      </c>
      <c r="I1155" s="135" t="s">
        <v>2795</v>
      </c>
      <c r="J1155" s="135" t="s">
        <v>75</v>
      </c>
      <c r="K1155" t="s">
        <v>1649</v>
      </c>
      <c r="L1155" s="138">
        <v>25000</v>
      </c>
      <c r="M1155" s="137">
        <v>0</v>
      </c>
      <c r="N1155" s="139">
        <v>760</v>
      </c>
      <c r="O1155" s="139">
        <v>717.5</v>
      </c>
      <c r="P1155" s="138">
        <f>SUM(Tabla20[[#This Row],[ADP]:[SFS - Salud Padres]])</f>
        <v>25</v>
      </c>
      <c r="Q1155" s="138">
        <v>23497.5</v>
      </c>
      <c r="R1155" s="135" t="str">
        <f>_xlfn.XLOOKUP(Tabla20[[#This Row],[cedula]],EMPXSEXO[NODOC],EMPXSEXO[GENERO])</f>
        <v>M</v>
      </c>
      <c r="S1155" s="135" t="str">
        <f>_xlfn.XLOOKUP(Tabla20[[#This Row],[nomdepto]],Tabla21[LUGAR],Tabla21[CODLUGAR])</f>
        <v>01.83.02</v>
      </c>
      <c r="T1155" s="135" t="s">
        <v>3724</v>
      </c>
      <c r="U1155" s="135" t="s">
        <v>3723</v>
      </c>
      <c r="V1155" s="137">
        <v>0</v>
      </c>
      <c r="W1155" s="137">
        <v>0</v>
      </c>
      <c r="X1155" s="137">
        <v>0</v>
      </c>
      <c r="Y1155" s="137">
        <v>0</v>
      </c>
      <c r="Z1155" s="137">
        <v>0</v>
      </c>
      <c r="AA1155" s="139">
        <v>25</v>
      </c>
      <c r="AB1155" s="137">
        <v>0</v>
      </c>
      <c r="AC1155" s="137">
        <v>0</v>
      </c>
      <c r="AD1155" s="137">
        <v>0</v>
      </c>
    </row>
    <row r="1156" spans="1:30" hidden="1">
      <c r="A1156" t="str">
        <f>Tabla20[[#This Row],[cedula]]&amp;Tabla20[[#This Row],[prog]]&amp;LEFT(Tabla20[[#This Row],[tipo]],3)</f>
        <v>0940010039301TEM</v>
      </c>
      <c r="B1156" s="135" t="s">
        <v>2462</v>
      </c>
      <c r="C1156" s="135" t="s">
        <v>2659</v>
      </c>
      <c r="D1156" s="135" t="s">
        <v>2493</v>
      </c>
      <c r="E1156" s="135" t="s">
        <v>3181</v>
      </c>
      <c r="F1156" s="135" t="s">
        <v>3182</v>
      </c>
      <c r="G1156" s="135" t="s">
        <v>3185</v>
      </c>
      <c r="H1156" s="135" t="s">
        <v>3383</v>
      </c>
      <c r="I1156" s="135" t="s">
        <v>3382</v>
      </c>
      <c r="J1156" s="135" t="s">
        <v>75</v>
      </c>
      <c r="K1156" t="s">
        <v>1649</v>
      </c>
      <c r="L1156" s="138">
        <v>25000</v>
      </c>
      <c r="M1156" s="137">
        <v>0</v>
      </c>
      <c r="N1156" s="139">
        <v>760</v>
      </c>
      <c r="O1156" s="139">
        <v>717.5</v>
      </c>
      <c r="P1156" s="138">
        <f>SUM(Tabla20[[#This Row],[ADP]:[SFS - Salud Padres]])</f>
        <v>25</v>
      </c>
      <c r="Q1156" s="138">
        <v>23497.5</v>
      </c>
      <c r="R1156" s="135" t="str">
        <f>_xlfn.XLOOKUP(Tabla20[[#This Row],[cedula]],EMPXSEXO[NODOC],EMPXSEXO[GENERO])</f>
        <v>M</v>
      </c>
      <c r="S1156" s="135" t="str">
        <f>_xlfn.XLOOKUP(Tabla20[[#This Row],[nomdepto]],Tabla21[LUGAR],Tabla21[CODLUGAR])</f>
        <v>01.83.02</v>
      </c>
      <c r="T1156" s="135" t="s">
        <v>3724</v>
      </c>
      <c r="U1156" s="135" t="s">
        <v>3723</v>
      </c>
      <c r="V1156" s="137">
        <v>0</v>
      </c>
      <c r="W1156" s="137">
        <v>0</v>
      </c>
      <c r="X1156" s="137">
        <v>0</v>
      </c>
      <c r="Y1156" s="137">
        <v>0</v>
      </c>
      <c r="Z1156" s="137">
        <v>0</v>
      </c>
      <c r="AA1156" s="139">
        <v>25</v>
      </c>
      <c r="AB1156" s="137">
        <v>0</v>
      </c>
      <c r="AC1156" s="137">
        <v>0</v>
      </c>
      <c r="AD1156" s="137">
        <v>0</v>
      </c>
    </row>
    <row r="1157" spans="1:30" hidden="1">
      <c r="A1157" t="str">
        <f>Tabla20[[#This Row],[cedula]]&amp;Tabla20[[#This Row],[prog]]&amp;LEFT(Tabla20[[#This Row],[tipo]],3)</f>
        <v>4020057932001TEM</v>
      </c>
      <c r="B1157" s="135" t="s">
        <v>2462</v>
      </c>
      <c r="C1157" s="135" t="s">
        <v>2659</v>
      </c>
      <c r="D1157" s="135" t="s">
        <v>2493</v>
      </c>
      <c r="E1157" s="135" t="s">
        <v>3181</v>
      </c>
      <c r="F1157" s="135" t="s">
        <v>3182</v>
      </c>
      <c r="G1157" s="135" t="s">
        <v>3186</v>
      </c>
      <c r="H1157" s="135" t="s">
        <v>3690</v>
      </c>
      <c r="I1157" s="135" t="s">
        <v>3689</v>
      </c>
      <c r="J1157" s="135" t="s">
        <v>75</v>
      </c>
      <c r="K1157" t="s">
        <v>1649</v>
      </c>
      <c r="L1157" s="138">
        <v>25000</v>
      </c>
      <c r="M1157" s="137">
        <v>0</v>
      </c>
      <c r="N1157" s="139">
        <v>760</v>
      </c>
      <c r="O1157" s="139">
        <v>717.5</v>
      </c>
      <c r="P1157" s="138">
        <f>SUM(Tabla20[[#This Row],[ADP]:[SFS - Salud Padres]])</f>
        <v>25</v>
      </c>
      <c r="Q1157" s="138">
        <v>23497.5</v>
      </c>
      <c r="R1157" s="135" t="str">
        <f>_xlfn.XLOOKUP(Tabla20[[#This Row],[cedula]],EMPXSEXO[NODOC],EMPXSEXO[GENERO])</f>
        <v>F</v>
      </c>
      <c r="S1157" s="135" t="str">
        <f>_xlfn.XLOOKUP(Tabla20[[#This Row],[nomdepto]],Tabla21[LUGAR],Tabla21[CODLUGAR])</f>
        <v>01.83.02</v>
      </c>
      <c r="T1157" s="135" t="s">
        <v>3724</v>
      </c>
      <c r="U1157" s="135" t="s">
        <v>3723</v>
      </c>
      <c r="V1157" s="137">
        <v>0</v>
      </c>
      <c r="W1157" s="137">
        <v>0</v>
      </c>
      <c r="X1157" s="137">
        <v>0</v>
      </c>
      <c r="Y1157" s="137">
        <v>0</v>
      </c>
      <c r="Z1157" s="137">
        <v>0</v>
      </c>
      <c r="AA1157" s="139">
        <v>25</v>
      </c>
      <c r="AB1157" s="137">
        <v>0</v>
      </c>
      <c r="AC1157" s="137">
        <v>0</v>
      </c>
      <c r="AD1157" s="137">
        <v>0</v>
      </c>
    </row>
    <row r="1158" spans="1:30" hidden="1">
      <c r="A1158" t="str">
        <f>Tabla20[[#This Row],[cedula]]&amp;Tabla20[[#This Row],[prog]]&amp;LEFT(Tabla20[[#This Row],[tipo]],3)</f>
        <v>0100079088901TEM</v>
      </c>
      <c r="B1158" s="135" t="s">
        <v>2462</v>
      </c>
      <c r="C1158" s="135" t="s">
        <v>2659</v>
      </c>
      <c r="D1158" s="135" t="s">
        <v>2493</v>
      </c>
      <c r="E1158" s="135" t="s">
        <v>3181</v>
      </c>
      <c r="F1158" s="135" t="s">
        <v>3182</v>
      </c>
      <c r="G1158" s="135" t="s">
        <v>3195</v>
      </c>
      <c r="H1158" s="135" t="s">
        <v>2962</v>
      </c>
      <c r="I1158" s="135" t="s">
        <v>2961</v>
      </c>
      <c r="J1158" s="135" t="s">
        <v>75</v>
      </c>
      <c r="K1158" t="s">
        <v>1649</v>
      </c>
      <c r="L1158" s="138">
        <v>25000</v>
      </c>
      <c r="M1158" s="137">
        <v>0</v>
      </c>
      <c r="N1158" s="139">
        <v>760</v>
      </c>
      <c r="O1158" s="139">
        <v>717.5</v>
      </c>
      <c r="P1158" s="138">
        <f>SUM(Tabla20[[#This Row],[ADP]:[SFS - Salud Padres]])</f>
        <v>25</v>
      </c>
      <c r="Q1158" s="138">
        <v>23497.5</v>
      </c>
      <c r="R1158" s="135" t="str">
        <f>_xlfn.XLOOKUP(Tabla20[[#This Row],[cedula]],EMPXSEXO[NODOC],EMPXSEXO[GENERO])</f>
        <v>M</v>
      </c>
      <c r="S1158" s="135" t="str">
        <f>_xlfn.XLOOKUP(Tabla20[[#This Row],[nomdepto]],Tabla21[LUGAR],Tabla21[CODLUGAR])</f>
        <v>01.83.02</v>
      </c>
      <c r="T1158" s="135" t="s">
        <v>3724</v>
      </c>
      <c r="U1158" s="135" t="s">
        <v>3723</v>
      </c>
      <c r="V1158" s="137">
        <v>0</v>
      </c>
      <c r="W1158" s="137">
        <v>0</v>
      </c>
      <c r="X1158" s="137">
        <v>0</v>
      </c>
      <c r="Y1158" s="137">
        <v>0</v>
      </c>
      <c r="Z1158" s="137">
        <v>0</v>
      </c>
      <c r="AA1158" s="139">
        <v>25</v>
      </c>
      <c r="AB1158" s="137">
        <v>0</v>
      </c>
      <c r="AC1158" s="137">
        <v>0</v>
      </c>
      <c r="AD1158" s="137">
        <v>0</v>
      </c>
    </row>
    <row r="1159" spans="1:30" hidden="1">
      <c r="A1159" t="str">
        <f>Tabla20[[#This Row],[cedula]]&amp;Tabla20[[#This Row],[prog]]&amp;LEFT(Tabla20[[#This Row],[tipo]],3)</f>
        <v>0490035608201TEM</v>
      </c>
      <c r="B1159" s="135" t="s">
        <v>2462</v>
      </c>
      <c r="C1159" s="135" t="s">
        <v>2659</v>
      </c>
      <c r="D1159" s="135" t="s">
        <v>2493</v>
      </c>
      <c r="E1159" s="135" t="s">
        <v>3181</v>
      </c>
      <c r="F1159" s="135" t="s">
        <v>3182</v>
      </c>
      <c r="G1159" s="135" t="s">
        <v>3186</v>
      </c>
      <c r="H1159" s="135" t="s">
        <v>2872</v>
      </c>
      <c r="I1159" s="135" t="s">
        <v>2871</v>
      </c>
      <c r="J1159" s="135" t="s">
        <v>75</v>
      </c>
      <c r="K1159" t="s">
        <v>1649</v>
      </c>
      <c r="L1159" s="138">
        <v>22000</v>
      </c>
      <c r="M1159" s="137">
        <v>0</v>
      </c>
      <c r="N1159" s="139">
        <v>668.8</v>
      </c>
      <c r="O1159" s="139">
        <v>631.4</v>
      </c>
      <c r="P1159" s="138">
        <f>SUM(Tabla20[[#This Row],[ADP]:[SFS - Salud Padres]])</f>
        <v>25</v>
      </c>
      <c r="Q1159" s="138">
        <v>20674.8</v>
      </c>
      <c r="R1159" s="135" t="str">
        <f>_xlfn.XLOOKUP(Tabla20[[#This Row],[cedula]],EMPXSEXO[NODOC],EMPXSEXO[GENERO])</f>
        <v>M</v>
      </c>
      <c r="S1159" s="135" t="str">
        <f>_xlfn.XLOOKUP(Tabla20[[#This Row],[nomdepto]],Tabla21[LUGAR],Tabla21[CODLUGAR])</f>
        <v>01.83.02</v>
      </c>
      <c r="T1159" s="135" t="s">
        <v>3724</v>
      </c>
      <c r="U1159" s="135" t="s">
        <v>3723</v>
      </c>
      <c r="V1159" s="137">
        <v>0</v>
      </c>
      <c r="W1159" s="137">
        <v>0</v>
      </c>
      <c r="X1159" s="137">
        <v>0</v>
      </c>
      <c r="Y1159" s="137">
        <v>0</v>
      </c>
      <c r="Z1159" s="137">
        <v>0</v>
      </c>
      <c r="AA1159" s="139">
        <v>25</v>
      </c>
      <c r="AB1159" s="137">
        <v>0</v>
      </c>
      <c r="AC1159" s="137">
        <v>0</v>
      </c>
      <c r="AD1159" s="137">
        <v>0</v>
      </c>
    </row>
    <row r="1160" spans="1:30" hidden="1">
      <c r="A1160" t="str">
        <f>Tabla20[[#This Row],[cedula]]&amp;Tabla20[[#This Row],[prog]]&amp;LEFT(Tabla20[[#This Row],[tipo]],3)</f>
        <v>2950005274001TEM</v>
      </c>
      <c r="B1160" s="135" t="s">
        <v>2462</v>
      </c>
      <c r="C1160" s="135" t="s">
        <v>2659</v>
      </c>
      <c r="D1160" s="135" t="s">
        <v>2493</v>
      </c>
      <c r="E1160" s="135" t="s">
        <v>3181</v>
      </c>
      <c r="F1160" s="135" t="s">
        <v>3182</v>
      </c>
      <c r="G1160" s="135" t="s">
        <v>3186</v>
      </c>
      <c r="H1160" s="135" t="s">
        <v>3676</v>
      </c>
      <c r="I1160" s="135" t="s">
        <v>3675</v>
      </c>
      <c r="J1160" s="135" t="s">
        <v>75</v>
      </c>
      <c r="K1160" t="s">
        <v>1649</v>
      </c>
      <c r="L1160" s="138">
        <v>20000</v>
      </c>
      <c r="M1160" s="137">
        <v>0</v>
      </c>
      <c r="N1160" s="139">
        <v>608</v>
      </c>
      <c r="O1160" s="139">
        <v>574</v>
      </c>
      <c r="P1160" s="138">
        <f>SUM(Tabla20[[#This Row],[ADP]:[SFS - Salud Padres]])</f>
        <v>25</v>
      </c>
      <c r="Q1160" s="138">
        <v>18793</v>
      </c>
      <c r="R1160" s="135" t="str">
        <f>_xlfn.XLOOKUP(Tabla20[[#This Row],[cedula]],EMPXSEXO[NODOC],EMPXSEXO[GENERO])</f>
        <v>F</v>
      </c>
      <c r="S1160" s="135" t="str">
        <f>_xlfn.XLOOKUP(Tabla20[[#This Row],[nomdepto]],Tabla21[LUGAR],Tabla21[CODLUGAR])</f>
        <v>01.83.02</v>
      </c>
      <c r="T1160" s="135" t="s">
        <v>3724</v>
      </c>
      <c r="U1160" s="135" t="s">
        <v>3723</v>
      </c>
      <c r="V1160" s="137">
        <v>0</v>
      </c>
      <c r="W1160" s="137">
        <v>0</v>
      </c>
      <c r="X1160" s="137">
        <v>0</v>
      </c>
      <c r="Y1160" s="137">
        <v>0</v>
      </c>
      <c r="Z1160" s="137">
        <v>0</v>
      </c>
      <c r="AA1160" s="139">
        <v>25</v>
      </c>
      <c r="AB1160" s="137">
        <v>0</v>
      </c>
      <c r="AC1160" s="137">
        <v>0</v>
      </c>
      <c r="AD1160" s="137">
        <v>0</v>
      </c>
    </row>
    <row r="1161" spans="1:30" hidden="1">
      <c r="A1161" t="str">
        <f>Tabla20[[#This Row],[cedula]]&amp;Tabla20[[#This Row],[prog]]&amp;LEFT(Tabla20[[#This Row],[tipo]],3)</f>
        <v>0010152970901TEM</v>
      </c>
      <c r="B1161" s="135" t="s">
        <v>2462</v>
      </c>
      <c r="C1161" s="135" t="s">
        <v>2659</v>
      </c>
      <c r="D1161" s="135" t="s">
        <v>2493</v>
      </c>
      <c r="E1161" s="135" t="s">
        <v>3181</v>
      </c>
      <c r="F1161" s="135" t="s">
        <v>3182</v>
      </c>
      <c r="G1161" s="135" t="s">
        <v>3187</v>
      </c>
      <c r="H1161" s="135" t="s">
        <v>2860</v>
      </c>
      <c r="I1161" s="135" t="s">
        <v>2859</v>
      </c>
      <c r="J1161" s="135" t="s">
        <v>75</v>
      </c>
      <c r="K1161" t="s">
        <v>1649</v>
      </c>
      <c r="L1161" s="138">
        <v>20000</v>
      </c>
      <c r="M1161" s="137">
        <v>0</v>
      </c>
      <c r="N1161" s="139">
        <v>608</v>
      </c>
      <c r="O1161" s="139">
        <v>574</v>
      </c>
      <c r="P1161" s="138">
        <f>SUM(Tabla20[[#This Row],[ADP]:[SFS - Salud Padres]])</f>
        <v>25</v>
      </c>
      <c r="Q1161" s="138">
        <v>18793</v>
      </c>
      <c r="R1161" s="135" t="str">
        <f>_xlfn.XLOOKUP(Tabla20[[#This Row],[cedula]],EMPXSEXO[NODOC],EMPXSEXO[GENERO])</f>
        <v>M</v>
      </c>
      <c r="S1161" s="135" t="str">
        <f>_xlfn.XLOOKUP(Tabla20[[#This Row],[nomdepto]],Tabla21[LUGAR],Tabla21[CODLUGAR])</f>
        <v>01.83.02</v>
      </c>
      <c r="T1161" s="135" t="s">
        <v>3724</v>
      </c>
      <c r="U1161" s="135" t="s">
        <v>3723</v>
      </c>
      <c r="V1161" s="137">
        <v>0</v>
      </c>
      <c r="W1161" s="137">
        <v>0</v>
      </c>
      <c r="X1161" s="137">
        <v>0</v>
      </c>
      <c r="Y1161" s="137">
        <v>0</v>
      </c>
      <c r="Z1161" s="137">
        <v>0</v>
      </c>
      <c r="AA1161" s="139">
        <v>25</v>
      </c>
      <c r="AB1161" s="137">
        <v>0</v>
      </c>
      <c r="AC1161" s="137">
        <v>0</v>
      </c>
      <c r="AD1161" s="137">
        <v>0</v>
      </c>
    </row>
    <row r="1162" spans="1:30" hidden="1">
      <c r="A1162" t="str">
        <f>Tabla20[[#This Row],[cedula]]&amp;Tabla20[[#This Row],[prog]]&amp;LEFT(Tabla20[[#This Row],[tipo]],3)</f>
        <v>0540139480301TEM</v>
      </c>
      <c r="B1162" s="135" t="s">
        <v>2462</v>
      </c>
      <c r="C1162" s="135" t="s">
        <v>2659</v>
      </c>
      <c r="D1162" s="135" t="s">
        <v>2493</v>
      </c>
      <c r="E1162" s="135" t="s">
        <v>3181</v>
      </c>
      <c r="F1162" s="135" t="s">
        <v>3182</v>
      </c>
      <c r="G1162" s="135" t="s">
        <v>3200</v>
      </c>
      <c r="H1162" s="135" t="s">
        <v>3694</v>
      </c>
      <c r="I1162" s="135" t="s">
        <v>3693</v>
      </c>
      <c r="J1162" s="135" t="s">
        <v>75</v>
      </c>
      <c r="K1162" t="s">
        <v>1649</v>
      </c>
      <c r="L1162" s="138">
        <v>20000</v>
      </c>
      <c r="M1162" s="140">
        <v>0</v>
      </c>
      <c r="N1162" s="139">
        <v>608</v>
      </c>
      <c r="O1162" s="139">
        <v>574</v>
      </c>
      <c r="P1162" s="138">
        <f>SUM(Tabla20[[#This Row],[ADP]:[SFS - Salud Padres]])</f>
        <v>25</v>
      </c>
      <c r="Q1162" s="138">
        <v>18793</v>
      </c>
      <c r="R1162" s="135" t="str">
        <f>_xlfn.XLOOKUP(Tabla20[[#This Row],[cedula]],EMPXSEXO[NODOC],EMPXSEXO[GENERO])</f>
        <v>M</v>
      </c>
      <c r="S1162" s="135" t="str">
        <f>_xlfn.XLOOKUP(Tabla20[[#This Row],[nomdepto]],Tabla21[LUGAR],Tabla21[CODLUGAR])</f>
        <v>01.83.02</v>
      </c>
      <c r="T1162" s="135" t="s">
        <v>3724</v>
      </c>
      <c r="U1162" s="135" t="s">
        <v>3723</v>
      </c>
      <c r="V1162" s="137">
        <v>0</v>
      </c>
      <c r="W1162" s="137">
        <v>0</v>
      </c>
      <c r="X1162" s="137">
        <v>0</v>
      </c>
      <c r="Y1162" s="137">
        <v>0</v>
      </c>
      <c r="Z1162" s="137">
        <v>0</v>
      </c>
      <c r="AA1162" s="139">
        <v>25</v>
      </c>
      <c r="AB1162" s="137">
        <v>0</v>
      </c>
      <c r="AC1162" s="137">
        <v>0</v>
      </c>
      <c r="AD1162" s="137">
        <v>0</v>
      </c>
    </row>
    <row r="1163" spans="1:30" hidden="1">
      <c r="A1163" t="str">
        <f>Tabla20[[#This Row],[cedula]]&amp;Tabla20[[#This Row],[prog]]&amp;LEFT(Tabla20[[#This Row],[tipo]],3)</f>
        <v>0540147558601TEM</v>
      </c>
      <c r="B1163" s="135" t="s">
        <v>2462</v>
      </c>
      <c r="C1163" s="135" t="s">
        <v>2659</v>
      </c>
      <c r="D1163" s="135" t="s">
        <v>2493</v>
      </c>
      <c r="E1163" s="135" t="s">
        <v>3181</v>
      </c>
      <c r="F1163" s="135" t="s">
        <v>3182</v>
      </c>
      <c r="G1163" s="135" t="s">
        <v>3185</v>
      </c>
      <c r="H1163" s="135" t="s">
        <v>2836</v>
      </c>
      <c r="I1163" s="135" t="s">
        <v>2835</v>
      </c>
      <c r="J1163" s="135" t="s">
        <v>75</v>
      </c>
      <c r="K1163" t="s">
        <v>1649</v>
      </c>
      <c r="L1163" s="138">
        <v>16500</v>
      </c>
      <c r="M1163" s="141">
        <v>0</v>
      </c>
      <c r="N1163" s="139">
        <v>501.6</v>
      </c>
      <c r="O1163" s="139">
        <v>473.55</v>
      </c>
      <c r="P1163" s="138">
        <f>SUM(Tabla20[[#This Row],[ADP]:[SFS - Salud Padres]])</f>
        <v>25</v>
      </c>
      <c r="Q1163" s="138">
        <v>15499.85</v>
      </c>
      <c r="R1163" s="135" t="str">
        <f>_xlfn.XLOOKUP(Tabla20[[#This Row],[cedula]],EMPXSEXO[NODOC],EMPXSEXO[GENERO])</f>
        <v>M</v>
      </c>
      <c r="S1163" s="135" t="str">
        <f>_xlfn.XLOOKUP(Tabla20[[#This Row],[nomdepto]],Tabla21[LUGAR],Tabla21[CODLUGAR])</f>
        <v>01.83.02</v>
      </c>
      <c r="T1163" s="135" t="s">
        <v>3724</v>
      </c>
      <c r="U1163" s="135" t="s">
        <v>3723</v>
      </c>
      <c r="V1163" s="137">
        <v>0</v>
      </c>
      <c r="W1163" s="137">
        <v>0</v>
      </c>
      <c r="X1163" s="137">
        <v>0</v>
      </c>
      <c r="Y1163" s="137">
        <v>0</v>
      </c>
      <c r="Z1163" s="137">
        <v>0</v>
      </c>
      <c r="AA1163" s="139">
        <v>25</v>
      </c>
      <c r="AB1163" s="137">
        <v>0</v>
      </c>
      <c r="AC1163" s="137">
        <v>0</v>
      </c>
      <c r="AD1163" s="137">
        <v>0</v>
      </c>
    </row>
    <row r="1164" spans="1:30" hidden="1">
      <c r="A1164" t="str">
        <f>Tabla20[[#This Row],[cedula]]&amp;Tabla20[[#This Row],[prog]]&amp;LEFT(Tabla20[[#This Row],[tipo]],3)</f>
        <v>4022278805701TEM</v>
      </c>
      <c r="B1164" s="135" t="s">
        <v>2462</v>
      </c>
      <c r="C1164" s="135" t="s">
        <v>2659</v>
      </c>
      <c r="D1164" s="135" t="s">
        <v>2493</v>
      </c>
      <c r="E1164" s="135" t="s">
        <v>3181</v>
      </c>
      <c r="F1164" s="135" t="s">
        <v>3182</v>
      </c>
      <c r="G1164" s="135" t="s">
        <v>3186</v>
      </c>
      <c r="H1164" s="135" t="s">
        <v>2807</v>
      </c>
      <c r="I1164" s="135" t="s">
        <v>2806</v>
      </c>
      <c r="J1164" s="135" t="s">
        <v>75</v>
      </c>
      <c r="K1164" t="s">
        <v>1649</v>
      </c>
      <c r="L1164" s="138">
        <v>15000</v>
      </c>
      <c r="M1164" s="137">
        <v>0</v>
      </c>
      <c r="N1164" s="139">
        <v>456</v>
      </c>
      <c r="O1164" s="139">
        <v>430.5</v>
      </c>
      <c r="P1164" s="138">
        <f>SUM(Tabla20[[#This Row],[ADP]:[SFS - Salud Padres]])</f>
        <v>25</v>
      </c>
      <c r="Q1164" s="138">
        <v>14088.5</v>
      </c>
      <c r="R1164" s="135" t="str">
        <f>_xlfn.XLOOKUP(Tabla20[[#This Row],[cedula]],EMPXSEXO[NODOC],EMPXSEXO[GENERO])</f>
        <v>M</v>
      </c>
      <c r="S1164" s="135" t="str">
        <f>_xlfn.XLOOKUP(Tabla20[[#This Row],[nomdepto]],Tabla21[LUGAR],Tabla21[CODLUGAR])</f>
        <v>01.83.02</v>
      </c>
      <c r="T1164" s="135" t="s">
        <v>3724</v>
      </c>
      <c r="U1164" s="135" t="s">
        <v>3723</v>
      </c>
      <c r="V1164" s="137">
        <v>0</v>
      </c>
      <c r="W1164" s="137">
        <v>0</v>
      </c>
      <c r="X1164" s="137">
        <v>0</v>
      </c>
      <c r="Y1164" s="137">
        <v>0</v>
      </c>
      <c r="Z1164" s="137">
        <v>0</v>
      </c>
      <c r="AA1164" s="139">
        <v>25</v>
      </c>
      <c r="AB1164" s="137">
        <v>0</v>
      </c>
      <c r="AC1164" s="137">
        <v>0</v>
      </c>
      <c r="AD1164" s="137">
        <v>0</v>
      </c>
    </row>
    <row r="1165" spans="1:30" hidden="1">
      <c r="A1165" t="str">
        <f>Tabla20[[#This Row],[cedula]]&amp;Tabla20[[#This Row],[prog]]&amp;LEFT(Tabla20[[#This Row],[tipo]],3)</f>
        <v>0010045175601TEM</v>
      </c>
      <c r="B1165" s="135" t="s">
        <v>2462</v>
      </c>
      <c r="C1165" s="135" t="s">
        <v>2659</v>
      </c>
      <c r="D1165" s="135" t="s">
        <v>2493</v>
      </c>
      <c r="E1165" s="135" t="s">
        <v>3181</v>
      </c>
      <c r="F1165" s="135" t="s">
        <v>3182</v>
      </c>
      <c r="G1165" s="135" t="s">
        <v>3186</v>
      </c>
      <c r="H1165" s="135" t="s">
        <v>2876</v>
      </c>
      <c r="I1165" s="135" t="s">
        <v>2875</v>
      </c>
      <c r="J1165" s="135" t="s">
        <v>75</v>
      </c>
      <c r="K1165" t="s">
        <v>1649</v>
      </c>
      <c r="L1165" s="138">
        <v>15000</v>
      </c>
      <c r="M1165" s="140">
        <v>0</v>
      </c>
      <c r="N1165" s="139">
        <v>456</v>
      </c>
      <c r="O1165" s="139">
        <v>430.5</v>
      </c>
      <c r="P1165" s="138">
        <f>SUM(Tabla20[[#This Row],[ADP]:[SFS - Salud Padres]])</f>
        <v>25</v>
      </c>
      <c r="Q1165" s="138">
        <v>14088.5</v>
      </c>
      <c r="R1165" s="135" t="str">
        <f>_xlfn.XLOOKUP(Tabla20[[#This Row],[cedula]],EMPXSEXO[NODOC],EMPXSEXO[GENERO])</f>
        <v>M</v>
      </c>
      <c r="S1165" s="135" t="str">
        <f>_xlfn.XLOOKUP(Tabla20[[#This Row],[nomdepto]],Tabla21[LUGAR],Tabla21[CODLUGAR])</f>
        <v>01.83.02</v>
      </c>
      <c r="T1165" s="135" t="s">
        <v>3724</v>
      </c>
      <c r="U1165" s="135" t="s">
        <v>3723</v>
      </c>
      <c r="V1165" s="137">
        <v>0</v>
      </c>
      <c r="W1165" s="137">
        <v>0</v>
      </c>
      <c r="X1165" s="137">
        <v>0</v>
      </c>
      <c r="Y1165" s="137">
        <v>0</v>
      </c>
      <c r="Z1165" s="137">
        <v>0</v>
      </c>
      <c r="AA1165" s="139">
        <v>25</v>
      </c>
      <c r="AB1165" s="137">
        <v>0</v>
      </c>
      <c r="AC1165" s="137">
        <v>0</v>
      </c>
      <c r="AD1165" s="137">
        <v>0</v>
      </c>
    </row>
    <row r="1166" spans="1:30" hidden="1">
      <c r="A1166" t="str">
        <f>Tabla20[[#This Row],[cedula]]&amp;Tabla20[[#This Row],[prog]]&amp;LEFT(Tabla20[[#This Row],[tipo]],3)</f>
        <v>0970012483801TEM</v>
      </c>
      <c r="B1166" s="135" t="s">
        <v>2462</v>
      </c>
      <c r="C1166" s="135" t="s">
        <v>2659</v>
      </c>
      <c r="D1166" s="135" t="s">
        <v>2493</v>
      </c>
      <c r="E1166" s="135" t="s">
        <v>3181</v>
      </c>
      <c r="F1166" s="135" t="s">
        <v>3182</v>
      </c>
      <c r="G1166" s="135" t="s">
        <v>3186</v>
      </c>
      <c r="H1166" s="135" t="s">
        <v>2893</v>
      </c>
      <c r="I1166" s="135" t="s">
        <v>2892</v>
      </c>
      <c r="J1166" s="135" t="s">
        <v>75</v>
      </c>
      <c r="K1166" t="s">
        <v>1649</v>
      </c>
      <c r="L1166" s="138">
        <v>15000</v>
      </c>
      <c r="M1166" s="137">
        <v>0</v>
      </c>
      <c r="N1166" s="139">
        <v>456</v>
      </c>
      <c r="O1166" s="139">
        <v>430.5</v>
      </c>
      <c r="P1166" s="138">
        <f>SUM(Tabla20[[#This Row],[ADP]:[SFS - Salud Padres]])</f>
        <v>25</v>
      </c>
      <c r="Q1166" s="138">
        <v>14088.5</v>
      </c>
      <c r="R1166" s="135" t="str">
        <f>_xlfn.XLOOKUP(Tabla20[[#This Row],[cedula]],EMPXSEXO[NODOC],EMPXSEXO[GENERO])</f>
        <v>M</v>
      </c>
      <c r="S1166" s="135" t="str">
        <f>_xlfn.XLOOKUP(Tabla20[[#This Row],[nomdepto]],Tabla21[LUGAR],Tabla21[CODLUGAR])</f>
        <v>01.83.02</v>
      </c>
      <c r="T1166" s="135" t="s">
        <v>3724</v>
      </c>
      <c r="U1166" s="135" t="s">
        <v>3723</v>
      </c>
      <c r="V1166" s="137">
        <v>0</v>
      </c>
      <c r="W1166" s="137">
        <v>0</v>
      </c>
      <c r="X1166" s="137">
        <v>0</v>
      </c>
      <c r="Y1166" s="137">
        <v>0</v>
      </c>
      <c r="Z1166" s="137">
        <v>0</v>
      </c>
      <c r="AA1166" s="139">
        <v>25</v>
      </c>
      <c r="AB1166" s="137">
        <v>0</v>
      </c>
      <c r="AC1166" s="137">
        <v>0</v>
      </c>
      <c r="AD1166" s="137">
        <v>0</v>
      </c>
    </row>
    <row r="1167" spans="1:30" hidden="1">
      <c r="A1167" t="str">
        <f>Tabla20[[#This Row],[cedula]]&amp;Tabla20[[#This Row],[prog]]&amp;LEFT(Tabla20[[#This Row],[tipo]],3)</f>
        <v>0680039485701TEM</v>
      </c>
      <c r="B1167" s="135" t="s">
        <v>2462</v>
      </c>
      <c r="C1167" s="135" t="s">
        <v>2659</v>
      </c>
      <c r="D1167" s="135" t="s">
        <v>2493</v>
      </c>
      <c r="E1167" s="135" t="s">
        <v>3181</v>
      </c>
      <c r="F1167" s="135" t="s">
        <v>3182</v>
      </c>
      <c r="G1167" s="135" t="s">
        <v>3183</v>
      </c>
      <c r="H1167" s="135" t="s">
        <v>2231</v>
      </c>
      <c r="I1167" s="135" t="s">
        <v>1367</v>
      </c>
      <c r="J1167" s="135" t="s">
        <v>101</v>
      </c>
      <c r="K1167" t="s">
        <v>1649</v>
      </c>
      <c r="L1167" s="138">
        <v>13200</v>
      </c>
      <c r="M1167" s="137">
        <v>0</v>
      </c>
      <c r="N1167" s="139">
        <v>401.28</v>
      </c>
      <c r="O1167" s="139">
        <v>378.84</v>
      </c>
      <c r="P1167" s="138">
        <f>SUM(Tabla20[[#This Row],[ADP]:[SFS - Salud Padres]])</f>
        <v>25</v>
      </c>
      <c r="Q1167" s="138">
        <v>12394.88</v>
      </c>
      <c r="R1167" s="135" t="str">
        <f>_xlfn.XLOOKUP(Tabla20[[#This Row],[cedula]],EMPXSEXO[NODOC],EMPXSEXO[GENERO])</f>
        <v>M</v>
      </c>
      <c r="S1167" s="135" t="str">
        <f>_xlfn.XLOOKUP(Tabla20[[#This Row],[nomdepto]],Tabla21[LUGAR],Tabla21[CODLUGAR])</f>
        <v>01.83.02</v>
      </c>
      <c r="T1167" s="135" t="s">
        <v>3724</v>
      </c>
      <c r="U1167" s="135" t="s">
        <v>3723</v>
      </c>
      <c r="V1167" s="137">
        <v>0</v>
      </c>
      <c r="W1167" s="137">
        <v>0</v>
      </c>
      <c r="X1167" s="137">
        <v>0</v>
      </c>
      <c r="Y1167" s="137">
        <v>0</v>
      </c>
      <c r="Z1167" s="137">
        <v>0</v>
      </c>
      <c r="AA1167" s="139">
        <v>25</v>
      </c>
      <c r="AB1167" s="137">
        <v>0</v>
      </c>
      <c r="AC1167" s="137">
        <v>0</v>
      </c>
      <c r="AD1167" s="137">
        <v>0</v>
      </c>
    </row>
    <row r="1168" spans="1:30" hidden="1">
      <c r="A1168" t="str">
        <f>Tabla20[[#This Row],[cedula]]&amp;Tabla20[[#This Row],[prog]]&amp;LEFT(Tabla20[[#This Row],[tipo]],3)</f>
        <v>0010490784501TEM</v>
      </c>
      <c r="B1168" s="135" t="s">
        <v>2462</v>
      </c>
      <c r="C1168" s="135" t="s">
        <v>2659</v>
      </c>
      <c r="D1168" s="135" t="s">
        <v>2493</v>
      </c>
      <c r="E1168" s="135" t="s">
        <v>3181</v>
      </c>
      <c r="F1168" s="135" t="s">
        <v>3182</v>
      </c>
      <c r="G1168" s="135" t="s">
        <v>3186</v>
      </c>
      <c r="H1168" s="135" t="s">
        <v>2903</v>
      </c>
      <c r="I1168" s="135" t="s">
        <v>2902</v>
      </c>
      <c r="J1168" s="135" t="s">
        <v>75</v>
      </c>
      <c r="K1168" t="s">
        <v>1649</v>
      </c>
      <c r="L1168" s="138">
        <v>11000</v>
      </c>
      <c r="M1168" s="137">
        <v>0</v>
      </c>
      <c r="N1168" s="139">
        <v>334.4</v>
      </c>
      <c r="O1168" s="139">
        <v>315.7</v>
      </c>
      <c r="P1168" s="138">
        <f>SUM(Tabla20[[#This Row],[ADP]:[SFS - Salud Padres]])</f>
        <v>25</v>
      </c>
      <c r="Q1168" s="138">
        <v>10324.9</v>
      </c>
      <c r="R1168" s="135" t="str">
        <f>_xlfn.XLOOKUP(Tabla20[[#This Row],[cedula]],EMPXSEXO[NODOC],EMPXSEXO[GENERO])</f>
        <v>F</v>
      </c>
      <c r="S1168" s="135" t="str">
        <f>_xlfn.XLOOKUP(Tabla20[[#This Row],[nomdepto]],Tabla21[LUGAR],Tabla21[CODLUGAR])</f>
        <v>01.83.02</v>
      </c>
      <c r="T1168" s="135" t="s">
        <v>3724</v>
      </c>
      <c r="U1168" s="135" t="s">
        <v>3723</v>
      </c>
      <c r="V1168" s="137">
        <v>0</v>
      </c>
      <c r="W1168" s="137">
        <v>0</v>
      </c>
      <c r="X1168" s="137">
        <v>0</v>
      </c>
      <c r="Y1168" s="137">
        <v>0</v>
      </c>
      <c r="Z1168" s="137">
        <v>0</v>
      </c>
      <c r="AA1168" s="139">
        <v>25</v>
      </c>
      <c r="AB1168" s="137">
        <v>0</v>
      </c>
      <c r="AC1168" s="137">
        <v>0</v>
      </c>
      <c r="AD1168" s="137">
        <v>0</v>
      </c>
    </row>
    <row r="1169" spans="1:30" hidden="1">
      <c r="A1169" t="str">
        <f>Tabla20[[#This Row],[cedula]]&amp;Tabla20[[#This Row],[prog]]&amp;LEFT(Tabla20[[#This Row],[tipo]],3)</f>
        <v>4023075083401TEM</v>
      </c>
      <c r="B1169" s="135" t="s">
        <v>2462</v>
      </c>
      <c r="C1169" s="135" t="s">
        <v>2659</v>
      </c>
      <c r="D1169" s="135" t="s">
        <v>2493</v>
      </c>
      <c r="E1169" s="135" t="s">
        <v>3181</v>
      </c>
      <c r="F1169" s="135" t="s">
        <v>3182</v>
      </c>
      <c r="G1169" s="135" t="s">
        <v>3186</v>
      </c>
      <c r="H1169" s="135" t="s">
        <v>2761</v>
      </c>
      <c r="I1169" s="135" t="s">
        <v>2760</v>
      </c>
      <c r="J1169" s="135" t="s">
        <v>75</v>
      </c>
      <c r="K1169" t="s">
        <v>1649</v>
      </c>
      <c r="L1169" s="138">
        <v>10000</v>
      </c>
      <c r="M1169" s="141">
        <v>0</v>
      </c>
      <c r="N1169" s="139">
        <v>304</v>
      </c>
      <c r="O1169" s="139">
        <v>287</v>
      </c>
      <c r="P1169" s="138">
        <f>SUM(Tabla20[[#This Row],[ADP]:[SFS - Salud Padres]])</f>
        <v>25</v>
      </c>
      <c r="Q1169" s="138">
        <v>9384</v>
      </c>
      <c r="R1169" s="135" t="str">
        <f>_xlfn.XLOOKUP(Tabla20[[#This Row],[cedula]],EMPXSEXO[NODOC],EMPXSEXO[GENERO])</f>
        <v>F</v>
      </c>
      <c r="S1169" s="135" t="str">
        <f>_xlfn.XLOOKUP(Tabla20[[#This Row],[nomdepto]],Tabla21[LUGAR],Tabla21[CODLUGAR])</f>
        <v>01.83.02</v>
      </c>
      <c r="T1169" s="135" t="s">
        <v>3724</v>
      </c>
      <c r="U1169" s="135" t="s">
        <v>3723</v>
      </c>
      <c r="V1169" s="137">
        <v>0</v>
      </c>
      <c r="W1169" s="137">
        <v>0</v>
      </c>
      <c r="X1169" s="137">
        <v>0</v>
      </c>
      <c r="Y1169" s="137">
        <v>0</v>
      </c>
      <c r="Z1169" s="137">
        <v>0</v>
      </c>
      <c r="AA1169" s="139">
        <v>25</v>
      </c>
      <c r="AB1169" s="137">
        <v>0</v>
      </c>
      <c r="AC1169" s="137">
        <v>0</v>
      </c>
      <c r="AD1169" s="137">
        <v>0</v>
      </c>
    </row>
    <row r="1170" spans="1:30" hidden="1">
      <c r="A1170" t="str">
        <f>Tabla20[[#This Row],[cedula]]&amp;Tabla20[[#This Row],[prog]]&amp;LEFT(Tabla20[[#This Row],[tipo]],3)</f>
        <v>4023616928601TEM</v>
      </c>
      <c r="B1170" s="135" t="s">
        <v>2462</v>
      </c>
      <c r="C1170" s="135" t="s">
        <v>2659</v>
      </c>
      <c r="D1170" s="135" t="s">
        <v>2493</v>
      </c>
      <c r="E1170" s="135" t="s">
        <v>3181</v>
      </c>
      <c r="F1170" s="135" t="s">
        <v>3182</v>
      </c>
      <c r="G1170" s="135" t="s">
        <v>3186</v>
      </c>
      <c r="H1170" s="135" t="s">
        <v>2674</v>
      </c>
      <c r="I1170" s="135" t="s">
        <v>2673</v>
      </c>
      <c r="J1170" s="135" t="s">
        <v>75</v>
      </c>
      <c r="K1170" t="s">
        <v>1649</v>
      </c>
      <c r="L1170" s="138">
        <v>10000</v>
      </c>
      <c r="M1170" s="141">
        <v>0</v>
      </c>
      <c r="N1170" s="139">
        <v>304</v>
      </c>
      <c r="O1170" s="139">
        <v>287</v>
      </c>
      <c r="P1170" s="138">
        <f>SUM(Tabla20[[#This Row],[ADP]:[SFS - Salud Padres]])</f>
        <v>25</v>
      </c>
      <c r="Q1170" s="138">
        <v>9384</v>
      </c>
      <c r="R1170" s="135" t="str">
        <f>_xlfn.XLOOKUP(Tabla20[[#This Row],[cedula]],EMPXSEXO[NODOC],EMPXSEXO[GENERO])</f>
        <v>F</v>
      </c>
      <c r="S1170" s="135" t="str">
        <f>_xlfn.XLOOKUP(Tabla20[[#This Row],[nomdepto]],Tabla21[LUGAR],Tabla21[CODLUGAR])</f>
        <v>01.83.02</v>
      </c>
      <c r="T1170" s="135" t="s">
        <v>3724</v>
      </c>
      <c r="U1170" s="135" t="s">
        <v>3723</v>
      </c>
      <c r="V1170" s="137">
        <v>0</v>
      </c>
      <c r="W1170" s="137">
        <v>0</v>
      </c>
      <c r="X1170" s="137">
        <v>0</v>
      </c>
      <c r="Y1170" s="137">
        <v>0</v>
      </c>
      <c r="Z1170" s="137">
        <v>0</v>
      </c>
      <c r="AA1170" s="139">
        <v>25</v>
      </c>
      <c r="AB1170" s="137">
        <v>0</v>
      </c>
      <c r="AC1170" s="137">
        <v>0</v>
      </c>
      <c r="AD1170" s="137">
        <v>0</v>
      </c>
    </row>
    <row r="1171" spans="1:30" hidden="1">
      <c r="A1171" t="str">
        <f>Tabla20[[#This Row],[cedula]]&amp;Tabla20[[#This Row],[prog]]&amp;LEFT(Tabla20[[#This Row],[tipo]],3)</f>
        <v>4021268572701TEM</v>
      </c>
      <c r="B1171" s="135" t="s">
        <v>2462</v>
      </c>
      <c r="C1171" s="135" t="s">
        <v>2659</v>
      </c>
      <c r="D1171" s="135" t="s">
        <v>2493</v>
      </c>
      <c r="E1171" s="135" t="s">
        <v>3181</v>
      </c>
      <c r="F1171" s="135" t="s">
        <v>3182</v>
      </c>
      <c r="G1171" s="135" t="s">
        <v>3184</v>
      </c>
      <c r="H1171" s="135" t="s">
        <v>2324</v>
      </c>
      <c r="I1171" s="135" t="s">
        <v>1385</v>
      </c>
      <c r="J1171" s="135" t="s">
        <v>109</v>
      </c>
      <c r="K1171" t="s">
        <v>1649</v>
      </c>
      <c r="L1171" s="138">
        <v>10000</v>
      </c>
      <c r="M1171" s="137">
        <v>0</v>
      </c>
      <c r="N1171" s="139">
        <v>304</v>
      </c>
      <c r="O1171" s="139">
        <v>287</v>
      </c>
      <c r="P1171" s="138">
        <f>SUM(Tabla20[[#This Row],[ADP]:[SFS - Salud Padres]])</f>
        <v>25</v>
      </c>
      <c r="Q1171" s="138">
        <v>9384</v>
      </c>
      <c r="R1171" s="135" t="str">
        <f>_xlfn.XLOOKUP(Tabla20[[#This Row],[cedula]],EMPXSEXO[NODOC],EMPXSEXO[GENERO])</f>
        <v>M</v>
      </c>
      <c r="S1171" s="135" t="str">
        <f>_xlfn.XLOOKUP(Tabla20[[#This Row],[nomdepto]],Tabla21[LUGAR],Tabla21[CODLUGAR])</f>
        <v>01.83.02</v>
      </c>
      <c r="T1171" s="135" t="s">
        <v>3724</v>
      </c>
      <c r="U1171" s="135" t="s">
        <v>3723</v>
      </c>
      <c r="V1171" s="137">
        <v>0</v>
      </c>
      <c r="W1171" s="137">
        <v>0</v>
      </c>
      <c r="X1171" s="137">
        <v>0</v>
      </c>
      <c r="Y1171" s="137">
        <v>0</v>
      </c>
      <c r="Z1171" s="137">
        <v>0</v>
      </c>
      <c r="AA1171" s="139">
        <v>25</v>
      </c>
      <c r="AB1171" s="137">
        <v>0</v>
      </c>
      <c r="AC1171" s="137">
        <v>0</v>
      </c>
      <c r="AD1171" s="137">
        <v>0</v>
      </c>
    </row>
    <row r="1172" spans="1:30" hidden="1">
      <c r="A1172" t="str">
        <f>Tabla20[[#This Row],[cedula]]&amp;Tabla20[[#This Row],[prog]]&amp;LEFT(Tabla20[[#This Row],[tipo]],3)</f>
        <v>0011651409201TEM</v>
      </c>
      <c r="B1172" s="135" t="s">
        <v>2462</v>
      </c>
      <c r="C1172" s="135" t="s">
        <v>2659</v>
      </c>
      <c r="D1172" s="135" t="s">
        <v>2493</v>
      </c>
      <c r="E1172" s="135" t="s">
        <v>3181</v>
      </c>
      <c r="F1172" s="135" t="s">
        <v>3182</v>
      </c>
      <c r="G1172" s="135" t="s">
        <v>3185</v>
      </c>
      <c r="H1172" s="135" t="s">
        <v>2293</v>
      </c>
      <c r="I1172" s="135" t="s">
        <v>873</v>
      </c>
      <c r="J1172" s="135" t="s">
        <v>874</v>
      </c>
      <c r="K1172" s="142" t="s">
        <v>684</v>
      </c>
      <c r="L1172" s="138">
        <v>75000</v>
      </c>
      <c r="M1172" s="139">
        <v>6309.38</v>
      </c>
      <c r="N1172" s="139">
        <v>2280</v>
      </c>
      <c r="O1172" s="139">
        <v>2152.5</v>
      </c>
      <c r="P1172" s="138">
        <f>SUM(Tabla20[[#This Row],[ADP]:[SFS - Salud Padres]])</f>
        <v>25</v>
      </c>
      <c r="Q1172" s="138">
        <v>64233.120000000003</v>
      </c>
      <c r="R1172" s="135" t="str">
        <f>_xlfn.XLOOKUP(Tabla20[[#This Row],[cedula]],EMPXSEXO[NODOC],EMPXSEXO[GENERO])</f>
        <v>M</v>
      </c>
      <c r="S1172" s="135" t="str">
        <f>_xlfn.XLOOKUP(Tabla20[[#This Row],[nomdepto]],Tabla21[LUGAR],Tabla21[CODLUGAR])</f>
        <v>01.83.02.00.01</v>
      </c>
      <c r="T1172" s="135" t="s">
        <v>3724</v>
      </c>
      <c r="U1172" s="135" t="s">
        <v>3723</v>
      </c>
      <c r="V1172" s="137">
        <v>0</v>
      </c>
      <c r="W1172" s="137">
        <v>0</v>
      </c>
      <c r="X1172" s="137">
        <v>0</v>
      </c>
      <c r="Y1172" s="137">
        <v>0</v>
      </c>
      <c r="Z1172" s="137">
        <v>0</v>
      </c>
      <c r="AA1172" s="139">
        <v>25</v>
      </c>
      <c r="AB1172" s="137">
        <v>0</v>
      </c>
      <c r="AC1172" s="137">
        <v>0</v>
      </c>
      <c r="AD1172" s="137">
        <v>0</v>
      </c>
    </row>
    <row r="1173" spans="1:30" hidden="1">
      <c r="A1173" t="str">
        <f>Tabla20[[#This Row],[cedula]]&amp;Tabla20[[#This Row],[prog]]&amp;LEFT(Tabla20[[#This Row],[tipo]],3)</f>
        <v>0011568925901TEM</v>
      </c>
      <c r="B1173" s="135" t="s">
        <v>2462</v>
      </c>
      <c r="C1173" s="135" t="s">
        <v>2659</v>
      </c>
      <c r="D1173" s="135" t="s">
        <v>2493</v>
      </c>
      <c r="E1173" s="135" t="s">
        <v>3181</v>
      </c>
      <c r="F1173" s="135" t="s">
        <v>3182</v>
      </c>
      <c r="G1173" s="135" t="s">
        <v>3188</v>
      </c>
      <c r="H1173" s="135" t="s">
        <v>2615</v>
      </c>
      <c r="I1173" s="135" t="s">
        <v>2585</v>
      </c>
      <c r="J1173" s="135" t="s">
        <v>2586</v>
      </c>
      <c r="K1173" s="142" t="s">
        <v>684</v>
      </c>
      <c r="L1173" s="138">
        <v>70000</v>
      </c>
      <c r="M1173" s="139">
        <v>5368.48</v>
      </c>
      <c r="N1173" s="139">
        <v>2128</v>
      </c>
      <c r="O1173" s="139">
        <v>2009</v>
      </c>
      <c r="P1173" s="138">
        <f>SUM(Tabla20[[#This Row],[ADP]:[SFS - Salud Padres]])</f>
        <v>25</v>
      </c>
      <c r="Q1173" s="138">
        <v>60469.52</v>
      </c>
      <c r="R1173" s="135" t="str">
        <f>_xlfn.XLOOKUP(Tabla20[[#This Row],[cedula]],EMPXSEXO[NODOC],EMPXSEXO[GENERO])</f>
        <v>F</v>
      </c>
      <c r="S1173" s="135" t="str">
        <f>_xlfn.XLOOKUP(Tabla20[[#This Row],[nomdepto]],Tabla21[LUGAR],Tabla21[CODLUGAR])</f>
        <v>01.83.02.00.01</v>
      </c>
      <c r="T1173" s="135" t="s">
        <v>3724</v>
      </c>
      <c r="U1173" s="135" t="s">
        <v>3723</v>
      </c>
      <c r="V1173" s="137">
        <v>0</v>
      </c>
      <c r="W1173" s="137">
        <v>0</v>
      </c>
      <c r="X1173" s="141">
        <v>0</v>
      </c>
      <c r="Y1173" s="137">
        <v>0</v>
      </c>
      <c r="Z1173" s="141">
        <v>0</v>
      </c>
      <c r="AA1173" s="139">
        <v>25</v>
      </c>
      <c r="AB1173" s="137">
        <v>0</v>
      </c>
      <c r="AC1173" s="137">
        <v>0</v>
      </c>
      <c r="AD1173" s="137">
        <v>0</v>
      </c>
    </row>
    <row r="1174" spans="1:30" hidden="1">
      <c r="A1174" t="str">
        <f>Tabla20[[#This Row],[cedula]]&amp;Tabla20[[#This Row],[prog]]&amp;LEFT(Tabla20[[#This Row],[tipo]],3)</f>
        <v>2290028827901TEM</v>
      </c>
      <c r="B1174" s="135" t="s">
        <v>2462</v>
      </c>
      <c r="C1174" s="135" t="s">
        <v>2659</v>
      </c>
      <c r="D1174" s="135" t="s">
        <v>2493</v>
      </c>
      <c r="E1174" s="135" t="s">
        <v>3181</v>
      </c>
      <c r="F1174" s="135" t="s">
        <v>3182</v>
      </c>
      <c r="G1174" s="135" t="s">
        <v>3186</v>
      </c>
      <c r="H1174" s="135" t="s">
        <v>2763</v>
      </c>
      <c r="I1174" s="135" t="s">
        <v>2762</v>
      </c>
      <c r="J1174" s="135" t="s">
        <v>2764</v>
      </c>
      <c r="K1174" s="142" t="s">
        <v>684</v>
      </c>
      <c r="L1174" s="138">
        <v>36000</v>
      </c>
      <c r="M1174" s="141">
        <v>0</v>
      </c>
      <c r="N1174" s="139">
        <v>1094.4000000000001</v>
      </c>
      <c r="O1174" s="139">
        <v>1033.2</v>
      </c>
      <c r="P1174" s="138">
        <f>SUM(Tabla20[[#This Row],[ADP]:[SFS - Salud Padres]])</f>
        <v>25</v>
      </c>
      <c r="Q1174" s="138">
        <v>33847.4</v>
      </c>
      <c r="R1174" s="135" t="str">
        <f>_xlfn.XLOOKUP(Tabla20[[#This Row],[cedula]],EMPXSEXO[NODOC],EMPXSEXO[GENERO])</f>
        <v>F</v>
      </c>
      <c r="S1174" s="135" t="str">
        <f>_xlfn.XLOOKUP(Tabla20[[#This Row],[nomdepto]],Tabla21[LUGAR],Tabla21[CODLUGAR])</f>
        <v>01.83.02.00.01</v>
      </c>
      <c r="T1174" s="135" t="s">
        <v>3724</v>
      </c>
      <c r="U1174" s="135" t="s">
        <v>3723</v>
      </c>
      <c r="V1174" s="137">
        <v>0</v>
      </c>
      <c r="W1174" s="137">
        <v>0</v>
      </c>
      <c r="X1174" s="141">
        <v>0</v>
      </c>
      <c r="Y1174" s="137">
        <v>0</v>
      </c>
      <c r="Z1174" s="137">
        <v>0</v>
      </c>
      <c r="AA1174" s="139">
        <v>25</v>
      </c>
      <c r="AB1174" s="137">
        <v>0</v>
      </c>
      <c r="AC1174" s="137">
        <v>0</v>
      </c>
      <c r="AD1174" s="137">
        <v>0</v>
      </c>
    </row>
    <row r="1175" spans="1:30" hidden="1">
      <c r="A1175" t="str">
        <f>Tabla20[[#This Row],[cedula]]&amp;Tabla20[[#This Row],[prog]]&amp;LEFT(Tabla20[[#This Row],[tipo]],3)</f>
        <v>0310109373401TEM</v>
      </c>
      <c r="B1175" s="135" t="s">
        <v>2462</v>
      </c>
      <c r="C1175" s="135" t="s">
        <v>2659</v>
      </c>
      <c r="D1175" s="135" t="s">
        <v>2493</v>
      </c>
      <c r="E1175" s="135" t="s">
        <v>3181</v>
      </c>
      <c r="F1175" s="135" t="s">
        <v>3182</v>
      </c>
      <c r="G1175" s="135" t="s">
        <v>3186</v>
      </c>
      <c r="H1175" s="135" t="s">
        <v>3085</v>
      </c>
      <c r="I1175" s="135" t="s">
        <v>3277</v>
      </c>
      <c r="J1175" s="135" t="s">
        <v>59</v>
      </c>
      <c r="K1175" s="142" t="s">
        <v>589</v>
      </c>
      <c r="L1175" s="138">
        <v>180000</v>
      </c>
      <c r="M1175" s="139">
        <v>30923.37</v>
      </c>
      <c r="N1175" s="139">
        <v>5472</v>
      </c>
      <c r="O1175" s="139">
        <v>5166</v>
      </c>
      <c r="P1175" s="138">
        <f>SUM(Tabla20[[#This Row],[ADP]:[SFS - Salud Padres]])</f>
        <v>1025</v>
      </c>
      <c r="Q1175" s="138">
        <v>137413.63</v>
      </c>
      <c r="R1175" s="135" t="str">
        <f>_xlfn.XLOOKUP(Tabla20[[#This Row],[cedula]],EMPXSEXO[NODOC],EMPXSEXO[GENERO])</f>
        <v>F</v>
      </c>
      <c r="S1175" s="135" t="str">
        <f>_xlfn.XLOOKUP(Tabla20[[#This Row],[nomdepto]],Tabla21[LUGAR],Tabla21[CODLUGAR])</f>
        <v>01.83.02.00.02</v>
      </c>
      <c r="T1175" s="135" t="s">
        <v>3724</v>
      </c>
      <c r="U1175" s="135" t="s">
        <v>3723</v>
      </c>
      <c r="V1175" s="137">
        <v>0</v>
      </c>
      <c r="W1175" s="139">
        <v>1000</v>
      </c>
      <c r="X1175" s="141">
        <v>0</v>
      </c>
      <c r="Y1175" s="137">
        <v>0</v>
      </c>
      <c r="Z1175" s="141">
        <v>0</v>
      </c>
      <c r="AA1175" s="139">
        <v>25</v>
      </c>
      <c r="AB1175" s="137">
        <v>0</v>
      </c>
      <c r="AC1175" s="137">
        <v>0</v>
      </c>
      <c r="AD1175" s="137">
        <v>0</v>
      </c>
    </row>
    <row r="1176" spans="1:30" hidden="1">
      <c r="A1176" t="str">
        <f>Tabla20[[#This Row],[cedula]]&amp;Tabla20[[#This Row],[prog]]&amp;LEFT(Tabla20[[#This Row],[tipo]],3)</f>
        <v>0010899012801TEM</v>
      </c>
      <c r="B1176" s="135" t="s">
        <v>2462</v>
      </c>
      <c r="C1176" s="135" t="s">
        <v>2659</v>
      </c>
      <c r="D1176" s="135" t="s">
        <v>2493</v>
      </c>
      <c r="E1176" s="135" t="s">
        <v>3181</v>
      </c>
      <c r="F1176" s="135" t="s">
        <v>3182</v>
      </c>
      <c r="G1176" s="135" t="s">
        <v>3186</v>
      </c>
      <c r="H1176" s="135" t="s">
        <v>2803</v>
      </c>
      <c r="I1176" s="135" t="s">
        <v>2802</v>
      </c>
      <c r="J1176" s="135" t="s">
        <v>255</v>
      </c>
      <c r="K1176" s="142" t="s">
        <v>589</v>
      </c>
      <c r="L1176" s="138">
        <v>70000</v>
      </c>
      <c r="M1176" s="139">
        <v>5368.48</v>
      </c>
      <c r="N1176" s="139">
        <v>2128</v>
      </c>
      <c r="O1176" s="139">
        <v>2009</v>
      </c>
      <c r="P1176" s="138">
        <f>SUM(Tabla20[[#This Row],[ADP]:[SFS - Salud Padres]])</f>
        <v>25</v>
      </c>
      <c r="Q1176" s="138">
        <v>60469.52</v>
      </c>
      <c r="R1176" s="135" t="str">
        <f>_xlfn.XLOOKUP(Tabla20[[#This Row],[cedula]],EMPXSEXO[NODOC],EMPXSEXO[GENERO])</f>
        <v>M</v>
      </c>
      <c r="S1176" s="135" t="str">
        <f>_xlfn.XLOOKUP(Tabla20[[#This Row],[nomdepto]],Tabla21[LUGAR],Tabla21[CODLUGAR])</f>
        <v>01.83.02.00.02</v>
      </c>
      <c r="T1176" s="135" t="s">
        <v>3724</v>
      </c>
      <c r="U1176" s="135" t="s">
        <v>3723</v>
      </c>
      <c r="V1176" s="137">
        <v>0</v>
      </c>
      <c r="W1176" s="141">
        <v>0</v>
      </c>
      <c r="X1176" s="141">
        <v>0</v>
      </c>
      <c r="Y1176" s="137">
        <v>0</v>
      </c>
      <c r="Z1176" s="141">
        <v>0</v>
      </c>
      <c r="AA1176" s="139">
        <v>25</v>
      </c>
      <c r="AB1176" s="137">
        <v>0</v>
      </c>
      <c r="AC1176" s="137">
        <v>0</v>
      </c>
      <c r="AD1176" s="141">
        <v>0</v>
      </c>
    </row>
    <row r="1177" spans="1:30" hidden="1">
      <c r="A1177" t="str">
        <f>Tabla20[[#This Row],[cedula]]&amp;Tabla20[[#This Row],[prog]]&amp;LEFT(Tabla20[[#This Row],[tipo]],3)</f>
        <v>0730002139601TEM</v>
      </c>
      <c r="B1177" s="135" t="s">
        <v>2462</v>
      </c>
      <c r="C1177" s="135" t="s">
        <v>2659</v>
      </c>
      <c r="D1177" s="135" t="s">
        <v>2493</v>
      </c>
      <c r="E1177" s="135" t="s">
        <v>3181</v>
      </c>
      <c r="F1177" s="135" t="s">
        <v>3182</v>
      </c>
      <c r="G1177" s="135" t="s">
        <v>3184</v>
      </c>
      <c r="H1177" s="135" t="s">
        <v>3269</v>
      </c>
      <c r="I1177" s="135" t="s">
        <v>3268</v>
      </c>
      <c r="J1177" s="135" t="s">
        <v>283</v>
      </c>
      <c r="K1177" s="142" t="s">
        <v>589</v>
      </c>
      <c r="L1177" s="138">
        <v>60000</v>
      </c>
      <c r="M1177" s="139">
        <v>3486.68</v>
      </c>
      <c r="N1177" s="139">
        <v>1824</v>
      </c>
      <c r="O1177" s="139">
        <v>1722</v>
      </c>
      <c r="P1177" s="138">
        <f>SUM(Tabla20[[#This Row],[ADP]:[SFS - Salud Padres]])</f>
        <v>25</v>
      </c>
      <c r="Q1177" s="138">
        <v>52942.32</v>
      </c>
      <c r="R1177" s="135" t="str">
        <f>_xlfn.XLOOKUP(Tabla20[[#This Row],[cedula]],EMPXSEXO[NODOC],EMPXSEXO[GENERO])</f>
        <v>F</v>
      </c>
      <c r="S1177" s="135" t="str">
        <f>_xlfn.XLOOKUP(Tabla20[[#This Row],[nomdepto]],Tabla21[LUGAR],Tabla21[CODLUGAR])</f>
        <v>01.83.02.00.02</v>
      </c>
      <c r="T1177" s="135" t="s">
        <v>3724</v>
      </c>
      <c r="U1177" s="135" t="s">
        <v>3723</v>
      </c>
      <c r="V1177" s="137">
        <v>0</v>
      </c>
      <c r="W1177" s="137">
        <v>0</v>
      </c>
      <c r="X1177" s="141">
        <v>0</v>
      </c>
      <c r="Y1177" s="137">
        <v>0</v>
      </c>
      <c r="Z1177" s="141">
        <v>0</v>
      </c>
      <c r="AA1177" s="139">
        <v>25</v>
      </c>
      <c r="AB1177" s="137">
        <v>0</v>
      </c>
      <c r="AC1177" s="137">
        <v>0</v>
      </c>
      <c r="AD1177" s="141">
        <v>0</v>
      </c>
    </row>
    <row r="1178" spans="1:30" hidden="1">
      <c r="A1178" t="str">
        <f>Tabla20[[#This Row],[cedula]]&amp;Tabla20[[#This Row],[prog]]&amp;LEFT(Tabla20[[#This Row],[tipo]],3)</f>
        <v>4022744740201TEM</v>
      </c>
      <c r="B1178" s="135" t="s">
        <v>2462</v>
      </c>
      <c r="C1178" s="135" t="s">
        <v>2659</v>
      </c>
      <c r="D1178" s="135" t="s">
        <v>2493</v>
      </c>
      <c r="E1178" s="135" t="s">
        <v>3181</v>
      </c>
      <c r="F1178" s="135" t="s">
        <v>3182</v>
      </c>
      <c r="G1178" s="135" t="s">
        <v>3186</v>
      </c>
      <c r="H1178" s="135" t="s">
        <v>2619</v>
      </c>
      <c r="I1178" s="135" t="s">
        <v>2590</v>
      </c>
      <c r="J1178" s="135" t="s">
        <v>1471</v>
      </c>
      <c r="K1178" s="142" t="s">
        <v>589</v>
      </c>
      <c r="L1178" s="138">
        <v>50000</v>
      </c>
      <c r="M1178" s="139">
        <v>1854</v>
      </c>
      <c r="N1178" s="139">
        <v>1520</v>
      </c>
      <c r="O1178" s="139">
        <v>1435</v>
      </c>
      <c r="P1178" s="138">
        <f>SUM(Tabla20[[#This Row],[ADP]:[SFS - Salud Padres]])</f>
        <v>25</v>
      </c>
      <c r="Q1178" s="138">
        <v>45166</v>
      </c>
      <c r="R1178" s="135" t="str">
        <f>_xlfn.XLOOKUP(Tabla20[[#This Row],[cedula]],EMPXSEXO[NODOC],EMPXSEXO[GENERO])</f>
        <v>M</v>
      </c>
      <c r="S1178" s="135" t="str">
        <f>_xlfn.XLOOKUP(Tabla20[[#This Row],[nomdepto]],Tabla21[LUGAR],Tabla21[CODLUGAR])</f>
        <v>01.83.02.00.02</v>
      </c>
      <c r="T1178" s="135" t="s">
        <v>3724</v>
      </c>
      <c r="U1178" s="135" t="s">
        <v>3723</v>
      </c>
      <c r="V1178" s="137">
        <v>0</v>
      </c>
      <c r="W1178" s="141">
        <v>0</v>
      </c>
      <c r="X1178" s="141">
        <v>0</v>
      </c>
      <c r="Y1178" s="137">
        <v>0</v>
      </c>
      <c r="Z1178" s="141">
        <v>0</v>
      </c>
      <c r="AA1178" s="139">
        <v>25</v>
      </c>
      <c r="AB1178" s="137">
        <v>0</v>
      </c>
      <c r="AC1178" s="137">
        <v>0</v>
      </c>
      <c r="AD1178" s="141">
        <v>0</v>
      </c>
    </row>
    <row r="1179" spans="1:30" hidden="1">
      <c r="A1179" t="str">
        <f>Tabla20[[#This Row],[cedula]]&amp;Tabla20[[#This Row],[prog]]&amp;LEFT(Tabla20[[#This Row],[tipo]],3)</f>
        <v>0310378783801TEM</v>
      </c>
      <c r="B1179" s="135" t="s">
        <v>2462</v>
      </c>
      <c r="C1179" s="135" t="s">
        <v>2659</v>
      </c>
      <c r="D1179" s="135" t="s">
        <v>2493</v>
      </c>
      <c r="E1179" s="135" t="s">
        <v>3181</v>
      </c>
      <c r="F1179" s="135" t="s">
        <v>3182</v>
      </c>
      <c r="G1179" s="135" t="s">
        <v>3186</v>
      </c>
      <c r="H1179" s="135" t="s">
        <v>2264</v>
      </c>
      <c r="I1179" s="135" t="s">
        <v>1613</v>
      </c>
      <c r="J1179" s="135" t="s">
        <v>99</v>
      </c>
      <c r="K1179" s="142" t="s">
        <v>589</v>
      </c>
      <c r="L1179" s="138">
        <v>50000</v>
      </c>
      <c r="M1179" s="139">
        <v>1854</v>
      </c>
      <c r="N1179" s="139">
        <v>1520</v>
      </c>
      <c r="O1179" s="139">
        <v>1435</v>
      </c>
      <c r="P1179" s="138">
        <f>SUM(Tabla20[[#This Row],[ADP]:[SFS - Salud Padres]])</f>
        <v>25</v>
      </c>
      <c r="Q1179" s="138">
        <v>45166</v>
      </c>
      <c r="R1179" s="135" t="str">
        <f>_xlfn.XLOOKUP(Tabla20[[#This Row],[cedula]],EMPXSEXO[NODOC],EMPXSEXO[GENERO])</f>
        <v>M</v>
      </c>
      <c r="S1179" s="135" t="str">
        <f>_xlfn.XLOOKUP(Tabla20[[#This Row],[nomdepto]],Tabla21[LUGAR],Tabla21[CODLUGAR])</f>
        <v>01.83.02.00.02</v>
      </c>
      <c r="T1179" s="135" t="s">
        <v>3724</v>
      </c>
      <c r="U1179" s="135" t="s">
        <v>3723</v>
      </c>
      <c r="V1179" s="137">
        <v>0</v>
      </c>
      <c r="W1179" s="137">
        <v>0</v>
      </c>
      <c r="X1179" s="141">
        <v>0</v>
      </c>
      <c r="Y1179" s="137">
        <v>0</v>
      </c>
      <c r="Z1179" s="137">
        <v>0</v>
      </c>
      <c r="AA1179" s="139">
        <v>25</v>
      </c>
      <c r="AB1179" s="137">
        <v>0</v>
      </c>
      <c r="AC1179" s="137">
        <v>0</v>
      </c>
      <c r="AD1179" s="137">
        <v>0</v>
      </c>
    </row>
    <row r="1180" spans="1:30" hidden="1">
      <c r="A1180" t="str">
        <f>Tabla20[[#This Row],[cedula]]&amp;Tabla20[[#This Row],[prog]]&amp;LEFT(Tabla20[[#This Row],[tipo]],3)</f>
        <v>4022209777201TEM</v>
      </c>
      <c r="B1180" s="135" t="s">
        <v>2462</v>
      </c>
      <c r="C1180" s="135" t="s">
        <v>2659</v>
      </c>
      <c r="D1180" s="135" t="s">
        <v>2493</v>
      </c>
      <c r="E1180" s="135" t="s">
        <v>3181</v>
      </c>
      <c r="F1180" s="135" t="s">
        <v>3182</v>
      </c>
      <c r="G1180" s="135" t="s">
        <v>3186</v>
      </c>
      <c r="H1180" s="135" t="s">
        <v>2945</v>
      </c>
      <c r="I1180" s="135" t="s">
        <v>2944</v>
      </c>
      <c r="J1180" s="135" t="s">
        <v>1578</v>
      </c>
      <c r="K1180" s="142" t="s">
        <v>589</v>
      </c>
      <c r="L1180" s="138">
        <v>50000</v>
      </c>
      <c r="M1180" s="139">
        <v>1854</v>
      </c>
      <c r="N1180" s="139">
        <v>1520</v>
      </c>
      <c r="O1180" s="139">
        <v>1435</v>
      </c>
      <c r="P1180" s="138">
        <f>SUM(Tabla20[[#This Row],[ADP]:[SFS - Salud Padres]])</f>
        <v>25</v>
      </c>
      <c r="Q1180" s="138">
        <v>45166</v>
      </c>
      <c r="R1180" s="135" t="str">
        <f>_xlfn.XLOOKUP(Tabla20[[#This Row],[cedula]],EMPXSEXO[NODOC],EMPXSEXO[GENERO])</f>
        <v>M</v>
      </c>
      <c r="S1180" s="135" t="str">
        <f>_xlfn.XLOOKUP(Tabla20[[#This Row],[nomdepto]],Tabla21[LUGAR],Tabla21[CODLUGAR])</f>
        <v>01.83.02.00.02</v>
      </c>
      <c r="T1180" s="135" t="s">
        <v>3724</v>
      </c>
      <c r="U1180" s="135" t="s">
        <v>3723</v>
      </c>
      <c r="V1180" s="137">
        <v>0</v>
      </c>
      <c r="W1180" s="137">
        <v>0</v>
      </c>
      <c r="X1180" s="137">
        <v>0</v>
      </c>
      <c r="Y1180" s="137">
        <v>0</v>
      </c>
      <c r="Z1180" s="137">
        <v>0</v>
      </c>
      <c r="AA1180" s="139">
        <v>25</v>
      </c>
      <c r="AB1180" s="137">
        <v>0</v>
      </c>
      <c r="AC1180" s="137">
        <v>0</v>
      </c>
      <c r="AD1180" s="137">
        <v>0</v>
      </c>
    </row>
    <row r="1181" spans="1:30" hidden="1">
      <c r="A1181" t="str">
        <f>Tabla20[[#This Row],[cedula]]&amp;Tabla20[[#This Row],[prog]]&amp;LEFT(Tabla20[[#This Row],[tipo]],3)</f>
        <v>0310358702201TEM</v>
      </c>
      <c r="B1181" s="135" t="s">
        <v>2462</v>
      </c>
      <c r="C1181" s="135" t="s">
        <v>2659</v>
      </c>
      <c r="D1181" s="135" t="s">
        <v>2493</v>
      </c>
      <c r="E1181" s="135" t="s">
        <v>3181</v>
      </c>
      <c r="F1181" s="135" t="s">
        <v>3182</v>
      </c>
      <c r="G1181" s="135" t="s">
        <v>3185</v>
      </c>
      <c r="H1181" s="135" t="s">
        <v>2241</v>
      </c>
      <c r="I1181" s="135" t="s">
        <v>872</v>
      </c>
      <c r="J1181" s="135" t="s">
        <v>3266</v>
      </c>
      <c r="K1181" s="142" t="s">
        <v>589</v>
      </c>
      <c r="L1181" s="138">
        <v>45000</v>
      </c>
      <c r="M1181" s="139">
        <v>911.71</v>
      </c>
      <c r="N1181" s="139">
        <v>1368</v>
      </c>
      <c r="O1181" s="139">
        <v>1291.5</v>
      </c>
      <c r="P1181" s="138">
        <f>SUM(Tabla20[[#This Row],[ADP]:[SFS - Salud Padres]])</f>
        <v>1602.45</v>
      </c>
      <c r="Q1181" s="138">
        <v>39826.339999999997</v>
      </c>
      <c r="R1181" s="135" t="str">
        <f>_xlfn.XLOOKUP(Tabla20[[#This Row],[cedula]],EMPXSEXO[NODOC],EMPXSEXO[GENERO])</f>
        <v>F</v>
      </c>
      <c r="S1181" s="135" t="str">
        <f>_xlfn.XLOOKUP(Tabla20[[#This Row],[nomdepto]],Tabla21[LUGAR],Tabla21[CODLUGAR])</f>
        <v>01.83.02.00.02</v>
      </c>
      <c r="T1181" s="135" t="s">
        <v>3724</v>
      </c>
      <c r="U1181" s="135" t="s">
        <v>3723</v>
      </c>
      <c r="V1181" s="137">
        <v>0</v>
      </c>
      <c r="W1181" s="137">
        <v>0</v>
      </c>
      <c r="X1181" s="141">
        <v>0</v>
      </c>
      <c r="Y1181" s="137">
        <v>0</v>
      </c>
      <c r="Z1181" s="137">
        <v>0</v>
      </c>
      <c r="AA1181" s="139">
        <v>25</v>
      </c>
      <c r="AB1181" s="137">
        <v>0</v>
      </c>
      <c r="AC1181" s="137">
        <v>0</v>
      </c>
      <c r="AD1181" s="139">
        <v>1577.45</v>
      </c>
    </row>
    <row r="1182" spans="1:30" hidden="1">
      <c r="A1182" t="str">
        <f>Tabla20[[#This Row],[cedula]]&amp;Tabla20[[#This Row],[prog]]&amp;LEFT(Tabla20[[#This Row],[tipo]],3)</f>
        <v>4020997158501TEM</v>
      </c>
      <c r="B1182" s="135" t="s">
        <v>2462</v>
      </c>
      <c r="C1182" s="135" t="s">
        <v>2659</v>
      </c>
      <c r="D1182" s="135" t="s">
        <v>2493</v>
      </c>
      <c r="E1182" s="135" t="s">
        <v>3181</v>
      </c>
      <c r="F1182" s="135" t="s">
        <v>3182</v>
      </c>
      <c r="G1182" s="135" t="s">
        <v>3186</v>
      </c>
      <c r="H1182" s="135" t="s">
        <v>2846</v>
      </c>
      <c r="I1182" s="135" t="s">
        <v>2845</v>
      </c>
      <c r="J1182" s="135" t="s">
        <v>1559</v>
      </c>
      <c r="K1182" s="142" t="s">
        <v>589</v>
      </c>
      <c r="L1182" s="138">
        <v>36000</v>
      </c>
      <c r="M1182" s="141">
        <v>0</v>
      </c>
      <c r="N1182" s="139">
        <v>1094.4000000000001</v>
      </c>
      <c r="O1182" s="139">
        <v>1033.2</v>
      </c>
      <c r="P1182" s="138">
        <f>SUM(Tabla20[[#This Row],[ADP]:[SFS - Salud Padres]])</f>
        <v>25</v>
      </c>
      <c r="Q1182" s="138">
        <v>33847.4</v>
      </c>
      <c r="R1182" s="135" t="str">
        <f>_xlfn.XLOOKUP(Tabla20[[#This Row],[cedula]],EMPXSEXO[NODOC],EMPXSEXO[GENERO])</f>
        <v>M</v>
      </c>
      <c r="S1182" s="135" t="str">
        <f>_xlfn.XLOOKUP(Tabla20[[#This Row],[nomdepto]],Tabla21[LUGAR],Tabla21[CODLUGAR])</f>
        <v>01.83.02.00.02</v>
      </c>
      <c r="T1182" s="135" t="s">
        <v>3724</v>
      </c>
      <c r="U1182" s="135" t="s">
        <v>3723</v>
      </c>
      <c r="V1182" s="137">
        <v>0</v>
      </c>
      <c r="W1182" s="141">
        <v>0</v>
      </c>
      <c r="X1182" s="137">
        <v>0</v>
      </c>
      <c r="Y1182" s="137">
        <v>0</v>
      </c>
      <c r="Z1182" s="137">
        <v>0</v>
      </c>
      <c r="AA1182" s="139">
        <v>25</v>
      </c>
      <c r="AB1182" s="137">
        <v>0</v>
      </c>
      <c r="AC1182" s="137">
        <v>0</v>
      </c>
      <c r="AD1182" s="141">
        <v>0</v>
      </c>
    </row>
    <row r="1183" spans="1:30" hidden="1">
      <c r="A1183" t="str">
        <f>Tabla20[[#This Row],[cedula]]&amp;Tabla20[[#This Row],[prog]]&amp;LEFT(Tabla20[[#This Row],[tipo]],3)</f>
        <v>0310103009001TEM</v>
      </c>
      <c r="B1183" s="135" t="s">
        <v>2462</v>
      </c>
      <c r="C1183" s="135" t="s">
        <v>2659</v>
      </c>
      <c r="D1183" s="135" t="s">
        <v>2493</v>
      </c>
      <c r="E1183" s="135" t="s">
        <v>3181</v>
      </c>
      <c r="F1183" s="135" t="s">
        <v>3182</v>
      </c>
      <c r="G1183" s="135" t="s">
        <v>3186</v>
      </c>
      <c r="H1183" s="135" t="s">
        <v>2801</v>
      </c>
      <c r="I1183" s="135" t="s">
        <v>3273</v>
      </c>
      <c r="J1183" s="135" t="s">
        <v>445</v>
      </c>
      <c r="K1183" s="142" t="s">
        <v>589</v>
      </c>
      <c r="L1183" s="138">
        <v>30000</v>
      </c>
      <c r="M1183" s="137">
        <v>0</v>
      </c>
      <c r="N1183" s="139">
        <v>912</v>
      </c>
      <c r="O1183" s="139">
        <v>861</v>
      </c>
      <c r="P1183" s="138">
        <f>SUM(Tabla20[[#This Row],[ADP]:[SFS - Salud Padres]])</f>
        <v>25</v>
      </c>
      <c r="Q1183" s="138">
        <v>28202</v>
      </c>
      <c r="R1183" s="135" t="str">
        <f>_xlfn.XLOOKUP(Tabla20[[#This Row],[cedula]],EMPXSEXO[NODOC],EMPXSEXO[GENERO])</f>
        <v>F</v>
      </c>
      <c r="S1183" s="135" t="str">
        <f>_xlfn.XLOOKUP(Tabla20[[#This Row],[nomdepto]],Tabla21[LUGAR],Tabla21[CODLUGAR])</f>
        <v>01.83.02.00.02</v>
      </c>
      <c r="T1183" s="135" t="s">
        <v>3724</v>
      </c>
      <c r="U1183" s="135" t="s">
        <v>3723</v>
      </c>
      <c r="V1183" s="137">
        <v>0</v>
      </c>
      <c r="W1183" s="141">
        <v>0</v>
      </c>
      <c r="X1183" s="137">
        <v>0</v>
      </c>
      <c r="Y1183" s="137">
        <v>0</v>
      </c>
      <c r="Z1183" s="141">
        <v>0</v>
      </c>
      <c r="AA1183" s="139">
        <v>25</v>
      </c>
      <c r="AB1183" s="137">
        <v>0</v>
      </c>
      <c r="AC1183" s="137">
        <v>0</v>
      </c>
      <c r="AD1183" s="137">
        <v>0</v>
      </c>
    </row>
    <row r="1184" spans="1:30" hidden="1">
      <c r="A1184" t="str">
        <f>Tabla20[[#This Row],[cedula]]&amp;Tabla20[[#This Row],[prog]]&amp;LEFT(Tabla20[[#This Row],[tipo]],3)</f>
        <v>0310491539601TEM</v>
      </c>
      <c r="B1184" s="135" t="s">
        <v>2462</v>
      </c>
      <c r="C1184" s="135" t="s">
        <v>2659</v>
      </c>
      <c r="D1184" s="135" t="s">
        <v>2493</v>
      </c>
      <c r="E1184" s="135" t="s">
        <v>3181</v>
      </c>
      <c r="F1184" s="135" t="s">
        <v>3182</v>
      </c>
      <c r="G1184" s="135" t="s">
        <v>3184</v>
      </c>
      <c r="H1184" s="135" t="s">
        <v>2911</v>
      </c>
      <c r="I1184" s="135" t="s">
        <v>2910</v>
      </c>
      <c r="J1184" s="135" t="s">
        <v>2877</v>
      </c>
      <c r="K1184" s="142" t="s">
        <v>589</v>
      </c>
      <c r="L1184" s="138">
        <v>30000</v>
      </c>
      <c r="M1184" s="137">
        <v>0</v>
      </c>
      <c r="N1184" s="139">
        <v>912</v>
      </c>
      <c r="O1184" s="139">
        <v>861</v>
      </c>
      <c r="P1184" s="138">
        <f>SUM(Tabla20[[#This Row],[ADP]:[SFS - Salud Padres]])</f>
        <v>25</v>
      </c>
      <c r="Q1184" s="138">
        <v>28202</v>
      </c>
      <c r="R1184" s="135" t="str">
        <f>_xlfn.XLOOKUP(Tabla20[[#This Row],[cedula]],EMPXSEXO[NODOC],EMPXSEXO[GENERO])</f>
        <v>M</v>
      </c>
      <c r="S1184" s="135" t="str">
        <f>_xlfn.XLOOKUP(Tabla20[[#This Row],[nomdepto]],Tabla21[LUGAR],Tabla21[CODLUGAR])</f>
        <v>01.83.02.00.02</v>
      </c>
      <c r="T1184" s="135" t="s">
        <v>3724</v>
      </c>
      <c r="U1184" s="135" t="s">
        <v>3723</v>
      </c>
      <c r="V1184" s="137">
        <v>0</v>
      </c>
      <c r="W1184" s="137">
        <v>0</v>
      </c>
      <c r="X1184" s="137">
        <v>0</v>
      </c>
      <c r="Y1184" s="137">
        <v>0</v>
      </c>
      <c r="Z1184" s="141">
        <v>0</v>
      </c>
      <c r="AA1184" s="139">
        <v>25</v>
      </c>
      <c r="AB1184" s="137">
        <v>0</v>
      </c>
      <c r="AC1184" s="137">
        <v>0</v>
      </c>
      <c r="AD1184" s="137">
        <v>0</v>
      </c>
    </row>
    <row r="1185" spans="1:30" hidden="1">
      <c r="A1185" t="str">
        <f>Tabla20[[#This Row],[cedula]]&amp;Tabla20[[#This Row],[prog]]&amp;LEFT(Tabla20[[#This Row],[tipo]],3)</f>
        <v>0310040263901TEM</v>
      </c>
      <c r="B1185" s="135" t="s">
        <v>2462</v>
      </c>
      <c r="C1185" s="135" t="s">
        <v>2659</v>
      </c>
      <c r="D1185" s="135" t="s">
        <v>2493</v>
      </c>
      <c r="E1185" s="135" t="s">
        <v>3181</v>
      </c>
      <c r="F1185" s="135" t="s">
        <v>3182</v>
      </c>
      <c r="G1185" s="135" t="s">
        <v>3193</v>
      </c>
      <c r="H1185" s="135" t="s">
        <v>2311</v>
      </c>
      <c r="I1185" s="135" t="s">
        <v>1612</v>
      </c>
      <c r="J1185" s="135" t="s">
        <v>128</v>
      </c>
      <c r="K1185" s="142" t="s">
        <v>18</v>
      </c>
      <c r="L1185" s="138">
        <v>115000</v>
      </c>
      <c r="M1185" s="139">
        <v>15633.74</v>
      </c>
      <c r="N1185" s="139">
        <v>3496</v>
      </c>
      <c r="O1185" s="139">
        <v>3300.5</v>
      </c>
      <c r="P1185" s="138">
        <f>SUM(Tabla20[[#This Row],[ADP]:[SFS - Salud Padres]])</f>
        <v>25</v>
      </c>
      <c r="Q1185" s="138">
        <v>92544.76</v>
      </c>
      <c r="R1185" s="135" t="str">
        <f>_xlfn.XLOOKUP(Tabla20[[#This Row],[cedula]],EMPXSEXO[NODOC],EMPXSEXO[GENERO])</f>
        <v>M</v>
      </c>
      <c r="S1185" s="135" t="str">
        <f>_xlfn.XLOOKUP(Tabla20[[#This Row],[nomdepto]],Tabla21[LUGAR],Tabla21[CODLUGAR])</f>
        <v>01.83.02.00.03</v>
      </c>
      <c r="T1185" s="135" t="s">
        <v>3724</v>
      </c>
      <c r="U1185" s="135" t="s">
        <v>3723</v>
      </c>
      <c r="V1185" s="137">
        <v>0</v>
      </c>
      <c r="W1185" s="137">
        <v>0</v>
      </c>
      <c r="X1185" s="141">
        <v>0</v>
      </c>
      <c r="Y1185" s="137">
        <v>0</v>
      </c>
      <c r="Z1185" s="141">
        <v>0</v>
      </c>
      <c r="AA1185" s="139">
        <v>25</v>
      </c>
      <c r="AB1185" s="137">
        <v>0</v>
      </c>
      <c r="AC1185" s="137">
        <v>0</v>
      </c>
      <c r="AD1185" s="137">
        <v>0</v>
      </c>
    </row>
    <row r="1186" spans="1:30" hidden="1">
      <c r="A1186" t="str">
        <f>Tabla20[[#This Row],[cedula]]&amp;Tabla20[[#This Row],[prog]]&amp;LEFT(Tabla20[[#This Row],[tipo]],3)</f>
        <v>0310199386701TEM</v>
      </c>
      <c r="B1186" s="135" t="s">
        <v>2462</v>
      </c>
      <c r="C1186" s="135" t="s">
        <v>2659</v>
      </c>
      <c r="D1186" s="135" t="s">
        <v>2493</v>
      </c>
      <c r="E1186" s="135" t="s">
        <v>3181</v>
      </c>
      <c r="F1186" s="135" t="s">
        <v>3182</v>
      </c>
      <c r="G1186" s="135" t="s">
        <v>3184</v>
      </c>
      <c r="H1186" s="135" t="s">
        <v>2504</v>
      </c>
      <c r="I1186" s="135" t="s">
        <v>2503</v>
      </c>
      <c r="J1186" s="135" t="s">
        <v>99</v>
      </c>
      <c r="K1186" s="142" t="s">
        <v>18</v>
      </c>
      <c r="L1186" s="138">
        <v>55000</v>
      </c>
      <c r="M1186" s="141">
        <v>0</v>
      </c>
      <c r="N1186" s="139">
        <v>1672</v>
      </c>
      <c r="O1186" s="139">
        <v>1578.5</v>
      </c>
      <c r="P1186" s="138">
        <f>SUM(Tabla20[[#This Row],[ADP]:[SFS - Salud Padres]])</f>
        <v>25</v>
      </c>
      <c r="Q1186" s="138">
        <v>51724.5</v>
      </c>
      <c r="R1186" s="135" t="str">
        <f>_xlfn.XLOOKUP(Tabla20[[#This Row],[cedula]],EMPXSEXO[NODOC],EMPXSEXO[GENERO])</f>
        <v>F</v>
      </c>
      <c r="S1186" s="135" t="str">
        <f>_xlfn.XLOOKUP(Tabla20[[#This Row],[nomdepto]],Tabla21[LUGAR],Tabla21[CODLUGAR])</f>
        <v>01.83.02.00.03</v>
      </c>
      <c r="T1186" s="135" t="s">
        <v>3724</v>
      </c>
      <c r="U1186" s="135" t="s">
        <v>3723</v>
      </c>
      <c r="V1186" s="137">
        <v>0</v>
      </c>
      <c r="W1186" s="137">
        <v>0</v>
      </c>
      <c r="X1186" s="137">
        <v>0</v>
      </c>
      <c r="Y1186" s="137">
        <v>0</v>
      </c>
      <c r="Z1186" s="137">
        <v>0</v>
      </c>
      <c r="AA1186" s="139">
        <v>25</v>
      </c>
      <c r="AB1186" s="137">
        <v>0</v>
      </c>
      <c r="AC1186" s="137">
        <v>0</v>
      </c>
      <c r="AD1186" s="137">
        <v>0</v>
      </c>
    </row>
    <row r="1187" spans="1:30" hidden="1">
      <c r="A1187" t="str">
        <f>Tabla20[[#This Row],[cedula]]&amp;Tabla20[[#This Row],[prog]]&amp;LEFT(Tabla20[[#This Row],[tipo]],3)</f>
        <v>0310511149001TEM</v>
      </c>
      <c r="B1187" s="135" t="s">
        <v>2462</v>
      </c>
      <c r="C1187" s="135" t="s">
        <v>2659</v>
      </c>
      <c r="D1187" s="135" t="s">
        <v>2493</v>
      </c>
      <c r="E1187" s="135" t="s">
        <v>3181</v>
      </c>
      <c r="F1187" s="135" t="s">
        <v>3182</v>
      </c>
      <c r="G1187" s="135" t="s">
        <v>3186</v>
      </c>
      <c r="H1187" s="135" t="s">
        <v>2661</v>
      </c>
      <c r="I1187" s="135" t="s">
        <v>2660</v>
      </c>
      <c r="J1187" s="135" t="s">
        <v>2549</v>
      </c>
      <c r="K1187" s="142" t="s">
        <v>18</v>
      </c>
      <c r="L1187" s="138">
        <v>50000</v>
      </c>
      <c r="M1187" s="139">
        <v>1854</v>
      </c>
      <c r="N1187" s="139">
        <v>1520</v>
      </c>
      <c r="O1187" s="139">
        <v>1435</v>
      </c>
      <c r="P1187" s="138">
        <f>SUM(Tabla20[[#This Row],[ADP]:[SFS - Salud Padres]])</f>
        <v>25</v>
      </c>
      <c r="Q1187" s="138">
        <v>45166</v>
      </c>
      <c r="R1187" s="135" t="str">
        <f>_xlfn.XLOOKUP(Tabla20[[#This Row],[cedula]],EMPXSEXO[NODOC],EMPXSEXO[GENERO])</f>
        <v>F</v>
      </c>
      <c r="S1187" s="135" t="str">
        <f>_xlfn.XLOOKUP(Tabla20[[#This Row],[nomdepto]],Tabla21[LUGAR],Tabla21[CODLUGAR])</f>
        <v>01.83.02.00.03</v>
      </c>
      <c r="T1187" s="135" t="s">
        <v>3724</v>
      </c>
      <c r="U1187" s="135" t="s">
        <v>3723</v>
      </c>
      <c r="V1187" s="137">
        <v>0</v>
      </c>
      <c r="W1187" s="137">
        <v>0</v>
      </c>
      <c r="X1187" s="141">
        <v>0</v>
      </c>
      <c r="Y1187" s="137">
        <v>0</v>
      </c>
      <c r="Z1187" s="141">
        <v>0</v>
      </c>
      <c r="AA1187" s="139">
        <v>25</v>
      </c>
      <c r="AB1187" s="137">
        <v>0</v>
      </c>
      <c r="AC1187" s="137">
        <v>0</v>
      </c>
      <c r="AD1187" s="137">
        <v>0</v>
      </c>
    </row>
    <row r="1188" spans="1:30" hidden="1">
      <c r="A1188" t="str">
        <f>Tabla20[[#This Row],[cedula]]&amp;Tabla20[[#This Row],[prog]]&amp;LEFT(Tabla20[[#This Row],[tipo]],3)</f>
        <v>0340048771001TEM</v>
      </c>
      <c r="B1188" s="135" t="s">
        <v>2462</v>
      </c>
      <c r="C1188" s="135" t="s">
        <v>2659</v>
      </c>
      <c r="D1188" s="135" t="s">
        <v>2493</v>
      </c>
      <c r="E1188" s="135" t="s">
        <v>3181</v>
      </c>
      <c r="F1188" s="135" t="s">
        <v>3182</v>
      </c>
      <c r="G1188" s="135" t="s">
        <v>3186</v>
      </c>
      <c r="H1188" s="135" t="s">
        <v>2247</v>
      </c>
      <c r="I1188" s="135" t="s">
        <v>1588</v>
      </c>
      <c r="J1188" s="135" t="s">
        <v>1471</v>
      </c>
      <c r="K1188" s="142" t="s">
        <v>18</v>
      </c>
      <c r="L1188" s="138">
        <v>45000</v>
      </c>
      <c r="M1188" s="139">
        <v>1148.33</v>
      </c>
      <c r="N1188" s="139">
        <v>1368</v>
      </c>
      <c r="O1188" s="139">
        <v>1291.5</v>
      </c>
      <c r="P1188" s="138">
        <f>SUM(Tabla20[[#This Row],[ADP]:[SFS - Salud Padres]])</f>
        <v>25</v>
      </c>
      <c r="Q1188" s="138">
        <v>41167.17</v>
      </c>
      <c r="R1188" s="135" t="str">
        <f>_xlfn.XLOOKUP(Tabla20[[#This Row],[cedula]],EMPXSEXO[NODOC],EMPXSEXO[GENERO])</f>
        <v>F</v>
      </c>
      <c r="S1188" s="135" t="str">
        <f>_xlfn.XLOOKUP(Tabla20[[#This Row],[nomdepto]],Tabla21[LUGAR],Tabla21[CODLUGAR])</f>
        <v>01.83.02.00.03</v>
      </c>
      <c r="T1188" s="135" t="s">
        <v>3724</v>
      </c>
      <c r="U1188" s="135" t="s">
        <v>3723</v>
      </c>
      <c r="V1188" s="137">
        <v>0</v>
      </c>
      <c r="W1188" s="137">
        <v>0</v>
      </c>
      <c r="X1188" s="141">
        <v>0</v>
      </c>
      <c r="Y1188" s="137">
        <v>0</v>
      </c>
      <c r="Z1188" s="141">
        <v>0</v>
      </c>
      <c r="AA1188" s="139">
        <v>25</v>
      </c>
      <c r="AB1188" s="137">
        <v>0</v>
      </c>
      <c r="AC1188" s="137">
        <v>0</v>
      </c>
      <c r="AD1188" s="137">
        <v>0</v>
      </c>
    </row>
    <row r="1189" spans="1:30" hidden="1">
      <c r="A1189" t="str">
        <f>Tabla20[[#This Row],[cedula]]&amp;Tabla20[[#This Row],[prog]]&amp;LEFT(Tabla20[[#This Row],[tipo]],3)</f>
        <v>0310471676001TEM</v>
      </c>
      <c r="B1189" s="135" t="s">
        <v>2462</v>
      </c>
      <c r="C1189" s="135" t="s">
        <v>2659</v>
      </c>
      <c r="D1189" s="135" t="s">
        <v>2493</v>
      </c>
      <c r="E1189" s="135" t="s">
        <v>3181</v>
      </c>
      <c r="F1189" s="135" t="s">
        <v>3182</v>
      </c>
      <c r="G1189" s="135" t="s">
        <v>3186</v>
      </c>
      <c r="H1189" s="135" t="s">
        <v>2670</v>
      </c>
      <c r="I1189" s="135" t="s">
        <v>2669</v>
      </c>
      <c r="J1189" s="135" t="s">
        <v>75</v>
      </c>
      <c r="K1189" s="142" t="s">
        <v>18</v>
      </c>
      <c r="L1189" s="138">
        <v>25000</v>
      </c>
      <c r="M1189" s="137">
        <v>0</v>
      </c>
      <c r="N1189" s="139">
        <v>760</v>
      </c>
      <c r="O1189" s="139">
        <v>717.5</v>
      </c>
      <c r="P1189" s="138">
        <f>SUM(Tabla20[[#This Row],[ADP]:[SFS - Salud Padres]])</f>
        <v>25</v>
      </c>
      <c r="Q1189" s="138">
        <v>23497.5</v>
      </c>
      <c r="R1189" s="135" t="str">
        <f>_xlfn.XLOOKUP(Tabla20[[#This Row],[cedula]],EMPXSEXO[NODOC],EMPXSEXO[GENERO])</f>
        <v>M</v>
      </c>
      <c r="S1189" s="135" t="str">
        <f>_xlfn.XLOOKUP(Tabla20[[#This Row],[nomdepto]],Tabla21[LUGAR],Tabla21[CODLUGAR])</f>
        <v>01.83.02.00.03</v>
      </c>
      <c r="T1189" s="135" t="s">
        <v>3724</v>
      </c>
      <c r="U1189" s="135" t="s">
        <v>3723</v>
      </c>
      <c r="V1189" s="137">
        <v>0</v>
      </c>
      <c r="W1189" s="141">
        <v>0</v>
      </c>
      <c r="X1189" s="141">
        <v>0</v>
      </c>
      <c r="Y1189" s="137">
        <v>0</v>
      </c>
      <c r="Z1189" s="137">
        <v>0</v>
      </c>
      <c r="AA1189" s="139">
        <v>25</v>
      </c>
      <c r="AB1189" s="137">
        <v>0</v>
      </c>
      <c r="AC1189" s="137">
        <v>0</v>
      </c>
      <c r="AD1189" s="137">
        <v>0</v>
      </c>
    </row>
    <row r="1190" spans="1:30" hidden="1">
      <c r="A1190" t="str">
        <f>Tabla20[[#This Row],[cedula]]&amp;Tabla20[[#This Row],[prog]]&amp;LEFT(Tabla20[[#This Row],[tipo]],3)</f>
        <v>0310059424501TEM</v>
      </c>
      <c r="B1190" s="135" t="s">
        <v>2462</v>
      </c>
      <c r="C1190" s="135" t="s">
        <v>2659</v>
      </c>
      <c r="D1190" s="135" t="s">
        <v>2493</v>
      </c>
      <c r="E1190" s="135" t="s">
        <v>3181</v>
      </c>
      <c r="F1190" s="135" t="s">
        <v>3182</v>
      </c>
      <c r="G1190" s="135" t="s">
        <v>3184</v>
      </c>
      <c r="H1190" s="135" t="s">
        <v>3688</v>
      </c>
      <c r="I1190" s="135" t="s">
        <v>3687</v>
      </c>
      <c r="J1190" s="135" t="s">
        <v>75</v>
      </c>
      <c r="K1190" s="142" t="s">
        <v>18</v>
      </c>
      <c r="L1190" s="138">
        <v>20000</v>
      </c>
      <c r="M1190" s="140">
        <v>0</v>
      </c>
      <c r="N1190" s="139">
        <v>608</v>
      </c>
      <c r="O1190" s="139">
        <v>574</v>
      </c>
      <c r="P1190" s="138">
        <f>SUM(Tabla20[[#This Row],[ADP]:[SFS - Salud Padres]])</f>
        <v>25</v>
      </c>
      <c r="Q1190" s="138">
        <v>18793</v>
      </c>
      <c r="R1190" s="135" t="str">
        <f>_xlfn.XLOOKUP(Tabla20[[#This Row],[cedula]],EMPXSEXO[NODOC],EMPXSEXO[GENERO])</f>
        <v>M</v>
      </c>
      <c r="S1190" s="135" t="str">
        <f>_xlfn.XLOOKUP(Tabla20[[#This Row],[nomdepto]],Tabla21[LUGAR],Tabla21[CODLUGAR])</f>
        <v>01.83.02.00.03</v>
      </c>
      <c r="T1190" s="135" t="s">
        <v>3724</v>
      </c>
      <c r="U1190" s="135" t="s">
        <v>3723</v>
      </c>
      <c r="V1190" s="137">
        <v>0</v>
      </c>
      <c r="W1190" s="141">
        <v>0</v>
      </c>
      <c r="X1190" s="137">
        <v>0</v>
      </c>
      <c r="Y1190" s="137">
        <v>0</v>
      </c>
      <c r="Z1190" s="141">
        <v>0</v>
      </c>
      <c r="AA1190" s="139">
        <v>25</v>
      </c>
      <c r="AB1190" s="137">
        <v>0</v>
      </c>
      <c r="AC1190" s="137">
        <v>0</v>
      </c>
      <c r="AD1190" s="137">
        <v>0</v>
      </c>
    </row>
    <row r="1191" spans="1:30" hidden="1">
      <c r="A1191" t="str">
        <f>Tabla20[[#This Row],[cedula]]&amp;Tabla20[[#This Row],[prog]]&amp;LEFT(Tabla20[[#This Row],[tipo]],3)</f>
        <v>0011757831001TEM</v>
      </c>
      <c r="B1191" s="135" t="s">
        <v>2462</v>
      </c>
      <c r="C1191" s="135" t="s">
        <v>2659</v>
      </c>
      <c r="D1191" s="135" t="s">
        <v>2493</v>
      </c>
      <c r="E1191" s="135" t="s">
        <v>3181</v>
      </c>
      <c r="F1191" s="135" t="s">
        <v>3182</v>
      </c>
      <c r="G1191" s="135" t="s">
        <v>3186</v>
      </c>
      <c r="H1191" s="135" t="s">
        <v>2616</v>
      </c>
      <c r="I1191" s="135" t="s">
        <v>2587</v>
      </c>
      <c r="J1191" s="135" t="s">
        <v>128</v>
      </c>
      <c r="K1191" s="142" t="s">
        <v>73</v>
      </c>
      <c r="L1191" s="138">
        <v>135000</v>
      </c>
      <c r="M1191" s="139">
        <v>18760.59</v>
      </c>
      <c r="N1191" s="139">
        <v>4104</v>
      </c>
      <c r="O1191" s="139">
        <v>3874.5</v>
      </c>
      <c r="P1191" s="138">
        <f>SUM(Tabla20[[#This Row],[ADP]:[SFS - Salud Padres]])</f>
        <v>1602.45</v>
      </c>
      <c r="Q1191" s="138">
        <v>106658.46</v>
      </c>
      <c r="R1191" s="135" t="str">
        <f>_xlfn.XLOOKUP(Tabla20[[#This Row],[cedula]],EMPXSEXO[NODOC],EMPXSEXO[GENERO])</f>
        <v>M</v>
      </c>
      <c r="S1191" s="135" t="str">
        <f>_xlfn.XLOOKUP(Tabla20[[#This Row],[nomdepto]],Tabla21[LUGAR],Tabla21[CODLUGAR])</f>
        <v>01.83.02.00.04</v>
      </c>
      <c r="T1191" s="135" t="s">
        <v>3724</v>
      </c>
      <c r="U1191" s="135" t="s">
        <v>3723</v>
      </c>
      <c r="V1191" s="137">
        <v>0</v>
      </c>
      <c r="W1191" s="141">
        <v>0</v>
      </c>
      <c r="X1191" s="137">
        <v>0</v>
      </c>
      <c r="Y1191" s="137">
        <v>0</v>
      </c>
      <c r="Z1191" s="137">
        <v>0</v>
      </c>
      <c r="AA1191" s="139">
        <v>25</v>
      </c>
      <c r="AB1191" s="137">
        <v>0</v>
      </c>
      <c r="AC1191" s="137">
        <v>0</v>
      </c>
      <c r="AD1191" s="139">
        <v>1577.45</v>
      </c>
    </row>
    <row r="1192" spans="1:30" hidden="1">
      <c r="A1192" t="str">
        <f>Tabla20[[#This Row],[cedula]]&amp;Tabla20[[#This Row],[prog]]&amp;LEFT(Tabla20[[#This Row],[tipo]],3)</f>
        <v>0011034578201TEM</v>
      </c>
      <c r="B1192" s="135" t="s">
        <v>2462</v>
      </c>
      <c r="C1192" s="135" t="s">
        <v>2659</v>
      </c>
      <c r="D1192" s="135" t="s">
        <v>2493</v>
      </c>
      <c r="E1192" s="135" t="s">
        <v>3181</v>
      </c>
      <c r="F1192" s="135" t="s">
        <v>3182</v>
      </c>
      <c r="G1192" s="135" t="s">
        <v>3184</v>
      </c>
      <c r="H1192" s="135" t="s">
        <v>2978</v>
      </c>
      <c r="I1192" s="135" t="s">
        <v>2977</v>
      </c>
      <c r="J1192" s="135" t="s">
        <v>99</v>
      </c>
      <c r="K1192" s="142" t="s">
        <v>73</v>
      </c>
      <c r="L1192" s="138">
        <v>55000</v>
      </c>
      <c r="M1192" s="139">
        <v>2559.6799999999998</v>
      </c>
      <c r="N1192" s="139">
        <v>1672</v>
      </c>
      <c r="O1192" s="139">
        <v>1578.5</v>
      </c>
      <c r="P1192" s="138">
        <f>SUM(Tabla20[[#This Row],[ADP]:[SFS - Salud Padres]])</f>
        <v>25</v>
      </c>
      <c r="Q1192" s="138">
        <v>49164.82</v>
      </c>
      <c r="R1192" s="135" t="str">
        <f>_xlfn.XLOOKUP(Tabla20[[#This Row],[cedula]],EMPXSEXO[NODOC],EMPXSEXO[GENERO])</f>
        <v>M</v>
      </c>
      <c r="S1192" s="135" t="str">
        <f>_xlfn.XLOOKUP(Tabla20[[#This Row],[nomdepto]],Tabla21[LUGAR],Tabla21[CODLUGAR])</f>
        <v>01.83.02.00.04</v>
      </c>
      <c r="T1192" s="135" t="s">
        <v>3724</v>
      </c>
      <c r="U1192" s="135" t="s">
        <v>3723</v>
      </c>
      <c r="V1192" s="137">
        <v>0</v>
      </c>
      <c r="W1192" s="137">
        <v>0</v>
      </c>
      <c r="X1192" s="141">
        <v>0</v>
      </c>
      <c r="Y1192" s="137">
        <v>0</v>
      </c>
      <c r="Z1192" s="137">
        <v>0</v>
      </c>
      <c r="AA1192" s="139">
        <v>25</v>
      </c>
      <c r="AB1192" s="137">
        <v>0</v>
      </c>
      <c r="AC1192" s="137">
        <v>0</v>
      </c>
      <c r="AD1192" s="137">
        <v>0</v>
      </c>
    </row>
    <row r="1193" spans="1:30" hidden="1">
      <c r="A1193" t="str">
        <f>Tabla20[[#This Row],[cedula]]&amp;Tabla20[[#This Row],[prog]]&amp;LEFT(Tabla20[[#This Row],[tipo]],3)</f>
        <v>0011275579801TEM</v>
      </c>
      <c r="B1193" s="135" t="s">
        <v>2462</v>
      </c>
      <c r="C1193" s="135" t="s">
        <v>2659</v>
      </c>
      <c r="D1193" s="135" t="s">
        <v>2493</v>
      </c>
      <c r="E1193" s="135" t="s">
        <v>3181</v>
      </c>
      <c r="F1193" s="135" t="s">
        <v>3182</v>
      </c>
      <c r="G1193" s="135" t="s">
        <v>3186</v>
      </c>
      <c r="H1193" s="135" t="s">
        <v>2879</v>
      </c>
      <c r="I1193" s="135" t="s">
        <v>2878</v>
      </c>
      <c r="J1193" s="135" t="s">
        <v>75</v>
      </c>
      <c r="K1193" s="142" t="s">
        <v>73</v>
      </c>
      <c r="L1193" s="138">
        <v>36000</v>
      </c>
      <c r="M1193" s="141">
        <v>0</v>
      </c>
      <c r="N1193" s="139">
        <v>1094.4000000000001</v>
      </c>
      <c r="O1193" s="139">
        <v>1033.2</v>
      </c>
      <c r="P1193" s="138">
        <f>SUM(Tabla20[[#This Row],[ADP]:[SFS - Salud Padres]])</f>
        <v>11071</v>
      </c>
      <c r="Q1193" s="138">
        <v>22801.4</v>
      </c>
      <c r="R1193" s="135" t="str">
        <f>_xlfn.XLOOKUP(Tabla20[[#This Row],[cedula]],EMPXSEXO[NODOC],EMPXSEXO[GENERO])</f>
        <v>M</v>
      </c>
      <c r="S1193" s="135" t="str">
        <f>_xlfn.XLOOKUP(Tabla20[[#This Row],[nomdepto]],Tabla21[LUGAR],Tabla21[CODLUGAR])</f>
        <v>01.83.02.00.04</v>
      </c>
      <c r="T1193" s="135" t="s">
        <v>3724</v>
      </c>
      <c r="U1193" s="135" t="s">
        <v>3723</v>
      </c>
      <c r="V1193" s="137">
        <v>0</v>
      </c>
      <c r="W1193" s="141">
        <v>0</v>
      </c>
      <c r="X1193" s="139">
        <v>11046</v>
      </c>
      <c r="Y1193" s="137">
        <v>0</v>
      </c>
      <c r="Z1193" s="137">
        <v>0</v>
      </c>
      <c r="AA1193" s="139">
        <v>25</v>
      </c>
      <c r="AB1193" s="137">
        <v>0</v>
      </c>
      <c r="AC1193" s="137">
        <v>0</v>
      </c>
      <c r="AD1193" s="141">
        <v>0</v>
      </c>
    </row>
    <row r="1194" spans="1:30" hidden="1">
      <c r="A1194" t="str">
        <f>Tabla20[[#This Row],[cedula]]&amp;Tabla20[[#This Row],[prog]]&amp;LEFT(Tabla20[[#This Row],[tipo]],3)</f>
        <v>4022213765101TEM</v>
      </c>
      <c r="B1194" s="135" t="s">
        <v>2462</v>
      </c>
      <c r="C1194" s="135" t="s">
        <v>2659</v>
      </c>
      <c r="D1194" s="135" t="s">
        <v>2493</v>
      </c>
      <c r="E1194" s="135" t="s">
        <v>3181</v>
      </c>
      <c r="F1194" s="135" t="s">
        <v>3182</v>
      </c>
      <c r="G1194" s="135" t="s">
        <v>3186</v>
      </c>
      <c r="H1194" s="135" t="s">
        <v>2919</v>
      </c>
      <c r="I1194" s="135" t="s">
        <v>2918</v>
      </c>
      <c r="J1194" s="135" t="s">
        <v>75</v>
      </c>
      <c r="K1194" s="142" t="s">
        <v>73</v>
      </c>
      <c r="L1194" s="138">
        <v>36000</v>
      </c>
      <c r="M1194" s="137">
        <v>0</v>
      </c>
      <c r="N1194" s="139">
        <v>1094.4000000000001</v>
      </c>
      <c r="O1194" s="139">
        <v>1033.2</v>
      </c>
      <c r="P1194" s="138">
        <f>SUM(Tabla20[[#This Row],[ADP]:[SFS - Salud Padres]])</f>
        <v>25</v>
      </c>
      <c r="Q1194" s="138">
        <v>33847.4</v>
      </c>
      <c r="R1194" s="135" t="str">
        <f>_xlfn.XLOOKUP(Tabla20[[#This Row],[cedula]],EMPXSEXO[NODOC],EMPXSEXO[GENERO])</f>
        <v>M</v>
      </c>
      <c r="S1194" s="135" t="str">
        <f>_xlfn.XLOOKUP(Tabla20[[#This Row],[nomdepto]],Tabla21[LUGAR],Tabla21[CODLUGAR])</f>
        <v>01.83.02.00.04</v>
      </c>
      <c r="T1194" s="135" t="s">
        <v>3724</v>
      </c>
      <c r="U1194" s="135" t="s">
        <v>3723</v>
      </c>
      <c r="V1194" s="137">
        <v>0</v>
      </c>
      <c r="W1194" s="137">
        <v>0</v>
      </c>
      <c r="X1194" s="137">
        <v>0</v>
      </c>
      <c r="Y1194" s="137">
        <v>0</v>
      </c>
      <c r="Z1194" s="137">
        <v>0</v>
      </c>
      <c r="AA1194" s="139">
        <v>25</v>
      </c>
      <c r="AB1194" s="137">
        <v>0</v>
      </c>
      <c r="AC1194" s="137">
        <v>0</v>
      </c>
      <c r="AD1194" s="137">
        <v>0</v>
      </c>
    </row>
    <row r="1195" spans="1:30" hidden="1">
      <c r="A1195" t="str">
        <f>Tabla20[[#This Row],[cedula]]&amp;Tabla20[[#This Row],[prog]]&amp;LEFT(Tabla20[[#This Row],[tipo]],3)</f>
        <v>0460027452801TEM</v>
      </c>
      <c r="B1195" s="135" t="s">
        <v>2462</v>
      </c>
      <c r="C1195" s="135" t="s">
        <v>2659</v>
      </c>
      <c r="D1195" s="135" t="s">
        <v>2493</v>
      </c>
      <c r="E1195" s="135" t="s">
        <v>3181</v>
      </c>
      <c r="F1195" s="135" t="s">
        <v>3182</v>
      </c>
      <c r="G1195" s="135" t="s">
        <v>3190</v>
      </c>
      <c r="H1195" s="135" t="s">
        <v>3674</v>
      </c>
      <c r="I1195" s="135" t="s">
        <v>3673</v>
      </c>
      <c r="J1195" s="135" t="s">
        <v>75</v>
      </c>
      <c r="K1195" s="142" t="s">
        <v>73</v>
      </c>
      <c r="L1195" s="138">
        <v>20000</v>
      </c>
      <c r="M1195" s="137">
        <v>0</v>
      </c>
      <c r="N1195" s="139">
        <v>608</v>
      </c>
      <c r="O1195" s="139">
        <v>574</v>
      </c>
      <c r="P1195" s="138">
        <f>SUM(Tabla20[[#This Row],[ADP]:[SFS - Salud Padres]])</f>
        <v>25</v>
      </c>
      <c r="Q1195" s="138">
        <v>18793</v>
      </c>
      <c r="R1195" s="135" t="str">
        <f>_xlfn.XLOOKUP(Tabla20[[#This Row],[cedula]],EMPXSEXO[NODOC],EMPXSEXO[GENERO])</f>
        <v>F</v>
      </c>
      <c r="S1195" s="135" t="str">
        <f>_xlfn.XLOOKUP(Tabla20[[#This Row],[nomdepto]],Tabla21[LUGAR],Tabla21[CODLUGAR])</f>
        <v>01.83.02.00.04</v>
      </c>
      <c r="T1195" s="135" t="s">
        <v>3724</v>
      </c>
      <c r="U1195" s="135" t="s">
        <v>3723</v>
      </c>
      <c r="V1195" s="137">
        <v>0</v>
      </c>
      <c r="W1195" s="141">
        <v>0</v>
      </c>
      <c r="X1195" s="137">
        <v>0</v>
      </c>
      <c r="Y1195" s="137">
        <v>0</v>
      </c>
      <c r="Z1195" s="141">
        <v>0</v>
      </c>
      <c r="AA1195" s="139">
        <v>25</v>
      </c>
      <c r="AB1195" s="137">
        <v>0</v>
      </c>
      <c r="AC1195" s="137">
        <v>0</v>
      </c>
      <c r="AD1195" s="137">
        <v>0</v>
      </c>
    </row>
    <row r="1196" spans="1:30" hidden="1">
      <c r="A1196" t="str">
        <f>Tabla20[[#This Row],[cedula]]&amp;Tabla20[[#This Row],[prog]]&amp;LEFT(Tabla20[[#This Row],[tipo]],3)</f>
        <v>0010248552101TEM</v>
      </c>
      <c r="B1196" s="135" t="s">
        <v>2462</v>
      </c>
      <c r="C1196" s="135" t="s">
        <v>2659</v>
      </c>
      <c r="D1196" s="135" t="s">
        <v>2493</v>
      </c>
      <c r="E1196" s="135" t="s">
        <v>3181</v>
      </c>
      <c r="F1196" s="135" t="s">
        <v>3182</v>
      </c>
      <c r="G1196" s="135" t="s">
        <v>3186</v>
      </c>
      <c r="H1196" s="135" t="s">
        <v>2881</v>
      </c>
      <c r="I1196" s="135" t="s">
        <v>2880</v>
      </c>
      <c r="J1196" s="135" t="s">
        <v>75</v>
      </c>
      <c r="K1196" s="142" t="s">
        <v>73</v>
      </c>
      <c r="L1196" s="138">
        <v>20000</v>
      </c>
      <c r="M1196" s="137">
        <v>0</v>
      </c>
      <c r="N1196" s="139">
        <v>608</v>
      </c>
      <c r="O1196" s="139">
        <v>574</v>
      </c>
      <c r="P1196" s="138">
        <f>SUM(Tabla20[[#This Row],[ADP]:[SFS - Salud Padres]])</f>
        <v>25</v>
      </c>
      <c r="Q1196" s="138">
        <v>18793</v>
      </c>
      <c r="R1196" s="135" t="str">
        <f>_xlfn.XLOOKUP(Tabla20[[#This Row],[cedula]],EMPXSEXO[NODOC],EMPXSEXO[GENERO])</f>
        <v>M</v>
      </c>
      <c r="S1196" s="135" t="str">
        <f>_xlfn.XLOOKUP(Tabla20[[#This Row],[nomdepto]],Tabla21[LUGAR],Tabla21[CODLUGAR])</f>
        <v>01.83.02.00.04</v>
      </c>
      <c r="T1196" s="135" t="s">
        <v>3724</v>
      </c>
      <c r="U1196" s="135" t="s">
        <v>3723</v>
      </c>
      <c r="V1196" s="137">
        <v>0</v>
      </c>
      <c r="W1196" s="137">
        <v>0</v>
      </c>
      <c r="X1196" s="141">
        <v>0</v>
      </c>
      <c r="Y1196" s="137">
        <v>0</v>
      </c>
      <c r="Z1196" s="137">
        <v>0</v>
      </c>
      <c r="AA1196" s="139">
        <v>25</v>
      </c>
      <c r="AB1196" s="137">
        <v>0</v>
      </c>
      <c r="AC1196" s="137">
        <v>0</v>
      </c>
      <c r="AD1196" s="137">
        <v>0</v>
      </c>
    </row>
    <row r="1197" spans="1:30" hidden="1">
      <c r="A1197" t="str">
        <f>Tabla20[[#This Row],[cedula]]&amp;Tabla20[[#This Row],[prog]]&amp;LEFT(Tabla20[[#This Row],[tipo]],3)</f>
        <v>0010495315301TEM</v>
      </c>
      <c r="B1197" s="135" t="s">
        <v>2462</v>
      </c>
      <c r="C1197" s="135" t="s">
        <v>2659</v>
      </c>
      <c r="D1197" s="135" t="s">
        <v>2493</v>
      </c>
      <c r="E1197" s="135" t="s">
        <v>3181</v>
      </c>
      <c r="F1197" s="135" t="s">
        <v>3182</v>
      </c>
      <c r="G1197" s="135" t="s">
        <v>3193</v>
      </c>
      <c r="H1197" s="135" t="s">
        <v>3686</v>
      </c>
      <c r="I1197" s="135" t="s">
        <v>3685</v>
      </c>
      <c r="J1197" s="135" t="s">
        <v>75</v>
      </c>
      <c r="K1197" s="142" t="s">
        <v>73</v>
      </c>
      <c r="L1197" s="138">
        <v>20000</v>
      </c>
      <c r="M1197" s="137">
        <v>0</v>
      </c>
      <c r="N1197" s="139">
        <v>608</v>
      </c>
      <c r="O1197" s="139">
        <v>574</v>
      </c>
      <c r="P1197" s="138">
        <f>SUM(Tabla20[[#This Row],[ADP]:[SFS - Salud Padres]])</f>
        <v>25</v>
      </c>
      <c r="Q1197" s="138">
        <v>18793</v>
      </c>
      <c r="R1197" s="135" t="str">
        <f>_xlfn.XLOOKUP(Tabla20[[#This Row],[cedula]],EMPXSEXO[NODOC],EMPXSEXO[GENERO])</f>
        <v>M</v>
      </c>
      <c r="S1197" s="135" t="str">
        <f>_xlfn.XLOOKUP(Tabla20[[#This Row],[nomdepto]],Tabla21[LUGAR],Tabla21[CODLUGAR])</f>
        <v>01.83.02.00.04</v>
      </c>
      <c r="T1197" s="135" t="s">
        <v>3724</v>
      </c>
      <c r="U1197" s="135" t="s">
        <v>3723</v>
      </c>
      <c r="V1197" s="137">
        <v>0</v>
      </c>
      <c r="W1197" s="137">
        <v>0</v>
      </c>
      <c r="X1197" s="141">
        <v>0</v>
      </c>
      <c r="Y1197" s="137">
        <v>0</v>
      </c>
      <c r="Z1197" s="137">
        <v>0</v>
      </c>
      <c r="AA1197" s="139">
        <v>25</v>
      </c>
      <c r="AB1197" s="137">
        <v>0</v>
      </c>
      <c r="AC1197" s="137">
        <v>0</v>
      </c>
      <c r="AD1197" s="137">
        <v>0</v>
      </c>
    </row>
    <row r="1198" spans="1:30" hidden="1">
      <c r="A1198" t="str">
        <f>Tabla20[[#This Row],[cedula]]&amp;Tabla20[[#This Row],[prog]]&amp;LEFT(Tabla20[[#This Row],[tipo]],3)</f>
        <v>4021465197401TEM</v>
      </c>
      <c r="B1198" s="135" t="s">
        <v>2462</v>
      </c>
      <c r="C1198" s="135" t="s">
        <v>2659</v>
      </c>
      <c r="D1198" s="135" t="s">
        <v>2493</v>
      </c>
      <c r="E1198" s="135" t="s">
        <v>3181</v>
      </c>
      <c r="F1198" s="135" t="s">
        <v>3182</v>
      </c>
      <c r="G1198" s="135" t="s">
        <v>3186</v>
      </c>
      <c r="H1198" s="135" t="s">
        <v>2917</v>
      </c>
      <c r="I1198" s="135" t="s">
        <v>2916</v>
      </c>
      <c r="J1198" s="135" t="s">
        <v>75</v>
      </c>
      <c r="K1198" s="142" t="s">
        <v>73</v>
      </c>
      <c r="L1198" s="138">
        <v>20000</v>
      </c>
      <c r="M1198" s="141">
        <v>0</v>
      </c>
      <c r="N1198" s="139">
        <v>608</v>
      </c>
      <c r="O1198" s="139">
        <v>574</v>
      </c>
      <c r="P1198" s="138">
        <f>SUM(Tabla20[[#This Row],[ADP]:[SFS - Salud Padres]])</f>
        <v>25</v>
      </c>
      <c r="Q1198" s="138">
        <v>18793</v>
      </c>
      <c r="R1198" s="135" t="str">
        <f>_xlfn.XLOOKUP(Tabla20[[#This Row],[cedula]],EMPXSEXO[NODOC],EMPXSEXO[GENERO])</f>
        <v>F</v>
      </c>
      <c r="S1198" s="135" t="str">
        <f>_xlfn.XLOOKUP(Tabla20[[#This Row],[nomdepto]],Tabla21[LUGAR],Tabla21[CODLUGAR])</f>
        <v>01.83.02.00.04</v>
      </c>
      <c r="T1198" s="135" t="s">
        <v>3724</v>
      </c>
      <c r="U1198" s="135" t="s">
        <v>3723</v>
      </c>
      <c r="V1198" s="137">
        <v>0</v>
      </c>
      <c r="W1198" s="141">
        <v>0</v>
      </c>
      <c r="X1198" s="141">
        <v>0</v>
      </c>
      <c r="Y1198" s="137">
        <v>0</v>
      </c>
      <c r="Z1198" s="141">
        <v>0</v>
      </c>
      <c r="AA1198" s="139">
        <v>25</v>
      </c>
      <c r="AB1198" s="137">
        <v>0</v>
      </c>
      <c r="AC1198" s="137">
        <v>0</v>
      </c>
      <c r="AD1198" s="137">
        <v>0</v>
      </c>
    </row>
    <row r="1199" spans="1:30" hidden="1">
      <c r="A1199" t="str">
        <f>Tabla20[[#This Row],[cedula]]&amp;Tabla20[[#This Row],[prog]]&amp;LEFT(Tabla20[[#This Row],[tipo]],3)</f>
        <v>0010387220601TEM</v>
      </c>
      <c r="B1199" s="135" t="s">
        <v>2462</v>
      </c>
      <c r="C1199" s="135" t="s">
        <v>2659</v>
      </c>
      <c r="D1199" s="135" t="s">
        <v>2493</v>
      </c>
      <c r="E1199" s="135" t="s">
        <v>3181</v>
      </c>
      <c r="F1199" s="135" t="s">
        <v>3182</v>
      </c>
      <c r="G1199" s="135" t="s">
        <v>3186</v>
      </c>
      <c r="H1199" s="135" t="s">
        <v>2972</v>
      </c>
      <c r="I1199" s="135" t="s">
        <v>2971</v>
      </c>
      <c r="J1199" s="135" t="s">
        <v>75</v>
      </c>
      <c r="K1199" s="142" t="s">
        <v>73</v>
      </c>
      <c r="L1199" s="138">
        <v>20000</v>
      </c>
      <c r="M1199" s="137">
        <v>0</v>
      </c>
      <c r="N1199" s="139">
        <v>608</v>
      </c>
      <c r="O1199" s="139">
        <v>574</v>
      </c>
      <c r="P1199" s="138">
        <f>SUM(Tabla20[[#This Row],[ADP]:[SFS - Salud Padres]])</f>
        <v>25</v>
      </c>
      <c r="Q1199" s="138">
        <v>18793</v>
      </c>
      <c r="R1199" s="135" t="str">
        <f>_xlfn.XLOOKUP(Tabla20[[#This Row],[cedula]],EMPXSEXO[NODOC],EMPXSEXO[GENERO])</f>
        <v>M</v>
      </c>
      <c r="S1199" s="135" t="str">
        <f>_xlfn.XLOOKUP(Tabla20[[#This Row],[nomdepto]],Tabla21[LUGAR],Tabla21[CODLUGAR])</f>
        <v>01.83.02.00.04</v>
      </c>
      <c r="T1199" s="135" t="s">
        <v>3724</v>
      </c>
      <c r="U1199" s="135" t="s">
        <v>3723</v>
      </c>
      <c r="V1199" s="137">
        <v>0</v>
      </c>
      <c r="W1199" s="141">
        <v>0</v>
      </c>
      <c r="X1199" s="141">
        <v>0</v>
      </c>
      <c r="Y1199" s="137">
        <v>0</v>
      </c>
      <c r="Z1199" s="137">
        <v>0</v>
      </c>
      <c r="AA1199" s="139">
        <v>25</v>
      </c>
      <c r="AB1199" s="137">
        <v>0</v>
      </c>
      <c r="AC1199" s="137">
        <v>0</v>
      </c>
      <c r="AD1199" s="137">
        <v>0</v>
      </c>
    </row>
    <row r="1200" spans="1:30" hidden="1">
      <c r="A1200" t="str">
        <f>Tabla20[[#This Row],[cedula]]&amp;Tabla20[[#This Row],[prog]]&amp;LEFT(Tabla20[[#This Row],[tipo]],3)</f>
        <v>0010184491801TEM</v>
      </c>
      <c r="B1200" s="135" t="s">
        <v>2462</v>
      </c>
      <c r="C1200" s="135" t="s">
        <v>2659</v>
      </c>
      <c r="D1200" s="135" t="s">
        <v>2493</v>
      </c>
      <c r="E1200" s="135" t="s">
        <v>3181</v>
      </c>
      <c r="F1200" s="135" t="s">
        <v>3182</v>
      </c>
      <c r="G1200" s="135" t="s">
        <v>3185</v>
      </c>
      <c r="H1200" s="135" t="s">
        <v>2237</v>
      </c>
      <c r="I1200" s="135" t="s">
        <v>1336</v>
      </c>
      <c r="J1200" s="135" t="s">
        <v>109</v>
      </c>
      <c r="K1200" s="142" t="s">
        <v>73</v>
      </c>
      <c r="L1200" s="138">
        <v>16500</v>
      </c>
      <c r="M1200" s="137">
        <v>0</v>
      </c>
      <c r="N1200" s="139">
        <v>501.6</v>
      </c>
      <c r="O1200" s="139">
        <v>473.55</v>
      </c>
      <c r="P1200" s="138">
        <f>SUM(Tabla20[[#This Row],[ADP]:[SFS - Salud Padres]])</f>
        <v>571</v>
      </c>
      <c r="Q1200" s="138">
        <v>14953.85</v>
      </c>
      <c r="R1200" s="135" t="str">
        <f>_xlfn.XLOOKUP(Tabla20[[#This Row],[cedula]],EMPXSEXO[NODOC],EMPXSEXO[GENERO])</f>
        <v>F</v>
      </c>
      <c r="S1200" s="135" t="str">
        <f>_xlfn.XLOOKUP(Tabla20[[#This Row],[nomdepto]],Tabla21[LUGAR],Tabla21[CODLUGAR])</f>
        <v>01.83.02.00.04</v>
      </c>
      <c r="T1200" s="135" t="s">
        <v>3724</v>
      </c>
      <c r="U1200" s="135" t="s">
        <v>3723</v>
      </c>
      <c r="V1200" s="137">
        <v>0</v>
      </c>
      <c r="W1200" s="141">
        <v>0</v>
      </c>
      <c r="X1200" s="139">
        <v>546</v>
      </c>
      <c r="Y1200" s="137">
        <v>0</v>
      </c>
      <c r="Z1200" s="141">
        <v>0</v>
      </c>
      <c r="AA1200" s="139">
        <v>25</v>
      </c>
      <c r="AB1200" s="137">
        <v>0</v>
      </c>
      <c r="AC1200" s="137">
        <v>0</v>
      </c>
      <c r="AD1200" s="137">
        <v>0</v>
      </c>
    </row>
    <row r="1201" spans="1:30" hidden="1">
      <c r="A1201" t="str">
        <f>Tabla20[[#This Row],[cedula]]&amp;Tabla20[[#This Row],[prog]]&amp;LEFT(Tabla20[[#This Row],[tipo]],3)</f>
        <v>0100108389601TEM</v>
      </c>
      <c r="B1201" s="135" t="s">
        <v>2462</v>
      </c>
      <c r="C1201" s="135" t="s">
        <v>2659</v>
      </c>
      <c r="D1201" s="135" t="s">
        <v>2493</v>
      </c>
      <c r="E1201" s="135" t="s">
        <v>3181</v>
      </c>
      <c r="F1201" s="135" t="s">
        <v>3182</v>
      </c>
      <c r="G1201" s="135" t="s">
        <v>3186</v>
      </c>
      <c r="H1201" s="135" t="s">
        <v>2870</v>
      </c>
      <c r="I1201" s="135" t="s">
        <v>2869</v>
      </c>
      <c r="J1201" s="135" t="s">
        <v>1559</v>
      </c>
      <c r="K1201" s="142" t="s">
        <v>914</v>
      </c>
      <c r="L1201" s="138">
        <v>36000</v>
      </c>
      <c r="M1201" s="141">
        <v>0</v>
      </c>
      <c r="N1201" s="139">
        <v>1094.4000000000001</v>
      </c>
      <c r="O1201" s="139">
        <v>1033.2</v>
      </c>
      <c r="P1201" s="138">
        <f>SUM(Tabla20[[#This Row],[ADP]:[SFS - Salud Padres]])</f>
        <v>25</v>
      </c>
      <c r="Q1201" s="138">
        <v>33847.4</v>
      </c>
      <c r="R1201" s="135" t="str">
        <f>_xlfn.XLOOKUP(Tabla20[[#This Row],[cedula]],EMPXSEXO[NODOC],EMPXSEXO[GENERO])</f>
        <v>M</v>
      </c>
      <c r="S1201" s="135" t="str">
        <f>_xlfn.XLOOKUP(Tabla20[[#This Row],[nomdepto]],Tabla21[LUGAR],Tabla21[CODLUGAR])</f>
        <v>01.83.02.00.05</v>
      </c>
      <c r="T1201" s="135" t="s">
        <v>3724</v>
      </c>
      <c r="U1201" s="135" t="s">
        <v>3723</v>
      </c>
      <c r="V1201" s="137">
        <v>0</v>
      </c>
      <c r="W1201" s="137">
        <v>0</v>
      </c>
      <c r="X1201" s="141">
        <v>0</v>
      </c>
      <c r="Y1201" s="137">
        <v>0</v>
      </c>
      <c r="Z1201" s="141">
        <v>0</v>
      </c>
      <c r="AA1201" s="139">
        <v>25</v>
      </c>
      <c r="AB1201" s="137">
        <v>0</v>
      </c>
      <c r="AC1201" s="137">
        <v>0</v>
      </c>
      <c r="AD1201" s="137">
        <v>0</v>
      </c>
    </row>
    <row r="1202" spans="1:30" hidden="1">
      <c r="A1202" t="str">
        <f>Tabla20[[#This Row],[cedula]]&amp;Tabla20[[#This Row],[prog]]&amp;LEFT(Tabla20[[#This Row],[tipo]],3)</f>
        <v>4022608025301TEM</v>
      </c>
      <c r="B1202" s="135" t="s">
        <v>2462</v>
      </c>
      <c r="C1202" s="135" t="s">
        <v>2659</v>
      </c>
      <c r="D1202" s="135" t="s">
        <v>2493</v>
      </c>
      <c r="E1202" s="135" t="s">
        <v>3181</v>
      </c>
      <c r="F1202" s="135" t="s">
        <v>3182</v>
      </c>
      <c r="G1202" s="135" t="s">
        <v>3184</v>
      </c>
      <c r="H1202" s="135" t="s">
        <v>2243</v>
      </c>
      <c r="I1202" s="135" t="s">
        <v>1686</v>
      </c>
      <c r="J1202" s="135" t="s">
        <v>128</v>
      </c>
      <c r="K1202" s="142" t="s">
        <v>1057</v>
      </c>
      <c r="L1202" s="138">
        <v>100000</v>
      </c>
      <c r="M1202" s="139">
        <v>12105.37</v>
      </c>
      <c r="N1202" s="139">
        <v>3040</v>
      </c>
      <c r="O1202" s="139">
        <v>2870</v>
      </c>
      <c r="P1202" s="138">
        <f>SUM(Tabla20[[#This Row],[ADP]:[SFS - Salud Padres]])</f>
        <v>25</v>
      </c>
      <c r="Q1202" s="138">
        <v>81959.63</v>
      </c>
      <c r="R1202" s="135" t="str">
        <f>_xlfn.XLOOKUP(Tabla20[[#This Row],[cedula]],EMPXSEXO[NODOC],EMPXSEXO[GENERO])</f>
        <v>M</v>
      </c>
      <c r="S1202" s="135" t="str">
        <f>_xlfn.XLOOKUP(Tabla20[[#This Row],[nomdepto]],Tabla21[LUGAR],Tabla21[CODLUGAR])</f>
        <v>01.83.02.00.06</v>
      </c>
      <c r="T1202" s="135" t="s">
        <v>3724</v>
      </c>
      <c r="U1202" s="135" t="s">
        <v>3723</v>
      </c>
      <c r="V1202" s="137">
        <v>0</v>
      </c>
      <c r="W1202" s="141">
        <v>0</v>
      </c>
      <c r="X1202" s="141">
        <v>0</v>
      </c>
      <c r="Y1202" s="137">
        <v>0</v>
      </c>
      <c r="Z1202" s="141">
        <v>0</v>
      </c>
      <c r="AA1202" s="139">
        <v>25</v>
      </c>
      <c r="AB1202" s="137">
        <v>0</v>
      </c>
      <c r="AC1202" s="137">
        <v>0</v>
      </c>
      <c r="AD1202" s="137">
        <v>0</v>
      </c>
    </row>
    <row r="1203" spans="1:30" hidden="1">
      <c r="A1203" t="str">
        <f>Tabla20[[#This Row],[cedula]]&amp;Tabla20[[#This Row],[prog]]&amp;LEFT(Tabla20[[#This Row],[tipo]],3)</f>
        <v>4022208183401TEM</v>
      </c>
      <c r="B1203" s="135" t="s">
        <v>2462</v>
      </c>
      <c r="C1203" s="135" t="s">
        <v>2659</v>
      </c>
      <c r="D1203" s="135" t="s">
        <v>2493</v>
      </c>
      <c r="E1203" s="135" t="s">
        <v>3181</v>
      </c>
      <c r="F1203" s="135" t="s">
        <v>3182</v>
      </c>
      <c r="G1203" s="135" t="s">
        <v>3184</v>
      </c>
      <c r="H1203" s="135" t="s">
        <v>2840</v>
      </c>
      <c r="I1203" s="135" t="s">
        <v>2839</v>
      </c>
      <c r="J1203" s="135" t="s">
        <v>964</v>
      </c>
      <c r="K1203" s="142" t="s">
        <v>7</v>
      </c>
      <c r="L1203" s="138">
        <v>40000</v>
      </c>
      <c r="M1203" s="139">
        <v>442.65</v>
      </c>
      <c r="N1203" s="139">
        <v>1216</v>
      </c>
      <c r="O1203" s="139">
        <v>1148</v>
      </c>
      <c r="P1203" s="138">
        <f>SUM(Tabla20[[#This Row],[ADP]:[SFS - Salud Padres]])</f>
        <v>25</v>
      </c>
      <c r="Q1203" s="138">
        <v>37168.35</v>
      </c>
      <c r="R1203" s="135" t="str">
        <f>_xlfn.XLOOKUP(Tabla20[[#This Row],[cedula]],EMPXSEXO[NODOC],EMPXSEXO[GENERO])</f>
        <v>M</v>
      </c>
      <c r="S1203" s="135" t="str">
        <f>_xlfn.XLOOKUP(Tabla20[[#This Row],[nomdepto]],Tabla21[LUGAR],Tabla21[CODLUGAR])</f>
        <v>01.83.02.00.07</v>
      </c>
      <c r="T1203" s="135" t="s">
        <v>3724</v>
      </c>
      <c r="U1203" s="135" t="s">
        <v>3723</v>
      </c>
      <c r="V1203" s="137">
        <v>0</v>
      </c>
      <c r="W1203" s="137">
        <v>0</v>
      </c>
      <c r="X1203" s="141">
        <v>0</v>
      </c>
      <c r="Y1203" s="137">
        <v>0</v>
      </c>
      <c r="Z1203" s="141">
        <v>0</v>
      </c>
      <c r="AA1203" s="139">
        <v>25</v>
      </c>
      <c r="AB1203" s="137">
        <v>0</v>
      </c>
      <c r="AC1203" s="137">
        <v>0</v>
      </c>
      <c r="AD1203" s="137">
        <v>0</v>
      </c>
    </row>
    <row r="1204" spans="1:30" hidden="1">
      <c r="A1204" t="str">
        <f>Tabla20[[#This Row],[cedula]]&amp;Tabla20[[#This Row],[prog]]&amp;LEFT(Tabla20[[#This Row],[tipo]],3)</f>
        <v>0500006377501TEM</v>
      </c>
      <c r="B1204" s="135" t="s">
        <v>2462</v>
      </c>
      <c r="C1204" s="135" t="s">
        <v>2659</v>
      </c>
      <c r="D1204" s="135" t="s">
        <v>2493</v>
      </c>
      <c r="E1204" s="135" t="s">
        <v>3181</v>
      </c>
      <c r="F1204" s="135" t="s">
        <v>3182</v>
      </c>
      <c r="G1204" s="135" t="s">
        <v>3184</v>
      </c>
      <c r="H1204" s="135" t="s">
        <v>2948</v>
      </c>
      <c r="I1204" s="135" t="s">
        <v>3281</v>
      </c>
      <c r="J1204" s="135" t="s">
        <v>255</v>
      </c>
      <c r="K1204" s="142" t="s">
        <v>807</v>
      </c>
      <c r="L1204" s="138">
        <v>60000</v>
      </c>
      <c r="M1204" s="139">
        <v>3486.68</v>
      </c>
      <c r="N1204" s="139">
        <v>1824</v>
      </c>
      <c r="O1204" s="139">
        <v>1722</v>
      </c>
      <c r="P1204" s="138">
        <f>SUM(Tabla20[[#This Row],[ADP]:[SFS - Salud Padres]])</f>
        <v>25</v>
      </c>
      <c r="Q1204" s="138">
        <v>52942.32</v>
      </c>
      <c r="R1204" s="135" t="str">
        <f>_xlfn.XLOOKUP(Tabla20[[#This Row],[cedula]],EMPXSEXO[NODOC],EMPXSEXO[GENERO])</f>
        <v>F</v>
      </c>
      <c r="S1204" s="135" t="str">
        <f>_xlfn.XLOOKUP(Tabla20[[#This Row],[nomdepto]],Tabla21[LUGAR],Tabla21[CODLUGAR])</f>
        <v>01.83.03</v>
      </c>
      <c r="T1204" s="135" t="s">
        <v>3724</v>
      </c>
      <c r="U1204" s="135" t="s">
        <v>3723</v>
      </c>
      <c r="V1204" s="137">
        <v>0</v>
      </c>
      <c r="W1204" s="137">
        <v>0</v>
      </c>
      <c r="X1204" s="137">
        <v>0</v>
      </c>
      <c r="Y1204" s="137">
        <v>0</v>
      </c>
      <c r="Z1204" s="137">
        <v>0</v>
      </c>
      <c r="AA1204" s="139">
        <v>25</v>
      </c>
      <c r="AB1204" s="137">
        <v>0</v>
      </c>
      <c r="AC1204" s="137">
        <v>0</v>
      </c>
      <c r="AD1204" s="137">
        <v>0</v>
      </c>
    </row>
    <row r="1205" spans="1:30" hidden="1">
      <c r="A1205" t="str">
        <f>Tabla20[[#This Row],[cedula]]&amp;Tabla20[[#This Row],[prog]]&amp;LEFT(Tabla20[[#This Row],[tipo]],3)</f>
        <v>0011348281401TEM</v>
      </c>
      <c r="B1205" s="135" t="s">
        <v>2462</v>
      </c>
      <c r="C1205" s="135" t="s">
        <v>2659</v>
      </c>
      <c r="D1205" s="135" t="s">
        <v>2493</v>
      </c>
      <c r="E1205" s="135" t="s">
        <v>3181</v>
      </c>
      <c r="F1205" s="135" t="s">
        <v>3182</v>
      </c>
      <c r="G1205" s="135" t="s">
        <v>3186</v>
      </c>
      <c r="H1205" s="135" t="s">
        <v>2614</v>
      </c>
      <c r="I1205" s="135" t="s">
        <v>2583</v>
      </c>
      <c r="J1205" s="135" t="s">
        <v>2584</v>
      </c>
      <c r="K1205" s="142" t="s">
        <v>807</v>
      </c>
      <c r="L1205" s="138">
        <v>36000</v>
      </c>
      <c r="M1205" s="137">
        <v>0</v>
      </c>
      <c r="N1205" s="139">
        <v>1094.4000000000001</v>
      </c>
      <c r="O1205" s="139">
        <v>1033.2</v>
      </c>
      <c r="P1205" s="138">
        <f>SUM(Tabla20[[#This Row],[ADP]:[SFS - Salud Padres]])</f>
        <v>4223.05</v>
      </c>
      <c r="Q1205" s="138">
        <v>29649.35</v>
      </c>
      <c r="R1205" s="135" t="str">
        <f>_xlfn.XLOOKUP(Tabla20[[#This Row],[cedula]],EMPXSEXO[NODOC],EMPXSEXO[GENERO])</f>
        <v>M</v>
      </c>
      <c r="S1205" s="135" t="str">
        <f>_xlfn.XLOOKUP(Tabla20[[#This Row],[nomdepto]],Tabla21[LUGAR],Tabla21[CODLUGAR])</f>
        <v>01.83.03</v>
      </c>
      <c r="T1205" s="135" t="s">
        <v>3724</v>
      </c>
      <c r="U1205" s="135" t="s">
        <v>3723</v>
      </c>
      <c r="V1205" s="137">
        <v>0</v>
      </c>
      <c r="W1205" s="137">
        <v>0</v>
      </c>
      <c r="X1205" s="139">
        <v>4198.05</v>
      </c>
      <c r="Y1205" s="137">
        <v>0</v>
      </c>
      <c r="Z1205" s="137">
        <v>0</v>
      </c>
      <c r="AA1205" s="139">
        <v>25</v>
      </c>
      <c r="AB1205" s="137">
        <v>0</v>
      </c>
      <c r="AC1205" s="137">
        <v>0</v>
      </c>
      <c r="AD1205" s="137">
        <v>0</v>
      </c>
    </row>
    <row r="1206" spans="1:30" hidden="1">
      <c r="A1206" t="str">
        <f>Tabla20[[#This Row],[cedula]]&amp;Tabla20[[#This Row],[prog]]&amp;LEFT(Tabla20[[#This Row],[tipo]],3)</f>
        <v>4020042432901TEM</v>
      </c>
      <c r="B1206" s="135" t="s">
        <v>2462</v>
      </c>
      <c r="C1206" s="135" t="s">
        <v>2659</v>
      </c>
      <c r="D1206" s="135" t="s">
        <v>2493</v>
      </c>
      <c r="E1206" s="135" t="s">
        <v>3181</v>
      </c>
      <c r="F1206" s="135" t="s">
        <v>3182</v>
      </c>
      <c r="G1206" s="135" t="s">
        <v>3186</v>
      </c>
      <c r="H1206" s="135" t="s">
        <v>3026</v>
      </c>
      <c r="I1206" s="135" t="s">
        <v>3046</v>
      </c>
      <c r="J1206" s="135" t="s">
        <v>2584</v>
      </c>
      <c r="K1206" s="142" t="s">
        <v>807</v>
      </c>
      <c r="L1206" s="138">
        <v>36000</v>
      </c>
      <c r="M1206" s="137">
        <v>0</v>
      </c>
      <c r="N1206" s="139">
        <v>1094.4000000000001</v>
      </c>
      <c r="O1206" s="139">
        <v>1033.2</v>
      </c>
      <c r="P1206" s="138">
        <f>SUM(Tabla20[[#This Row],[ADP]:[SFS - Salud Padres]])</f>
        <v>25</v>
      </c>
      <c r="Q1206" s="138">
        <v>33847.4</v>
      </c>
      <c r="R1206" s="135" t="str">
        <f>_xlfn.XLOOKUP(Tabla20[[#This Row],[cedula]],EMPXSEXO[NODOC],EMPXSEXO[GENERO])</f>
        <v>F</v>
      </c>
      <c r="S1206" s="135" t="str">
        <f>_xlfn.XLOOKUP(Tabla20[[#This Row],[nomdepto]],Tabla21[LUGAR],Tabla21[CODLUGAR])</f>
        <v>01.83.03</v>
      </c>
      <c r="T1206" s="135" t="s">
        <v>3724</v>
      </c>
      <c r="U1206" s="135" t="s">
        <v>3723</v>
      </c>
      <c r="V1206" s="137">
        <v>0</v>
      </c>
      <c r="W1206" s="137">
        <v>0</v>
      </c>
      <c r="X1206" s="137">
        <v>0</v>
      </c>
      <c r="Y1206" s="137">
        <v>0</v>
      </c>
      <c r="Z1206" s="137">
        <v>0</v>
      </c>
      <c r="AA1206" s="139">
        <v>25</v>
      </c>
      <c r="AB1206" s="137">
        <v>0</v>
      </c>
      <c r="AC1206" s="137">
        <v>0</v>
      </c>
      <c r="AD1206" s="137">
        <v>0</v>
      </c>
    </row>
    <row r="1207" spans="1:30" hidden="1">
      <c r="A1207" t="str">
        <f>Tabla20[[#This Row],[cedula]]&amp;Tabla20[[#This Row],[prog]]&amp;LEFT(Tabla20[[#This Row],[tipo]],3)</f>
        <v>0011889519201TEM</v>
      </c>
      <c r="B1207" s="135" t="s">
        <v>2462</v>
      </c>
      <c r="C1207" s="135" t="s">
        <v>2659</v>
      </c>
      <c r="D1207" s="135" t="s">
        <v>2493</v>
      </c>
      <c r="E1207" s="135" t="s">
        <v>3181</v>
      </c>
      <c r="F1207" s="135" t="s">
        <v>3182</v>
      </c>
      <c r="G1207" s="135" t="s">
        <v>3186</v>
      </c>
      <c r="H1207" s="135" t="s">
        <v>3017</v>
      </c>
      <c r="I1207" s="135" t="s">
        <v>3037</v>
      </c>
      <c r="J1207" s="135" t="s">
        <v>2584</v>
      </c>
      <c r="K1207" s="142" t="s">
        <v>807</v>
      </c>
      <c r="L1207" s="138">
        <v>36000</v>
      </c>
      <c r="M1207" s="141">
        <v>0</v>
      </c>
      <c r="N1207" s="139">
        <v>1094.4000000000001</v>
      </c>
      <c r="O1207" s="139">
        <v>1033.2</v>
      </c>
      <c r="P1207" s="138">
        <f>SUM(Tabla20[[#This Row],[ADP]:[SFS - Salud Padres]])</f>
        <v>10071</v>
      </c>
      <c r="Q1207" s="138">
        <v>23801.4</v>
      </c>
      <c r="R1207" s="135" t="str">
        <f>_xlfn.XLOOKUP(Tabla20[[#This Row],[cedula]],EMPXSEXO[NODOC],EMPXSEXO[GENERO])</f>
        <v>M</v>
      </c>
      <c r="S1207" s="135" t="str">
        <f>_xlfn.XLOOKUP(Tabla20[[#This Row],[nomdepto]],Tabla21[LUGAR],Tabla21[CODLUGAR])</f>
        <v>01.83.03</v>
      </c>
      <c r="T1207" s="135" t="s">
        <v>3724</v>
      </c>
      <c r="U1207" s="135" t="s">
        <v>3723</v>
      </c>
      <c r="V1207" s="137">
        <v>0</v>
      </c>
      <c r="W1207" s="137">
        <v>0</v>
      </c>
      <c r="X1207" s="139">
        <v>10046</v>
      </c>
      <c r="Y1207" s="137">
        <v>0</v>
      </c>
      <c r="Z1207" s="141">
        <v>0</v>
      </c>
      <c r="AA1207" s="139">
        <v>25</v>
      </c>
      <c r="AB1207" s="137">
        <v>0</v>
      </c>
      <c r="AC1207" s="137">
        <v>0</v>
      </c>
      <c r="AD1207" s="137">
        <v>0</v>
      </c>
    </row>
    <row r="1208" spans="1:30" hidden="1">
      <c r="A1208" t="str">
        <f>Tabla20[[#This Row],[cedula]]&amp;Tabla20[[#This Row],[prog]]&amp;LEFT(Tabla20[[#This Row],[tipo]],3)</f>
        <v>4021220716701TEM</v>
      </c>
      <c r="B1208" s="135" t="s">
        <v>2462</v>
      </c>
      <c r="C1208" s="135" t="s">
        <v>2659</v>
      </c>
      <c r="D1208" s="135" t="s">
        <v>2493</v>
      </c>
      <c r="E1208" s="135" t="s">
        <v>3181</v>
      </c>
      <c r="F1208" s="135" t="s">
        <v>3182</v>
      </c>
      <c r="G1208" s="135" t="s">
        <v>3186</v>
      </c>
      <c r="H1208" s="135" t="s">
        <v>3027</v>
      </c>
      <c r="I1208" s="135" t="s">
        <v>3282</v>
      </c>
      <c r="J1208" s="135" t="s">
        <v>2584</v>
      </c>
      <c r="K1208" s="142" t="s">
        <v>807</v>
      </c>
      <c r="L1208" s="138">
        <v>36000</v>
      </c>
      <c r="M1208" s="137">
        <v>0</v>
      </c>
      <c r="N1208" s="139">
        <v>1094.4000000000001</v>
      </c>
      <c r="O1208" s="139">
        <v>1033.2</v>
      </c>
      <c r="P1208" s="138">
        <f>SUM(Tabla20[[#This Row],[ADP]:[SFS - Salud Padres]])</f>
        <v>12071</v>
      </c>
      <c r="Q1208" s="138">
        <v>21801.4</v>
      </c>
      <c r="R1208" s="135" t="str">
        <f>_xlfn.XLOOKUP(Tabla20[[#This Row],[cedula]],EMPXSEXO[NODOC],EMPXSEXO[GENERO])</f>
        <v>F</v>
      </c>
      <c r="S1208" s="135" t="str">
        <f>_xlfn.XLOOKUP(Tabla20[[#This Row],[nomdepto]],Tabla21[LUGAR],Tabla21[CODLUGAR])</f>
        <v>01.83.03</v>
      </c>
      <c r="T1208" s="135" t="s">
        <v>3724</v>
      </c>
      <c r="U1208" s="135" t="s">
        <v>3723</v>
      </c>
      <c r="V1208" s="137">
        <v>0</v>
      </c>
      <c r="W1208" s="137">
        <v>0</v>
      </c>
      <c r="X1208" s="139">
        <v>12046</v>
      </c>
      <c r="Y1208" s="137">
        <v>0</v>
      </c>
      <c r="Z1208" s="137">
        <v>0</v>
      </c>
      <c r="AA1208" s="139">
        <v>25</v>
      </c>
      <c r="AB1208" s="137">
        <v>0</v>
      </c>
      <c r="AC1208" s="137">
        <v>0</v>
      </c>
      <c r="AD1208" s="137">
        <v>0</v>
      </c>
    </row>
    <row r="1209" spans="1:30" hidden="1">
      <c r="A1209" t="str">
        <f>Tabla20[[#This Row],[cedula]]&amp;Tabla20[[#This Row],[prog]]&amp;LEFT(Tabla20[[#This Row],[tipo]],3)</f>
        <v>0310342163601TEM</v>
      </c>
      <c r="B1209" s="135" t="s">
        <v>2462</v>
      </c>
      <c r="C1209" s="135" t="s">
        <v>2659</v>
      </c>
      <c r="D1209" s="135" t="s">
        <v>2493</v>
      </c>
      <c r="E1209" s="135" t="s">
        <v>3181</v>
      </c>
      <c r="F1209" s="135" t="s">
        <v>3182</v>
      </c>
      <c r="G1209" s="135" t="s">
        <v>3189</v>
      </c>
      <c r="H1209" s="135" t="s">
        <v>3577</v>
      </c>
      <c r="I1209" s="135" t="s">
        <v>3578</v>
      </c>
      <c r="J1209" s="135" t="s">
        <v>255</v>
      </c>
      <c r="K1209" t="s">
        <v>1659</v>
      </c>
      <c r="L1209" s="138">
        <v>70000</v>
      </c>
      <c r="M1209" s="139">
        <v>5368.48</v>
      </c>
      <c r="N1209" s="139">
        <v>2128</v>
      </c>
      <c r="O1209" s="139">
        <v>2009</v>
      </c>
      <c r="P1209" s="138">
        <f>SUM(Tabla20[[#This Row],[ADP]:[SFS - Salud Padres]])</f>
        <v>25</v>
      </c>
      <c r="Q1209" s="138">
        <v>60469.52</v>
      </c>
      <c r="R1209" s="135" t="str">
        <f>_xlfn.XLOOKUP(Tabla20[[#This Row],[cedula]],EMPXSEXO[NODOC],EMPXSEXO[GENERO])</f>
        <v>F</v>
      </c>
      <c r="S1209" s="135" t="str">
        <f>_xlfn.XLOOKUP(Tabla20[[#This Row],[nomdepto]],Tabla21[LUGAR],Tabla21[CODLUGAR])</f>
        <v>01.83.03.00.00.01</v>
      </c>
      <c r="T1209" s="135" t="s">
        <v>3724</v>
      </c>
      <c r="U1209" s="135" t="s">
        <v>3723</v>
      </c>
      <c r="V1209" s="137">
        <v>0</v>
      </c>
      <c r="W1209" s="141">
        <v>0</v>
      </c>
      <c r="X1209" s="137">
        <v>0</v>
      </c>
      <c r="Y1209" s="137">
        <v>0</v>
      </c>
      <c r="Z1209" s="137">
        <v>0</v>
      </c>
      <c r="AA1209" s="139">
        <v>25</v>
      </c>
      <c r="AB1209" s="137">
        <v>0</v>
      </c>
      <c r="AC1209" s="137">
        <v>0</v>
      </c>
      <c r="AD1209" s="141">
        <v>0</v>
      </c>
    </row>
    <row r="1210" spans="1:30" hidden="1">
      <c r="A1210" t="str">
        <f>Tabla20[[#This Row],[cedula]]&amp;Tabla20[[#This Row],[prog]]&amp;LEFT(Tabla20[[#This Row],[tipo]],3)</f>
        <v>2250012119301TEM</v>
      </c>
      <c r="B1210" s="135" t="s">
        <v>2462</v>
      </c>
      <c r="C1210" s="135" t="s">
        <v>2659</v>
      </c>
      <c r="D1210" s="135" t="s">
        <v>2493</v>
      </c>
      <c r="E1210" s="135" t="s">
        <v>3181</v>
      </c>
      <c r="F1210" s="135" t="s">
        <v>3182</v>
      </c>
      <c r="G1210" s="135" t="s">
        <v>3189</v>
      </c>
      <c r="H1210" s="135" t="s">
        <v>2245</v>
      </c>
      <c r="I1210" s="135" t="s">
        <v>865</v>
      </c>
      <c r="J1210" s="135" t="s">
        <v>234</v>
      </c>
      <c r="K1210" s="142" t="s">
        <v>1655</v>
      </c>
      <c r="L1210" s="138">
        <v>60000</v>
      </c>
      <c r="M1210" s="139">
        <v>3486.68</v>
      </c>
      <c r="N1210" s="139">
        <v>1824</v>
      </c>
      <c r="O1210" s="139">
        <v>1722</v>
      </c>
      <c r="P1210" s="138">
        <f>SUM(Tabla20[[#This Row],[ADP]:[SFS - Salud Padres]])</f>
        <v>25</v>
      </c>
      <c r="Q1210" s="138">
        <v>52942.32</v>
      </c>
      <c r="R1210" s="135" t="str">
        <f>_xlfn.XLOOKUP(Tabla20[[#This Row],[cedula]],EMPXSEXO[NODOC],EMPXSEXO[GENERO])</f>
        <v>M</v>
      </c>
      <c r="S1210" s="135" t="str">
        <f>_xlfn.XLOOKUP(Tabla20[[#This Row],[nomdepto]],Tabla21[LUGAR],Tabla21[CODLUGAR])</f>
        <v>01.83.03.00.00.02</v>
      </c>
      <c r="T1210" s="135" t="s">
        <v>3724</v>
      </c>
      <c r="U1210" s="135" t="s">
        <v>3723</v>
      </c>
      <c r="V1210" s="137">
        <v>0</v>
      </c>
      <c r="W1210" s="137">
        <v>0</v>
      </c>
      <c r="X1210" s="141">
        <v>0</v>
      </c>
      <c r="Y1210" s="137">
        <v>0</v>
      </c>
      <c r="Z1210" s="137">
        <v>0</v>
      </c>
      <c r="AA1210" s="139">
        <v>25</v>
      </c>
      <c r="AB1210" s="137">
        <v>0</v>
      </c>
      <c r="AC1210" s="137">
        <v>0</v>
      </c>
      <c r="AD1210" s="137">
        <v>0</v>
      </c>
    </row>
    <row r="1211" spans="1:30" hidden="1">
      <c r="A1211" t="str">
        <f>Tabla20[[#This Row],[cedula]]&amp;Tabla20[[#This Row],[prog]]&amp;LEFT(Tabla20[[#This Row],[tipo]],3)</f>
        <v>2240039606901TEM</v>
      </c>
      <c r="B1211" s="135" t="s">
        <v>2462</v>
      </c>
      <c r="C1211" s="135" t="s">
        <v>2659</v>
      </c>
      <c r="D1211" s="135" t="s">
        <v>2493</v>
      </c>
      <c r="E1211" s="135" t="s">
        <v>3181</v>
      </c>
      <c r="F1211" s="135" t="s">
        <v>3182</v>
      </c>
      <c r="G1211" s="135" t="s">
        <v>3186</v>
      </c>
      <c r="H1211" s="135" t="s">
        <v>2842</v>
      </c>
      <c r="I1211" s="135" t="s">
        <v>2841</v>
      </c>
      <c r="J1211" s="135" t="s">
        <v>1641</v>
      </c>
      <c r="K1211" s="142" t="s">
        <v>1655</v>
      </c>
      <c r="L1211" s="138">
        <v>45000</v>
      </c>
      <c r="M1211" s="139">
        <v>1148.33</v>
      </c>
      <c r="N1211" s="139">
        <v>1368</v>
      </c>
      <c r="O1211" s="139">
        <v>1291.5</v>
      </c>
      <c r="P1211" s="138">
        <f>SUM(Tabla20[[#This Row],[ADP]:[SFS - Salud Padres]])</f>
        <v>1921</v>
      </c>
      <c r="Q1211" s="138">
        <v>39271.17</v>
      </c>
      <c r="R1211" s="135" t="str">
        <f>_xlfn.XLOOKUP(Tabla20[[#This Row],[cedula]],EMPXSEXO[NODOC],EMPXSEXO[GENERO])</f>
        <v>M</v>
      </c>
      <c r="S1211" s="135" t="str">
        <f>_xlfn.XLOOKUP(Tabla20[[#This Row],[nomdepto]],Tabla21[LUGAR],Tabla21[CODLUGAR])</f>
        <v>01.83.03.00.00.02</v>
      </c>
      <c r="T1211" s="135" t="s">
        <v>3724</v>
      </c>
      <c r="U1211" s="135" t="s">
        <v>3723</v>
      </c>
      <c r="V1211" s="137">
        <v>0</v>
      </c>
      <c r="W1211" s="141">
        <v>0</v>
      </c>
      <c r="X1211" s="139">
        <v>1896</v>
      </c>
      <c r="Y1211" s="137">
        <v>0</v>
      </c>
      <c r="Z1211" s="141">
        <v>0</v>
      </c>
      <c r="AA1211" s="139">
        <v>25</v>
      </c>
      <c r="AB1211" s="137">
        <v>0</v>
      </c>
      <c r="AC1211" s="137">
        <v>0</v>
      </c>
      <c r="AD1211" s="137">
        <v>0</v>
      </c>
    </row>
    <row r="1212" spans="1:30" hidden="1">
      <c r="A1212" t="str">
        <f>Tabla20[[#This Row],[cedula]]&amp;Tabla20[[#This Row],[prog]]&amp;LEFT(Tabla20[[#This Row],[tipo]],3)</f>
        <v>4022515586601TEM</v>
      </c>
      <c r="B1212" s="135" t="s">
        <v>2462</v>
      </c>
      <c r="C1212" s="135" t="s">
        <v>2659</v>
      </c>
      <c r="D1212" s="135" t="s">
        <v>2493</v>
      </c>
      <c r="E1212" s="135" t="s">
        <v>3181</v>
      </c>
      <c r="F1212" s="135" t="s">
        <v>3182</v>
      </c>
      <c r="G1212" s="135" t="s">
        <v>3186</v>
      </c>
      <c r="H1212" s="135" t="s">
        <v>2913</v>
      </c>
      <c r="I1212" s="135" t="s">
        <v>2912</v>
      </c>
      <c r="J1212" s="135" t="s">
        <v>234</v>
      </c>
      <c r="K1212" s="142" t="s">
        <v>1655</v>
      </c>
      <c r="L1212" s="138">
        <v>45000</v>
      </c>
      <c r="M1212" s="139">
        <v>1148.33</v>
      </c>
      <c r="N1212" s="139">
        <v>1368</v>
      </c>
      <c r="O1212" s="139">
        <v>1291.5</v>
      </c>
      <c r="P1212" s="138">
        <f>SUM(Tabla20[[#This Row],[ADP]:[SFS - Salud Padres]])</f>
        <v>25</v>
      </c>
      <c r="Q1212" s="138">
        <v>41167.17</v>
      </c>
      <c r="R1212" s="135" t="str">
        <f>_xlfn.XLOOKUP(Tabla20[[#This Row],[cedula]],EMPXSEXO[NODOC],EMPXSEXO[GENERO])</f>
        <v>F</v>
      </c>
      <c r="S1212" s="135" t="str">
        <f>_xlfn.XLOOKUP(Tabla20[[#This Row],[nomdepto]],Tabla21[LUGAR],Tabla21[CODLUGAR])</f>
        <v>01.83.03.00.00.02</v>
      </c>
      <c r="T1212" s="135" t="s">
        <v>3724</v>
      </c>
      <c r="U1212" s="135" t="s">
        <v>3723</v>
      </c>
      <c r="V1212" s="137">
        <v>0</v>
      </c>
      <c r="W1212" s="141">
        <v>0</v>
      </c>
      <c r="X1212" s="137">
        <v>0</v>
      </c>
      <c r="Y1212" s="137">
        <v>0</v>
      </c>
      <c r="Z1212" s="141">
        <v>0</v>
      </c>
      <c r="AA1212" s="139">
        <v>25</v>
      </c>
      <c r="AB1212" s="137">
        <v>0</v>
      </c>
      <c r="AC1212" s="137">
        <v>0</v>
      </c>
      <c r="AD1212" s="137">
        <v>0</v>
      </c>
    </row>
    <row r="1213" spans="1:30" hidden="1">
      <c r="A1213" t="str">
        <f>Tabla20[[#This Row],[cedula]]&amp;Tabla20[[#This Row],[prog]]&amp;LEFT(Tabla20[[#This Row],[tipo]],3)</f>
        <v>0011892817501TEM</v>
      </c>
      <c r="B1213" s="135" t="s">
        <v>2462</v>
      </c>
      <c r="C1213" s="135" t="s">
        <v>2659</v>
      </c>
      <c r="D1213" s="135" t="s">
        <v>2493</v>
      </c>
      <c r="E1213" s="135" t="s">
        <v>3181</v>
      </c>
      <c r="F1213" s="135" t="s">
        <v>3182</v>
      </c>
      <c r="G1213" s="135" t="s">
        <v>3186</v>
      </c>
      <c r="H1213" s="135" t="s">
        <v>2929</v>
      </c>
      <c r="I1213" s="135" t="s">
        <v>2928</v>
      </c>
      <c r="J1213" s="135" t="s">
        <v>985</v>
      </c>
      <c r="K1213" t="s">
        <v>1648</v>
      </c>
      <c r="L1213" s="138">
        <v>65000</v>
      </c>
      <c r="M1213" s="139">
        <v>4427.58</v>
      </c>
      <c r="N1213" s="139">
        <v>1976</v>
      </c>
      <c r="O1213" s="139">
        <v>1865.5</v>
      </c>
      <c r="P1213" s="138">
        <f>SUM(Tabla20[[#This Row],[ADP]:[SFS - Salud Padres]])</f>
        <v>25</v>
      </c>
      <c r="Q1213" s="138">
        <v>56705.919999999998</v>
      </c>
      <c r="R1213" s="135" t="str">
        <f>_xlfn.XLOOKUP(Tabla20[[#This Row],[cedula]],EMPXSEXO[NODOC],EMPXSEXO[GENERO])</f>
        <v>F</v>
      </c>
      <c r="S1213" s="135" t="str">
        <f>_xlfn.XLOOKUP(Tabla20[[#This Row],[nomdepto]],Tabla21[LUGAR],Tabla21[CODLUGAR])</f>
        <v>01.83.03.03</v>
      </c>
      <c r="T1213" s="135" t="s">
        <v>3724</v>
      </c>
      <c r="U1213" s="135" t="s">
        <v>3723</v>
      </c>
      <c r="V1213" s="137">
        <v>0</v>
      </c>
      <c r="W1213" s="137">
        <v>0</v>
      </c>
      <c r="X1213" s="137">
        <v>0</v>
      </c>
      <c r="Y1213" s="137">
        <v>0</v>
      </c>
      <c r="Z1213" s="137">
        <v>0</v>
      </c>
      <c r="AA1213" s="139">
        <v>25</v>
      </c>
      <c r="AB1213" s="137">
        <v>0</v>
      </c>
      <c r="AC1213" s="137">
        <v>0</v>
      </c>
      <c r="AD1213" s="137">
        <v>0</v>
      </c>
    </row>
    <row r="1214" spans="1:30" hidden="1">
      <c r="A1214" t="str">
        <f>Tabla20[[#This Row],[cedula]]&amp;Tabla20[[#This Row],[prog]]&amp;LEFT(Tabla20[[#This Row],[tipo]],3)</f>
        <v>0020144258901TEM</v>
      </c>
      <c r="B1214" s="135" t="s">
        <v>2462</v>
      </c>
      <c r="C1214" s="135" t="s">
        <v>2659</v>
      </c>
      <c r="D1214" s="135" t="s">
        <v>2493</v>
      </c>
      <c r="E1214" s="135" t="s">
        <v>3181</v>
      </c>
      <c r="F1214" s="135" t="s">
        <v>3182</v>
      </c>
      <c r="G1214" s="135" t="s">
        <v>3190</v>
      </c>
      <c r="H1214" s="135" t="s">
        <v>2258</v>
      </c>
      <c r="I1214" s="135" t="s">
        <v>1610</v>
      </c>
      <c r="J1214" s="135" t="s">
        <v>99</v>
      </c>
      <c r="K1214" t="s">
        <v>1648</v>
      </c>
      <c r="L1214" s="138">
        <v>60000</v>
      </c>
      <c r="M1214" s="139">
        <v>3486.68</v>
      </c>
      <c r="N1214" s="139">
        <v>1824</v>
      </c>
      <c r="O1214" s="139">
        <v>1722</v>
      </c>
      <c r="P1214" s="138">
        <f>SUM(Tabla20[[#This Row],[ADP]:[SFS - Salud Padres]])</f>
        <v>25</v>
      </c>
      <c r="Q1214" s="138">
        <v>52942.32</v>
      </c>
      <c r="R1214" s="135" t="str">
        <f>_xlfn.XLOOKUP(Tabla20[[#This Row],[cedula]],EMPXSEXO[NODOC],EMPXSEXO[GENERO])</f>
        <v>F</v>
      </c>
      <c r="S1214" s="135" t="str">
        <f>_xlfn.XLOOKUP(Tabla20[[#This Row],[nomdepto]],Tabla21[LUGAR],Tabla21[CODLUGAR])</f>
        <v>01.83.03.03</v>
      </c>
      <c r="T1214" s="135" t="s">
        <v>3724</v>
      </c>
      <c r="U1214" s="135" t="s">
        <v>3723</v>
      </c>
      <c r="V1214" s="137">
        <v>0</v>
      </c>
      <c r="W1214" s="137">
        <v>0</v>
      </c>
      <c r="X1214" s="141">
        <v>0</v>
      </c>
      <c r="Y1214" s="137">
        <v>0</v>
      </c>
      <c r="Z1214" s="137">
        <v>0</v>
      </c>
      <c r="AA1214" s="139">
        <v>25</v>
      </c>
      <c r="AB1214" s="137">
        <v>0</v>
      </c>
      <c r="AC1214" s="137">
        <v>0</v>
      </c>
      <c r="AD1214" s="137">
        <v>0</v>
      </c>
    </row>
    <row r="1215" spans="1:30" hidden="1">
      <c r="A1215" t="str">
        <f>Tabla20[[#This Row],[cedula]]&amp;Tabla20[[#This Row],[prog]]&amp;LEFT(Tabla20[[#This Row],[tipo]],3)</f>
        <v>0010153506001TEM</v>
      </c>
      <c r="B1215" s="135" t="s">
        <v>2462</v>
      </c>
      <c r="C1215" s="135" t="s">
        <v>2659</v>
      </c>
      <c r="D1215" s="135" t="s">
        <v>2493</v>
      </c>
      <c r="E1215" s="135" t="s">
        <v>3181</v>
      </c>
      <c r="F1215" s="135" t="s">
        <v>3182</v>
      </c>
      <c r="G1215" s="135" t="s">
        <v>3184</v>
      </c>
      <c r="H1215" s="135" t="s">
        <v>2307</v>
      </c>
      <c r="I1215" s="135" t="s">
        <v>2578</v>
      </c>
      <c r="J1215" s="135" t="s">
        <v>1472</v>
      </c>
      <c r="K1215" t="s">
        <v>1648</v>
      </c>
      <c r="L1215" s="138">
        <v>55000</v>
      </c>
      <c r="M1215" s="139">
        <v>2559.6799999999998</v>
      </c>
      <c r="N1215" s="139">
        <v>1672</v>
      </c>
      <c r="O1215" s="139">
        <v>1578.5</v>
      </c>
      <c r="P1215" s="138">
        <f>SUM(Tabla20[[#This Row],[ADP]:[SFS - Salud Padres]])</f>
        <v>25</v>
      </c>
      <c r="Q1215" s="138">
        <v>49164.82</v>
      </c>
      <c r="R1215" s="135" t="str">
        <f>_xlfn.XLOOKUP(Tabla20[[#This Row],[cedula]],EMPXSEXO[NODOC],EMPXSEXO[GENERO])</f>
        <v>F</v>
      </c>
      <c r="S1215" s="135" t="str">
        <f>_xlfn.XLOOKUP(Tabla20[[#This Row],[nomdepto]],Tabla21[LUGAR],Tabla21[CODLUGAR])</f>
        <v>01.83.03.03</v>
      </c>
      <c r="T1215" s="135" t="s">
        <v>3724</v>
      </c>
      <c r="U1215" s="135" t="s">
        <v>3723</v>
      </c>
      <c r="V1215" s="137">
        <v>0</v>
      </c>
      <c r="W1215" s="137">
        <v>0</v>
      </c>
      <c r="X1215" s="137">
        <v>0</v>
      </c>
      <c r="Y1215" s="137">
        <v>0</v>
      </c>
      <c r="Z1215" s="137">
        <v>0</v>
      </c>
      <c r="AA1215" s="139">
        <v>25</v>
      </c>
      <c r="AB1215" s="137">
        <v>0</v>
      </c>
      <c r="AC1215" s="137">
        <v>0</v>
      </c>
      <c r="AD1215" s="137">
        <v>0</v>
      </c>
    </row>
    <row r="1216" spans="1:30" hidden="1">
      <c r="A1216" t="str">
        <f>Tabla20[[#This Row],[cedula]]&amp;Tabla20[[#This Row],[prog]]&amp;LEFT(Tabla20[[#This Row],[tipo]],3)</f>
        <v>2260002385101TEM</v>
      </c>
      <c r="B1216" s="135" t="s">
        <v>2462</v>
      </c>
      <c r="C1216" s="135" t="s">
        <v>2659</v>
      </c>
      <c r="D1216" s="135" t="s">
        <v>2493</v>
      </c>
      <c r="E1216" s="135" t="s">
        <v>3181</v>
      </c>
      <c r="F1216" s="135" t="s">
        <v>3182</v>
      </c>
      <c r="G1216" s="135" t="s">
        <v>3186</v>
      </c>
      <c r="H1216" s="135" t="s">
        <v>2319</v>
      </c>
      <c r="I1216" s="135" t="s">
        <v>1665</v>
      </c>
      <c r="J1216" s="135" t="s">
        <v>985</v>
      </c>
      <c r="K1216" t="s">
        <v>1648</v>
      </c>
      <c r="L1216" s="138">
        <v>55000</v>
      </c>
      <c r="M1216" s="139">
        <v>2559.6799999999998</v>
      </c>
      <c r="N1216" s="139">
        <v>1672</v>
      </c>
      <c r="O1216" s="139">
        <v>1578.5</v>
      </c>
      <c r="P1216" s="138">
        <f>SUM(Tabla20[[#This Row],[ADP]:[SFS - Salud Padres]])</f>
        <v>25</v>
      </c>
      <c r="Q1216" s="138">
        <v>49164.82</v>
      </c>
      <c r="R1216" s="135" t="str">
        <f>_xlfn.XLOOKUP(Tabla20[[#This Row],[cedula]],EMPXSEXO[NODOC],EMPXSEXO[GENERO])</f>
        <v>F</v>
      </c>
      <c r="S1216" s="135" t="str">
        <f>_xlfn.XLOOKUP(Tabla20[[#This Row],[nomdepto]],Tabla21[LUGAR],Tabla21[CODLUGAR])</f>
        <v>01.83.03.03</v>
      </c>
      <c r="T1216" s="135" t="s">
        <v>3724</v>
      </c>
      <c r="U1216" s="135" t="s">
        <v>3723</v>
      </c>
      <c r="V1216" s="137">
        <v>0</v>
      </c>
      <c r="W1216" s="137">
        <v>0</v>
      </c>
      <c r="X1216" s="137">
        <v>0</v>
      </c>
      <c r="Y1216" s="137">
        <v>0</v>
      </c>
      <c r="Z1216" s="137">
        <v>0</v>
      </c>
      <c r="AA1216" s="139">
        <v>25</v>
      </c>
      <c r="AB1216" s="137">
        <v>0</v>
      </c>
      <c r="AC1216" s="137">
        <v>0</v>
      </c>
      <c r="AD1216" s="137">
        <v>0</v>
      </c>
    </row>
    <row r="1217" spans="1:30" hidden="1">
      <c r="A1217" t="str">
        <f>Tabla20[[#This Row],[cedula]]&amp;Tabla20[[#This Row],[prog]]&amp;LEFT(Tabla20[[#This Row],[tipo]],3)</f>
        <v>0011494758301TEM</v>
      </c>
      <c r="B1217" s="135" t="s">
        <v>2462</v>
      </c>
      <c r="C1217" s="135" t="s">
        <v>2659</v>
      </c>
      <c r="D1217" s="135" t="s">
        <v>2493</v>
      </c>
      <c r="E1217" s="135" t="s">
        <v>3181</v>
      </c>
      <c r="F1217" s="135" t="s">
        <v>3182</v>
      </c>
      <c r="G1217" s="135" t="s">
        <v>3186</v>
      </c>
      <c r="H1217" s="135" t="s">
        <v>2848</v>
      </c>
      <c r="I1217" s="135" t="s">
        <v>2847</v>
      </c>
      <c r="J1217" s="135" t="s">
        <v>1497</v>
      </c>
      <c r="K1217" t="s">
        <v>1648</v>
      </c>
      <c r="L1217" s="138">
        <v>45000</v>
      </c>
      <c r="M1217" s="138">
        <v>1148.33</v>
      </c>
      <c r="N1217" s="139">
        <v>1368</v>
      </c>
      <c r="O1217" s="139">
        <v>1291.5</v>
      </c>
      <c r="P1217" s="138">
        <f>SUM(Tabla20[[#This Row],[ADP]:[SFS - Salud Padres]])</f>
        <v>25</v>
      </c>
      <c r="Q1217" s="138">
        <v>41167.17</v>
      </c>
      <c r="R1217" s="135" t="str">
        <f>_xlfn.XLOOKUP(Tabla20[[#This Row],[cedula]],EMPXSEXO[NODOC],EMPXSEXO[GENERO])</f>
        <v>F</v>
      </c>
      <c r="S1217" s="135" t="str">
        <f>_xlfn.XLOOKUP(Tabla20[[#This Row],[nomdepto]],Tabla21[LUGAR],Tabla21[CODLUGAR])</f>
        <v>01.83.03.03</v>
      </c>
      <c r="T1217" s="135" t="s">
        <v>3724</v>
      </c>
      <c r="U1217" s="135" t="s">
        <v>3723</v>
      </c>
      <c r="V1217" s="137">
        <v>0</v>
      </c>
      <c r="W1217" s="137">
        <v>0</v>
      </c>
      <c r="X1217" s="137">
        <v>0</v>
      </c>
      <c r="Y1217" s="137">
        <v>0</v>
      </c>
      <c r="Z1217" s="137">
        <v>0</v>
      </c>
      <c r="AA1217" s="139">
        <v>25</v>
      </c>
      <c r="AB1217" s="137">
        <v>0</v>
      </c>
      <c r="AC1217" s="137">
        <v>0</v>
      </c>
      <c r="AD1217" s="137">
        <v>0</v>
      </c>
    </row>
    <row r="1218" spans="1:30" hidden="1">
      <c r="A1218" t="str">
        <f>Tabla20[[#This Row],[cedula]]&amp;Tabla20[[#This Row],[prog]]&amp;LEFT(Tabla20[[#This Row],[tipo]],3)</f>
        <v>4022092804401TEM</v>
      </c>
      <c r="B1218" s="135" t="s">
        <v>2462</v>
      </c>
      <c r="C1218" s="135" t="s">
        <v>2659</v>
      </c>
      <c r="D1218" s="135" t="s">
        <v>2493</v>
      </c>
      <c r="E1218" s="135" t="s">
        <v>3181</v>
      </c>
      <c r="F1218" s="135" t="s">
        <v>3182</v>
      </c>
      <c r="G1218" s="135" t="s">
        <v>3184</v>
      </c>
      <c r="H1218" s="135" t="s">
        <v>2308</v>
      </c>
      <c r="I1218" s="135" t="s">
        <v>1542</v>
      </c>
      <c r="J1218" s="135" t="s">
        <v>1497</v>
      </c>
      <c r="K1218" t="s">
        <v>1648</v>
      </c>
      <c r="L1218" s="138">
        <v>45000</v>
      </c>
      <c r="M1218" s="139">
        <v>1148.33</v>
      </c>
      <c r="N1218" s="139">
        <v>1368</v>
      </c>
      <c r="O1218" s="139">
        <v>1291.5</v>
      </c>
      <c r="P1218" s="138">
        <f>SUM(Tabla20[[#This Row],[ADP]:[SFS - Salud Padres]])</f>
        <v>25</v>
      </c>
      <c r="Q1218" s="138">
        <v>41167.17</v>
      </c>
      <c r="R1218" s="135" t="str">
        <f>_xlfn.XLOOKUP(Tabla20[[#This Row],[cedula]],EMPXSEXO[NODOC],EMPXSEXO[GENERO])</f>
        <v>M</v>
      </c>
      <c r="S1218" s="135" t="str">
        <f>_xlfn.XLOOKUP(Tabla20[[#This Row],[nomdepto]],Tabla21[LUGAR],Tabla21[CODLUGAR])</f>
        <v>01.83.03.03</v>
      </c>
      <c r="T1218" s="135" t="s">
        <v>3724</v>
      </c>
      <c r="U1218" s="135" t="s">
        <v>3723</v>
      </c>
      <c r="V1218" s="137">
        <v>0</v>
      </c>
      <c r="W1218" s="141">
        <v>0</v>
      </c>
      <c r="X1218" s="141">
        <v>0</v>
      </c>
      <c r="Y1218" s="137">
        <v>0</v>
      </c>
      <c r="Z1218" s="141">
        <v>0</v>
      </c>
      <c r="AA1218" s="139">
        <v>25</v>
      </c>
      <c r="AB1218" s="137">
        <v>0</v>
      </c>
      <c r="AC1218" s="137">
        <v>0</v>
      </c>
      <c r="AD1218" s="137">
        <v>0</v>
      </c>
    </row>
    <row r="1219" spans="1:30" hidden="1">
      <c r="A1219" t="str">
        <f>Tabla20[[#This Row],[cedula]]&amp;Tabla20[[#This Row],[prog]]&amp;LEFT(Tabla20[[#This Row],[tipo]],3)</f>
        <v>4022577026801TEM</v>
      </c>
      <c r="B1219" s="135" t="s">
        <v>2462</v>
      </c>
      <c r="C1219" s="135" t="s">
        <v>2659</v>
      </c>
      <c r="D1219" s="135" t="s">
        <v>2493</v>
      </c>
      <c r="E1219" s="135" t="s">
        <v>3181</v>
      </c>
      <c r="F1219" s="135" t="s">
        <v>3182</v>
      </c>
      <c r="G1219" s="135" t="s">
        <v>3184</v>
      </c>
      <c r="H1219" s="135" t="s">
        <v>2752</v>
      </c>
      <c r="I1219" s="135" t="s">
        <v>2751</v>
      </c>
      <c r="J1219" s="135" t="s">
        <v>1497</v>
      </c>
      <c r="K1219" t="s">
        <v>1648</v>
      </c>
      <c r="L1219" s="138">
        <v>42000</v>
      </c>
      <c r="M1219" s="139">
        <v>724.92</v>
      </c>
      <c r="N1219" s="139">
        <v>1276.8</v>
      </c>
      <c r="O1219" s="139">
        <v>1205.4000000000001</v>
      </c>
      <c r="P1219" s="138">
        <f>SUM(Tabla20[[#This Row],[ADP]:[SFS - Salud Padres]])</f>
        <v>25</v>
      </c>
      <c r="Q1219" s="138">
        <v>38767.879999999997</v>
      </c>
      <c r="R1219" s="135" t="str">
        <f>_xlfn.XLOOKUP(Tabla20[[#This Row],[cedula]],EMPXSEXO[NODOC],EMPXSEXO[GENERO])</f>
        <v>F</v>
      </c>
      <c r="S1219" s="135" t="str">
        <f>_xlfn.XLOOKUP(Tabla20[[#This Row],[nomdepto]],Tabla21[LUGAR],Tabla21[CODLUGAR])</f>
        <v>01.83.03.03</v>
      </c>
      <c r="T1219" s="135" t="s">
        <v>3724</v>
      </c>
      <c r="U1219" s="135" t="s">
        <v>3723</v>
      </c>
      <c r="V1219" s="137">
        <v>0</v>
      </c>
      <c r="W1219" s="141">
        <v>0</v>
      </c>
      <c r="X1219" s="141">
        <v>0</v>
      </c>
      <c r="Y1219" s="137">
        <v>0</v>
      </c>
      <c r="Z1219" s="141">
        <v>0</v>
      </c>
      <c r="AA1219" s="139">
        <v>25</v>
      </c>
      <c r="AB1219" s="137">
        <v>0</v>
      </c>
      <c r="AC1219" s="137">
        <v>0</v>
      </c>
      <c r="AD1219" s="137">
        <v>0</v>
      </c>
    </row>
    <row r="1220" spans="1:30" hidden="1">
      <c r="A1220" t="str">
        <f>Tabla20[[#This Row],[cedula]]&amp;Tabla20[[#This Row],[prog]]&amp;LEFT(Tabla20[[#This Row],[tipo]],3)</f>
        <v>4022351984001TEM</v>
      </c>
      <c r="B1220" s="135" t="s">
        <v>2462</v>
      </c>
      <c r="C1220" s="135" t="s">
        <v>2659</v>
      </c>
      <c r="D1220" s="135" t="s">
        <v>2493</v>
      </c>
      <c r="E1220" s="135" t="s">
        <v>3181</v>
      </c>
      <c r="F1220" s="135" t="s">
        <v>3182</v>
      </c>
      <c r="G1220" s="135" t="s">
        <v>3184</v>
      </c>
      <c r="H1220" s="135" t="s">
        <v>2778</v>
      </c>
      <c r="I1220" s="135" t="s">
        <v>2777</v>
      </c>
      <c r="J1220" s="135" t="s">
        <v>1497</v>
      </c>
      <c r="K1220" t="s">
        <v>1648</v>
      </c>
      <c r="L1220" s="138">
        <v>42000</v>
      </c>
      <c r="M1220" s="139">
        <v>724.92</v>
      </c>
      <c r="N1220" s="139">
        <v>1276.8</v>
      </c>
      <c r="O1220" s="139">
        <v>1205.4000000000001</v>
      </c>
      <c r="P1220" s="138">
        <f>SUM(Tabla20[[#This Row],[ADP]:[SFS - Salud Padres]])</f>
        <v>25</v>
      </c>
      <c r="Q1220" s="138">
        <v>38767.879999999997</v>
      </c>
      <c r="R1220" s="135" t="str">
        <f>_xlfn.XLOOKUP(Tabla20[[#This Row],[cedula]],EMPXSEXO[NODOC],EMPXSEXO[GENERO])</f>
        <v>M</v>
      </c>
      <c r="S1220" s="135" t="str">
        <f>_xlfn.XLOOKUP(Tabla20[[#This Row],[nomdepto]],Tabla21[LUGAR],Tabla21[CODLUGAR])</f>
        <v>01.83.03.03</v>
      </c>
      <c r="T1220" s="135" t="s">
        <v>3724</v>
      </c>
      <c r="U1220" s="135" t="s">
        <v>3723</v>
      </c>
      <c r="V1220" s="137">
        <v>0</v>
      </c>
      <c r="W1220" s="137">
        <v>0</v>
      </c>
      <c r="X1220" s="141">
        <v>0</v>
      </c>
      <c r="Y1220" s="137">
        <v>0</v>
      </c>
      <c r="Z1220" s="137">
        <v>0</v>
      </c>
      <c r="AA1220" s="139">
        <v>25</v>
      </c>
      <c r="AB1220" s="137">
        <v>0</v>
      </c>
      <c r="AC1220" s="137">
        <v>0</v>
      </c>
      <c r="AD1220" s="137">
        <v>0</v>
      </c>
    </row>
    <row r="1221" spans="1:30" hidden="1">
      <c r="A1221" t="str">
        <f>Tabla20[[#This Row],[cedula]]&amp;Tabla20[[#This Row],[prog]]&amp;LEFT(Tabla20[[#This Row],[tipo]],3)</f>
        <v>4022289703101TEM</v>
      </c>
      <c r="B1221" s="135" t="s">
        <v>2462</v>
      </c>
      <c r="C1221" s="135" t="s">
        <v>2659</v>
      </c>
      <c r="D1221" s="135" t="s">
        <v>2493</v>
      </c>
      <c r="E1221" s="135" t="s">
        <v>3181</v>
      </c>
      <c r="F1221" s="135" t="s">
        <v>3182</v>
      </c>
      <c r="G1221" s="135" t="s">
        <v>3186</v>
      </c>
      <c r="H1221" s="135" t="s">
        <v>3684</v>
      </c>
      <c r="I1221" s="135" t="s">
        <v>3683</v>
      </c>
      <c r="J1221" s="135" t="s">
        <v>1497</v>
      </c>
      <c r="K1221" t="s">
        <v>1648</v>
      </c>
      <c r="L1221" s="138">
        <v>42000</v>
      </c>
      <c r="M1221" s="139">
        <v>724.92</v>
      </c>
      <c r="N1221" s="139">
        <v>1276.8</v>
      </c>
      <c r="O1221" s="139">
        <v>1205.4000000000001</v>
      </c>
      <c r="P1221" s="138">
        <f>SUM(Tabla20[[#This Row],[ADP]:[SFS - Salud Padres]])</f>
        <v>25</v>
      </c>
      <c r="Q1221" s="138">
        <v>38767.879999999997</v>
      </c>
      <c r="R1221" s="135" t="str">
        <f>_xlfn.XLOOKUP(Tabla20[[#This Row],[cedula]],EMPXSEXO[NODOC],EMPXSEXO[GENERO])</f>
        <v>F</v>
      </c>
      <c r="S1221" s="135" t="str">
        <f>_xlfn.XLOOKUP(Tabla20[[#This Row],[nomdepto]],Tabla21[LUGAR],Tabla21[CODLUGAR])</f>
        <v>01.83.03.03</v>
      </c>
      <c r="T1221" s="135" t="s">
        <v>3724</v>
      </c>
      <c r="U1221" s="135" t="s">
        <v>3723</v>
      </c>
      <c r="V1221" s="137">
        <v>0</v>
      </c>
      <c r="W1221" s="137">
        <v>0</v>
      </c>
      <c r="X1221" s="141">
        <v>0</v>
      </c>
      <c r="Y1221" s="137">
        <v>0</v>
      </c>
      <c r="Z1221" s="137">
        <v>0</v>
      </c>
      <c r="AA1221" s="139">
        <v>25</v>
      </c>
      <c r="AB1221" s="137">
        <v>0</v>
      </c>
      <c r="AC1221" s="137">
        <v>0</v>
      </c>
      <c r="AD1221" s="137">
        <v>0</v>
      </c>
    </row>
    <row r="1222" spans="1:30" hidden="1">
      <c r="A1222" t="str">
        <f>Tabla20[[#This Row],[cedula]]&amp;Tabla20[[#This Row],[prog]]&amp;LEFT(Tabla20[[#This Row],[tipo]],3)</f>
        <v>0370110843701TEM</v>
      </c>
      <c r="B1222" s="135" t="s">
        <v>2462</v>
      </c>
      <c r="C1222" s="135" t="s">
        <v>2659</v>
      </c>
      <c r="D1222" s="135" t="s">
        <v>2493</v>
      </c>
      <c r="E1222" s="135" t="s">
        <v>3181</v>
      </c>
      <c r="F1222" s="135" t="s">
        <v>3182</v>
      </c>
      <c r="G1222" s="135" t="s">
        <v>3189</v>
      </c>
      <c r="H1222" s="135" t="s">
        <v>2327</v>
      </c>
      <c r="I1222" s="135" t="s">
        <v>943</v>
      </c>
      <c r="J1222" s="135" t="s">
        <v>128</v>
      </c>
      <c r="K1222" s="142" t="s">
        <v>2328</v>
      </c>
      <c r="L1222" s="138">
        <v>115000</v>
      </c>
      <c r="M1222" s="139">
        <v>15633.74</v>
      </c>
      <c r="N1222" s="139">
        <v>3496</v>
      </c>
      <c r="O1222" s="139">
        <v>3300.5</v>
      </c>
      <c r="P1222" s="138">
        <f>SUM(Tabla20[[#This Row],[ADP]:[SFS - Salud Padres]])</f>
        <v>25</v>
      </c>
      <c r="Q1222" s="138">
        <v>92544.76</v>
      </c>
      <c r="R1222" s="135" t="str">
        <f>_xlfn.XLOOKUP(Tabla20[[#This Row],[cedula]],EMPXSEXO[NODOC],EMPXSEXO[GENERO])</f>
        <v>F</v>
      </c>
      <c r="S1222" s="135" t="str">
        <f>_xlfn.XLOOKUP(Tabla20[[#This Row],[nomdepto]],Tabla21[LUGAR],Tabla21[CODLUGAR])</f>
        <v>01.83.03.03.00.01</v>
      </c>
      <c r="T1222" s="135" t="s">
        <v>3724</v>
      </c>
      <c r="U1222" s="135" t="s">
        <v>3723</v>
      </c>
      <c r="V1222" s="137">
        <v>0</v>
      </c>
      <c r="W1222" s="141">
        <v>0</v>
      </c>
      <c r="X1222" s="137">
        <v>0</v>
      </c>
      <c r="Y1222" s="137">
        <v>0</v>
      </c>
      <c r="Z1222" s="141">
        <v>0</v>
      </c>
      <c r="AA1222" s="139">
        <v>25</v>
      </c>
      <c r="AB1222" s="137">
        <v>0</v>
      </c>
      <c r="AC1222" s="137">
        <v>0</v>
      </c>
      <c r="AD1222" s="137">
        <v>0</v>
      </c>
    </row>
    <row r="1223" spans="1:30" hidden="1">
      <c r="A1223" t="str">
        <f>Tabla20[[#This Row],[cedula]]&amp;Tabla20[[#This Row],[prog]]&amp;LEFT(Tabla20[[#This Row],[tipo]],3)</f>
        <v>0100108568501TEM</v>
      </c>
      <c r="B1223" s="135" t="s">
        <v>2462</v>
      </c>
      <c r="C1223" s="135" t="s">
        <v>2659</v>
      </c>
      <c r="D1223" s="135" t="s">
        <v>2493</v>
      </c>
      <c r="E1223" s="135" t="s">
        <v>3181</v>
      </c>
      <c r="F1223" s="135" t="s">
        <v>3182</v>
      </c>
      <c r="G1223" s="135" t="s">
        <v>3186</v>
      </c>
      <c r="H1223" s="135" t="s">
        <v>2921</v>
      </c>
      <c r="I1223" s="135" t="s">
        <v>2920</v>
      </c>
      <c r="J1223" s="135" t="s">
        <v>99</v>
      </c>
      <c r="K1223" s="142" t="s">
        <v>2328</v>
      </c>
      <c r="L1223" s="138">
        <v>70000</v>
      </c>
      <c r="M1223" s="139">
        <v>5368.48</v>
      </c>
      <c r="N1223" s="139">
        <v>2128</v>
      </c>
      <c r="O1223" s="139">
        <v>2009</v>
      </c>
      <c r="P1223" s="138">
        <f>SUM(Tabla20[[#This Row],[ADP]:[SFS - Salud Padres]])</f>
        <v>25</v>
      </c>
      <c r="Q1223" s="138">
        <v>60469.52</v>
      </c>
      <c r="R1223" s="135" t="str">
        <f>_xlfn.XLOOKUP(Tabla20[[#This Row],[cedula]],EMPXSEXO[NODOC],EMPXSEXO[GENERO])</f>
        <v>F</v>
      </c>
      <c r="S1223" s="135" t="str">
        <f>_xlfn.XLOOKUP(Tabla20[[#This Row],[nomdepto]],Tabla21[LUGAR],Tabla21[CODLUGAR])</f>
        <v>01.83.03.03.00.01</v>
      </c>
      <c r="T1223" s="135" t="s">
        <v>3724</v>
      </c>
      <c r="U1223" s="135" t="s">
        <v>3723</v>
      </c>
      <c r="V1223" s="137">
        <v>0</v>
      </c>
      <c r="W1223" s="141">
        <v>0</v>
      </c>
      <c r="X1223" s="141">
        <v>0</v>
      </c>
      <c r="Y1223" s="137">
        <v>0</v>
      </c>
      <c r="Z1223" s="137">
        <v>0</v>
      </c>
      <c r="AA1223" s="139">
        <v>25</v>
      </c>
      <c r="AB1223" s="137">
        <v>0</v>
      </c>
      <c r="AC1223" s="137">
        <v>0</v>
      </c>
      <c r="AD1223" s="137">
        <v>0</v>
      </c>
    </row>
    <row r="1224" spans="1:30" hidden="1">
      <c r="A1224" t="str">
        <f>Tabla20[[#This Row],[cedula]]&amp;Tabla20[[#This Row],[prog]]&amp;LEFT(Tabla20[[#This Row],[tipo]],3)</f>
        <v>0370114410101TEM</v>
      </c>
      <c r="B1224" s="135" t="s">
        <v>2462</v>
      </c>
      <c r="C1224" s="135" t="s">
        <v>2659</v>
      </c>
      <c r="D1224" s="135" t="s">
        <v>2493</v>
      </c>
      <c r="E1224" s="135" t="s">
        <v>3181</v>
      </c>
      <c r="F1224" s="135" t="s">
        <v>3182</v>
      </c>
      <c r="G1224" s="135" t="s">
        <v>3184</v>
      </c>
      <c r="H1224" s="135" t="s">
        <v>2750</v>
      </c>
      <c r="I1224" s="135" t="s">
        <v>2749</v>
      </c>
      <c r="J1224" s="135" t="s">
        <v>1497</v>
      </c>
      <c r="K1224" s="142" t="s">
        <v>2328</v>
      </c>
      <c r="L1224" s="138">
        <v>42000</v>
      </c>
      <c r="M1224" s="139">
        <v>724.92</v>
      </c>
      <c r="N1224" s="139">
        <v>1276.8</v>
      </c>
      <c r="O1224" s="139">
        <v>1205.4000000000001</v>
      </c>
      <c r="P1224" s="138">
        <f>SUM(Tabla20[[#This Row],[ADP]:[SFS - Salud Padres]])</f>
        <v>25</v>
      </c>
      <c r="Q1224" s="138">
        <v>38767.879999999997</v>
      </c>
      <c r="R1224" s="135" t="str">
        <f>_xlfn.XLOOKUP(Tabla20[[#This Row],[cedula]],EMPXSEXO[NODOC],EMPXSEXO[GENERO])</f>
        <v>F</v>
      </c>
      <c r="S1224" s="135" t="str">
        <f>_xlfn.XLOOKUP(Tabla20[[#This Row],[nomdepto]],Tabla21[LUGAR],Tabla21[CODLUGAR])</f>
        <v>01.83.03.03.00.01</v>
      </c>
      <c r="T1224" s="135" t="s">
        <v>3724</v>
      </c>
      <c r="U1224" s="135" t="s">
        <v>3723</v>
      </c>
      <c r="V1224" s="137">
        <v>0</v>
      </c>
      <c r="W1224" s="137">
        <v>0</v>
      </c>
      <c r="X1224" s="141">
        <v>0</v>
      </c>
      <c r="Y1224" s="137">
        <v>0</v>
      </c>
      <c r="Z1224" s="137">
        <v>0</v>
      </c>
      <c r="AA1224" s="139">
        <v>25</v>
      </c>
      <c r="AB1224" s="137">
        <v>0</v>
      </c>
      <c r="AC1224" s="137">
        <v>0</v>
      </c>
      <c r="AD1224" s="137">
        <v>0</v>
      </c>
    </row>
    <row r="1225" spans="1:30" hidden="1">
      <c r="A1225" t="str">
        <f>Tabla20[[#This Row],[cedula]]&amp;Tabla20[[#This Row],[prog]]&amp;LEFT(Tabla20[[#This Row],[tipo]],3)</f>
        <v>0230009538301TEM</v>
      </c>
      <c r="B1225" s="135" t="s">
        <v>2462</v>
      </c>
      <c r="C1225" s="135" t="s">
        <v>2659</v>
      </c>
      <c r="D1225" s="135" t="s">
        <v>2493</v>
      </c>
      <c r="E1225" s="135" t="s">
        <v>3181</v>
      </c>
      <c r="F1225" s="135" t="s">
        <v>3182</v>
      </c>
      <c r="G1225" s="135" t="s">
        <v>3184</v>
      </c>
      <c r="H1225" s="135" t="s">
        <v>2820</v>
      </c>
      <c r="I1225" s="135" t="s">
        <v>2819</v>
      </c>
      <c r="J1225" s="135" t="s">
        <v>1497</v>
      </c>
      <c r="K1225" s="142" t="s">
        <v>2328</v>
      </c>
      <c r="L1225" s="138">
        <v>42000</v>
      </c>
      <c r="M1225" s="139">
        <v>724.92</v>
      </c>
      <c r="N1225" s="139">
        <v>1276.8</v>
      </c>
      <c r="O1225" s="139">
        <v>1205.4000000000001</v>
      </c>
      <c r="P1225" s="138">
        <f>SUM(Tabla20[[#This Row],[ADP]:[SFS - Salud Padres]])</f>
        <v>25</v>
      </c>
      <c r="Q1225" s="138">
        <v>38767.879999999997</v>
      </c>
      <c r="R1225" s="135" t="str">
        <f>_xlfn.XLOOKUP(Tabla20[[#This Row],[cedula]],EMPXSEXO[NODOC],EMPXSEXO[GENERO])</f>
        <v>F</v>
      </c>
      <c r="S1225" s="135" t="str">
        <f>_xlfn.XLOOKUP(Tabla20[[#This Row],[nomdepto]],Tabla21[LUGAR],Tabla21[CODLUGAR])</f>
        <v>01.83.03.03.00.01</v>
      </c>
      <c r="T1225" s="135" t="s">
        <v>3724</v>
      </c>
      <c r="U1225" s="135" t="s">
        <v>3723</v>
      </c>
      <c r="V1225" s="137">
        <v>0</v>
      </c>
      <c r="W1225" s="137">
        <v>0</v>
      </c>
      <c r="X1225" s="137">
        <v>0</v>
      </c>
      <c r="Y1225" s="137">
        <v>0</v>
      </c>
      <c r="Z1225" s="137">
        <v>0</v>
      </c>
      <c r="AA1225" s="139">
        <v>25</v>
      </c>
      <c r="AB1225" s="137">
        <v>0</v>
      </c>
      <c r="AC1225" s="137">
        <v>0</v>
      </c>
      <c r="AD1225" s="141">
        <v>0</v>
      </c>
    </row>
    <row r="1226" spans="1:30" hidden="1">
      <c r="A1226" t="str">
        <f>Tabla20[[#This Row],[cedula]]&amp;Tabla20[[#This Row],[prog]]&amp;LEFT(Tabla20[[#This Row],[tipo]],3)</f>
        <v>0370112741101TEM</v>
      </c>
      <c r="B1226" s="135" t="s">
        <v>2462</v>
      </c>
      <c r="C1226" s="135" t="s">
        <v>2659</v>
      </c>
      <c r="D1226" s="135" t="s">
        <v>2493</v>
      </c>
      <c r="E1226" s="135" t="s">
        <v>3181</v>
      </c>
      <c r="F1226" s="135" t="s">
        <v>3182</v>
      </c>
      <c r="G1226" s="135" t="s">
        <v>3184</v>
      </c>
      <c r="H1226" s="135" t="s">
        <v>2826</v>
      </c>
      <c r="I1226" s="135" t="s">
        <v>2825</v>
      </c>
      <c r="J1226" s="135" t="s">
        <v>1497</v>
      </c>
      <c r="K1226" s="142" t="s">
        <v>2328</v>
      </c>
      <c r="L1226" s="138">
        <v>42000</v>
      </c>
      <c r="M1226" s="139">
        <v>724.92</v>
      </c>
      <c r="N1226" s="139">
        <v>1276.8</v>
      </c>
      <c r="O1226" s="139">
        <v>1205.4000000000001</v>
      </c>
      <c r="P1226" s="138">
        <f>SUM(Tabla20[[#This Row],[ADP]:[SFS - Salud Padres]])</f>
        <v>25</v>
      </c>
      <c r="Q1226" s="138">
        <v>38767.879999999997</v>
      </c>
      <c r="R1226" s="135" t="str">
        <f>_xlfn.XLOOKUP(Tabla20[[#This Row],[cedula]],EMPXSEXO[NODOC],EMPXSEXO[GENERO])</f>
        <v>M</v>
      </c>
      <c r="S1226" s="135" t="str">
        <f>_xlfn.XLOOKUP(Tabla20[[#This Row],[nomdepto]],Tabla21[LUGAR],Tabla21[CODLUGAR])</f>
        <v>01.83.03.03.00.01</v>
      </c>
      <c r="T1226" s="135" t="s">
        <v>3724</v>
      </c>
      <c r="U1226" s="135" t="s">
        <v>3723</v>
      </c>
      <c r="V1226" s="137">
        <v>0</v>
      </c>
      <c r="W1226" s="137">
        <v>0</v>
      </c>
      <c r="X1226" s="141">
        <v>0</v>
      </c>
      <c r="Y1226" s="137">
        <v>0</v>
      </c>
      <c r="Z1226" s="141">
        <v>0</v>
      </c>
      <c r="AA1226" s="139">
        <v>25</v>
      </c>
      <c r="AB1226" s="137">
        <v>0</v>
      </c>
      <c r="AC1226" s="137">
        <v>0</v>
      </c>
      <c r="AD1226" s="137">
        <v>0</v>
      </c>
    </row>
    <row r="1227" spans="1:30" hidden="1">
      <c r="A1227" t="str">
        <f>Tabla20[[#This Row],[cedula]]&amp;Tabla20[[#This Row],[prog]]&amp;LEFT(Tabla20[[#This Row],[tipo]],3)</f>
        <v>0410018158701TEM</v>
      </c>
      <c r="B1227" s="135" t="s">
        <v>2462</v>
      </c>
      <c r="C1227" s="135" t="s">
        <v>2659</v>
      </c>
      <c r="D1227" s="135" t="s">
        <v>2493</v>
      </c>
      <c r="E1227" s="135" t="s">
        <v>3181</v>
      </c>
      <c r="F1227" s="135" t="s">
        <v>3182</v>
      </c>
      <c r="G1227" s="135" t="s">
        <v>3184</v>
      </c>
      <c r="H1227" s="135" t="s">
        <v>2664</v>
      </c>
      <c r="I1227" s="135" t="s">
        <v>2663</v>
      </c>
      <c r="J1227" s="135" t="s">
        <v>1497</v>
      </c>
      <c r="K1227" s="142" t="s">
        <v>2328</v>
      </c>
      <c r="L1227" s="138">
        <v>36000</v>
      </c>
      <c r="M1227" s="141">
        <v>0</v>
      </c>
      <c r="N1227" s="139">
        <v>1094.4000000000001</v>
      </c>
      <c r="O1227" s="139">
        <v>1033.2</v>
      </c>
      <c r="P1227" s="138">
        <f>SUM(Tabla20[[#This Row],[ADP]:[SFS - Salud Padres]])</f>
        <v>25</v>
      </c>
      <c r="Q1227" s="138">
        <v>33847.4</v>
      </c>
      <c r="R1227" s="135" t="str">
        <f>_xlfn.XLOOKUP(Tabla20[[#This Row],[cedula]],EMPXSEXO[NODOC],EMPXSEXO[GENERO])</f>
        <v>M</v>
      </c>
      <c r="S1227" s="135" t="str">
        <f>_xlfn.XLOOKUP(Tabla20[[#This Row],[nomdepto]],Tabla21[LUGAR],Tabla21[CODLUGAR])</f>
        <v>01.83.03.03.00.01</v>
      </c>
      <c r="T1227" s="135" t="s">
        <v>3724</v>
      </c>
      <c r="U1227" s="135" t="s">
        <v>3723</v>
      </c>
      <c r="V1227" s="137">
        <v>0</v>
      </c>
      <c r="W1227" s="137">
        <v>0</v>
      </c>
      <c r="X1227" s="141">
        <v>0</v>
      </c>
      <c r="Y1227" s="137">
        <v>0</v>
      </c>
      <c r="Z1227" s="137">
        <v>0</v>
      </c>
      <c r="AA1227" s="139">
        <v>25</v>
      </c>
      <c r="AB1227" s="137">
        <v>0</v>
      </c>
      <c r="AC1227" s="137">
        <v>0</v>
      </c>
      <c r="AD1227" s="141">
        <v>0</v>
      </c>
    </row>
    <row r="1228" spans="1:30" hidden="1">
      <c r="A1228" t="str">
        <f>Tabla20[[#This Row],[cedula]]&amp;Tabla20[[#This Row],[prog]]&amp;LEFT(Tabla20[[#This Row],[tipo]],3)</f>
        <v>0100106236101TEM</v>
      </c>
      <c r="B1228" s="135" t="s">
        <v>2462</v>
      </c>
      <c r="C1228" s="135" t="s">
        <v>2659</v>
      </c>
      <c r="D1228" s="135" t="s">
        <v>2493</v>
      </c>
      <c r="E1228" s="135" t="s">
        <v>3181</v>
      </c>
      <c r="F1228" s="135" t="s">
        <v>3182</v>
      </c>
      <c r="G1228" s="135" t="s">
        <v>3186</v>
      </c>
      <c r="H1228" s="135" t="s">
        <v>2909</v>
      </c>
      <c r="I1228" s="135" t="s">
        <v>2908</v>
      </c>
      <c r="J1228" s="135" t="s">
        <v>1497</v>
      </c>
      <c r="K1228" s="142" t="s">
        <v>2328</v>
      </c>
      <c r="L1228" s="138">
        <v>36000</v>
      </c>
      <c r="M1228" s="137">
        <v>0</v>
      </c>
      <c r="N1228" s="139">
        <v>1094.4000000000001</v>
      </c>
      <c r="O1228" s="139">
        <v>1033.2</v>
      </c>
      <c r="P1228" s="138">
        <f>SUM(Tabla20[[#This Row],[ADP]:[SFS - Salud Padres]])</f>
        <v>25</v>
      </c>
      <c r="Q1228" s="138">
        <v>33847.4</v>
      </c>
      <c r="R1228" s="135" t="str">
        <f>_xlfn.XLOOKUP(Tabla20[[#This Row],[cedula]],EMPXSEXO[NODOC],EMPXSEXO[GENERO])</f>
        <v>M</v>
      </c>
      <c r="S1228" s="135" t="str">
        <f>_xlfn.XLOOKUP(Tabla20[[#This Row],[nomdepto]],Tabla21[LUGAR],Tabla21[CODLUGAR])</f>
        <v>01.83.03.03.00.01</v>
      </c>
      <c r="T1228" s="135" t="s">
        <v>3724</v>
      </c>
      <c r="U1228" s="135" t="s">
        <v>3723</v>
      </c>
      <c r="V1228" s="137">
        <v>0</v>
      </c>
      <c r="W1228" s="141">
        <v>0</v>
      </c>
      <c r="X1228" s="141">
        <v>0</v>
      </c>
      <c r="Y1228" s="137">
        <v>0</v>
      </c>
      <c r="Z1228" s="137">
        <v>0</v>
      </c>
      <c r="AA1228" s="139">
        <v>25</v>
      </c>
      <c r="AB1228" s="137">
        <v>0</v>
      </c>
      <c r="AC1228" s="137">
        <v>0</v>
      </c>
      <c r="AD1228" s="137">
        <v>0</v>
      </c>
    </row>
    <row r="1229" spans="1:30" hidden="1">
      <c r="A1229" t="str">
        <f>Tabla20[[#This Row],[cedula]]&amp;Tabla20[[#This Row],[prog]]&amp;LEFT(Tabla20[[#This Row],[tipo]],3)</f>
        <v>0010103218301TEM</v>
      </c>
      <c r="B1229" s="135" t="s">
        <v>2462</v>
      </c>
      <c r="C1229" s="135" t="s">
        <v>2659</v>
      </c>
      <c r="D1229" s="135" t="s">
        <v>2493</v>
      </c>
      <c r="E1229" s="135" t="s">
        <v>3181</v>
      </c>
      <c r="F1229" s="135" t="s">
        <v>3182</v>
      </c>
      <c r="G1229" s="135" t="s">
        <v>3189</v>
      </c>
      <c r="H1229" s="135" t="s">
        <v>2263</v>
      </c>
      <c r="I1229" s="135" t="s">
        <v>1374</v>
      </c>
      <c r="J1229" s="135" t="s">
        <v>99</v>
      </c>
      <c r="K1229" t="s">
        <v>1646</v>
      </c>
      <c r="L1229" s="138">
        <v>65000</v>
      </c>
      <c r="M1229" s="139">
        <v>4427.58</v>
      </c>
      <c r="N1229" s="139">
        <v>1976</v>
      </c>
      <c r="O1229" s="139">
        <v>1865.5</v>
      </c>
      <c r="P1229" s="138">
        <f>SUM(Tabla20[[#This Row],[ADP]:[SFS - Salud Padres]])</f>
        <v>25</v>
      </c>
      <c r="Q1229" s="138">
        <v>56705.919999999998</v>
      </c>
      <c r="R1229" s="135" t="str">
        <f>_xlfn.XLOOKUP(Tabla20[[#This Row],[cedula]],EMPXSEXO[NODOC],EMPXSEXO[GENERO])</f>
        <v>M</v>
      </c>
      <c r="S1229" s="135" t="str">
        <f>_xlfn.XLOOKUP(Tabla20[[#This Row],[nomdepto]],Tabla21[LUGAR],Tabla21[CODLUGAR])</f>
        <v>01.83.03.05</v>
      </c>
      <c r="T1229" s="135" t="s">
        <v>3724</v>
      </c>
      <c r="U1229" s="135" t="s">
        <v>3723</v>
      </c>
      <c r="V1229" s="137">
        <v>0</v>
      </c>
      <c r="W1229" s="137">
        <v>0</v>
      </c>
      <c r="X1229" s="137">
        <v>0</v>
      </c>
      <c r="Y1229" s="137">
        <v>0</v>
      </c>
      <c r="Z1229" s="137">
        <v>0</v>
      </c>
      <c r="AA1229" s="139">
        <v>25</v>
      </c>
      <c r="AB1229" s="137">
        <v>0</v>
      </c>
      <c r="AC1229" s="137">
        <v>0</v>
      </c>
      <c r="AD1229" s="137">
        <v>0</v>
      </c>
    </row>
    <row r="1230" spans="1:30" hidden="1">
      <c r="A1230" t="str">
        <f>Tabla20[[#This Row],[cedula]]&amp;Tabla20[[#This Row],[prog]]&amp;LEFT(Tabla20[[#This Row],[tipo]],3)</f>
        <v>0310097377901TEM</v>
      </c>
      <c r="B1230" s="135" t="s">
        <v>2462</v>
      </c>
      <c r="C1230" s="135" t="s">
        <v>2659</v>
      </c>
      <c r="D1230" s="135" t="s">
        <v>2493</v>
      </c>
      <c r="E1230" s="135" t="s">
        <v>3181</v>
      </c>
      <c r="F1230" s="135" t="s">
        <v>3182</v>
      </c>
      <c r="G1230" s="135" t="s">
        <v>3186</v>
      </c>
      <c r="H1230" s="135" t="s">
        <v>2970</v>
      </c>
      <c r="I1230" s="135" t="s">
        <v>2969</v>
      </c>
      <c r="J1230" s="135" t="s">
        <v>191</v>
      </c>
      <c r="K1230" t="s">
        <v>1654</v>
      </c>
      <c r="L1230" s="138">
        <v>50000</v>
      </c>
      <c r="M1230" s="139">
        <v>1854</v>
      </c>
      <c r="N1230" s="139">
        <v>1520</v>
      </c>
      <c r="O1230" s="139">
        <v>1435</v>
      </c>
      <c r="P1230" s="138">
        <f>SUM(Tabla20[[#This Row],[ADP]:[SFS - Salud Padres]])</f>
        <v>25</v>
      </c>
      <c r="Q1230" s="138">
        <v>45166</v>
      </c>
      <c r="R1230" s="135" t="str">
        <f>_xlfn.XLOOKUP(Tabla20[[#This Row],[cedula]],EMPXSEXO[NODOC],EMPXSEXO[GENERO])</f>
        <v>M</v>
      </c>
      <c r="S1230" s="135" t="str">
        <f>_xlfn.XLOOKUP(Tabla20[[#This Row],[nomdepto]],Tabla21[LUGAR],Tabla21[CODLUGAR])</f>
        <v>01.83.04</v>
      </c>
      <c r="T1230" s="135" t="s">
        <v>3724</v>
      </c>
      <c r="U1230" s="135" t="s">
        <v>3723</v>
      </c>
      <c r="V1230" s="137">
        <v>0</v>
      </c>
      <c r="W1230" s="137">
        <v>0</v>
      </c>
      <c r="X1230" s="137">
        <v>0</v>
      </c>
      <c r="Y1230" s="137">
        <v>0</v>
      </c>
      <c r="Z1230" s="137">
        <v>0</v>
      </c>
      <c r="AA1230" s="139">
        <v>25</v>
      </c>
      <c r="AB1230" s="137">
        <v>0</v>
      </c>
      <c r="AC1230" s="137">
        <v>0</v>
      </c>
      <c r="AD1230" s="137">
        <v>0</v>
      </c>
    </row>
    <row r="1231" spans="1:30" hidden="1">
      <c r="A1231" t="str">
        <f>Tabla20[[#This Row],[cedula]]&amp;Tabla20[[#This Row],[prog]]&amp;LEFT(Tabla20[[#This Row],[tipo]],3)</f>
        <v>2240017086001TEM</v>
      </c>
      <c r="B1231" s="135" t="s">
        <v>2462</v>
      </c>
      <c r="C1231" s="135" t="s">
        <v>2659</v>
      </c>
      <c r="D1231" s="135" t="s">
        <v>2493</v>
      </c>
      <c r="E1231" s="135" t="s">
        <v>3181</v>
      </c>
      <c r="F1231" s="135" t="s">
        <v>3182</v>
      </c>
      <c r="G1231" s="135" t="s">
        <v>3184</v>
      </c>
      <c r="H1231" s="135" t="s">
        <v>2323</v>
      </c>
      <c r="I1231" s="135" t="s">
        <v>1664</v>
      </c>
      <c r="J1231" s="135" t="s">
        <v>985</v>
      </c>
      <c r="K1231" t="s">
        <v>1654</v>
      </c>
      <c r="L1231" s="138">
        <v>45000</v>
      </c>
      <c r="M1231" s="140">
        <v>0</v>
      </c>
      <c r="N1231" s="139">
        <v>1368</v>
      </c>
      <c r="O1231" s="139">
        <v>1291.5</v>
      </c>
      <c r="P1231" s="138">
        <f>SUM(Tabla20[[#This Row],[ADP]:[SFS - Salud Padres]])</f>
        <v>1571</v>
      </c>
      <c r="Q1231" s="138">
        <v>40769.5</v>
      </c>
      <c r="R1231" s="135" t="str">
        <f>_xlfn.XLOOKUP(Tabla20[[#This Row],[cedula]],EMPXSEXO[NODOC],EMPXSEXO[GENERO])</f>
        <v>F</v>
      </c>
      <c r="S1231" s="135" t="str">
        <f>_xlfn.XLOOKUP(Tabla20[[#This Row],[nomdepto]],Tabla21[LUGAR],Tabla21[CODLUGAR])</f>
        <v>01.83.04</v>
      </c>
      <c r="T1231" s="135" t="s">
        <v>3724</v>
      </c>
      <c r="U1231" s="135" t="s">
        <v>3723</v>
      </c>
      <c r="V1231" s="137">
        <v>0</v>
      </c>
      <c r="W1231" s="137">
        <v>0</v>
      </c>
      <c r="X1231" s="139">
        <v>1546</v>
      </c>
      <c r="Y1231" s="137">
        <v>0</v>
      </c>
      <c r="Z1231" s="137">
        <v>0</v>
      </c>
      <c r="AA1231" s="139">
        <v>25</v>
      </c>
      <c r="AB1231" s="137">
        <v>0</v>
      </c>
      <c r="AC1231" s="137">
        <v>0</v>
      </c>
      <c r="AD1231" s="137">
        <v>0</v>
      </c>
    </row>
    <row r="1232" spans="1:30" hidden="1">
      <c r="A1232" t="str">
        <f>Tabla20[[#This Row],[cedula]]&amp;Tabla20[[#This Row],[prog]]&amp;LEFT(Tabla20[[#This Row],[tipo]],3)</f>
        <v>0010379955701TEM</v>
      </c>
      <c r="B1232" s="135" t="s">
        <v>2462</v>
      </c>
      <c r="C1232" s="135" t="s">
        <v>2659</v>
      </c>
      <c r="D1232" s="135" t="s">
        <v>2493</v>
      </c>
      <c r="E1232" s="135" t="s">
        <v>3181</v>
      </c>
      <c r="F1232" s="135" t="s">
        <v>3182</v>
      </c>
      <c r="G1232" s="135" t="s">
        <v>3186</v>
      </c>
      <c r="H1232" s="135" t="s">
        <v>2782</v>
      </c>
      <c r="I1232" s="135" t="s">
        <v>2781</v>
      </c>
      <c r="J1232" s="135" t="s">
        <v>191</v>
      </c>
      <c r="K1232" t="s">
        <v>1654</v>
      </c>
      <c r="L1232" s="138">
        <v>35000</v>
      </c>
      <c r="M1232" s="137">
        <v>0</v>
      </c>
      <c r="N1232" s="139">
        <v>1064</v>
      </c>
      <c r="O1232" s="139">
        <v>1004.5</v>
      </c>
      <c r="P1232" s="138">
        <f>SUM(Tabla20[[#This Row],[ADP]:[SFS - Salud Padres]])</f>
        <v>25</v>
      </c>
      <c r="Q1232" s="138">
        <v>32906.5</v>
      </c>
      <c r="R1232" s="135" t="str">
        <f>_xlfn.XLOOKUP(Tabla20[[#This Row],[cedula]],EMPXSEXO[NODOC],EMPXSEXO[GENERO])</f>
        <v>M</v>
      </c>
      <c r="S1232" s="135" t="str">
        <f>_xlfn.XLOOKUP(Tabla20[[#This Row],[nomdepto]],Tabla21[LUGAR],Tabla21[CODLUGAR])</f>
        <v>01.83.04</v>
      </c>
      <c r="T1232" s="135" t="s">
        <v>3724</v>
      </c>
      <c r="U1232" s="135" t="s">
        <v>3723</v>
      </c>
      <c r="V1232" s="137">
        <v>0</v>
      </c>
      <c r="W1232" s="137">
        <v>0</v>
      </c>
      <c r="X1232" s="137">
        <v>0</v>
      </c>
      <c r="Y1232" s="137">
        <v>0</v>
      </c>
      <c r="Z1232" s="137">
        <v>0</v>
      </c>
      <c r="AA1232" s="139">
        <v>25</v>
      </c>
      <c r="AB1232" s="137">
        <v>0</v>
      </c>
      <c r="AC1232" s="137">
        <v>0</v>
      </c>
      <c r="AD1232" s="137">
        <v>0</v>
      </c>
    </row>
    <row r="1233" spans="1:30" hidden="1">
      <c r="A1233" t="str">
        <f>Tabla20[[#This Row],[cedula]]&amp;Tabla20[[#This Row],[prog]]&amp;LEFT(Tabla20[[#This Row],[tipo]],3)</f>
        <v>0310104687201TEM</v>
      </c>
      <c r="B1233" s="135" t="s">
        <v>2462</v>
      </c>
      <c r="C1233" s="135" t="s">
        <v>2659</v>
      </c>
      <c r="D1233" s="135" t="s">
        <v>2493</v>
      </c>
      <c r="E1233" s="135" t="s">
        <v>3181</v>
      </c>
      <c r="F1233" s="135" t="s">
        <v>3182</v>
      </c>
      <c r="G1233" s="135" t="s">
        <v>3186</v>
      </c>
      <c r="H1233" s="135" t="s">
        <v>3680</v>
      </c>
      <c r="I1233" s="135" t="s">
        <v>3679</v>
      </c>
      <c r="J1233" s="135" t="s">
        <v>59</v>
      </c>
      <c r="K1233" s="142" t="s">
        <v>301</v>
      </c>
      <c r="L1233" s="138">
        <v>140000</v>
      </c>
      <c r="M1233" s="139">
        <v>21514.37</v>
      </c>
      <c r="N1233" s="139">
        <v>4256</v>
      </c>
      <c r="O1233" s="139">
        <v>4018</v>
      </c>
      <c r="P1233" s="138">
        <f>SUM(Tabla20[[#This Row],[ADP]:[SFS - Salud Padres]])</f>
        <v>25</v>
      </c>
      <c r="Q1233" s="138">
        <v>110186.63</v>
      </c>
      <c r="R1233" s="135" t="str">
        <f>_xlfn.XLOOKUP(Tabla20[[#This Row],[cedula]],EMPXSEXO[NODOC],EMPXSEXO[GENERO])</f>
        <v>M</v>
      </c>
      <c r="S1233" s="135" t="str">
        <f>_xlfn.XLOOKUP(Tabla20[[#This Row],[nomdepto]],Tabla21[LUGAR],Tabla21[CODLUGAR])</f>
        <v>01.83.04.00.02</v>
      </c>
      <c r="T1233" s="135" t="s">
        <v>3724</v>
      </c>
      <c r="U1233" s="135" t="s">
        <v>3723</v>
      </c>
      <c r="V1233" s="137">
        <v>0</v>
      </c>
      <c r="W1233" s="137">
        <v>0</v>
      </c>
      <c r="X1233" s="137">
        <v>0</v>
      </c>
      <c r="Y1233" s="137">
        <v>0</v>
      </c>
      <c r="Z1233" s="137">
        <v>0</v>
      </c>
      <c r="AA1233" s="139">
        <v>25</v>
      </c>
      <c r="AB1233" s="137">
        <v>0</v>
      </c>
      <c r="AC1233" s="137">
        <v>0</v>
      </c>
      <c r="AD1233" s="137">
        <v>0</v>
      </c>
    </row>
    <row r="1234" spans="1:30" hidden="1">
      <c r="A1234" t="str">
        <f>Tabla20[[#This Row],[cedula]]&amp;Tabla20[[#This Row],[prog]]&amp;LEFT(Tabla20[[#This Row],[tipo]],3)</f>
        <v>0010021419601TEM</v>
      </c>
      <c r="B1234" s="135" t="s">
        <v>2462</v>
      </c>
      <c r="C1234" s="135" t="s">
        <v>2659</v>
      </c>
      <c r="D1234" s="135" t="s">
        <v>2493</v>
      </c>
      <c r="E1234" s="135" t="s">
        <v>3181</v>
      </c>
      <c r="F1234" s="135" t="s">
        <v>3182</v>
      </c>
      <c r="G1234" s="135" t="s">
        <v>3186</v>
      </c>
      <c r="H1234" s="135" t="s">
        <v>2974</v>
      </c>
      <c r="I1234" s="135" t="s">
        <v>2973</v>
      </c>
      <c r="J1234" s="135" t="s">
        <v>255</v>
      </c>
      <c r="K1234" s="142" t="s">
        <v>301</v>
      </c>
      <c r="L1234" s="138">
        <v>75000</v>
      </c>
      <c r="M1234" s="139">
        <v>6309.38</v>
      </c>
      <c r="N1234" s="139">
        <v>2280</v>
      </c>
      <c r="O1234" s="139">
        <v>2152.5</v>
      </c>
      <c r="P1234" s="138">
        <f>SUM(Tabla20[[#This Row],[ADP]:[SFS - Salud Padres]])</f>
        <v>25</v>
      </c>
      <c r="Q1234" s="138">
        <v>64233.120000000003</v>
      </c>
      <c r="R1234" s="135" t="str">
        <f>_xlfn.XLOOKUP(Tabla20[[#This Row],[cedula]],EMPXSEXO[NODOC],EMPXSEXO[GENERO])</f>
        <v>M</v>
      </c>
      <c r="S1234" s="135" t="str">
        <f>_xlfn.XLOOKUP(Tabla20[[#This Row],[nomdepto]],Tabla21[LUGAR],Tabla21[CODLUGAR])</f>
        <v>01.83.04.00.02</v>
      </c>
      <c r="T1234" s="135" t="s">
        <v>3724</v>
      </c>
      <c r="U1234" s="135" t="s">
        <v>3723</v>
      </c>
      <c r="V1234" s="137">
        <v>0</v>
      </c>
      <c r="W1234" s="137">
        <v>0</v>
      </c>
      <c r="X1234" s="141">
        <v>0</v>
      </c>
      <c r="Y1234" s="137">
        <v>0</v>
      </c>
      <c r="Z1234" s="141">
        <v>0</v>
      </c>
      <c r="AA1234" s="139">
        <v>25</v>
      </c>
      <c r="AB1234" s="137">
        <v>0</v>
      </c>
      <c r="AC1234" s="137">
        <v>0</v>
      </c>
      <c r="AD1234" s="137">
        <v>0</v>
      </c>
    </row>
    <row r="1235" spans="1:30" hidden="1">
      <c r="A1235" t="str">
        <f>Tabla20[[#This Row],[cedula]]&amp;Tabla20[[#This Row],[prog]]&amp;LEFT(Tabla20[[#This Row],[tipo]],3)</f>
        <v>0011010725701TEM</v>
      </c>
      <c r="B1235" s="135" t="s">
        <v>2462</v>
      </c>
      <c r="C1235" s="135" t="s">
        <v>2659</v>
      </c>
      <c r="D1235" s="135" t="s">
        <v>2493</v>
      </c>
      <c r="E1235" s="135" t="s">
        <v>3181</v>
      </c>
      <c r="F1235" s="135" t="s">
        <v>3182</v>
      </c>
      <c r="G1235" s="135" t="s">
        <v>3186</v>
      </c>
      <c r="H1235" s="135" t="s">
        <v>2855</v>
      </c>
      <c r="I1235" s="135" t="s">
        <v>2854</v>
      </c>
      <c r="J1235" s="135" t="s">
        <v>255</v>
      </c>
      <c r="K1235" s="142" t="s">
        <v>301</v>
      </c>
      <c r="L1235" s="138">
        <v>70000</v>
      </c>
      <c r="M1235" s="139">
        <v>5368.48</v>
      </c>
      <c r="N1235" s="139">
        <v>2128</v>
      </c>
      <c r="O1235" s="139">
        <v>2009</v>
      </c>
      <c r="P1235" s="138">
        <f>SUM(Tabla20[[#This Row],[ADP]:[SFS - Salud Padres]])</f>
        <v>25</v>
      </c>
      <c r="Q1235" s="138">
        <v>60469.52</v>
      </c>
      <c r="R1235" s="135" t="str">
        <f>_xlfn.XLOOKUP(Tabla20[[#This Row],[cedula]],EMPXSEXO[NODOC],EMPXSEXO[GENERO])</f>
        <v>M</v>
      </c>
      <c r="S1235" s="135" t="str">
        <f>_xlfn.XLOOKUP(Tabla20[[#This Row],[nomdepto]],Tabla21[LUGAR],Tabla21[CODLUGAR])</f>
        <v>01.83.04.00.02</v>
      </c>
      <c r="T1235" s="135" t="s">
        <v>3724</v>
      </c>
      <c r="U1235" s="135" t="s">
        <v>3723</v>
      </c>
      <c r="V1235" s="137">
        <v>0</v>
      </c>
      <c r="W1235" s="137">
        <v>0</v>
      </c>
      <c r="X1235" s="141">
        <v>0</v>
      </c>
      <c r="Y1235" s="137">
        <v>0</v>
      </c>
      <c r="Z1235" s="141">
        <v>0</v>
      </c>
      <c r="AA1235" s="139">
        <v>25</v>
      </c>
      <c r="AB1235" s="137">
        <v>0</v>
      </c>
      <c r="AC1235" s="137">
        <v>0</v>
      </c>
      <c r="AD1235" s="137">
        <v>0</v>
      </c>
    </row>
    <row r="1236" spans="1:30" hidden="1">
      <c r="A1236" t="str">
        <f>Tabla20[[#This Row],[cedula]]&amp;Tabla20[[#This Row],[prog]]&amp;LEFT(Tabla20[[#This Row],[tipo]],3)</f>
        <v>0011528144601TEM</v>
      </c>
      <c r="B1236" s="135" t="s">
        <v>2462</v>
      </c>
      <c r="C1236" s="135" t="s">
        <v>2659</v>
      </c>
      <c r="D1236" s="135" t="s">
        <v>2493</v>
      </c>
      <c r="E1236" s="135" t="s">
        <v>3181</v>
      </c>
      <c r="F1236" s="135" t="s">
        <v>3182</v>
      </c>
      <c r="G1236" s="135" t="s">
        <v>3185</v>
      </c>
      <c r="H1236" s="135" t="s">
        <v>2774</v>
      </c>
      <c r="I1236" s="135" t="s">
        <v>2773</v>
      </c>
      <c r="J1236" s="135" t="s">
        <v>191</v>
      </c>
      <c r="K1236" s="142" t="s">
        <v>301</v>
      </c>
      <c r="L1236" s="138">
        <v>50000</v>
      </c>
      <c r="M1236" s="139">
        <v>1854</v>
      </c>
      <c r="N1236" s="139">
        <v>1520</v>
      </c>
      <c r="O1236" s="139">
        <v>1435</v>
      </c>
      <c r="P1236" s="138">
        <f>SUM(Tabla20[[#This Row],[ADP]:[SFS - Salud Padres]])</f>
        <v>25</v>
      </c>
      <c r="Q1236" s="138">
        <v>45166</v>
      </c>
      <c r="R1236" s="135" t="str">
        <f>_xlfn.XLOOKUP(Tabla20[[#This Row],[cedula]],EMPXSEXO[NODOC],EMPXSEXO[GENERO])</f>
        <v>F</v>
      </c>
      <c r="S1236" s="135" t="str">
        <f>_xlfn.XLOOKUP(Tabla20[[#This Row],[nomdepto]],Tabla21[LUGAR],Tabla21[CODLUGAR])</f>
        <v>01.83.04.00.02</v>
      </c>
      <c r="T1236" s="135" t="s">
        <v>3724</v>
      </c>
      <c r="U1236" s="135" t="s">
        <v>3723</v>
      </c>
      <c r="V1236" s="137">
        <v>0</v>
      </c>
      <c r="W1236" s="137">
        <v>0</v>
      </c>
      <c r="X1236" s="137">
        <v>0</v>
      </c>
      <c r="Y1236" s="137">
        <v>0</v>
      </c>
      <c r="Z1236" s="141">
        <v>0</v>
      </c>
      <c r="AA1236" s="139">
        <v>25</v>
      </c>
      <c r="AB1236" s="137">
        <v>0</v>
      </c>
      <c r="AC1236" s="137">
        <v>0</v>
      </c>
      <c r="AD1236" s="141">
        <v>0</v>
      </c>
    </row>
    <row r="1237" spans="1:30" hidden="1">
      <c r="A1237" t="str">
        <f>Tabla20[[#This Row],[cedula]]&amp;Tabla20[[#This Row],[prog]]&amp;LEFT(Tabla20[[#This Row],[tipo]],3)</f>
        <v>0310263726501TEM</v>
      </c>
      <c r="B1237" s="135" t="s">
        <v>2462</v>
      </c>
      <c r="C1237" s="135" t="s">
        <v>2659</v>
      </c>
      <c r="D1237" s="135" t="s">
        <v>2493</v>
      </c>
      <c r="E1237" s="135" t="s">
        <v>3181</v>
      </c>
      <c r="F1237" s="135" t="s">
        <v>3182</v>
      </c>
      <c r="G1237" s="135" t="s">
        <v>3186</v>
      </c>
      <c r="H1237" s="135" t="s">
        <v>3678</v>
      </c>
      <c r="I1237" s="135" t="s">
        <v>3677</v>
      </c>
      <c r="J1237" s="135" t="s">
        <v>128</v>
      </c>
      <c r="K1237" s="142" t="s">
        <v>200</v>
      </c>
      <c r="L1237" s="138">
        <v>115000</v>
      </c>
      <c r="M1237" s="139">
        <v>15633.74</v>
      </c>
      <c r="N1237" s="139">
        <v>3496</v>
      </c>
      <c r="O1237" s="139">
        <v>3300.5</v>
      </c>
      <c r="P1237" s="138">
        <f>SUM(Tabla20[[#This Row],[ADP]:[SFS - Salud Padres]])</f>
        <v>25</v>
      </c>
      <c r="Q1237" s="138">
        <v>92544.76</v>
      </c>
      <c r="R1237" s="135" t="str">
        <f>_xlfn.XLOOKUP(Tabla20[[#This Row],[cedula]],EMPXSEXO[NODOC],EMPXSEXO[GENERO])</f>
        <v>M</v>
      </c>
      <c r="S1237" s="135" t="str">
        <f>_xlfn.XLOOKUP(Tabla20[[#This Row],[nomdepto]],Tabla21[LUGAR],Tabla21[CODLUGAR])</f>
        <v>01.83.04.00.02.01</v>
      </c>
      <c r="T1237" s="135" t="s">
        <v>3724</v>
      </c>
      <c r="U1237" s="135" t="s">
        <v>3723</v>
      </c>
      <c r="V1237" s="137">
        <v>0</v>
      </c>
      <c r="W1237" s="137">
        <v>0</v>
      </c>
      <c r="X1237" s="141">
        <v>0</v>
      </c>
      <c r="Y1237" s="137">
        <v>0</v>
      </c>
      <c r="Z1237" s="141">
        <v>0</v>
      </c>
      <c r="AA1237" s="139">
        <v>25</v>
      </c>
      <c r="AB1237" s="137">
        <v>0</v>
      </c>
      <c r="AC1237" s="137">
        <v>0</v>
      </c>
      <c r="AD1237" s="137">
        <v>0</v>
      </c>
    </row>
    <row r="1238" spans="1:30" hidden="1">
      <c r="A1238" t="str">
        <f>Tabla20[[#This Row],[cedula]]&amp;Tabla20[[#This Row],[prog]]&amp;LEFT(Tabla20[[#This Row],[tipo]],3)</f>
        <v>2250005280201TEM</v>
      </c>
      <c r="B1238" s="135" t="s">
        <v>2462</v>
      </c>
      <c r="C1238" s="135" t="s">
        <v>2659</v>
      </c>
      <c r="D1238" s="135" t="s">
        <v>2493</v>
      </c>
      <c r="E1238" s="135" t="s">
        <v>3181</v>
      </c>
      <c r="F1238" s="135" t="s">
        <v>3182</v>
      </c>
      <c r="G1238" s="135" t="s">
        <v>3184</v>
      </c>
      <c r="H1238" s="135" t="s">
        <v>2792</v>
      </c>
      <c r="I1238" s="135" t="s">
        <v>2791</v>
      </c>
      <c r="J1238" s="135" t="s">
        <v>458</v>
      </c>
      <c r="K1238" s="142" t="s">
        <v>230</v>
      </c>
      <c r="L1238" s="138">
        <v>31500</v>
      </c>
      <c r="M1238" s="141">
        <v>0</v>
      </c>
      <c r="N1238" s="139">
        <v>957.6</v>
      </c>
      <c r="O1238" s="139">
        <v>904.05</v>
      </c>
      <c r="P1238" s="138">
        <f>SUM(Tabla20[[#This Row],[ADP]:[SFS - Salud Padres]])</f>
        <v>25</v>
      </c>
      <c r="Q1238" s="138">
        <v>29613.35</v>
      </c>
      <c r="R1238" s="135" t="str">
        <f>_xlfn.XLOOKUP(Tabla20[[#This Row],[cedula]],EMPXSEXO[NODOC],EMPXSEXO[GENERO])</f>
        <v>F</v>
      </c>
      <c r="S1238" s="135" t="str">
        <f>_xlfn.XLOOKUP(Tabla20[[#This Row],[nomdepto]],Tabla21[LUGAR],Tabla21[CODLUGAR])</f>
        <v>01.83.04.00.02.02</v>
      </c>
      <c r="T1238" s="135" t="s">
        <v>3724</v>
      </c>
      <c r="U1238" s="135" t="s">
        <v>3723</v>
      </c>
      <c r="V1238" s="137">
        <v>0</v>
      </c>
      <c r="W1238" s="141">
        <v>0</v>
      </c>
      <c r="X1238" s="141">
        <v>0</v>
      </c>
      <c r="Y1238" s="137">
        <v>0</v>
      </c>
      <c r="Z1238" s="137">
        <v>0</v>
      </c>
      <c r="AA1238" s="139">
        <v>25</v>
      </c>
      <c r="AB1238" s="137">
        <v>0</v>
      </c>
      <c r="AC1238" s="137">
        <v>0</v>
      </c>
      <c r="AD1238" s="137">
        <v>0</v>
      </c>
    </row>
    <row r="1239" spans="1:30" hidden="1">
      <c r="A1239" t="str">
        <f>Tabla20[[#This Row],[cedula]]&amp;Tabla20[[#This Row],[prog]]&amp;LEFT(Tabla20[[#This Row],[tipo]],3)</f>
        <v>0011545615401TEM</v>
      </c>
      <c r="B1239" s="135" t="s">
        <v>2462</v>
      </c>
      <c r="C1239" s="135" t="s">
        <v>2659</v>
      </c>
      <c r="D1239" s="135" t="s">
        <v>2493</v>
      </c>
      <c r="E1239" s="135" t="s">
        <v>3181</v>
      </c>
      <c r="F1239" s="135" t="s">
        <v>3182</v>
      </c>
      <c r="G1239" s="135" t="s">
        <v>3186</v>
      </c>
      <c r="H1239" s="135" t="s">
        <v>2931</v>
      </c>
      <c r="I1239" s="135" t="s">
        <v>2930</v>
      </c>
      <c r="J1239" s="135" t="s">
        <v>128</v>
      </c>
      <c r="K1239" s="142" t="s">
        <v>188</v>
      </c>
      <c r="L1239" s="138">
        <v>115000</v>
      </c>
      <c r="M1239" s="139">
        <v>15633.74</v>
      </c>
      <c r="N1239" s="139">
        <v>3496</v>
      </c>
      <c r="O1239" s="139">
        <v>3300.5</v>
      </c>
      <c r="P1239" s="138">
        <f>SUM(Tabla20[[#This Row],[ADP]:[SFS - Salud Padres]])</f>
        <v>25</v>
      </c>
      <c r="Q1239" s="138">
        <v>92544.76</v>
      </c>
      <c r="R1239" s="135" t="str">
        <f>_xlfn.XLOOKUP(Tabla20[[#This Row],[cedula]],EMPXSEXO[NODOC],EMPXSEXO[GENERO])</f>
        <v>M</v>
      </c>
      <c r="S1239" s="135" t="str">
        <f>_xlfn.XLOOKUP(Tabla20[[#This Row],[nomdepto]],Tabla21[LUGAR],Tabla21[CODLUGAR])</f>
        <v>01.83.04.00.02.03</v>
      </c>
      <c r="T1239" s="135" t="s">
        <v>3724</v>
      </c>
      <c r="U1239" s="135" t="s">
        <v>3723</v>
      </c>
      <c r="V1239" s="137">
        <v>0</v>
      </c>
      <c r="W1239" s="141">
        <v>0</v>
      </c>
      <c r="X1239" s="141">
        <v>0</v>
      </c>
      <c r="Y1239" s="137">
        <v>0</v>
      </c>
      <c r="Z1239" s="137">
        <v>0</v>
      </c>
      <c r="AA1239" s="139">
        <v>25</v>
      </c>
      <c r="AB1239" s="137">
        <v>0</v>
      </c>
      <c r="AC1239" s="137">
        <v>0</v>
      </c>
      <c r="AD1239" s="141">
        <v>0</v>
      </c>
    </row>
    <row r="1240" spans="1:30" hidden="1">
      <c r="A1240" t="str">
        <f>Tabla20[[#This Row],[cedula]]&amp;Tabla20[[#This Row],[prog]]&amp;LEFT(Tabla20[[#This Row],[tipo]],3)</f>
        <v>0310259752701TEM</v>
      </c>
      <c r="B1240" s="135" t="s">
        <v>2462</v>
      </c>
      <c r="C1240" s="135" t="s">
        <v>2659</v>
      </c>
      <c r="D1240" s="135" t="s">
        <v>2493</v>
      </c>
      <c r="E1240" s="135" t="s">
        <v>3181</v>
      </c>
      <c r="F1240" s="135" t="s">
        <v>3182</v>
      </c>
      <c r="G1240" s="135" t="s">
        <v>3186</v>
      </c>
      <c r="H1240" s="135" t="s">
        <v>2794</v>
      </c>
      <c r="I1240" s="135" t="s">
        <v>2793</v>
      </c>
      <c r="J1240" s="135" t="s">
        <v>255</v>
      </c>
      <c r="K1240" s="142" t="s">
        <v>188</v>
      </c>
      <c r="L1240" s="138">
        <v>70000</v>
      </c>
      <c r="M1240" s="139">
        <v>5368.48</v>
      </c>
      <c r="N1240" s="139">
        <v>2128</v>
      </c>
      <c r="O1240" s="139">
        <v>2009</v>
      </c>
      <c r="P1240" s="138">
        <f>SUM(Tabla20[[#This Row],[ADP]:[SFS - Salud Padres]])</f>
        <v>25</v>
      </c>
      <c r="Q1240" s="138">
        <v>60469.52</v>
      </c>
      <c r="R1240" s="135" t="str">
        <f>_xlfn.XLOOKUP(Tabla20[[#This Row],[cedula]],EMPXSEXO[NODOC],EMPXSEXO[GENERO])</f>
        <v>M</v>
      </c>
      <c r="S1240" s="135" t="str">
        <f>_xlfn.XLOOKUP(Tabla20[[#This Row],[nomdepto]],Tabla21[LUGAR],Tabla21[CODLUGAR])</f>
        <v>01.83.04.00.02.03</v>
      </c>
      <c r="T1240" s="135" t="s">
        <v>3724</v>
      </c>
      <c r="U1240" s="135" t="s">
        <v>3723</v>
      </c>
      <c r="V1240" s="137">
        <v>0</v>
      </c>
      <c r="W1240" s="141">
        <v>0</v>
      </c>
      <c r="X1240" s="141">
        <v>0</v>
      </c>
      <c r="Y1240" s="137">
        <v>0</v>
      </c>
      <c r="Z1240" s="141">
        <v>0</v>
      </c>
      <c r="AA1240" s="139">
        <v>25</v>
      </c>
      <c r="AB1240" s="137">
        <v>0</v>
      </c>
      <c r="AC1240" s="137">
        <v>0</v>
      </c>
      <c r="AD1240" s="137">
        <v>0</v>
      </c>
    </row>
    <row r="1241" spans="1:30" hidden="1">
      <c r="A1241" t="str">
        <f>Tabla20[[#This Row],[cedula]]&amp;Tabla20[[#This Row],[prog]]&amp;LEFT(Tabla20[[#This Row],[tipo]],3)</f>
        <v>0011438829101TEM</v>
      </c>
      <c r="B1241" s="135" t="s">
        <v>2462</v>
      </c>
      <c r="C1241" s="135" t="s">
        <v>2659</v>
      </c>
      <c r="D1241" s="135" t="s">
        <v>2493</v>
      </c>
      <c r="E1241" s="135" t="s">
        <v>3181</v>
      </c>
      <c r="F1241" s="135" t="s">
        <v>3182</v>
      </c>
      <c r="G1241" s="135" t="s">
        <v>3190</v>
      </c>
      <c r="H1241" s="135" t="s">
        <v>2753</v>
      </c>
      <c r="I1241" s="135" t="s">
        <v>3267</v>
      </c>
      <c r="J1241" s="135" t="s">
        <v>191</v>
      </c>
      <c r="K1241" s="142" t="s">
        <v>188</v>
      </c>
      <c r="L1241" s="138">
        <v>35000</v>
      </c>
      <c r="M1241" s="137">
        <v>0</v>
      </c>
      <c r="N1241" s="139">
        <v>1064</v>
      </c>
      <c r="O1241" s="139">
        <v>1004.5</v>
      </c>
      <c r="P1241" s="138">
        <f>SUM(Tabla20[[#This Row],[ADP]:[SFS - Salud Padres]])</f>
        <v>2071</v>
      </c>
      <c r="Q1241" s="138">
        <v>30860.5</v>
      </c>
      <c r="R1241" s="135" t="str">
        <f>_xlfn.XLOOKUP(Tabla20[[#This Row],[cedula]],EMPXSEXO[NODOC],EMPXSEXO[GENERO])</f>
        <v>F</v>
      </c>
      <c r="S1241" s="135" t="str">
        <f>_xlfn.XLOOKUP(Tabla20[[#This Row],[nomdepto]],Tabla21[LUGAR],Tabla21[CODLUGAR])</f>
        <v>01.83.04.00.02.03</v>
      </c>
      <c r="T1241" s="135" t="s">
        <v>3724</v>
      </c>
      <c r="U1241" s="135" t="s">
        <v>3723</v>
      </c>
      <c r="V1241" s="137">
        <v>0</v>
      </c>
      <c r="W1241" s="137">
        <v>0</v>
      </c>
      <c r="X1241" s="139">
        <v>2046</v>
      </c>
      <c r="Y1241" s="137">
        <v>0</v>
      </c>
      <c r="Z1241" s="137">
        <v>0</v>
      </c>
      <c r="AA1241" s="139">
        <v>25</v>
      </c>
      <c r="AB1241" s="137">
        <v>0</v>
      </c>
      <c r="AC1241" s="137">
        <v>0</v>
      </c>
      <c r="AD1241" s="137">
        <v>0</v>
      </c>
    </row>
    <row r="1242" spans="1:30" hidden="1">
      <c r="A1242" t="str">
        <f>Tabla20[[#This Row],[cedula]]&amp;Tabla20[[#This Row],[prog]]&amp;LEFT(Tabla20[[#This Row],[tipo]],3)</f>
        <v>4021406352701TEM</v>
      </c>
      <c r="B1242" s="135" t="s">
        <v>2462</v>
      </c>
      <c r="C1242" s="135" t="s">
        <v>2659</v>
      </c>
      <c r="D1242" s="135" t="s">
        <v>2493</v>
      </c>
      <c r="E1242" s="135" t="s">
        <v>3181</v>
      </c>
      <c r="F1242" s="135" t="s">
        <v>3182</v>
      </c>
      <c r="G1242" s="135" t="s">
        <v>3186</v>
      </c>
      <c r="H1242" s="135" t="s">
        <v>2986</v>
      </c>
      <c r="I1242" s="135" t="s">
        <v>2985</v>
      </c>
      <c r="J1242" s="135" t="s">
        <v>191</v>
      </c>
      <c r="K1242" s="142" t="s">
        <v>188</v>
      </c>
      <c r="L1242" s="138">
        <v>22000</v>
      </c>
      <c r="M1242" s="137">
        <v>0</v>
      </c>
      <c r="N1242" s="139">
        <v>668.8</v>
      </c>
      <c r="O1242" s="139">
        <v>631.4</v>
      </c>
      <c r="P1242" s="138">
        <f>SUM(Tabla20[[#This Row],[ADP]:[SFS - Salud Padres]])</f>
        <v>25</v>
      </c>
      <c r="Q1242" s="138">
        <v>20674.8</v>
      </c>
      <c r="R1242" s="135" t="str">
        <f>_xlfn.XLOOKUP(Tabla20[[#This Row],[cedula]],EMPXSEXO[NODOC],EMPXSEXO[GENERO])</f>
        <v>F</v>
      </c>
      <c r="S1242" s="135" t="str">
        <f>_xlfn.XLOOKUP(Tabla20[[#This Row],[nomdepto]],Tabla21[LUGAR],Tabla21[CODLUGAR])</f>
        <v>01.83.04.00.02.03</v>
      </c>
      <c r="T1242" s="135" t="s">
        <v>3724</v>
      </c>
      <c r="U1242" s="135" t="s">
        <v>3723</v>
      </c>
      <c r="V1242" s="137">
        <v>0</v>
      </c>
      <c r="W1242" s="141">
        <v>0</v>
      </c>
      <c r="X1242" s="141">
        <v>0</v>
      </c>
      <c r="Y1242" s="137">
        <v>0</v>
      </c>
      <c r="Z1242" s="141">
        <v>0</v>
      </c>
      <c r="AA1242" s="139">
        <v>25</v>
      </c>
      <c r="AB1242" s="137">
        <v>0</v>
      </c>
      <c r="AC1242" s="137">
        <v>0</v>
      </c>
      <c r="AD1242" s="141">
        <v>0</v>
      </c>
    </row>
    <row r="1243" spans="1:30" hidden="1">
      <c r="A1243" t="str">
        <f>Tabla20[[#This Row],[cedula]]&amp;Tabla20[[#This Row],[prog]]&amp;LEFT(Tabla20[[#This Row],[tipo]],3)</f>
        <v>4023601381501TEM</v>
      </c>
      <c r="B1243" s="135" t="s">
        <v>2462</v>
      </c>
      <c r="C1243" s="135" t="s">
        <v>2659</v>
      </c>
      <c r="D1243" s="135" t="s">
        <v>2493</v>
      </c>
      <c r="E1243" s="135" t="s">
        <v>3181</v>
      </c>
      <c r="F1243" s="135" t="s">
        <v>3182</v>
      </c>
      <c r="G1243" s="135" t="s">
        <v>3186</v>
      </c>
      <c r="H1243" s="135" t="s">
        <v>2885</v>
      </c>
      <c r="I1243" s="135" t="s">
        <v>2884</v>
      </c>
      <c r="J1243" s="135" t="s">
        <v>191</v>
      </c>
      <c r="K1243" s="142" t="s">
        <v>220</v>
      </c>
      <c r="L1243" s="138">
        <v>16500</v>
      </c>
      <c r="M1243" s="141">
        <v>0</v>
      </c>
      <c r="N1243" s="139">
        <v>501.6</v>
      </c>
      <c r="O1243" s="139">
        <v>473.55</v>
      </c>
      <c r="P1243" s="138">
        <f>SUM(Tabla20[[#This Row],[ADP]:[SFS - Salud Padres]])</f>
        <v>25</v>
      </c>
      <c r="Q1243" s="138">
        <v>15499.85</v>
      </c>
      <c r="R1243" s="135" t="str">
        <f>_xlfn.XLOOKUP(Tabla20[[#This Row],[cedula]],EMPXSEXO[NODOC],EMPXSEXO[GENERO])</f>
        <v>F</v>
      </c>
      <c r="S1243" s="135" t="str">
        <f>_xlfn.XLOOKUP(Tabla20[[#This Row],[nomdepto]],Tabla21[LUGAR],Tabla21[CODLUGAR])</f>
        <v>01.83.04.00.02.04</v>
      </c>
      <c r="T1243" s="135" t="s">
        <v>3724</v>
      </c>
      <c r="U1243" s="135" t="s">
        <v>3723</v>
      </c>
      <c r="V1243" s="137">
        <v>0</v>
      </c>
      <c r="W1243" s="137">
        <v>0</v>
      </c>
      <c r="X1243" s="137">
        <v>0</v>
      </c>
      <c r="Y1243" s="137">
        <v>0</v>
      </c>
      <c r="Z1243" s="137">
        <v>0</v>
      </c>
      <c r="AA1243" s="139">
        <v>25</v>
      </c>
      <c r="AB1243" s="137">
        <v>0</v>
      </c>
      <c r="AC1243" s="137">
        <v>0</v>
      </c>
      <c r="AD1243" s="137">
        <v>0</v>
      </c>
    </row>
    <row r="1244" spans="1:30" hidden="1">
      <c r="A1244" t="str">
        <f>Tabla20[[#This Row],[cedula]]&amp;Tabla20[[#This Row],[prog]]&amp;LEFT(Tabla20[[#This Row],[tipo]],3)</f>
        <v>2250024534901TEM</v>
      </c>
      <c r="B1244" s="135" t="s">
        <v>2462</v>
      </c>
      <c r="C1244" s="135" t="s">
        <v>2659</v>
      </c>
      <c r="D1244" s="135" t="s">
        <v>2493</v>
      </c>
      <c r="E1244" s="135" t="s">
        <v>3181</v>
      </c>
      <c r="F1244" s="135" t="s">
        <v>3182</v>
      </c>
      <c r="G1244" s="135" t="s">
        <v>3190</v>
      </c>
      <c r="H1244" s="135" t="s">
        <v>2941</v>
      </c>
      <c r="I1244" s="135" t="s">
        <v>2940</v>
      </c>
      <c r="J1244" s="135" t="s">
        <v>191</v>
      </c>
      <c r="K1244" s="142" t="s">
        <v>220</v>
      </c>
      <c r="L1244" s="138">
        <v>16500</v>
      </c>
      <c r="M1244" s="141">
        <v>0</v>
      </c>
      <c r="N1244" s="139">
        <v>501.6</v>
      </c>
      <c r="O1244" s="139">
        <v>473.55</v>
      </c>
      <c r="P1244" s="138">
        <f>SUM(Tabla20[[#This Row],[ADP]:[SFS - Salud Padres]])</f>
        <v>25</v>
      </c>
      <c r="Q1244" s="138">
        <v>15499.85</v>
      </c>
      <c r="R1244" s="135" t="str">
        <f>_xlfn.XLOOKUP(Tabla20[[#This Row],[cedula]],EMPXSEXO[NODOC],EMPXSEXO[GENERO])</f>
        <v>M</v>
      </c>
      <c r="S1244" s="135" t="str">
        <f>_xlfn.XLOOKUP(Tabla20[[#This Row],[nomdepto]],Tabla21[LUGAR],Tabla21[CODLUGAR])</f>
        <v>01.83.04.00.02.04</v>
      </c>
      <c r="T1244" s="135" t="s">
        <v>3724</v>
      </c>
      <c r="U1244" s="135" t="s">
        <v>3723</v>
      </c>
      <c r="V1244" s="137">
        <v>0</v>
      </c>
      <c r="W1244" s="137">
        <v>0</v>
      </c>
      <c r="X1244" s="137">
        <v>0</v>
      </c>
      <c r="Y1244" s="137">
        <v>0</v>
      </c>
      <c r="Z1244" s="137">
        <v>0</v>
      </c>
      <c r="AA1244" s="139">
        <v>25</v>
      </c>
      <c r="AB1244" s="137">
        <v>0</v>
      </c>
      <c r="AC1244" s="137">
        <v>0</v>
      </c>
      <c r="AD1244" s="141">
        <v>0</v>
      </c>
    </row>
    <row r="1245" spans="1:30" hidden="1">
      <c r="A1245" t="str">
        <f>Tabla20[[#This Row],[cedula]]&amp;Tabla20[[#This Row],[prog]]&amp;LEFT(Tabla20[[#This Row],[tipo]],3)</f>
        <v>0010119879401TEM</v>
      </c>
      <c r="B1245" s="135" t="s">
        <v>2462</v>
      </c>
      <c r="C1245" s="135" t="s">
        <v>2659</v>
      </c>
      <c r="D1245" s="135" t="s">
        <v>2493</v>
      </c>
      <c r="E1245" s="135" t="s">
        <v>3181</v>
      </c>
      <c r="F1245" s="135" t="s">
        <v>3182</v>
      </c>
      <c r="G1245" s="135" t="s">
        <v>3190</v>
      </c>
      <c r="H1245" s="135" t="s">
        <v>2271</v>
      </c>
      <c r="I1245" s="135" t="s">
        <v>2270</v>
      </c>
      <c r="J1245" s="135" t="s">
        <v>59</v>
      </c>
      <c r="K1245" s="142" t="s">
        <v>460</v>
      </c>
      <c r="L1245" s="138">
        <v>160000</v>
      </c>
      <c r="M1245" s="139">
        <v>26218.87</v>
      </c>
      <c r="N1245" s="139">
        <v>4864</v>
      </c>
      <c r="O1245" s="139">
        <v>4592</v>
      </c>
      <c r="P1245" s="138">
        <f>SUM(Tabla20[[#This Row],[ADP]:[SFS - Salud Padres]])</f>
        <v>25</v>
      </c>
      <c r="Q1245" s="138">
        <v>124300.13</v>
      </c>
      <c r="R1245" s="135" t="str">
        <f>_xlfn.XLOOKUP(Tabla20[[#This Row],[cedula]],EMPXSEXO[NODOC],EMPXSEXO[GENERO])</f>
        <v>F</v>
      </c>
      <c r="S1245" s="135" t="str">
        <f>_xlfn.XLOOKUP(Tabla20[[#This Row],[nomdepto]],Tabla21[LUGAR],Tabla21[CODLUGAR])</f>
        <v>01.83.04.01</v>
      </c>
      <c r="T1245" s="135" t="s">
        <v>3724</v>
      </c>
      <c r="U1245" s="135" t="s">
        <v>3723</v>
      </c>
      <c r="V1245" s="137">
        <v>0</v>
      </c>
      <c r="W1245" s="137">
        <v>0</v>
      </c>
      <c r="X1245" s="141">
        <v>0</v>
      </c>
      <c r="Y1245" s="137">
        <v>0</v>
      </c>
      <c r="Z1245" s="141">
        <v>0</v>
      </c>
      <c r="AA1245" s="139">
        <v>25</v>
      </c>
      <c r="AB1245" s="137">
        <v>0</v>
      </c>
      <c r="AC1245" s="137">
        <v>0</v>
      </c>
      <c r="AD1245" s="137">
        <v>0</v>
      </c>
    </row>
    <row r="1246" spans="1:30" hidden="1">
      <c r="A1246" t="str">
        <f>Tabla20[[#This Row],[cedula]]&amp;Tabla20[[#This Row],[prog]]&amp;LEFT(Tabla20[[#This Row],[tipo]],3)</f>
        <v>0260047681201TEM</v>
      </c>
      <c r="B1246" s="135" t="s">
        <v>2462</v>
      </c>
      <c r="C1246" s="135" t="s">
        <v>2659</v>
      </c>
      <c r="D1246" s="135" t="s">
        <v>2493</v>
      </c>
      <c r="E1246" s="135" t="s">
        <v>3181</v>
      </c>
      <c r="F1246" s="135" t="s">
        <v>3182</v>
      </c>
      <c r="G1246" s="135" t="s">
        <v>3186</v>
      </c>
      <c r="H1246" s="135" t="s">
        <v>2822</v>
      </c>
      <c r="I1246" s="135" t="s">
        <v>2821</v>
      </c>
      <c r="J1246" s="135" t="s">
        <v>191</v>
      </c>
      <c r="K1246" s="142" t="s">
        <v>460</v>
      </c>
      <c r="L1246" s="138">
        <v>50000</v>
      </c>
      <c r="M1246" s="139">
        <v>1854</v>
      </c>
      <c r="N1246" s="139">
        <v>1520</v>
      </c>
      <c r="O1246" s="139">
        <v>1435</v>
      </c>
      <c r="P1246" s="138">
        <f>SUM(Tabla20[[#This Row],[ADP]:[SFS - Salud Padres]])</f>
        <v>4871</v>
      </c>
      <c r="Q1246" s="138">
        <v>40320</v>
      </c>
      <c r="R1246" s="135" t="str">
        <f>_xlfn.XLOOKUP(Tabla20[[#This Row],[cedula]],EMPXSEXO[NODOC],EMPXSEXO[GENERO])</f>
        <v>F</v>
      </c>
      <c r="S1246" s="135" t="str">
        <f>_xlfn.XLOOKUP(Tabla20[[#This Row],[nomdepto]],Tabla21[LUGAR],Tabla21[CODLUGAR])</f>
        <v>01.83.04.01</v>
      </c>
      <c r="T1246" s="135" t="s">
        <v>3724</v>
      </c>
      <c r="U1246" s="135" t="s">
        <v>3723</v>
      </c>
      <c r="V1246" s="137">
        <v>0</v>
      </c>
      <c r="W1246" s="141">
        <v>0</v>
      </c>
      <c r="X1246" s="139">
        <v>4846</v>
      </c>
      <c r="Y1246" s="137">
        <v>0</v>
      </c>
      <c r="Z1246" s="137">
        <v>0</v>
      </c>
      <c r="AA1246" s="139">
        <v>25</v>
      </c>
      <c r="AB1246" s="137">
        <v>0</v>
      </c>
      <c r="AC1246" s="137">
        <v>0</v>
      </c>
      <c r="AD1246" s="137">
        <v>0</v>
      </c>
    </row>
    <row r="1247" spans="1:30" hidden="1">
      <c r="A1247" t="str">
        <f>Tabla20[[#This Row],[cedula]]&amp;Tabla20[[#This Row],[prog]]&amp;LEFT(Tabla20[[#This Row],[tipo]],3)</f>
        <v>0020083881101TEM</v>
      </c>
      <c r="B1247" s="135" t="s">
        <v>2462</v>
      </c>
      <c r="C1247" s="135" t="s">
        <v>2659</v>
      </c>
      <c r="D1247" s="135" t="s">
        <v>2493</v>
      </c>
      <c r="E1247" s="135" t="s">
        <v>3181</v>
      </c>
      <c r="F1247" s="135" t="s">
        <v>3182</v>
      </c>
      <c r="G1247" s="135" t="s">
        <v>3186</v>
      </c>
      <c r="H1247" s="135" t="s">
        <v>2935</v>
      </c>
      <c r="I1247" s="135" t="s">
        <v>2934</v>
      </c>
      <c r="J1247" s="135" t="s">
        <v>191</v>
      </c>
      <c r="K1247" s="142" t="s">
        <v>460</v>
      </c>
      <c r="L1247" s="138">
        <v>50000</v>
      </c>
      <c r="M1247" s="139">
        <v>1854</v>
      </c>
      <c r="N1247" s="139">
        <v>1520</v>
      </c>
      <c r="O1247" s="139">
        <v>1435</v>
      </c>
      <c r="P1247" s="138">
        <f>SUM(Tabla20[[#This Row],[ADP]:[SFS - Salud Padres]])</f>
        <v>25</v>
      </c>
      <c r="Q1247" s="138">
        <v>45166</v>
      </c>
      <c r="R1247" s="135" t="str">
        <f>_xlfn.XLOOKUP(Tabla20[[#This Row],[cedula]],EMPXSEXO[NODOC],EMPXSEXO[GENERO])</f>
        <v>M</v>
      </c>
      <c r="S1247" s="135" t="str">
        <f>_xlfn.XLOOKUP(Tabla20[[#This Row],[nomdepto]],Tabla21[LUGAR],Tabla21[CODLUGAR])</f>
        <v>01.83.04.01</v>
      </c>
      <c r="T1247" s="135" t="s">
        <v>3724</v>
      </c>
      <c r="U1247" s="135" t="s">
        <v>3723</v>
      </c>
      <c r="V1247" s="137">
        <v>0</v>
      </c>
      <c r="W1247" s="141">
        <v>0</v>
      </c>
      <c r="X1247" s="137">
        <v>0</v>
      </c>
      <c r="Y1247" s="137">
        <v>0</v>
      </c>
      <c r="Z1247" s="141">
        <v>0</v>
      </c>
      <c r="AA1247" s="139">
        <v>25</v>
      </c>
      <c r="AB1247" s="137">
        <v>0</v>
      </c>
      <c r="AC1247" s="137">
        <v>0</v>
      </c>
      <c r="AD1247" s="137">
        <v>0</v>
      </c>
    </row>
    <row r="1248" spans="1:30" hidden="1">
      <c r="A1248" t="str">
        <f>Tabla20[[#This Row],[cedula]]&amp;Tabla20[[#This Row],[prog]]&amp;LEFT(Tabla20[[#This Row],[tipo]],3)</f>
        <v>2230065015101TEM</v>
      </c>
      <c r="B1248" s="135" t="s">
        <v>2462</v>
      </c>
      <c r="C1248" s="135" t="s">
        <v>2659</v>
      </c>
      <c r="D1248" s="135" t="s">
        <v>2493</v>
      </c>
      <c r="E1248" s="135" t="s">
        <v>3181</v>
      </c>
      <c r="F1248" s="135" t="s">
        <v>3182</v>
      </c>
      <c r="G1248" s="135" t="s">
        <v>3185</v>
      </c>
      <c r="H1248" s="135" t="s">
        <v>2768</v>
      </c>
      <c r="I1248" s="135" t="s">
        <v>2767</v>
      </c>
      <c r="J1248" s="135" t="s">
        <v>278</v>
      </c>
      <c r="K1248" s="142" t="s">
        <v>292</v>
      </c>
      <c r="L1248" s="138">
        <v>60000</v>
      </c>
      <c r="M1248" s="139">
        <v>3486.68</v>
      </c>
      <c r="N1248" s="139">
        <v>1824</v>
      </c>
      <c r="O1248" s="139">
        <v>1722</v>
      </c>
      <c r="P1248" s="138">
        <f>SUM(Tabla20[[#This Row],[ADP]:[SFS - Salud Padres]])</f>
        <v>25</v>
      </c>
      <c r="Q1248" s="138">
        <v>52942.32</v>
      </c>
      <c r="R1248" s="135" t="str">
        <f>_xlfn.XLOOKUP(Tabla20[[#This Row],[cedula]],EMPXSEXO[NODOC],EMPXSEXO[GENERO])</f>
        <v>F</v>
      </c>
      <c r="S1248" s="135" t="str">
        <f>_xlfn.XLOOKUP(Tabla20[[#This Row],[nomdepto]],Tabla21[LUGAR],Tabla21[CODLUGAR])</f>
        <v>01.83.04.01.01</v>
      </c>
      <c r="T1248" s="135" t="s">
        <v>3724</v>
      </c>
      <c r="U1248" s="135" t="s">
        <v>3723</v>
      </c>
      <c r="V1248" s="137">
        <v>0</v>
      </c>
      <c r="W1248" s="141">
        <v>0</v>
      </c>
      <c r="X1248" s="141">
        <v>0</v>
      </c>
      <c r="Y1248" s="137">
        <v>0</v>
      </c>
      <c r="Z1248" s="141">
        <v>0</v>
      </c>
      <c r="AA1248" s="139">
        <v>25</v>
      </c>
      <c r="AB1248" s="137">
        <v>0</v>
      </c>
      <c r="AC1248" s="137">
        <v>0</v>
      </c>
      <c r="AD1248" s="141">
        <v>0</v>
      </c>
    </row>
    <row r="1249" spans="1:30" hidden="1">
      <c r="A1249" t="str">
        <f>Tabla20[[#This Row],[cedula]]&amp;Tabla20[[#This Row],[prog]]&amp;LEFT(Tabla20[[#This Row],[tipo]],3)</f>
        <v>0010062064001TEM</v>
      </c>
      <c r="B1249" s="135" t="s">
        <v>2462</v>
      </c>
      <c r="C1249" s="135" t="s">
        <v>2659</v>
      </c>
      <c r="D1249" s="135" t="s">
        <v>2493</v>
      </c>
      <c r="E1249" s="135" t="s">
        <v>3181</v>
      </c>
      <c r="F1249" s="135" t="s">
        <v>3182</v>
      </c>
      <c r="G1249" s="135" t="s">
        <v>3189</v>
      </c>
      <c r="H1249" s="135" t="s">
        <v>2613</v>
      </c>
      <c r="I1249" s="135" t="s">
        <v>2647</v>
      </c>
      <c r="J1249" s="135" t="s">
        <v>59</v>
      </c>
      <c r="K1249" s="142" t="s">
        <v>323</v>
      </c>
      <c r="L1249" s="138">
        <v>150000</v>
      </c>
      <c r="M1249" s="139">
        <v>23866.62</v>
      </c>
      <c r="N1249" s="139">
        <v>4560</v>
      </c>
      <c r="O1249" s="139">
        <v>4305</v>
      </c>
      <c r="P1249" s="138">
        <f>SUM(Tabla20[[#This Row],[ADP]:[SFS - Salud Padres]])</f>
        <v>1125</v>
      </c>
      <c r="Q1249" s="138">
        <v>116143.38</v>
      </c>
      <c r="R1249" s="135" t="str">
        <f>_xlfn.XLOOKUP(Tabla20[[#This Row],[cedula]],EMPXSEXO[NODOC],EMPXSEXO[GENERO])</f>
        <v>F</v>
      </c>
      <c r="S1249" s="135" t="str">
        <f>_xlfn.XLOOKUP(Tabla20[[#This Row],[nomdepto]],Tabla21[LUGAR],Tabla21[CODLUGAR])</f>
        <v>01.83.04.01.02</v>
      </c>
      <c r="T1249" s="135" t="s">
        <v>3724</v>
      </c>
      <c r="U1249" s="135" t="s">
        <v>3723</v>
      </c>
      <c r="V1249" s="137">
        <v>0</v>
      </c>
      <c r="W1249" s="137">
        <v>0</v>
      </c>
      <c r="X1249" s="141">
        <v>0</v>
      </c>
      <c r="Y1249" s="137">
        <v>0</v>
      </c>
      <c r="Z1249" s="137">
        <v>0</v>
      </c>
      <c r="AA1249" s="139">
        <v>25</v>
      </c>
      <c r="AB1249" s="137">
        <v>0</v>
      </c>
      <c r="AC1249" s="139">
        <v>1100</v>
      </c>
      <c r="AD1249" s="137">
        <v>0</v>
      </c>
    </row>
    <row r="1250" spans="1:30" hidden="1">
      <c r="A1250" t="str">
        <f>Tabla20[[#This Row],[cedula]]&amp;Tabla20[[#This Row],[prog]]&amp;LEFT(Tabla20[[#This Row],[tipo]],3)</f>
        <v>0010210321501TEM</v>
      </c>
      <c r="B1250" s="135" t="s">
        <v>2462</v>
      </c>
      <c r="C1250" s="135" t="s">
        <v>2659</v>
      </c>
      <c r="D1250" s="135" t="s">
        <v>2493</v>
      </c>
      <c r="E1250" s="135" t="s">
        <v>3181</v>
      </c>
      <c r="F1250" s="135" t="s">
        <v>3182</v>
      </c>
      <c r="G1250" s="135" t="s">
        <v>3186</v>
      </c>
      <c r="H1250" s="135" t="s">
        <v>2221</v>
      </c>
      <c r="I1250" s="135" t="s">
        <v>1584</v>
      </c>
      <c r="J1250" s="135" t="s">
        <v>290</v>
      </c>
      <c r="K1250" s="142" t="s">
        <v>323</v>
      </c>
      <c r="L1250" s="138">
        <v>70000</v>
      </c>
      <c r="M1250" s="139">
        <v>5368.48</v>
      </c>
      <c r="N1250" s="139">
        <v>2128</v>
      </c>
      <c r="O1250" s="139">
        <v>2009</v>
      </c>
      <c r="P1250" s="138">
        <f>SUM(Tabla20[[#This Row],[ADP]:[SFS - Salud Padres]])</f>
        <v>25</v>
      </c>
      <c r="Q1250" s="138">
        <v>60469.52</v>
      </c>
      <c r="R1250" s="135" t="str">
        <f>_xlfn.XLOOKUP(Tabla20[[#This Row],[cedula]],EMPXSEXO[NODOC],EMPXSEXO[GENERO])</f>
        <v>M</v>
      </c>
      <c r="S1250" s="135" t="str">
        <f>_xlfn.XLOOKUP(Tabla20[[#This Row],[nomdepto]],Tabla21[LUGAR],Tabla21[CODLUGAR])</f>
        <v>01.83.04.01.02</v>
      </c>
      <c r="T1250" s="135" t="s">
        <v>3724</v>
      </c>
      <c r="U1250" s="135" t="s">
        <v>3723</v>
      </c>
      <c r="V1250" s="137">
        <v>0</v>
      </c>
      <c r="W1250" s="137">
        <v>0</v>
      </c>
      <c r="X1250" s="137">
        <v>0</v>
      </c>
      <c r="Y1250" s="137">
        <v>0</v>
      </c>
      <c r="Z1250" s="137">
        <v>0</v>
      </c>
      <c r="AA1250" s="139">
        <v>25</v>
      </c>
      <c r="AB1250" s="137">
        <v>0</v>
      </c>
      <c r="AC1250" s="137">
        <v>0</v>
      </c>
      <c r="AD1250" s="137">
        <v>0</v>
      </c>
    </row>
    <row r="1251" spans="1:30" hidden="1">
      <c r="A1251" t="str">
        <f>Tabla20[[#This Row],[cedula]]&amp;Tabla20[[#This Row],[prog]]&amp;LEFT(Tabla20[[#This Row],[tipo]],3)</f>
        <v>0010718748601TEM</v>
      </c>
      <c r="B1251" s="135" t="s">
        <v>2462</v>
      </c>
      <c r="C1251" s="135" t="s">
        <v>2659</v>
      </c>
      <c r="D1251" s="135" t="s">
        <v>2493</v>
      </c>
      <c r="E1251" s="135" t="s">
        <v>3181</v>
      </c>
      <c r="F1251" s="135" t="s">
        <v>3182</v>
      </c>
      <c r="G1251" s="135" t="s">
        <v>3185</v>
      </c>
      <c r="H1251" s="135" t="s">
        <v>2816</v>
      </c>
      <c r="I1251" s="135" t="s">
        <v>2815</v>
      </c>
      <c r="J1251" s="135" t="s">
        <v>128</v>
      </c>
      <c r="K1251" s="142" t="s">
        <v>3050</v>
      </c>
      <c r="L1251" s="138">
        <v>130000</v>
      </c>
      <c r="M1251" s="139">
        <v>19162.12</v>
      </c>
      <c r="N1251" s="139">
        <v>3952</v>
      </c>
      <c r="O1251" s="139">
        <v>3731</v>
      </c>
      <c r="P1251" s="138">
        <f>SUM(Tabla20[[#This Row],[ADP]:[SFS - Salud Padres]])</f>
        <v>25</v>
      </c>
      <c r="Q1251" s="138">
        <v>103129.88</v>
      </c>
      <c r="R1251" s="135" t="str">
        <f>_xlfn.XLOOKUP(Tabla20[[#This Row],[cedula]],EMPXSEXO[NODOC],EMPXSEXO[GENERO])</f>
        <v>M</v>
      </c>
      <c r="S1251" s="135" t="str">
        <f>_xlfn.XLOOKUP(Tabla20[[#This Row],[nomdepto]],Tabla21[LUGAR],Tabla21[CODLUGAR])</f>
        <v>01.83.04.01.03.01</v>
      </c>
      <c r="T1251" s="135" t="s">
        <v>3724</v>
      </c>
      <c r="U1251" s="135" t="s">
        <v>3723</v>
      </c>
      <c r="V1251" s="137">
        <v>0</v>
      </c>
      <c r="W1251" s="137">
        <v>0</v>
      </c>
      <c r="X1251" s="141">
        <v>0</v>
      </c>
      <c r="Y1251" s="137">
        <v>0</v>
      </c>
      <c r="Z1251" s="137">
        <v>0</v>
      </c>
      <c r="AA1251" s="139">
        <v>25</v>
      </c>
      <c r="AB1251" s="137">
        <v>0</v>
      </c>
      <c r="AC1251" s="137">
        <v>0</v>
      </c>
      <c r="AD1251" s="137">
        <v>0</v>
      </c>
    </row>
    <row r="1252" spans="1:30" hidden="1">
      <c r="A1252" t="str">
        <f>Tabla20[[#This Row],[cedula]]&amp;Tabla20[[#This Row],[prog]]&amp;LEFT(Tabla20[[#This Row],[tipo]],3)</f>
        <v>2240005660601TEM</v>
      </c>
      <c r="B1252" s="135" t="s">
        <v>2462</v>
      </c>
      <c r="C1252" s="135" t="s">
        <v>2659</v>
      </c>
      <c r="D1252" s="135" t="s">
        <v>2493</v>
      </c>
      <c r="E1252" s="135" t="s">
        <v>3181</v>
      </c>
      <c r="F1252" s="135" t="s">
        <v>3182</v>
      </c>
      <c r="G1252" s="135" t="s">
        <v>3201</v>
      </c>
      <c r="H1252" s="135" t="s">
        <v>2310</v>
      </c>
      <c r="I1252" s="135" t="s">
        <v>940</v>
      </c>
      <c r="J1252" s="135" t="s">
        <v>59</v>
      </c>
      <c r="K1252" t="s">
        <v>3052</v>
      </c>
      <c r="L1252" s="138">
        <v>130000</v>
      </c>
      <c r="M1252" s="138">
        <v>19162.12</v>
      </c>
      <c r="N1252" s="139">
        <v>3952</v>
      </c>
      <c r="O1252" s="139">
        <v>3731</v>
      </c>
      <c r="P1252" s="138">
        <f>SUM(Tabla20[[#This Row],[ADP]:[SFS - Salud Padres]])</f>
        <v>33071</v>
      </c>
      <c r="Q1252" s="138">
        <v>70083.88</v>
      </c>
      <c r="R1252" s="135" t="str">
        <f>_xlfn.XLOOKUP(Tabla20[[#This Row],[cedula]],EMPXSEXO[NODOC],EMPXSEXO[GENERO])</f>
        <v>M</v>
      </c>
      <c r="S1252" s="135" t="str">
        <f>_xlfn.XLOOKUP(Tabla20[[#This Row],[nomdepto]],Tabla21[LUGAR],Tabla21[CODLUGAR])</f>
        <v>01.83.05.00.01</v>
      </c>
      <c r="T1252" s="135" t="s">
        <v>3724</v>
      </c>
      <c r="U1252" s="135" t="s">
        <v>3723</v>
      </c>
      <c r="V1252" s="137">
        <v>0</v>
      </c>
      <c r="W1252" s="137">
        <v>0</v>
      </c>
      <c r="X1252" s="139">
        <v>33046</v>
      </c>
      <c r="Y1252" s="137">
        <v>0</v>
      </c>
      <c r="Z1252" s="141">
        <v>0</v>
      </c>
      <c r="AA1252" s="139">
        <v>25</v>
      </c>
      <c r="AB1252" s="137">
        <v>0</v>
      </c>
      <c r="AC1252" s="137">
        <v>0</v>
      </c>
      <c r="AD1252" s="137">
        <v>0</v>
      </c>
    </row>
    <row r="1253" spans="1:30" hidden="1">
      <c r="A1253" t="str">
        <f>Tabla20[[#This Row],[cedula]]&amp;Tabla20[[#This Row],[prog]]&amp;LEFT(Tabla20[[#This Row],[tipo]],3)</f>
        <v>0010733129001TEM</v>
      </c>
      <c r="B1253" s="135" t="s">
        <v>2462</v>
      </c>
      <c r="C1253" s="135" t="s">
        <v>2659</v>
      </c>
      <c r="D1253" s="135" t="s">
        <v>2493</v>
      </c>
      <c r="E1253" s="135" t="s">
        <v>3181</v>
      </c>
      <c r="F1253" s="135" t="s">
        <v>3182</v>
      </c>
      <c r="G1253" s="135" t="s">
        <v>3186</v>
      </c>
      <c r="H1253" s="135" t="s">
        <v>2813</v>
      </c>
      <c r="I1253" s="135" t="s">
        <v>2812</v>
      </c>
      <c r="J1253" s="135" t="s">
        <v>2814</v>
      </c>
      <c r="K1253" t="s">
        <v>3052</v>
      </c>
      <c r="L1253" s="138">
        <v>70000</v>
      </c>
      <c r="M1253" s="139">
        <v>5368.48</v>
      </c>
      <c r="N1253" s="139">
        <v>2128</v>
      </c>
      <c r="O1253" s="139">
        <v>2009</v>
      </c>
      <c r="P1253" s="138">
        <f>SUM(Tabla20[[#This Row],[ADP]:[SFS - Salud Padres]])</f>
        <v>25</v>
      </c>
      <c r="Q1253" s="138">
        <v>60469.52</v>
      </c>
      <c r="R1253" s="135" t="str">
        <f>_xlfn.XLOOKUP(Tabla20[[#This Row],[cedula]],EMPXSEXO[NODOC],EMPXSEXO[GENERO])</f>
        <v>M</v>
      </c>
      <c r="S1253" s="135" t="str">
        <f>_xlfn.XLOOKUP(Tabla20[[#This Row],[nomdepto]],Tabla21[LUGAR],Tabla21[CODLUGAR])</f>
        <v>01.83.05.00.01</v>
      </c>
      <c r="T1253" s="135" t="s">
        <v>3724</v>
      </c>
      <c r="U1253" s="135" t="s">
        <v>3723</v>
      </c>
      <c r="V1253" s="137">
        <v>0</v>
      </c>
      <c r="W1253" s="137">
        <v>0</v>
      </c>
      <c r="X1253" s="137">
        <v>0</v>
      </c>
      <c r="Y1253" s="137">
        <v>0</v>
      </c>
      <c r="Z1253" s="137">
        <v>0</v>
      </c>
      <c r="AA1253" s="139">
        <v>25</v>
      </c>
      <c r="AB1253" s="137">
        <v>0</v>
      </c>
      <c r="AC1253" s="137">
        <v>0</v>
      </c>
      <c r="AD1253" s="137">
        <v>0</v>
      </c>
    </row>
    <row r="1254" spans="1:30" hidden="1">
      <c r="A1254" t="str">
        <f>Tabla20[[#This Row],[cedula]]&amp;Tabla20[[#This Row],[prog]]&amp;LEFT(Tabla20[[#This Row],[tipo]],3)</f>
        <v>0011860015401TEM</v>
      </c>
      <c r="B1254" s="135" t="s">
        <v>2462</v>
      </c>
      <c r="C1254" s="135" t="s">
        <v>2659</v>
      </c>
      <c r="D1254" s="135" t="s">
        <v>2493</v>
      </c>
      <c r="E1254" s="135" t="s">
        <v>3181</v>
      </c>
      <c r="F1254" s="135" t="s">
        <v>3182</v>
      </c>
      <c r="G1254" s="135" t="s">
        <v>3184</v>
      </c>
      <c r="H1254" s="135" t="s">
        <v>2849</v>
      </c>
      <c r="I1254" s="135" t="s">
        <v>3276</v>
      </c>
      <c r="J1254" s="135" t="s">
        <v>2549</v>
      </c>
      <c r="K1254" t="s">
        <v>3052</v>
      </c>
      <c r="L1254" s="138">
        <v>65000</v>
      </c>
      <c r="M1254" s="139">
        <v>4427.58</v>
      </c>
      <c r="N1254" s="139">
        <v>1976</v>
      </c>
      <c r="O1254" s="139">
        <v>1865.5</v>
      </c>
      <c r="P1254" s="138">
        <f>SUM(Tabla20[[#This Row],[ADP]:[SFS - Salud Padres]])</f>
        <v>25</v>
      </c>
      <c r="Q1254" s="138">
        <v>56705.919999999998</v>
      </c>
      <c r="R1254" s="135" t="str">
        <f>_xlfn.XLOOKUP(Tabla20[[#This Row],[cedula]],EMPXSEXO[NODOC],EMPXSEXO[GENERO])</f>
        <v>F</v>
      </c>
      <c r="S1254" s="135" t="str">
        <f>_xlfn.XLOOKUP(Tabla20[[#This Row],[nomdepto]],Tabla21[LUGAR],Tabla21[CODLUGAR])</f>
        <v>01.83.05.00.01</v>
      </c>
      <c r="T1254" s="135" t="s">
        <v>3724</v>
      </c>
      <c r="U1254" s="135" t="s">
        <v>3723</v>
      </c>
      <c r="V1254" s="137">
        <v>0</v>
      </c>
      <c r="W1254" s="137">
        <v>0</v>
      </c>
      <c r="X1254" s="137">
        <v>0</v>
      </c>
      <c r="Y1254" s="137">
        <v>0</v>
      </c>
      <c r="Z1254" s="137">
        <v>0</v>
      </c>
      <c r="AA1254" s="139">
        <v>25</v>
      </c>
      <c r="AB1254" s="137">
        <v>0</v>
      </c>
      <c r="AC1254" s="137">
        <v>0</v>
      </c>
      <c r="AD1254" s="137">
        <v>0</v>
      </c>
    </row>
    <row r="1255" spans="1:30" hidden="1">
      <c r="A1255" t="str">
        <f>Tabla20[[#This Row],[cedula]]&amp;Tabla20[[#This Row],[prog]]&amp;LEFT(Tabla20[[#This Row],[tipo]],3)</f>
        <v>0010066360801TEM</v>
      </c>
      <c r="B1255" s="135" t="s">
        <v>2462</v>
      </c>
      <c r="C1255" s="135" t="s">
        <v>2659</v>
      </c>
      <c r="D1255" s="135" t="s">
        <v>2493</v>
      </c>
      <c r="E1255" s="135" t="s">
        <v>3181</v>
      </c>
      <c r="F1255" s="135" t="s">
        <v>3182</v>
      </c>
      <c r="G1255" s="135" t="s">
        <v>3186</v>
      </c>
      <c r="H1255" s="135" t="s">
        <v>2772</v>
      </c>
      <c r="I1255" s="135" t="s">
        <v>2771</v>
      </c>
      <c r="J1255" s="135" t="s">
        <v>59</v>
      </c>
      <c r="K1255" t="s">
        <v>3048</v>
      </c>
      <c r="L1255" s="138">
        <v>145000</v>
      </c>
      <c r="M1255" s="139">
        <v>22690.49</v>
      </c>
      <c r="N1255" s="139">
        <v>4408</v>
      </c>
      <c r="O1255" s="139">
        <v>4161.5</v>
      </c>
      <c r="P1255" s="138">
        <f>SUM(Tabla20[[#This Row],[ADP]:[SFS - Salud Padres]])</f>
        <v>25</v>
      </c>
      <c r="Q1255" s="138">
        <v>113715.01</v>
      </c>
      <c r="R1255" s="135" t="str">
        <f>_xlfn.XLOOKUP(Tabla20[[#This Row],[cedula]],EMPXSEXO[NODOC],EMPXSEXO[GENERO])</f>
        <v>M</v>
      </c>
      <c r="S1255" s="135" t="str">
        <f>_xlfn.XLOOKUP(Tabla20[[#This Row],[nomdepto]],Tabla21[LUGAR],Tabla21[CODLUGAR])</f>
        <v>01.83.05.00.02</v>
      </c>
      <c r="T1255" s="135" t="s">
        <v>3724</v>
      </c>
      <c r="U1255" s="135" t="s">
        <v>3723</v>
      </c>
      <c r="V1255" s="137">
        <v>0</v>
      </c>
      <c r="W1255" s="141">
        <v>0</v>
      </c>
      <c r="X1255" s="137">
        <v>0</v>
      </c>
      <c r="Y1255" s="137">
        <v>0</v>
      </c>
      <c r="Z1255" s="137">
        <v>0</v>
      </c>
      <c r="AA1255" s="139">
        <v>25</v>
      </c>
      <c r="AB1255" s="137">
        <v>0</v>
      </c>
      <c r="AC1255" s="137">
        <v>0</v>
      </c>
      <c r="AD1255" s="137">
        <v>0</v>
      </c>
    </row>
    <row r="1256" spans="1:30" hidden="1">
      <c r="A1256" t="str">
        <f>Tabla20[[#This Row],[cedula]]&amp;Tabla20[[#This Row],[prog]]&amp;LEFT(Tabla20[[#This Row],[tipo]],3)</f>
        <v>0010002802601TEM</v>
      </c>
      <c r="B1256" s="135" t="s">
        <v>2462</v>
      </c>
      <c r="C1256" s="135" t="s">
        <v>2659</v>
      </c>
      <c r="D1256" s="135" t="s">
        <v>2493</v>
      </c>
      <c r="E1256" s="135" t="s">
        <v>3181</v>
      </c>
      <c r="F1256" s="135" t="s">
        <v>3182</v>
      </c>
      <c r="G1256" s="135" t="s">
        <v>3185</v>
      </c>
      <c r="H1256" s="135" t="s">
        <v>2786</v>
      </c>
      <c r="I1256" s="135" t="s">
        <v>2785</v>
      </c>
      <c r="J1256" s="135" t="s">
        <v>191</v>
      </c>
      <c r="K1256" s="142" t="s">
        <v>105</v>
      </c>
      <c r="L1256" s="138">
        <v>50000</v>
      </c>
      <c r="M1256" s="139">
        <v>1617.38</v>
      </c>
      <c r="N1256" s="139">
        <v>1520</v>
      </c>
      <c r="O1256" s="139">
        <v>1435</v>
      </c>
      <c r="P1256" s="138">
        <f>SUM(Tabla20[[#This Row],[ADP]:[SFS - Salud Padres]])</f>
        <v>1602.45</v>
      </c>
      <c r="Q1256" s="138">
        <v>43825.17</v>
      </c>
      <c r="R1256" s="135" t="str">
        <f>_xlfn.XLOOKUP(Tabla20[[#This Row],[cedula]],EMPXSEXO[NODOC],EMPXSEXO[GENERO])</f>
        <v>M</v>
      </c>
      <c r="S1256" s="135" t="str">
        <f>_xlfn.XLOOKUP(Tabla20[[#This Row],[nomdepto]],Tabla21[LUGAR],Tabla21[CODLUGAR])</f>
        <v>01.83.05.00.03</v>
      </c>
      <c r="T1256" s="135" t="s">
        <v>3724</v>
      </c>
      <c r="U1256" s="135" t="s">
        <v>3723</v>
      </c>
      <c r="V1256" s="137">
        <v>0</v>
      </c>
      <c r="W1256" s="141">
        <v>0</v>
      </c>
      <c r="X1256" s="137">
        <v>0</v>
      </c>
      <c r="Y1256" s="137">
        <v>0</v>
      </c>
      <c r="Z1256" s="137">
        <v>0</v>
      </c>
      <c r="AA1256" s="139">
        <v>25</v>
      </c>
      <c r="AB1256" s="137">
        <v>0</v>
      </c>
      <c r="AC1256" s="137">
        <v>0</v>
      </c>
      <c r="AD1256" s="139">
        <v>1577.45</v>
      </c>
    </row>
    <row r="1257" spans="1:30" hidden="1">
      <c r="A1257" t="str">
        <f>Tabla20[[#This Row],[cedula]]&amp;Tabla20[[#This Row],[prog]]&amp;LEFT(Tabla20[[#This Row],[tipo]],3)</f>
        <v>4022204704101TEM</v>
      </c>
      <c r="B1257" s="135" t="s">
        <v>2462</v>
      </c>
      <c r="C1257" s="135" t="s">
        <v>2659</v>
      </c>
      <c r="D1257" s="135" t="s">
        <v>2493</v>
      </c>
      <c r="E1257" s="135" t="s">
        <v>3181</v>
      </c>
      <c r="F1257" s="135" t="s">
        <v>3182</v>
      </c>
      <c r="G1257" s="135" t="s">
        <v>3186</v>
      </c>
      <c r="H1257" s="135" t="s">
        <v>2229</v>
      </c>
      <c r="I1257" s="135" t="s">
        <v>1666</v>
      </c>
      <c r="J1257" s="135" t="s">
        <v>1641</v>
      </c>
      <c r="K1257" s="142" t="s">
        <v>105</v>
      </c>
      <c r="L1257" s="138">
        <v>45000</v>
      </c>
      <c r="M1257" s="139">
        <v>1148.33</v>
      </c>
      <c r="N1257" s="139">
        <v>1368</v>
      </c>
      <c r="O1257" s="139">
        <v>1291.5</v>
      </c>
      <c r="P1257" s="138">
        <f>SUM(Tabla20[[#This Row],[ADP]:[SFS - Salud Padres]])</f>
        <v>2071</v>
      </c>
      <c r="Q1257" s="138">
        <v>39121.17</v>
      </c>
      <c r="R1257" s="135" t="str">
        <f>_xlfn.XLOOKUP(Tabla20[[#This Row],[cedula]],EMPXSEXO[NODOC],EMPXSEXO[GENERO])</f>
        <v>M</v>
      </c>
      <c r="S1257" s="135" t="str">
        <f>_xlfn.XLOOKUP(Tabla20[[#This Row],[nomdepto]],Tabla21[LUGAR],Tabla21[CODLUGAR])</f>
        <v>01.83.05.00.03</v>
      </c>
      <c r="T1257" s="135" t="s">
        <v>3724</v>
      </c>
      <c r="U1257" s="135" t="s">
        <v>3723</v>
      </c>
      <c r="V1257" s="137">
        <v>0</v>
      </c>
      <c r="W1257" s="137">
        <v>0</v>
      </c>
      <c r="X1257" s="139">
        <v>2046</v>
      </c>
      <c r="Y1257" s="137">
        <v>0</v>
      </c>
      <c r="Z1257" s="137">
        <v>0</v>
      </c>
      <c r="AA1257" s="139">
        <v>25</v>
      </c>
      <c r="AB1257" s="137">
        <v>0</v>
      </c>
      <c r="AC1257" s="137">
        <v>0</v>
      </c>
      <c r="AD1257" s="137">
        <v>0</v>
      </c>
    </row>
    <row r="1258" spans="1:30" hidden="1">
      <c r="A1258" t="str">
        <f>Tabla20[[#This Row],[cedula]]&amp;Tabla20[[#This Row],[prog]]&amp;LEFT(Tabla20[[#This Row],[tipo]],3)</f>
        <v>0010067598201TEM</v>
      </c>
      <c r="B1258" s="135" t="s">
        <v>2462</v>
      </c>
      <c r="C1258" s="135" t="s">
        <v>2659</v>
      </c>
      <c r="D1258" s="135" t="s">
        <v>2493</v>
      </c>
      <c r="E1258" s="135" t="s">
        <v>3181</v>
      </c>
      <c r="F1258" s="135" t="s">
        <v>3182</v>
      </c>
      <c r="G1258" s="135" t="s">
        <v>3186</v>
      </c>
      <c r="H1258" s="135" t="s">
        <v>2907</v>
      </c>
      <c r="I1258" s="135" t="s">
        <v>2906</v>
      </c>
      <c r="J1258" s="135" t="s">
        <v>255</v>
      </c>
      <c r="K1258" s="142" t="s">
        <v>105</v>
      </c>
      <c r="L1258" s="138">
        <v>45000</v>
      </c>
      <c r="M1258" s="139">
        <v>1148.33</v>
      </c>
      <c r="N1258" s="139">
        <v>1368</v>
      </c>
      <c r="O1258" s="139">
        <v>1291.5</v>
      </c>
      <c r="P1258" s="138">
        <f>SUM(Tabla20[[#This Row],[ADP]:[SFS - Salud Padres]])</f>
        <v>25</v>
      </c>
      <c r="Q1258" s="138">
        <v>41167.17</v>
      </c>
      <c r="R1258" s="135" t="str">
        <f>_xlfn.XLOOKUP(Tabla20[[#This Row],[cedula]],EMPXSEXO[NODOC],EMPXSEXO[GENERO])</f>
        <v>M</v>
      </c>
      <c r="S1258" s="135" t="str">
        <f>_xlfn.XLOOKUP(Tabla20[[#This Row],[nomdepto]],Tabla21[LUGAR],Tabla21[CODLUGAR])</f>
        <v>01.83.05.00.03</v>
      </c>
      <c r="T1258" s="135" t="s">
        <v>3724</v>
      </c>
      <c r="U1258" s="135" t="s">
        <v>3723</v>
      </c>
      <c r="V1258" s="137">
        <v>0</v>
      </c>
      <c r="W1258" s="141">
        <v>0</v>
      </c>
      <c r="X1258" s="137">
        <v>0</v>
      </c>
      <c r="Y1258" s="137">
        <v>0</v>
      </c>
      <c r="Z1258" s="137">
        <v>0</v>
      </c>
      <c r="AA1258" s="139">
        <v>25</v>
      </c>
      <c r="AB1258" s="137">
        <v>0</v>
      </c>
      <c r="AC1258" s="137">
        <v>0</v>
      </c>
      <c r="AD1258" s="137">
        <v>0</v>
      </c>
    </row>
    <row r="1259" spans="1:30" hidden="1">
      <c r="A1259" t="str">
        <f>Tabla20[[#This Row],[cedula]]&amp;Tabla20[[#This Row],[prog]]&amp;LEFT(Tabla20[[#This Row],[tipo]],3)</f>
        <v>0010870384401TEM</v>
      </c>
      <c r="B1259" s="135" t="s">
        <v>2462</v>
      </c>
      <c r="C1259" s="135" t="s">
        <v>2659</v>
      </c>
      <c r="D1259" s="135" t="s">
        <v>2493</v>
      </c>
      <c r="E1259" s="135" t="s">
        <v>3181</v>
      </c>
      <c r="F1259" s="135" t="s">
        <v>3182</v>
      </c>
      <c r="G1259" s="135" t="s">
        <v>3186</v>
      </c>
      <c r="H1259" s="135" t="s">
        <v>2287</v>
      </c>
      <c r="I1259" s="135" t="s">
        <v>1592</v>
      </c>
      <c r="J1259" s="135" t="s">
        <v>526</v>
      </c>
      <c r="K1259" s="142" t="s">
        <v>105</v>
      </c>
      <c r="L1259" s="138">
        <v>36000</v>
      </c>
      <c r="M1259" s="141">
        <v>0</v>
      </c>
      <c r="N1259" s="139">
        <v>1094.4000000000001</v>
      </c>
      <c r="O1259" s="139">
        <v>1033.2</v>
      </c>
      <c r="P1259" s="138">
        <f>SUM(Tabla20[[#This Row],[ADP]:[SFS - Salud Padres]])</f>
        <v>22806.12</v>
      </c>
      <c r="Q1259" s="138">
        <v>11066.28</v>
      </c>
      <c r="R1259" s="135" t="str">
        <f>_xlfn.XLOOKUP(Tabla20[[#This Row],[cedula]],EMPXSEXO[NODOC],EMPXSEXO[GENERO])</f>
        <v>M</v>
      </c>
      <c r="S1259" s="135" t="str">
        <f>_xlfn.XLOOKUP(Tabla20[[#This Row],[nomdepto]],Tabla21[LUGAR],Tabla21[CODLUGAR])</f>
        <v>01.83.05.00.03</v>
      </c>
      <c r="T1259" s="135" t="s">
        <v>3724</v>
      </c>
      <c r="U1259" s="135" t="s">
        <v>3723</v>
      </c>
      <c r="V1259" s="137">
        <v>0</v>
      </c>
      <c r="W1259" s="137">
        <v>0</v>
      </c>
      <c r="X1259" s="139">
        <v>22781.119999999999</v>
      </c>
      <c r="Y1259" s="137">
        <v>0</v>
      </c>
      <c r="Z1259" s="137">
        <v>0</v>
      </c>
      <c r="AA1259" s="139">
        <v>25</v>
      </c>
      <c r="AB1259" s="137">
        <v>0</v>
      </c>
      <c r="AC1259" s="137">
        <v>0</v>
      </c>
      <c r="AD1259" s="137">
        <v>0</v>
      </c>
    </row>
    <row r="1260" spans="1:30" hidden="1">
      <c r="A1260" t="str">
        <f>Tabla20[[#This Row],[cedula]]&amp;Tabla20[[#This Row],[prog]]&amp;LEFT(Tabla20[[#This Row],[tipo]],3)</f>
        <v>4022109632001TEM</v>
      </c>
      <c r="B1260" s="135" t="s">
        <v>2462</v>
      </c>
      <c r="C1260" s="135" t="s">
        <v>2659</v>
      </c>
      <c r="D1260" s="135" t="s">
        <v>2493</v>
      </c>
      <c r="E1260" s="135" t="s">
        <v>3181</v>
      </c>
      <c r="F1260" s="135" t="s">
        <v>3182</v>
      </c>
      <c r="G1260" s="135" t="s">
        <v>3186</v>
      </c>
      <c r="H1260" s="135" t="s">
        <v>2618</v>
      </c>
      <c r="I1260" s="135" t="s">
        <v>2589</v>
      </c>
      <c r="J1260" s="135" t="s">
        <v>109</v>
      </c>
      <c r="K1260" s="142" t="s">
        <v>105</v>
      </c>
      <c r="L1260" s="138">
        <v>30000</v>
      </c>
      <c r="M1260" s="141">
        <v>0</v>
      </c>
      <c r="N1260" s="139">
        <v>912</v>
      </c>
      <c r="O1260" s="139">
        <v>861</v>
      </c>
      <c r="P1260" s="138">
        <f>SUM(Tabla20[[#This Row],[ADP]:[SFS - Salud Padres]])</f>
        <v>25</v>
      </c>
      <c r="Q1260" s="138">
        <v>28202</v>
      </c>
      <c r="R1260" s="135" t="str">
        <f>_xlfn.XLOOKUP(Tabla20[[#This Row],[cedula]],EMPXSEXO[NODOC],EMPXSEXO[GENERO])</f>
        <v>M</v>
      </c>
      <c r="S1260" s="135" t="str">
        <f>_xlfn.XLOOKUP(Tabla20[[#This Row],[nomdepto]],Tabla21[LUGAR],Tabla21[CODLUGAR])</f>
        <v>01.83.05.00.03</v>
      </c>
      <c r="T1260" s="135" t="s">
        <v>3724</v>
      </c>
      <c r="U1260" s="135" t="s">
        <v>3723</v>
      </c>
      <c r="V1260" s="137">
        <v>0</v>
      </c>
      <c r="W1260" s="141">
        <v>0</v>
      </c>
      <c r="X1260" s="137">
        <v>0</v>
      </c>
      <c r="Y1260" s="137">
        <v>0</v>
      </c>
      <c r="Z1260" s="137">
        <v>0</v>
      </c>
      <c r="AA1260" s="139">
        <v>25</v>
      </c>
      <c r="AB1260" s="137">
        <v>0</v>
      </c>
      <c r="AC1260" s="137">
        <v>0</v>
      </c>
      <c r="AD1260" s="137">
        <v>0</v>
      </c>
    </row>
    <row r="1261" spans="1:30" hidden="1">
      <c r="A1261" t="str">
        <f>Tabla20[[#This Row],[cedula]]&amp;Tabla20[[#This Row],[prog]]&amp;LEFT(Tabla20[[#This Row],[tipo]],3)</f>
        <v>0010671209401TEM</v>
      </c>
      <c r="B1261" s="135" t="s">
        <v>2462</v>
      </c>
      <c r="C1261" s="135" t="s">
        <v>2659</v>
      </c>
      <c r="D1261" s="135" t="s">
        <v>2493</v>
      </c>
      <c r="E1261" s="135" t="s">
        <v>3181</v>
      </c>
      <c r="F1261" s="135" t="s">
        <v>3182</v>
      </c>
      <c r="G1261" s="135" t="s">
        <v>3184</v>
      </c>
      <c r="H1261" s="135" t="s">
        <v>2281</v>
      </c>
      <c r="I1261" s="135" t="s">
        <v>1379</v>
      </c>
      <c r="J1261" s="135" t="s">
        <v>109</v>
      </c>
      <c r="K1261" s="142" t="s">
        <v>105</v>
      </c>
      <c r="L1261" s="138">
        <v>30000</v>
      </c>
      <c r="M1261" s="141">
        <v>0</v>
      </c>
      <c r="N1261" s="139">
        <v>912</v>
      </c>
      <c r="O1261" s="139">
        <v>861</v>
      </c>
      <c r="P1261" s="138">
        <f>SUM(Tabla20[[#This Row],[ADP]:[SFS - Salud Padres]])</f>
        <v>25</v>
      </c>
      <c r="Q1261" s="138">
        <v>28202</v>
      </c>
      <c r="R1261" s="135" t="str">
        <f>_xlfn.XLOOKUP(Tabla20[[#This Row],[cedula]],EMPXSEXO[NODOC],EMPXSEXO[GENERO])</f>
        <v>M</v>
      </c>
      <c r="S1261" s="135" t="str">
        <f>_xlfn.XLOOKUP(Tabla20[[#This Row],[nomdepto]],Tabla21[LUGAR],Tabla21[CODLUGAR])</f>
        <v>01.83.05.00.03</v>
      </c>
      <c r="T1261" s="135" t="s">
        <v>3724</v>
      </c>
      <c r="U1261" s="135" t="s">
        <v>3723</v>
      </c>
      <c r="V1261" s="137">
        <v>0</v>
      </c>
      <c r="W1261" s="137">
        <v>0</v>
      </c>
      <c r="X1261" s="141">
        <v>0</v>
      </c>
      <c r="Y1261" s="137">
        <v>0</v>
      </c>
      <c r="Z1261" s="137">
        <v>0</v>
      </c>
      <c r="AA1261" s="139">
        <v>25</v>
      </c>
      <c r="AB1261" s="137">
        <v>0</v>
      </c>
      <c r="AC1261" s="137">
        <v>0</v>
      </c>
      <c r="AD1261" s="137">
        <v>0</v>
      </c>
    </row>
    <row r="1262" spans="1:30" hidden="1">
      <c r="A1262" t="str">
        <f>Tabla20[[#This Row],[cedula]]&amp;Tabla20[[#This Row],[prog]]&amp;LEFT(Tabla20[[#This Row],[tipo]],3)</f>
        <v>0480075825401TEM</v>
      </c>
      <c r="B1262" s="135" t="s">
        <v>2462</v>
      </c>
      <c r="C1262" s="135" t="s">
        <v>2659</v>
      </c>
      <c r="D1262" s="135" t="s">
        <v>2493</v>
      </c>
      <c r="E1262" s="135" t="s">
        <v>3181</v>
      </c>
      <c r="F1262" s="135" t="s">
        <v>3182</v>
      </c>
      <c r="G1262" s="135" t="s">
        <v>3186</v>
      </c>
      <c r="H1262" s="135" t="s">
        <v>3579</v>
      </c>
      <c r="I1262" s="135" t="s">
        <v>3580</v>
      </c>
      <c r="J1262" s="135" t="s">
        <v>1362</v>
      </c>
      <c r="K1262" t="s">
        <v>1652</v>
      </c>
      <c r="L1262" s="138">
        <v>70000</v>
      </c>
      <c r="M1262" s="139">
        <v>5368.48</v>
      </c>
      <c r="N1262" s="139">
        <v>2128</v>
      </c>
      <c r="O1262" s="139">
        <v>2009</v>
      </c>
      <c r="P1262" s="138">
        <f>SUM(Tabla20[[#This Row],[ADP]:[SFS - Salud Padres]])</f>
        <v>25</v>
      </c>
      <c r="Q1262" s="138">
        <v>60469.52</v>
      </c>
      <c r="R1262" s="135" t="str">
        <f>_xlfn.XLOOKUP(Tabla20[[#This Row],[cedula]],EMPXSEXO[NODOC],EMPXSEXO[GENERO])</f>
        <v>F</v>
      </c>
      <c r="S1262" s="135" t="str">
        <f>_xlfn.XLOOKUP(Tabla20[[#This Row],[nomdepto]],Tabla21[LUGAR],Tabla21[CODLUGAR])</f>
        <v>01.83.06</v>
      </c>
      <c r="T1262" s="135" t="s">
        <v>3724</v>
      </c>
      <c r="U1262" s="135" t="s">
        <v>3723</v>
      </c>
      <c r="V1262" s="137">
        <v>0</v>
      </c>
      <c r="W1262" s="137">
        <v>0</v>
      </c>
      <c r="X1262" s="137">
        <v>0</v>
      </c>
      <c r="Y1262" s="137">
        <v>0</v>
      </c>
      <c r="Z1262" s="137">
        <v>0</v>
      </c>
      <c r="AA1262" s="139">
        <v>25</v>
      </c>
      <c r="AB1262" s="137">
        <v>0</v>
      </c>
      <c r="AC1262" s="137">
        <v>0</v>
      </c>
      <c r="AD1262" s="137">
        <v>0</v>
      </c>
    </row>
    <row r="1263" spans="1:30" hidden="1">
      <c r="A1263" t="str">
        <f>Tabla20[[#This Row],[cedula]]&amp;Tabla20[[#This Row],[prog]]&amp;LEFT(Tabla20[[#This Row],[tipo]],3)</f>
        <v>0310348585401TEM</v>
      </c>
      <c r="B1263" s="135" t="s">
        <v>2462</v>
      </c>
      <c r="C1263" s="135" t="s">
        <v>2659</v>
      </c>
      <c r="D1263" s="135" t="s">
        <v>2493</v>
      </c>
      <c r="E1263" s="135" t="s">
        <v>3181</v>
      </c>
      <c r="F1263" s="135" t="s">
        <v>3182</v>
      </c>
      <c r="G1263" s="135" t="s">
        <v>3187</v>
      </c>
      <c r="H1263" s="135" t="s">
        <v>2239</v>
      </c>
      <c r="I1263" s="135" t="s">
        <v>1368</v>
      </c>
      <c r="J1263" s="135" t="s">
        <v>1362</v>
      </c>
      <c r="K1263" s="110" t="s">
        <v>1652</v>
      </c>
      <c r="L1263" s="138">
        <v>60000</v>
      </c>
      <c r="M1263" s="139">
        <v>3171.19</v>
      </c>
      <c r="N1263" s="139">
        <v>1824</v>
      </c>
      <c r="O1263" s="139">
        <v>1722</v>
      </c>
      <c r="P1263" s="138">
        <f>SUM(Tabla20[[#This Row],[ADP]:[SFS - Salud Padres]])</f>
        <v>1602.45</v>
      </c>
      <c r="Q1263" s="138">
        <v>51680.36</v>
      </c>
      <c r="R1263" s="135" t="str">
        <f>_xlfn.XLOOKUP(Tabla20[[#This Row],[cedula]],EMPXSEXO[NODOC],EMPXSEXO[GENERO])</f>
        <v>F</v>
      </c>
      <c r="S1263" s="135" t="str">
        <f>_xlfn.XLOOKUP(Tabla20[[#This Row],[nomdepto]],Tabla21[LUGAR],Tabla21[CODLUGAR])</f>
        <v>01.83.06</v>
      </c>
      <c r="T1263" s="135" t="s">
        <v>3724</v>
      </c>
      <c r="U1263" s="135" t="s">
        <v>3723</v>
      </c>
      <c r="V1263" s="137">
        <v>0</v>
      </c>
      <c r="W1263" s="137">
        <v>0</v>
      </c>
      <c r="X1263" s="137">
        <v>0</v>
      </c>
      <c r="Y1263" s="137">
        <v>0</v>
      </c>
      <c r="Z1263" s="137">
        <v>0</v>
      </c>
      <c r="AA1263" s="139">
        <v>25</v>
      </c>
      <c r="AB1263" s="137">
        <v>0</v>
      </c>
      <c r="AC1263" s="137">
        <v>0</v>
      </c>
      <c r="AD1263" s="139">
        <v>1577.45</v>
      </c>
    </row>
    <row r="1264" spans="1:30" hidden="1">
      <c r="A1264" t="str">
        <f>Tabla20[[#This Row],[cedula]]&amp;Tabla20[[#This Row],[prog]]&amp;LEFT(Tabla20[[#This Row],[tipo]],3)</f>
        <v>0010738409101TEM</v>
      </c>
      <c r="B1264" s="135" t="s">
        <v>2462</v>
      </c>
      <c r="C1264" s="135" t="s">
        <v>2659</v>
      </c>
      <c r="D1264" s="135" t="s">
        <v>2493</v>
      </c>
      <c r="E1264" s="135" t="s">
        <v>3181</v>
      </c>
      <c r="F1264" s="135" t="s">
        <v>3182</v>
      </c>
      <c r="G1264" s="135" t="s">
        <v>3186</v>
      </c>
      <c r="H1264" s="135" t="s">
        <v>2947</v>
      </c>
      <c r="I1264" s="135" t="s">
        <v>2946</v>
      </c>
      <c r="J1264" s="135" t="s">
        <v>191</v>
      </c>
      <c r="K1264" s="110" t="s">
        <v>1652</v>
      </c>
      <c r="L1264" s="138">
        <v>50000</v>
      </c>
      <c r="M1264" s="139">
        <v>1854</v>
      </c>
      <c r="N1264" s="139">
        <v>1520</v>
      </c>
      <c r="O1264" s="139">
        <v>1435</v>
      </c>
      <c r="P1264" s="138">
        <f>SUM(Tabla20[[#This Row],[ADP]:[SFS - Salud Padres]])</f>
        <v>9850.43</v>
      </c>
      <c r="Q1264" s="138">
        <v>35340.57</v>
      </c>
      <c r="R1264" s="135" t="str">
        <f>_xlfn.XLOOKUP(Tabla20[[#This Row],[cedula]],EMPXSEXO[NODOC],EMPXSEXO[GENERO])</f>
        <v>M</v>
      </c>
      <c r="S1264" s="135" t="str">
        <f>_xlfn.XLOOKUP(Tabla20[[#This Row],[nomdepto]],Tabla21[LUGAR],Tabla21[CODLUGAR])</f>
        <v>01.83.06</v>
      </c>
      <c r="T1264" s="135" t="s">
        <v>3724</v>
      </c>
      <c r="U1264" s="135" t="s">
        <v>3723</v>
      </c>
      <c r="V1264" s="137">
        <v>0</v>
      </c>
      <c r="W1264" s="137">
        <v>0</v>
      </c>
      <c r="X1264" s="139">
        <v>9825.43</v>
      </c>
      <c r="Y1264" s="137">
        <v>0</v>
      </c>
      <c r="Z1264" s="137">
        <v>0</v>
      </c>
      <c r="AA1264" s="139">
        <v>25</v>
      </c>
      <c r="AB1264" s="137">
        <v>0</v>
      </c>
      <c r="AC1264" s="137">
        <v>0</v>
      </c>
      <c r="AD1264" s="137">
        <v>0</v>
      </c>
    </row>
    <row r="1265" spans="1:30" hidden="1">
      <c r="A1265" t="str">
        <f>Tabla20[[#This Row],[cedula]]&amp;Tabla20[[#This Row],[prog]]&amp;LEFT(Tabla20[[#This Row],[tipo]],3)</f>
        <v>0030068772001TEM</v>
      </c>
      <c r="B1265" s="135" t="s">
        <v>2462</v>
      </c>
      <c r="C1265" s="135" t="s">
        <v>2659</v>
      </c>
      <c r="D1265" s="135" t="s">
        <v>2493</v>
      </c>
      <c r="E1265" s="135" t="s">
        <v>3181</v>
      </c>
      <c r="F1265" s="135" t="s">
        <v>3182</v>
      </c>
      <c r="G1265" s="135" t="s">
        <v>3190</v>
      </c>
      <c r="H1265" s="135" t="s">
        <v>2318</v>
      </c>
      <c r="I1265" s="135" t="s">
        <v>941</v>
      </c>
      <c r="J1265" s="135" t="s">
        <v>128</v>
      </c>
      <c r="K1265" s="135" t="s">
        <v>1662</v>
      </c>
      <c r="L1265" s="138">
        <v>120000</v>
      </c>
      <c r="M1265" s="139">
        <v>16415.509999999998</v>
      </c>
      <c r="N1265" s="139">
        <v>3648</v>
      </c>
      <c r="O1265" s="139">
        <v>3444</v>
      </c>
      <c r="P1265" s="138">
        <f>SUM(Tabla20[[#This Row],[ADP]:[SFS - Salud Padres]])</f>
        <v>2602.4499999999998</v>
      </c>
      <c r="Q1265" s="138">
        <v>93890.04</v>
      </c>
      <c r="R1265" s="135" t="str">
        <f>_xlfn.XLOOKUP(Tabla20[[#This Row],[cedula]],EMPXSEXO[NODOC],EMPXSEXO[GENERO])</f>
        <v>F</v>
      </c>
      <c r="S1265" s="135" t="str">
        <f>_xlfn.XLOOKUP(Tabla20[[#This Row],[nomdepto]],Tabla21[LUGAR],Tabla21[CODLUGAR])</f>
        <v>01.83.06.00.00.01</v>
      </c>
      <c r="T1265" s="135" t="s">
        <v>3724</v>
      </c>
      <c r="U1265" s="135" t="s">
        <v>3723</v>
      </c>
      <c r="V1265" s="137">
        <v>0</v>
      </c>
      <c r="W1265" s="139">
        <v>1000</v>
      </c>
      <c r="X1265" s="137">
        <v>0</v>
      </c>
      <c r="Y1265" s="137">
        <v>0</v>
      </c>
      <c r="Z1265" s="137">
        <v>0</v>
      </c>
      <c r="AA1265" s="139">
        <v>25</v>
      </c>
      <c r="AB1265" s="137">
        <v>0</v>
      </c>
      <c r="AC1265" s="137">
        <v>0</v>
      </c>
      <c r="AD1265" s="139">
        <v>1577.45</v>
      </c>
    </row>
    <row r="1266" spans="1:30" hidden="1">
      <c r="A1266" t="str">
        <f>Tabla20[[#This Row],[cedula]]&amp;Tabla20[[#This Row],[prog]]&amp;LEFT(Tabla20[[#This Row],[tipo]],3)</f>
        <v>0230056602901TEM</v>
      </c>
      <c r="B1266" s="135" t="s">
        <v>2462</v>
      </c>
      <c r="C1266" s="135" t="s">
        <v>2659</v>
      </c>
      <c r="D1266" s="135" t="s">
        <v>2493</v>
      </c>
      <c r="E1266" s="135" t="s">
        <v>3181</v>
      </c>
      <c r="F1266" s="135" t="s">
        <v>3182</v>
      </c>
      <c r="G1266" s="135" t="s">
        <v>3187</v>
      </c>
      <c r="H1266" s="135" t="s">
        <v>2306</v>
      </c>
      <c r="I1266" s="135" t="s">
        <v>939</v>
      </c>
      <c r="J1266" s="135" t="s">
        <v>1384</v>
      </c>
      <c r="K1266" s="135" t="s">
        <v>541</v>
      </c>
      <c r="L1266" s="138">
        <v>110000</v>
      </c>
      <c r="M1266" s="139">
        <v>14457.62</v>
      </c>
      <c r="N1266" s="139">
        <v>3344</v>
      </c>
      <c r="O1266" s="139">
        <v>3157</v>
      </c>
      <c r="P1266" s="138">
        <f>SUM(Tabla20[[#This Row],[ADP]:[SFS - Salud Padres]])</f>
        <v>25</v>
      </c>
      <c r="Q1266" s="138">
        <v>89016.38</v>
      </c>
      <c r="R1266" s="135" t="str">
        <f>_xlfn.XLOOKUP(Tabla20[[#This Row],[cedula]],EMPXSEXO[NODOC],EMPXSEXO[GENERO])</f>
        <v>M</v>
      </c>
      <c r="S1266" s="135" t="str">
        <f>_xlfn.XLOOKUP(Tabla20[[#This Row],[nomdepto]],Tabla21[LUGAR],Tabla21[CODLUGAR])</f>
        <v>01.83.06.00.02</v>
      </c>
      <c r="T1266" s="135" t="s">
        <v>3724</v>
      </c>
      <c r="U1266" s="135" t="s">
        <v>3723</v>
      </c>
      <c r="V1266" s="137">
        <v>0</v>
      </c>
      <c r="W1266" s="137">
        <v>0</v>
      </c>
      <c r="X1266" s="141">
        <v>0</v>
      </c>
      <c r="Y1266" s="137">
        <v>0</v>
      </c>
      <c r="Z1266" s="141">
        <v>0</v>
      </c>
      <c r="AA1266" s="139">
        <v>25</v>
      </c>
      <c r="AB1266" s="137">
        <v>0</v>
      </c>
      <c r="AC1266" s="137">
        <v>0</v>
      </c>
      <c r="AD1266" s="137">
        <v>0</v>
      </c>
    </row>
    <row r="1267" spans="1:30" hidden="1">
      <c r="A1267" t="str">
        <f>Tabla20[[#This Row],[cedula]]&amp;Tabla20[[#This Row],[prog]]&amp;LEFT(Tabla20[[#This Row],[tipo]],3)</f>
        <v>0180008172901TEM</v>
      </c>
      <c r="B1267" s="135" t="s">
        <v>2462</v>
      </c>
      <c r="C1267" s="135" t="s">
        <v>2659</v>
      </c>
      <c r="D1267" s="135" t="s">
        <v>2493</v>
      </c>
      <c r="E1267" s="135" t="s">
        <v>3181</v>
      </c>
      <c r="F1267" s="135" t="s">
        <v>3182</v>
      </c>
      <c r="G1267" s="135" t="s">
        <v>3190</v>
      </c>
      <c r="H1267" s="135" t="s">
        <v>2325</v>
      </c>
      <c r="I1267" s="135" t="s">
        <v>942</v>
      </c>
      <c r="J1267" s="135" t="s">
        <v>1384</v>
      </c>
      <c r="K1267" s="135" t="s">
        <v>541</v>
      </c>
      <c r="L1267" s="138">
        <v>110000</v>
      </c>
      <c r="M1267" s="138">
        <v>14457.62</v>
      </c>
      <c r="N1267" s="139">
        <v>3344</v>
      </c>
      <c r="O1267" s="139">
        <v>3157</v>
      </c>
      <c r="P1267" s="138">
        <f>SUM(Tabla20[[#This Row],[ADP]:[SFS - Salud Padres]])</f>
        <v>25</v>
      </c>
      <c r="Q1267" s="138">
        <v>89016.38</v>
      </c>
      <c r="R1267" s="135" t="str">
        <f>_xlfn.XLOOKUP(Tabla20[[#This Row],[cedula]],EMPXSEXO[NODOC],EMPXSEXO[GENERO])</f>
        <v>M</v>
      </c>
      <c r="S1267" s="135" t="str">
        <f>_xlfn.XLOOKUP(Tabla20[[#This Row],[nomdepto]],Tabla21[LUGAR],Tabla21[CODLUGAR])</f>
        <v>01.83.06.00.02</v>
      </c>
      <c r="T1267" s="135" t="s">
        <v>3724</v>
      </c>
      <c r="U1267" s="135" t="s">
        <v>3723</v>
      </c>
      <c r="V1267" s="137">
        <v>0</v>
      </c>
      <c r="W1267" s="141">
        <v>0</v>
      </c>
      <c r="X1267" s="137">
        <v>0</v>
      </c>
      <c r="Y1267" s="137">
        <v>0</v>
      </c>
      <c r="Z1267" s="141">
        <v>0</v>
      </c>
      <c r="AA1267" s="139">
        <v>25</v>
      </c>
      <c r="AB1267" s="137">
        <v>0</v>
      </c>
      <c r="AC1267" s="137">
        <v>0</v>
      </c>
      <c r="AD1267" s="137">
        <v>0</v>
      </c>
    </row>
    <row r="1268" spans="1:30" hidden="1">
      <c r="A1268" t="str">
        <f>Tabla20[[#This Row],[cedula]]&amp;Tabla20[[#This Row],[prog]]&amp;LEFT(Tabla20[[#This Row],[tipo]],3)</f>
        <v>4024602380401TEM</v>
      </c>
      <c r="B1268" s="135" t="s">
        <v>2462</v>
      </c>
      <c r="C1268" s="135" t="s">
        <v>2659</v>
      </c>
      <c r="D1268" s="135" t="s">
        <v>2493</v>
      </c>
      <c r="E1268" s="135" t="s">
        <v>3181</v>
      </c>
      <c r="F1268" s="135" t="s">
        <v>3182</v>
      </c>
      <c r="G1268" s="135" t="s">
        <v>3186</v>
      </c>
      <c r="H1268" s="135" t="s">
        <v>3740</v>
      </c>
      <c r="I1268" s="135" t="s">
        <v>3739</v>
      </c>
      <c r="J1268" s="135" t="s">
        <v>964</v>
      </c>
      <c r="K1268" s="135" t="s">
        <v>541</v>
      </c>
      <c r="L1268" s="138">
        <v>70000</v>
      </c>
      <c r="M1268" s="139">
        <v>5368.48</v>
      </c>
      <c r="N1268" s="139">
        <v>2128</v>
      </c>
      <c r="O1268" s="139">
        <v>2009</v>
      </c>
      <c r="P1268" s="138">
        <f>SUM(Tabla20[[#This Row],[ADP]:[SFS - Salud Padres]])</f>
        <v>25</v>
      </c>
      <c r="Q1268" s="138">
        <v>60469.52</v>
      </c>
      <c r="R1268" s="135" t="str">
        <f>_xlfn.XLOOKUP(Tabla20[[#This Row],[cedula]],EMPXSEXO[NODOC],EMPXSEXO[GENERO])</f>
        <v>M</v>
      </c>
      <c r="S1268" s="135" t="str">
        <f>_xlfn.XLOOKUP(Tabla20[[#This Row],[nomdepto]],Tabla21[LUGAR],Tabla21[CODLUGAR])</f>
        <v>01.83.06.00.02</v>
      </c>
      <c r="T1268" s="135" t="s">
        <v>3724</v>
      </c>
      <c r="U1268" s="135" t="s">
        <v>3723</v>
      </c>
      <c r="V1268" s="137">
        <v>0</v>
      </c>
      <c r="W1268" s="137">
        <v>0</v>
      </c>
      <c r="X1268" s="137">
        <v>0</v>
      </c>
      <c r="Y1268" s="137">
        <v>0</v>
      </c>
      <c r="Z1268" s="137">
        <v>0</v>
      </c>
      <c r="AA1268" s="139">
        <v>25</v>
      </c>
      <c r="AB1268" s="137">
        <v>0</v>
      </c>
      <c r="AC1268" s="137">
        <v>0</v>
      </c>
      <c r="AD1268" s="137">
        <v>0</v>
      </c>
    </row>
    <row r="1269" spans="1:30" hidden="1">
      <c r="A1269" t="str">
        <f>Tabla20[[#This Row],[cedula]]&amp;Tabla20[[#This Row],[prog]]&amp;LEFT(Tabla20[[#This Row],[tipo]],3)</f>
        <v>4022079295201TEM</v>
      </c>
      <c r="B1269" s="135" t="s">
        <v>2462</v>
      </c>
      <c r="C1269" s="135" t="s">
        <v>2659</v>
      </c>
      <c r="D1269" s="135" t="s">
        <v>2493</v>
      </c>
      <c r="E1269" s="135" t="s">
        <v>3181</v>
      </c>
      <c r="F1269" s="135" t="s">
        <v>3182</v>
      </c>
      <c r="G1269" s="135" t="s">
        <v>3186</v>
      </c>
      <c r="H1269" s="135" t="s">
        <v>2851</v>
      </c>
      <c r="I1269" s="135" t="s">
        <v>2850</v>
      </c>
      <c r="J1269" s="135" t="s">
        <v>985</v>
      </c>
      <c r="K1269" s="135" t="s">
        <v>541</v>
      </c>
      <c r="L1269" s="138">
        <v>50000</v>
      </c>
      <c r="M1269" s="139">
        <v>1854</v>
      </c>
      <c r="N1269" s="139">
        <v>1520</v>
      </c>
      <c r="O1269" s="139">
        <v>1435</v>
      </c>
      <c r="P1269" s="138">
        <f>SUM(Tabla20[[#This Row],[ADP]:[SFS - Salud Padres]])</f>
        <v>25</v>
      </c>
      <c r="Q1269" s="138">
        <v>45166</v>
      </c>
      <c r="R1269" s="135" t="str">
        <f>_xlfn.XLOOKUP(Tabla20[[#This Row],[cedula]],EMPXSEXO[NODOC],EMPXSEXO[GENERO])</f>
        <v>M</v>
      </c>
      <c r="S1269" s="135" t="str">
        <f>_xlfn.XLOOKUP(Tabla20[[#This Row],[nomdepto]],Tabla21[LUGAR],Tabla21[CODLUGAR])</f>
        <v>01.83.06.00.02</v>
      </c>
      <c r="T1269" s="135" t="s">
        <v>3724</v>
      </c>
      <c r="U1269" s="135" t="s">
        <v>3723</v>
      </c>
      <c r="V1269" s="137">
        <v>0</v>
      </c>
      <c r="W1269" s="137">
        <v>0</v>
      </c>
      <c r="X1269" s="141">
        <v>0</v>
      </c>
      <c r="Y1269" s="137">
        <v>0</v>
      </c>
      <c r="Z1269" s="137">
        <v>0</v>
      </c>
      <c r="AA1269" s="139">
        <v>25</v>
      </c>
      <c r="AB1269" s="137">
        <v>0</v>
      </c>
      <c r="AC1269" s="137">
        <v>0</v>
      </c>
      <c r="AD1269" s="137">
        <v>0</v>
      </c>
    </row>
    <row r="1270" spans="1:30" hidden="1">
      <c r="A1270" t="str">
        <f>Tabla20[[#This Row],[cedula]]&amp;Tabla20[[#This Row],[prog]]&amp;LEFT(Tabla20[[#This Row],[tipo]],3)</f>
        <v>0310032810701TEM</v>
      </c>
      <c r="B1270" s="135" t="s">
        <v>2462</v>
      </c>
      <c r="C1270" s="135" t="s">
        <v>2659</v>
      </c>
      <c r="D1270" s="135" t="s">
        <v>2493</v>
      </c>
      <c r="E1270" s="135" t="s">
        <v>3181</v>
      </c>
      <c r="F1270" s="135" t="s">
        <v>3182</v>
      </c>
      <c r="G1270" s="135" t="s">
        <v>3186</v>
      </c>
      <c r="H1270" s="135" t="s">
        <v>3145</v>
      </c>
      <c r="I1270" s="135" t="s">
        <v>3144</v>
      </c>
      <c r="J1270" s="135" t="s">
        <v>985</v>
      </c>
      <c r="K1270" s="135" t="s">
        <v>541</v>
      </c>
      <c r="L1270" s="138">
        <v>50000</v>
      </c>
      <c r="M1270" s="139">
        <v>1854</v>
      </c>
      <c r="N1270" s="139">
        <v>1520</v>
      </c>
      <c r="O1270" s="139">
        <v>1435</v>
      </c>
      <c r="P1270" s="138">
        <f>SUM(Tabla20[[#This Row],[ADP]:[SFS - Salud Padres]])</f>
        <v>25</v>
      </c>
      <c r="Q1270" s="138">
        <v>45166</v>
      </c>
      <c r="R1270" s="135" t="str">
        <f>_xlfn.XLOOKUP(Tabla20[[#This Row],[cedula]],EMPXSEXO[NODOC],EMPXSEXO[GENERO])</f>
        <v>F</v>
      </c>
      <c r="S1270" s="135" t="str">
        <f>_xlfn.XLOOKUP(Tabla20[[#This Row],[nomdepto]],Tabla21[LUGAR],Tabla21[CODLUGAR])</f>
        <v>01.83.06.00.02</v>
      </c>
      <c r="T1270" s="135" t="s">
        <v>3724</v>
      </c>
      <c r="U1270" s="135" t="s">
        <v>3723</v>
      </c>
      <c r="V1270" s="137">
        <v>0</v>
      </c>
      <c r="W1270" s="141">
        <v>0</v>
      </c>
      <c r="X1270" s="141">
        <v>0</v>
      </c>
      <c r="Y1270" s="137">
        <v>0</v>
      </c>
      <c r="Z1270" s="137">
        <v>0</v>
      </c>
      <c r="AA1270" s="139">
        <v>25</v>
      </c>
      <c r="AB1270" s="137">
        <v>0</v>
      </c>
      <c r="AC1270" s="137">
        <v>0</v>
      </c>
      <c r="AD1270" s="141">
        <v>0</v>
      </c>
    </row>
    <row r="1271" spans="1:30" hidden="1">
      <c r="A1271" t="str">
        <f>Tabla20[[#This Row],[cedula]]&amp;Tabla20[[#This Row],[prog]]&amp;LEFT(Tabla20[[#This Row],[tipo]],3)</f>
        <v>0540088816901TEM</v>
      </c>
      <c r="B1271" s="135" t="s">
        <v>2462</v>
      </c>
      <c r="C1271" s="135" t="s">
        <v>2659</v>
      </c>
      <c r="D1271" s="135" t="s">
        <v>2493</v>
      </c>
      <c r="E1271" s="135" t="s">
        <v>3181</v>
      </c>
      <c r="F1271" s="135" t="s">
        <v>3182</v>
      </c>
      <c r="G1271" s="135" t="s">
        <v>3186</v>
      </c>
      <c r="H1271" s="135" t="s">
        <v>2784</v>
      </c>
      <c r="I1271" s="135" t="s">
        <v>2783</v>
      </c>
      <c r="J1271" s="135" t="s">
        <v>964</v>
      </c>
      <c r="K1271" s="135" t="s">
        <v>541</v>
      </c>
      <c r="L1271" s="138">
        <v>40000</v>
      </c>
      <c r="M1271" s="139">
        <v>442.65</v>
      </c>
      <c r="N1271" s="139">
        <v>1216</v>
      </c>
      <c r="O1271" s="139">
        <v>1148</v>
      </c>
      <c r="P1271" s="138">
        <f>SUM(Tabla20[[#This Row],[ADP]:[SFS - Salud Padres]])</f>
        <v>25</v>
      </c>
      <c r="Q1271" s="138">
        <v>37168.35</v>
      </c>
      <c r="R1271" s="135" t="str">
        <f>_xlfn.XLOOKUP(Tabla20[[#This Row],[cedula]],EMPXSEXO[NODOC],EMPXSEXO[GENERO])</f>
        <v>F</v>
      </c>
      <c r="S1271" s="135" t="str">
        <f>_xlfn.XLOOKUP(Tabla20[[#This Row],[nomdepto]],Tabla21[LUGAR],Tabla21[CODLUGAR])</f>
        <v>01.83.06.00.02</v>
      </c>
      <c r="T1271" s="135" t="s">
        <v>3724</v>
      </c>
      <c r="U1271" s="135" t="s">
        <v>3723</v>
      </c>
      <c r="V1271" s="137">
        <v>0</v>
      </c>
      <c r="W1271" s="137">
        <v>0</v>
      </c>
      <c r="X1271" s="137">
        <v>0</v>
      </c>
      <c r="Y1271" s="137">
        <v>0</v>
      </c>
      <c r="Z1271" s="137">
        <v>0</v>
      </c>
      <c r="AA1271" s="139">
        <v>25</v>
      </c>
      <c r="AB1271" s="137">
        <v>0</v>
      </c>
      <c r="AC1271" s="137">
        <v>0</v>
      </c>
      <c r="AD1271" s="137">
        <v>0</v>
      </c>
    </row>
    <row r="1272" spans="1:30" hidden="1">
      <c r="A1272" t="str">
        <f>Tabla20[[#This Row],[cedula]]&amp;Tabla20[[#This Row],[prog]]&amp;LEFT(Tabla20[[#This Row],[tipo]],3)</f>
        <v>0550001152201TEM</v>
      </c>
      <c r="B1272" s="135" t="s">
        <v>2462</v>
      </c>
      <c r="C1272" s="135" t="s">
        <v>2659</v>
      </c>
      <c r="D1272" s="135" t="s">
        <v>2493</v>
      </c>
      <c r="E1272" s="135" t="s">
        <v>3181</v>
      </c>
      <c r="F1272" s="135" t="s">
        <v>3182</v>
      </c>
      <c r="G1272" s="135" t="s">
        <v>3186</v>
      </c>
      <c r="H1272" s="135" t="s">
        <v>2899</v>
      </c>
      <c r="I1272" s="135" t="s">
        <v>2898</v>
      </c>
      <c r="J1272" s="135" t="s">
        <v>964</v>
      </c>
      <c r="K1272" s="135" t="s">
        <v>541</v>
      </c>
      <c r="L1272" s="138">
        <v>40000</v>
      </c>
      <c r="M1272" s="139">
        <v>442.65</v>
      </c>
      <c r="N1272" s="139">
        <v>1216</v>
      </c>
      <c r="O1272" s="139">
        <v>1148</v>
      </c>
      <c r="P1272" s="138">
        <f>SUM(Tabla20[[#This Row],[ADP]:[SFS - Salud Padres]])</f>
        <v>25</v>
      </c>
      <c r="Q1272" s="138">
        <v>37168.35</v>
      </c>
      <c r="R1272" s="135" t="str">
        <f>_xlfn.XLOOKUP(Tabla20[[#This Row],[cedula]],EMPXSEXO[NODOC],EMPXSEXO[GENERO])</f>
        <v>F</v>
      </c>
      <c r="S1272" s="135" t="str">
        <f>_xlfn.XLOOKUP(Tabla20[[#This Row],[nomdepto]],Tabla21[LUGAR],Tabla21[CODLUGAR])</f>
        <v>01.83.06.00.02</v>
      </c>
      <c r="T1272" s="135" t="s">
        <v>3724</v>
      </c>
      <c r="U1272" s="135" t="s">
        <v>3723</v>
      </c>
      <c r="V1272" s="137">
        <v>0</v>
      </c>
      <c r="W1272" s="141">
        <v>0</v>
      </c>
      <c r="X1272" s="137">
        <v>0</v>
      </c>
      <c r="Y1272" s="137">
        <v>0</v>
      </c>
      <c r="Z1272" s="137">
        <v>0</v>
      </c>
      <c r="AA1272" s="139">
        <v>25</v>
      </c>
      <c r="AB1272" s="137">
        <v>0</v>
      </c>
      <c r="AC1272" s="137">
        <v>0</v>
      </c>
      <c r="AD1272" s="137">
        <v>0</v>
      </c>
    </row>
    <row r="1273" spans="1:30" hidden="1">
      <c r="A1273" t="str">
        <f>Tabla20[[#This Row],[cedula]]&amp;Tabla20[[#This Row],[prog]]&amp;LEFT(Tabla20[[#This Row],[tipo]],3)</f>
        <v>0280000655901TEM</v>
      </c>
      <c r="B1273" s="135" t="s">
        <v>2462</v>
      </c>
      <c r="C1273" s="135" t="s">
        <v>2659</v>
      </c>
      <c r="D1273" s="135" t="s">
        <v>2493</v>
      </c>
      <c r="E1273" s="135" t="s">
        <v>3181</v>
      </c>
      <c r="F1273" s="135" t="s">
        <v>3182</v>
      </c>
      <c r="G1273" s="135" t="s">
        <v>3184</v>
      </c>
      <c r="H1273" s="135" t="s">
        <v>2290</v>
      </c>
      <c r="I1273" s="135" t="s">
        <v>1380</v>
      </c>
      <c r="J1273" s="135" t="s">
        <v>964</v>
      </c>
      <c r="K1273" s="135" t="s">
        <v>541</v>
      </c>
      <c r="L1273" s="138">
        <v>40000</v>
      </c>
      <c r="M1273" s="139">
        <v>442.65</v>
      </c>
      <c r="N1273" s="139">
        <v>1216</v>
      </c>
      <c r="O1273" s="139">
        <v>1148</v>
      </c>
      <c r="P1273" s="138">
        <f>SUM(Tabla20[[#This Row],[ADP]:[SFS - Salud Padres]])</f>
        <v>25</v>
      </c>
      <c r="Q1273" s="138">
        <v>37168.35</v>
      </c>
      <c r="R1273" s="135" t="str">
        <f>_xlfn.XLOOKUP(Tabla20[[#This Row],[cedula]],EMPXSEXO[NODOC],EMPXSEXO[GENERO])</f>
        <v>F</v>
      </c>
      <c r="S1273" s="135" t="str">
        <f>_xlfn.XLOOKUP(Tabla20[[#This Row],[nomdepto]],Tabla21[LUGAR],Tabla21[CODLUGAR])</f>
        <v>01.83.06.00.02</v>
      </c>
      <c r="T1273" s="135" t="s">
        <v>3724</v>
      </c>
      <c r="U1273" s="135" t="s">
        <v>3723</v>
      </c>
      <c r="V1273" s="137">
        <v>0</v>
      </c>
      <c r="W1273" s="141">
        <v>0</v>
      </c>
      <c r="X1273" s="137">
        <v>0</v>
      </c>
      <c r="Y1273" s="137">
        <v>0</v>
      </c>
      <c r="Z1273" s="141">
        <v>0</v>
      </c>
      <c r="AA1273" s="139">
        <v>25</v>
      </c>
      <c r="AB1273" s="137">
        <v>0</v>
      </c>
      <c r="AC1273" s="137">
        <v>0</v>
      </c>
      <c r="AD1273" s="137">
        <v>0</v>
      </c>
    </row>
    <row r="1274" spans="1:30" hidden="1">
      <c r="A1274" t="str">
        <f>Tabla20[[#This Row],[cedula]]&amp;Tabla20[[#This Row],[prog]]&amp;LEFT(Tabla20[[#This Row],[tipo]],3)</f>
        <v>0370070066301TEM</v>
      </c>
      <c r="B1274" s="135" t="s">
        <v>2462</v>
      </c>
      <c r="C1274" s="135" t="s">
        <v>2659</v>
      </c>
      <c r="D1274" s="135" t="s">
        <v>2493</v>
      </c>
      <c r="E1274" s="135" t="s">
        <v>3181</v>
      </c>
      <c r="F1274" s="135" t="s">
        <v>3182</v>
      </c>
      <c r="G1274" s="135" t="s">
        <v>3186</v>
      </c>
      <c r="H1274" s="135" t="s">
        <v>2233</v>
      </c>
      <c r="I1274" s="135" t="s">
        <v>1585</v>
      </c>
      <c r="J1274" s="135" t="s">
        <v>191</v>
      </c>
      <c r="K1274" s="135" t="s">
        <v>541</v>
      </c>
      <c r="L1274" s="138">
        <v>35000</v>
      </c>
      <c r="M1274" s="141">
        <v>0</v>
      </c>
      <c r="N1274" s="139">
        <v>1064</v>
      </c>
      <c r="O1274" s="139">
        <v>1004.5</v>
      </c>
      <c r="P1274" s="138">
        <f>SUM(Tabla20[[#This Row],[ADP]:[SFS - Salud Padres]])</f>
        <v>25</v>
      </c>
      <c r="Q1274" s="138">
        <v>32906.5</v>
      </c>
      <c r="R1274" s="135" t="str">
        <f>_xlfn.XLOOKUP(Tabla20[[#This Row],[cedula]],EMPXSEXO[NODOC],EMPXSEXO[GENERO])</f>
        <v>F</v>
      </c>
      <c r="S1274" s="135" t="str">
        <f>_xlfn.XLOOKUP(Tabla20[[#This Row],[nomdepto]],Tabla21[LUGAR],Tabla21[CODLUGAR])</f>
        <v>01.83.06.00.02</v>
      </c>
      <c r="T1274" s="135" t="s">
        <v>3724</v>
      </c>
      <c r="U1274" s="135" t="s">
        <v>3723</v>
      </c>
      <c r="V1274" s="137">
        <v>0</v>
      </c>
      <c r="W1274" s="137">
        <v>0</v>
      </c>
      <c r="X1274" s="137">
        <v>0</v>
      </c>
      <c r="Y1274" s="137">
        <v>0</v>
      </c>
      <c r="Z1274" s="137">
        <v>0</v>
      </c>
      <c r="AA1274" s="139">
        <v>25</v>
      </c>
      <c r="AB1274" s="137">
        <v>0</v>
      </c>
      <c r="AC1274" s="137">
        <v>0</v>
      </c>
      <c r="AD1274" s="141">
        <v>0</v>
      </c>
    </row>
    <row r="1275" spans="1:30" hidden="1">
      <c r="A1275" t="str">
        <f>Tabla20[[#This Row],[cedula]]&amp;Tabla20[[#This Row],[prog]]&amp;LEFT(Tabla20[[#This Row],[tipo]],3)</f>
        <v>0010364409201TEM</v>
      </c>
      <c r="B1275" s="135" t="s">
        <v>2462</v>
      </c>
      <c r="C1275" s="135" t="s">
        <v>2659</v>
      </c>
      <c r="D1275" s="135" t="s">
        <v>2493</v>
      </c>
      <c r="E1275" s="135" t="s">
        <v>3181</v>
      </c>
      <c r="F1275" s="135" t="s">
        <v>3182</v>
      </c>
      <c r="G1275" s="135" t="s">
        <v>3184</v>
      </c>
      <c r="H1275" s="135" t="s">
        <v>2253</v>
      </c>
      <c r="I1275" s="135" t="s">
        <v>1372</v>
      </c>
      <c r="J1275" s="135" t="s">
        <v>191</v>
      </c>
      <c r="K1275" s="135" t="s">
        <v>541</v>
      </c>
      <c r="L1275" s="138">
        <v>35000</v>
      </c>
      <c r="M1275" s="141">
        <v>0</v>
      </c>
      <c r="N1275" s="139">
        <v>1064</v>
      </c>
      <c r="O1275" s="139">
        <v>1004.5</v>
      </c>
      <c r="P1275" s="138">
        <f>SUM(Tabla20[[#This Row],[ADP]:[SFS - Salud Padres]])</f>
        <v>25</v>
      </c>
      <c r="Q1275" s="138">
        <v>32906.5</v>
      </c>
      <c r="R1275" s="135" t="str">
        <f>_xlfn.XLOOKUP(Tabla20[[#This Row],[cedula]],EMPXSEXO[NODOC],EMPXSEXO[GENERO])</f>
        <v>M</v>
      </c>
      <c r="S1275" s="135" t="str">
        <f>_xlfn.XLOOKUP(Tabla20[[#This Row],[nomdepto]],Tabla21[LUGAR],Tabla21[CODLUGAR])</f>
        <v>01.83.06.00.02</v>
      </c>
      <c r="T1275" s="135" t="s">
        <v>3724</v>
      </c>
      <c r="U1275" s="135" t="s">
        <v>3723</v>
      </c>
      <c r="V1275" s="137">
        <v>0</v>
      </c>
      <c r="W1275" s="141">
        <v>0</v>
      </c>
      <c r="X1275" s="137">
        <v>0</v>
      </c>
      <c r="Y1275" s="137">
        <v>0</v>
      </c>
      <c r="Z1275" s="137">
        <v>0</v>
      </c>
      <c r="AA1275" s="139">
        <v>25</v>
      </c>
      <c r="AB1275" s="137">
        <v>0</v>
      </c>
      <c r="AC1275" s="137">
        <v>0</v>
      </c>
      <c r="AD1275" s="141">
        <v>0</v>
      </c>
    </row>
    <row r="1276" spans="1:30" hidden="1">
      <c r="A1276" t="str">
        <f>Tabla20[[#This Row],[cedula]]&amp;Tabla20[[#This Row],[prog]]&amp;LEFT(Tabla20[[#This Row],[tipo]],3)</f>
        <v>0540083268801TEM</v>
      </c>
      <c r="B1276" s="135" t="s">
        <v>2462</v>
      </c>
      <c r="C1276" s="135" t="s">
        <v>2659</v>
      </c>
      <c r="D1276" s="135" t="s">
        <v>2493</v>
      </c>
      <c r="E1276" s="135" t="s">
        <v>3181</v>
      </c>
      <c r="F1276" s="135" t="s">
        <v>3182</v>
      </c>
      <c r="G1276" s="135" t="s">
        <v>3186</v>
      </c>
      <c r="H1276" s="135" t="s">
        <v>2818</v>
      </c>
      <c r="I1276" s="135" t="s">
        <v>2817</v>
      </c>
      <c r="J1276" s="135" t="s">
        <v>191</v>
      </c>
      <c r="K1276" s="135" t="s">
        <v>541</v>
      </c>
      <c r="L1276" s="138">
        <v>35000</v>
      </c>
      <c r="M1276" s="141">
        <v>0</v>
      </c>
      <c r="N1276" s="139">
        <v>1064</v>
      </c>
      <c r="O1276" s="139">
        <v>1004.5</v>
      </c>
      <c r="P1276" s="138">
        <f>SUM(Tabla20[[#This Row],[ADP]:[SFS - Salud Padres]])</f>
        <v>25</v>
      </c>
      <c r="Q1276" s="138">
        <v>32906.5</v>
      </c>
      <c r="R1276" s="135" t="str">
        <f>_xlfn.XLOOKUP(Tabla20[[#This Row],[cedula]],EMPXSEXO[NODOC],EMPXSEXO[GENERO])</f>
        <v>M</v>
      </c>
      <c r="S1276" s="135" t="str">
        <f>_xlfn.XLOOKUP(Tabla20[[#This Row],[nomdepto]],Tabla21[LUGAR],Tabla21[CODLUGAR])</f>
        <v>01.83.06.00.02</v>
      </c>
      <c r="T1276" s="135" t="s">
        <v>3724</v>
      </c>
      <c r="U1276" s="135" t="s">
        <v>3723</v>
      </c>
      <c r="V1276" s="137">
        <v>0</v>
      </c>
      <c r="W1276" s="141">
        <v>0</v>
      </c>
      <c r="X1276" s="141">
        <v>0</v>
      </c>
      <c r="Y1276" s="137">
        <v>0</v>
      </c>
      <c r="Z1276" s="141">
        <v>0</v>
      </c>
      <c r="AA1276" s="139">
        <v>25</v>
      </c>
      <c r="AB1276" s="137">
        <v>0</v>
      </c>
      <c r="AC1276" s="137">
        <v>0</v>
      </c>
      <c r="AD1276" s="141">
        <v>0</v>
      </c>
    </row>
    <row r="1277" spans="1:30" hidden="1">
      <c r="A1277" t="str">
        <f>Tabla20[[#This Row],[cedula]]&amp;Tabla20[[#This Row],[prog]]&amp;LEFT(Tabla20[[#This Row],[tipo]],3)</f>
        <v>0730001545501TEM</v>
      </c>
      <c r="B1277" s="135" t="s">
        <v>2462</v>
      </c>
      <c r="C1277" s="135" t="s">
        <v>2659</v>
      </c>
      <c r="D1277" s="135" t="s">
        <v>2493</v>
      </c>
      <c r="E1277" s="135" t="s">
        <v>3181</v>
      </c>
      <c r="F1277" s="135" t="s">
        <v>3182</v>
      </c>
      <c r="G1277" s="135" t="s">
        <v>3186</v>
      </c>
      <c r="H1277" s="135" t="s">
        <v>2844</v>
      </c>
      <c r="I1277" s="135" t="s">
        <v>2843</v>
      </c>
      <c r="J1277" s="135" t="s">
        <v>191</v>
      </c>
      <c r="K1277" s="135" t="s">
        <v>541</v>
      </c>
      <c r="L1277" s="138">
        <v>35000</v>
      </c>
      <c r="M1277" s="141">
        <v>0</v>
      </c>
      <c r="N1277" s="139">
        <v>1064</v>
      </c>
      <c r="O1277" s="139">
        <v>1004.5</v>
      </c>
      <c r="P1277" s="138">
        <f>SUM(Tabla20[[#This Row],[ADP]:[SFS - Salud Padres]])</f>
        <v>25</v>
      </c>
      <c r="Q1277" s="138">
        <v>32906.5</v>
      </c>
      <c r="R1277" s="135" t="str">
        <f>_xlfn.XLOOKUP(Tabla20[[#This Row],[cedula]],EMPXSEXO[NODOC],EMPXSEXO[GENERO])</f>
        <v>M</v>
      </c>
      <c r="S1277" s="135" t="str">
        <f>_xlfn.XLOOKUP(Tabla20[[#This Row],[nomdepto]],Tabla21[LUGAR],Tabla21[CODLUGAR])</f>
        <v>01.83.06.00.02</v>
      </c>
      <c r="T1277" s="135" t="s">
        <v>3724</v>
      </c>
      <c r="U1277" s="135" t="s">
        <v>3723</v>
      </c>
      <c r="V1277" s="137">
        <v>0</v>
      </c>
      <c r="W1277" s="137">
        <v>0</v>
      </c>
      <c r="X1277" s="137">
        <v>0</v>
      </c>
      <c r="Y1277" s="137">
        <v>0</v>
      </c>
      <c r="Z1277" s="137">
        <v>0</v>
      </c>
      <c r="AA1277" s="139">
        <v>25</v>
      </c>
      <c r="AB1277" s="137">
        <v>0</v>
      </c>
      <c r="AC1277" s="137">
        <v>0</v>
      </c>
      <c r="AD1277" s="137">
        <v>0</v>
      </c>
    </row>
    <row r="1278" spans="1:30" hidden="1">
      <c r="A1278" t="str">
        <f>Tabla20[[#This Row],[cedula]]&amp;Tabla20[[#This Row],[prog]]&amp;LEFT(Tabla20[[#This Row],[tipo]],3)</f>
        <v>0310321754701TEM</v>
      </c>
      <c r="B1278" s="135" t="s">
        <v>2462</v>
      </c>
      <c r="C1278" s="135" t="s">
        <v>2659</v>
      </c>
      <c r="D1278" s="135" t="s">
        <v>2493</v>
      </c>
      <c r="E1278" s="135" t="s">
        <v>3181</v>
      </c>
      <c r="F1278" s="135" t="s">
        <v>3182</v>
      </c>
      <c r="G1278" s="135" t="s">
        <v>3186</v>
      </c>
      <c r="H1278" s="135" t="s">
        <v>2262</v>
      </c>
      <c r="I1278" s="135" t="s">
        <v>1590</v>
      </c>
      <c r="J1278" s="135" t="s">
        <v>191</v>
      </c>
      <c r="K1278" s="135" t="s">
        <v>541</v>
      </c>
      <c r="L1278" s="138">
        <v>35000</v>
      </c>
      <c r="M1278" s="141">
        <v>0</v>
      </c>
      <c r="N1278" s="139">
        <v>1064</v>
      </c>
      <c r="O1278" s="139">
        <v>1004.5</v>
      </c>
      <c r="P1278" s="138">
        <f>SUM(Tabla20[[#This Row],[ADP]:[SFS - Salud Padres]])</f>
        <v>25</v>
      </c>
      <c r="Q1278" s="138">
        <v>32906.5</v>
      </c>
      <c r="R1278" s="135" t="str">
        <f>_xlfn.XLOOKUP(Tabla20[[#This Row],[cedula]],EMPXSEXO[NODOC],EMPXSEXO[GENERO])</f>
        <v>F</v>
      </c>
      <c r="S1278" s="135" t="str">
        <f>_xlfn.XLOOKUP(Tabla20[[#This Row],[nomdepto]],Tabla21[LUGAR],Tabla21[CODLUGAR])</f>
        <v>01.83.06.00.02</v>
      </c>
      <c r="T1278" s="135" t="s">
        <v>3724</v>
      </c>
      <c r="U1278" s="135" t="s">
        <v>3723</v>
      </c>
      <c r="V1278" s="137">
        <v>0</v>
      </c>
      <c r="W1278" s="141">
        <v>0</v>
      </c>
      <c r="X1278" s="141">
        <v>0</v>
      </c>
      <c r="Y1278" s="137">
        <v>0</v>
      </c>
      <c r="Z1278" s="137">
        <v>0</v>
      </c>
      <c r="AA1278" s="139">
        <v>25</v>
      </c>
      <c r="AB1278" s="137">
        <v>0</v>
      </c>
      <c r="AC1278" s="137">
        <v>0</v>
      </c>
      <c r="AD1278" s="137">
        <v>0</v>
      </c>
    </row>
    <row r="1279" spans="1:30" hidden="1">
      <c r="A1279" t="str">
        <f>Tabla20[[#This Row],[cedula]]&amp;Tabla20[[#This Row],[prog]]&amp;LEFT(Tabla20[[#This Row],[tipo]],3)</f>
        <v>0010011511201TEM</v>
      </c>
      <c r="B1279" s="135" t="s">
        <v>2462</v>
      </c>
      <c r="C1279" s="135" t="s">
        <v>2659</v>
      </c>
      <c r="D1279" s="135" t="s">
        <v>2493</v>
      </c>
      <c r="E1279" s="135" t="s">
        <v>3181</v>
      </c>
      <c r="F1279" s="135" t="s">
        <v>3182</v>
      </c>
      <c r="G1279" s="135" t="s">
        <v>3186</v>
      </c>
      <c r="H1279" s="135" t="s">
        <v>2267</v>
      </c>
      <c r="I1279" s="135" t="s">
        <v>1591</v>
      </c>
      <c r="J1279" s="135" t="s">
        <v>191</v>
      </c>
      <c r="K1279" s="135" t="s">
        <v>541</v>
      </c>
      <c r="L1279" s="138">
        <v>35000</v>
      </c>
      <c r="M1279" s="141">
        <v>0</v>
      </c>
      <c r="N1279" s="139">
        <v>1064</v>
      </c>
      <c r="O1279" s="139">
        <v>1004.5</v>
      </c>
      <c r="P1279" s="138">
        <f>SUM(Tabla20[[#This Row],[ADP]:[SFS - Salud Padres]])</f>
        <v>9825</v>
      </c>
      <c r="Q1279" s="138">
        <v>23106.5</v>
      </c>
      <c r="R1279" s="135" t="str">
        <f>_xlfn.XLOOKUP(Tabla20[[#This Row],[cedula]],EMPXSEXO[NODOC],EMPXSEXO[GENERO])</f>
        <v>M</v>
      </c>
      <c r="S1279" s="135" t="str">
        <f>_xlfn.XLOOKUP(Tabla20[[#This Row],[nomdepto]],Tabla21[LUGAR],Tabla21[CODLUGAR])</f>
        <v>01.83.06.00.02</v>
      </c>
      <c r="T1279" s="135" t="s">
        <v>3724</v>
      </c>
      <c r="U1279" s="135" t="s">
        <v>3723</v>
      </c>
      <c r="V1279" s="137">
        <v>0</v>
      </c>
      <c r="W1279" s="141">
        <v>0</v>
      </c>
      <c r="X1279" s="141">
        <v>0</v>
      </c>
      <c r="Y1279" s="139">
        <v>9800</v>
      </c>
      <c r="Z1279" s="141">
        <v>0</v>
      </c>
      <c r="AA1279" s="139">
        <v>25</v>
      </c>
      <c r="AB1279" s="137">
        <v>0</v>
      </c>
      <c r="AC1279" s="137">
        <v>0</v>
      </c>
      <c r="AD1279" s="137">
        <v>0</v>
      </c>
    </row>
    <row r="1280" spans="1:30" hidden="1">
      <c r="A1280" t="str">
        <f>Tabla20[[#This Row],[cedula]]&amp;Tabla20[[#This Row],[prog]]&amp;LEFT(Tabla20[[#This Row],[tipo]],3)</f>
        <v>0540049958701TEM</v>
      </c>
      <c r="B1280" s="135" t="s">
        <v>2462</v>
      </c>
      <c r="C1280" s="135" t="s">
        <v>2659</v>
      </c>
      <c r="D1280" s="135" t="s">
        <v>2493</v>
      </c>
      <c r="E1280" s="135" t="s">
        <v>3181</v>
      </c>
      <c r="F1280" s="135" t="s">
        <v>3182</v>
      </c>
      <c r="G1280" s="135" t="s">
        <v>3186</v>
      </c>
      <c r="H1280" s="135" t="s">
        <v>2897</v>
      </c>
      <c r="I1280" s="135" t="s">
        <v>2896</v>
      </c>
      <c r="J1280" s="135" t="s">
        <v>302</v>
      </c>
      <c r="K1280" s="135" t="s">
        <v>541</v>
      </c>
      <c r="L1280" s="138">
        <v>35000</v>
      </c>
      <c r="M1280" s="137">
        <v>0</v>
      </c>
      <c r="N1280" s="139">
        <v>1064</v>
      </c>
      <c r="O1280" s="139">
        <v>1004.5</v>
      </c>
      <c r="P1280" s="138">
        <f>SUM(Tabla20[[#This Row],[ADP]:[SFS - Salud Padres]])</f>
        <v>25</v>
      </c>
      <c r="Q1280" s="138">
        <v>32906.5</v>
      </c>
      <c r="R1280" s="135" t="str">
        <f>_xlfn.XLOOKUP(Tabla20[[#This Row],[cedula]],EMPXSEXO[NODOC],EMPXSEXO[GENERO])</f>
        <v>F</v>
      </c>
      <c r="S1280" s="135" t="str">
        <f>_xlfn.XLOOKUP(Tabla20[[#This Row],[nomdepto]],Tabla21[LUGAR],Tabla21[CODLUGAR])</f>
        <v>01.83.06.00.02</v>
      </c>
      <c r="T1280" s="135" t="s">
        <v>3724</v>
      </c>
      <c r="U1280" s="135" t="s">
        <v>3723</v>
      </c>
      <c r="V1280" s="137">
        <v>0</v>
      </c>
      <c r="W1280" s="137">
        <v>0</v>
      </c>
      <c r="X1280" s="141">
        <v>0</v>
      </c>
      <c r="Y1280" s="137">
        <v>0</v>
      </c>
      <c r="Z1280" s="137">
        <v>0</v>
      </c>
      <c r="AA1280" s="139">
        <v>25</v>
      </c>
      <c r="AB1280" s="137">
        <v>0</v>
      </c>
      <c r="AC1280" s="137">
        <v>0</v>
      </c>
      <c r="AD1280" s="137">
        <v>0</v>
      </c>
    </row>
    <row r="1281" spans="1:30" hidden="1">
      <c r="A1281" t="str">
        <f>Tabla20[[#This Row],[cedula]]&amp;Tabla20[[#This Row],[prog]]&amp;LEFT(Tabla20[[#This Row],[tipo]],3)</f>
        <v>0010685105801TEM</v>
      </c>
      <c r="B1281" s="135" t="s">
        <v>2462</v>
      </c>
      <c r="C1281" s="135" t="s">
        <v>2659</v>
      </c>
      <c r="D1281" s="135" t="s">
        <v>2493</v>
      </c>
      <c r="E1281" s="135" t="s">
        <v>3181</v>
      </c>
      <c r="F1281" s="135" t="s">
        <v>3182</v>
      </c>
      <c r="G1281" s="135" t="s">
        <v>3186</v>
      </c>
      <c r="H1281" s="135" t="s">
        <v>3010</v>
      </c>
      <c r="I1281" s="135" t="s">
        <v>3030</v>
      </c>
      <c r="J1281" s="135" t="s">
        <v>191</v>
      </c>
      <c r="K1281" s="135" t="s">
        <v>541</v>
      </c>
      <c r="L1281" s="138">
        <v>35000</v>
      </c>
      <c r="M1281" s="141">
        <v>0</v>
      </c>
      <c r="N1281" s="139">
        <v>1064</v>
      </c>
      <c r="O1281" s="139">
        <v>1004.5</v>
      </c>
      <c r="P1281" s="138">
        <f>SUM(Tabla20[[#This Row],[ADP]:[SFS - Salud Padres]])</f>
        <v>25</v>
      </c>
      <c r="Q1281" s="138">
        <v>32906.5</v>
      </c>
      <c r="R1281" s="135" t="str">
        <f>_xlfn.XLOOKUP(Tabla20[[#This Row],[cedula]],EMPXSEXO[NODOC],EMPXSEXO[GENERO])</f>
        <v>F</v>
      </c>
      <c r="S1281" s="135" t="str">
        <f>_xlfn.XLOOKUP(Tabla20[[#This Row],[nomdepto]],Tabla21[LUGAR],Tabla21[CODLUGAR])</f>
        <v>01.83.06.00.02</v>
      </c>
      <c r="T1281" s="135" t="s">
        <v>3724</v>
      </c>
      <c r="U1281" s="135" t="s">
        <v>3723</v>
      </c>
      <c r="V1281" s="137">
        <v>0</v>
      </c>
      <c r="W1281" s="141">
        <v>0</v>
      </c>
      <c r="X1281" s="141">
        <v>0</v>
      </c>
      <c r="Y1281" s="137">
        <v>0</v>
      </c>
      <c r="Z1281" s="137">
        <v>0</v>
      </c>
      <c r="AA1281" s="139">
        <v>25</v>
      </c>
      <c r="AB1281" s="137">
        <v>0</v>
      </c>
      <c r="AC1281" s="137">
        <v>0</v>
      </c>
      <c r="AD1281" s="141">
        <v>0</v>
      </c>
    </row>
    <row r="1282" spans="1:30" hidden="1">
      <c r="A1282" t="str">
        <f>Tabla20[[#This Row],[cedula]]&amp;Tabla20[[#This Row],[prog]]&amp;LEFT(Tabla20[[#This Row],[tipo]],3)</f>
        <v>0540140379401TEM</v>
      </c>
      <c r="B1282" s="135" t="s">
        <v>2462</v>
      </c>
      <c r="C1282" s="135" t="s">
        <v>2659</v>
      </c>
      <c r="D1282" s="135" t="s">
        <v>2493</v>
      </c>
      <c r="E1282" s="135" t="s">
        <v>3181</v>
      </c>
      <c r="F1282" s="135" t="s">
        <v>3182</v>
      </c>
      <c r="G1282" s="135" t="s">
        <v>3186</v>
      </c>
      <c r="H1282" s="135" t="s">
        <v>2956</v>
      </c>
      <c r="I1282" s="135" t="s">
        <v>2955</v>
      </c>
      <c r="J1282" s="135" t="s">
        <v>302</v>
      </c>
      <c r="K1282" s="135" t="s">
        <v>541</v>
      </c>
      <c r="L1282" s="138">
        <v>35000</v>
      </c>
      <c r="M1282" s="140">
        <v>0</v>
      </c>
      <c r="N1282" s="139">
        <v>1064</v>
      </c>
      <c r="O1282" s="139">
        <v>1004.5</v>
      </c>
      <c r="P1282" s="138">
        <f>SUM(Tabla20[[#This Row],[ADP]:[SFS - Salud Padres]])</f>
        <v>25</v>
      </c>
      <c r="Q1282" s="138">
        <v>32906.5</v>
      </c>
      <c r="R1282" s="135" t="str">
        <f>_xlfn.XLOOKUP(Tabla20[[#This Row],[cedula]],EMPXSEXO[NODOC],EMPXSEXO[GENERO])</f>
        <v>F</v>
      </c>
      <c r="S1282" s="135" t="str">
        <f>_xlfn.XLOOKUP(Tabla20[[#This Row],[nomdepto]],Tabla21[LUGAR],Tabla21[CODLUGAR])</f>
        <v>01.83.06.00.02</v>
      </c>
      <c r="T1282" s="135" t="s">
        <v>3724</v>
      </c>
      <c r="U1282" s="135" t="s">
        <v>3723</v>
      </c>
      <c r="V1282" s="137">
        <v>0</v>
      </c>
      <c r="W1282" s="137">
        <v>0</v>
      </c>
      <c r="X1282" s="141">
        <v>0</v>
      </c>
      <c r="Y1282" s="137">
        <v>0</v>
      </c>
      <c r="Z1282" s="137">
        <v>0</v>
      </c>
      <c r="AA1282" s="139">
        <v>25</v>
      </c>
      <c r="AB1282" s="137">
        <v>0</v>
      </c>
      <c r="AC1282" s="137">
        <v>0</v>
      </c>
      <c r="AD1282" s="141">
        <v>0</v>
      </c>
    </row>
    <row r="1283" spans="1:30" hidden="1">
      <c r="A1283" t="str">
        <f>Tabla20[[#This Row],[cedula]]&amp;Tabla20[[#This Row],[prog]]&amp;LEFT(Tabla20[[#This Row],[tipo]],3)</f>
        <v>0470016471001TEM</v>
      </c>
      <c r="B1283" s="135" t="s">
        <v>2462</v>
      </c>
      <c r="C1283" s="135" t="s">
        <v>2659</v>
      </c>
      <c r="D1283" s="135" t="s">
        <v>2493</v>
      </c>
      <c r="E1283" s="135" t="s">
        <v>3181</v>
      </c>
      <c r="F1283" s="135" t="s">
        <v>3182</v>
      </c>
      <c r="G1283" s="135" t="s">
        <v>3186</v>
      </c>
      <c r="H1283" s="135" t="s">
        <v>2320</v>
      </c>
      <c r="I1283" s="135" t="s">
        <v>1598</v>
      </c>
      <c r="J1283" s="135" t="s">
        <v>191</v>
      </c>
      <c r="K1283" s="135" t="s">
        <v>541</v>
      </c>
      <c r="L1283" s="138">
        <v>35000</v>
      </c>
      <c r="M1283" s="141">
        <v>0</v>
      </c>
      <c r="N1283" s="139">
        <v>1064</v>
      </c>
      <c r="O1283" s="139">
        <v>1004.5</v>
      </c>
      <c r="P1283" s="138">
        <f>SUM(Tabla20[[#This Row],[ADP]:[SFS - Salud Padres]])</f>
        <v>25</v>
      </c>
      <c r="Q1283" s="138">
        <v>32906.5</v>
      </c>
      <c r="R1283" s="135" t="str">
        <f>_xlfn.XLOOKUP(Tabla20[[#This Row],[cedula]],EMPXSEXO[NODOC],EMPXSEXO[GENERO])</f>
        <v>M</v>
      </c>
      <c r="S1283" s="135" t="str">
        <f>_xlfn.XLOOKUP(Tabla20[[#This Row],[nomdepto]],Tabla21[LUGAR],Tabla21[CODLUGAR])</f>
        <v>01.83.06.00.02</v>
      </c>
      <c r="T1283" s="135" t="s">
        <v>3724</v>
      </c>
      <c r="U1283" s="135" t="s">
        <v>3723</v>
      </c>
      <c r="V1283" s="137">
        <v>0</v>
      </c>
      <c r="W1283" s="137">
        <v>0</v>
      </c>
      <c r="X1283" s="141">
        <v>0</v>
      </c>
      <c r="Y1283" s="137">
        <v>0</v>
      </c>
      <c r="Z1283" s="137">
        <v>0</v>
      </c>
      <c r="AA1283" s="139">
        <v>25</v>
      </c>
      <c r="AB1283" s="137">
        <v>0</v>
      </c>
      <c r="AC1283" s="137">
        <v>0</v>
      </c>
      <c r="AD1283" s="137">
        <v>0</v>
      </c>
    </row>
    <row r="1284" spans="1:30" hidden="1">
      <c r="A1284" t="str">
        <f>Tabla20[[#This Row],[cedula]]&amp;Tabla20[[#This Row],[prog]]&amp;LEFT(Tabla20[[#This Row],[tipo]],3)</f>
        <v>4021093817701TEM</v>
      </c>
      <c r="B1284" s="135" t="s">
        <v>2462</v>
      </c>
      <c r="C1284" s="135" t="s">
        <v>2659</v>
      </c>
      <c r="D1284" s="135" t="s">
        <v>2493</v>
      </c>
      <c r="E1284" s="135" t="s">
        <v>3181</v>
      </c>
      <c r="F1284" s="135" t="s">
        <v>3182</v>
      </c>
      <c r="G1284" s="135" t="s">
        <v>3186</v>
      </c>
      <c r="H1284" s="135" t="s">
        <v>2832</v>
      </c>
      <c r="I1284" s="135" t="s">
        <v>2831</v>
      </c>
      <c r="J1284" s="135" t="s">
        <v>964</v>
      </c>
      <c r="K1284" s="135" t="s">
        <v>541</v>
      </c>
      <c r="L1284" s="138">
        <v>31500</v>
      </c>
      <c r="M1284" s="141">
        <v>0</v>
      </c>
      <c r="N1284" s="139">
        <v>957.6</v>
      </c>
      <c r="O1284" s="139">
        <v>904.05</v>
      </c>
      <c r="P1284" s="138">
        <f>SUM(Tabla20[[#This Row],[ADP]:[SFS - Salud Padres]])</f>
        <v>25</v>
      </c>
      <c r="Q1284" s="138">
        <v>29613.35</v>
      </c>
      <c r="R1284" s="135" t="str">
        <f>_xlfn.XLOOKUP(Tabla20[[#This Row],[cedula]],EMPXSEXO[NODOC],EMPXSEXO[GENERO])</f>
        <v>M</v>
      </c>
      <c r="S1284" s="135" t="str">
        <f>_xlfn.XLOOKUP(Tabla20[[#This Row],[nomdepto]],Tabla21[LUGAR],Tabla21[CODLUGAR])</f>
        <v>01.83.06.00.02</v>
      </c>
      <c r="T1284" s="135" t="s">
        <v>3724</v>
      </c>
      <c r="U1284" s="135" t="s">
        <v>3723</v>
      </c>
      <c r="V1284" s="137">
        <v>0</v>
      </c>
      <c r="W1284" s="137">
        <v>0</v>
      </c>
      <c r="X1284" s="137">
        <v>0</v>
      </c>
      <c r="Y1284" s="137">
        <v>0</v>
      </c>
      <c r="Z1284" s="137">
        <v>0</v>
      </c>
      <c r="AA1284" s="139">
        <v>25</v>
      </c>
      <c r="AB1284" s="137">
        <v>0</v>
      </c>
      <c r="AC1284" s="137">
        <v>0</v>
      </c>
      <c r="AD1284" s="137">
        <v>0</v>
      </c>
    </row>
    <row r="1285" spans="1:30" hidden="1">
      <c r="A1285" t="str">
        <f>Tabla20[[#This Row],[cedula]]&amp;Tabla20[[#This Row],[prog]]&amp;LEFT(Tabla20[[#This Row],[tipo]],3)</f>
        <v>0270040165201TEM</v>
      </c>
      <c r="B1285" s="135" t="s">
        <v>2462</v>
      </c>
      <c r="C1285" s="135" t="s">
        <v>2659</v>
      </c>
      <c r="D1285" s="135" t="s">
        <v>2493</v>
      </c>
      <c r="E1285" s="135" t="s">
        <v>3181</v>
      </c>
      <c r="F1285" s="135" t="s">
        <v>3182</v>
      </c>
      <c r="G1285" s="135" t="s">
        <v>3184</v>
      </c>
      <c r="H1285" s="135" t="s">
        <v>2866</v>
      </c>
      <c r="I1285" s="135" t="s">
        <v>2865</v>
      </c>
      <c r="J1285" s="135" t="s">
        <v>964</v>
      </c>
      <c r="K1285" s="135" t="s">
        <v>541</v>
      </c>
      <c r="L1285" s="138">
        <v>31500</v>
      </c>
      <c r="M1285" s="137">
        <v>0</v>
      </c>
      <c r="N1285" s="139">
        <v>957.6</v>
      </c>
      <c r="O1285" s="139">
        <v>904.05</v>
      </c>
      <c r="P1285" s="138">
        <f>SUM(Tabla20[[#This Row],[ADP]:[SFS - Salud Padres]])</f>
        <v>25</v>
      </c>
      <c r="Q1285" s="138">
        <v>29613.35</v>
      </c>
      <c r="R1285" s="135" t="str">
        <f>_xlfn.XLOOKUP(Tabla20[[#This Row],[cedula]],EMPXSEXO[NODOC],EMPXSEXO[GENERO])</f>
        <v>M</v>
      </c>
      <c r="S1285" s="135" t="str">
        <f>_xlfn.XLOOKUP(Tabla20[[#This Row],[nomdepto]],Tabla21[LUGAR],Tabla21[CODLUGAR])</f>
        <v>01.83.06.00.02</v>
      </c>
      <c r="T1285" s="135" t="s">
        <v>3724</v>
      </c>
      <c r="U1285" s="135" t="s">
        <v>3723</v>
      </c>
      <c r="V1285" s="137">
        <v>0</v>
      </c>
      <c r="W1285" s="137">
        <v>0</v>
      </c>
      <c r="X1285" s="137">
        <v>0</v>
      </c>
      <c r="Y1285" s="137">
        <v>0</v>
      </c>
      <c r="Z1285" s="137">
        <v>0</v>
      </c>
      <c r="AA1285" s="139">
        <v>25</v>
      </c>
      <c r="AB1285" s="137">
        <v>0</v>
      </c>
      <c r="AC1285" s="137">
        <v>0</v>
      </c>
      <c r="AD1285" s="137">
        <v>0</v>
      </c>
    </row>
    <row r="1286" spans="1:30" hidden="1">
      <c r="A1286" t="str">
        <f>Tabla20[[#This Row],[cedula]]&amp;Tabla20[[#This Row],[prog]]&amp;LEFT(Tabla20[[#This Row],[tipo]],3)</f>
        <v>0250026059701TEM</v>
      </c>
      <c r="B1286" s="135" t="s">
        <v>2462</v>
      </c>
      <c r="C1286" s="135" t="s">
        <v>2659</v>
      </c>
      <c r="D1286" s="135" t="s">
        <v>2493</v>
      </c>
      <c r="E1286" s="135" t="s">
        <v>3181</v>
      </c>
      <c r="F1286" s="135" t="s">
        <v>3182</v>
      </c>
      <c r="G1286" s="135" t="s">
        <v>3186</v>
      </c>
      <c r="H1286" s="135" t="s">
        <v>2958</v>
      </c>
      <c r="I1286" s="135" t="s">
        <v>2957</v>
      </c>
      <c r="J1286" s="135" t="s">
        <v>964</v>
      </c>
      <c r="K1286" s="135" t="s">
        <v>541</v>
      </c>
      <c r="L1286" s="138">
        <v>31500</v>
      </c>
      <c r="M1286" s="137">
        <v>0</v>
      </c>
      <c r="N1286" s="139">
        <v>957.6</v>
      </c>
      <c r="O1286" s="139">
        <v>904.05</v>
      </c>
      <c r="P1286" s="138">
        <f>SUM(Tabla20[[#This Row],[ADP]:[SFS - Salud Padres]])</f>
        <v>25</v>
      </c>
      <c r="Q1286" s="138">
        <v>29613.35</v>
      </c>
      <c r="R1286" s="135" t="str">
        <f>_xlfn.XLOOKUP(Tabla20[[#This Row],[cedula]],EMPXSEXO[NODOC],EMPXSEXO[GENERO])</f>
        <v>F</v>
      </c>
      <c r="S1286" s="135" t="str">
        <f>_xlfn.XLOOKUP(Tabla20[[#This Row],[nomdepto]],Tabla21[LUGAR],Tabla21[CODLUGAR])</f>
        <v>01.83.06.00.02</v>
      </c>
      <c r="T1286" s="135" t="s">
        <v>3724</v>
      </c>
      <c r="U1286" s="135" t="s">
        <v>3723</v>
      </c>
      <c r="V1286" s="137">
        <v>0</v>
      </c>
      <c r="W1286" s="141">
        <v>0</v>
      </c>
      <c r="X1286" s="141">
        <v>0</v>
      </c>
      <c r="Y1286" s="137">
        <v>0</v>
      </c>
      <c r="Z1286" s="141">
        <v>0</v>
      </c>
      <c r="AA1286" s="139">
        <v>25</v>
      </c>
      <c r="AB1286" s="137">
        <v>0</v>
      </c>
      <c r="AC1286" s="137">
        <v>0</v>
      </c>
      <c r="AD1286" s="141">
        <v>0</v>
      </c>
    </row>
    <row r="1287" spans="1:30" hidden="1">
      <c r="A1287" t="str">
        <f>Tabla20[[#This Row],[cedula]]&amp;Tabla20[[#This Row],[prog]]&amp;LEFT(Tabla20[[#This Row],[tipo]],3)</f>
        <v>0120001307401TEM</v>
      </c>
      <c r="B1287" s="135" t="s">
        <v>2462</v>
      </c>
      <c r="C1287" s="135" t="s">
        <v>2659</v>
      </c>
      <c r="D1287" s="135" t="s">
        <v>2493</v>
      </c>
      <c r="E1287" s="135" t="s">
        <v>3181</v>
      </c>
      <c r="F1287" s="135" t="s">
        <v>3182</v>
      </c>
      <c r="G1287" s="135" t="s">
        <v>3184</v>
      </c>
      <c r="H1287" s="135" t="s">
        <v>2266</v>
      </c>
      <c r="I1287" s="135" t="s">
        <v>1376</v>
      </c>
      <c r="J1287" s="135" t="s">
        <v>1377</v>
      </c>
      <c r="K1287" s="135" t="s">
        <v>541</v>
      </c>
      <c r="L1287" s="138">
        <v>30000</v>
      </c>
      <c r="M1287" s="141">
        <v>0</v>
      </c>
      <c r="N1287" s="139">
        <v>912</v>
      </c>
      <c r="O1287" s="139">
        <v>861</v>
      </c>
      <c r="P1287" s="138">
        <f>SUM(Tabla20[[#This Row],[ADP]:[SFS - Salud Padres]])</f>
        <v>25</v>
      </c>
      <c r="Q1287" s="138">
        <v>28202</v>
      </c>
      <c r="R1287" s="135" t="str">
        <f>_xlfn.XLOOKUP(Tabla20[[#This Row],[cedula]],EMPXSEXO[NODOC],EMPXSEXO[GENERO])</f>
        <v>M</v>
      </c>
      <c r="S1287" s="135" t="str">
        <f>_xlfn.XLOOKUP(Tabla20[[#This Row],[nomdepto]],Tabla21[LUGAR],Tabla21[CODLUGAR])</f>
        <v>01.83.06.00.02</v>
      </c>
      <c r="T1287" s="135" t="s">
        <v>3724</v>
      </c>
      <c r="U1287" s="135" t="s">
        <v>3723</v>
      </c>
      <c r="V1287" s="137">
        <v>0</v>
      </c>
      <c r="W1287" s="137">
        <v>0</v>
      </c>
      <c r="X1287" s="141">
        <v>0</v>
      </c>
      <c r="Y1287" s="137">
        <v>0</v>
      </c>
      <c r="Z1287" s="137">
        <v>0</v>
      </c>
      <c r="AA1287" s="139">
        <v>25</v>
      </c>
      <c r="AB1287" s="137">
        <v>0</v>
      </c>
      <c r="AC1287" s="137">
        <v>0</v>
      </c>
      <c r="AD1287" s="141">
        <v>0</v>
      </c>
    </row>
    <row r="1288" spans="1:30" hidden="1">
      <c r="A1288" t="str">
        <f>Tabla20[[#This Row],[cedula]]&amp;Tabla20[[#This Row],[prog]]&amp;LEFT(Tabla20[[#This Row],[tipo]],3)</f>
        <v>0680002796001TEM</v>
      </c>
      <c r="B1288" s="135" t="s">
        <v>2462</v>
      </c>
      <c r="C1288" s="135" t="s">
        <v>2659</v>
      </c>
      <c r="D1288" s="135" t="s">
        <v>2493</v>
      </c>
      <c r="E1288" s="135" t="s">
        <v>3181</v>
      </c>
      <c r="F1288" s="135" t="s">
        <v>3182</v>
      </c>
      <c r="G1288" s="135" t="s">
        <v>3186</v>
      </c>
      <c r="H1288" s="135" t="s">
        <v>2868</v>
      </c>
      <c r="I1288" s="135" t="s">
        <v>2867</v>
      </c>
      <c r="J1288" s="135" t="s">
        <v>191</v>
      </c>
      <c r="K1288" s="135" t="s">
        <v>541</v>
      </c>
      <c r="L1288" s="138">
        <v>30000</v>
      </c>
      <c r="M1288" s="141">
        <v>0</v>
      </c>
      <c r="N1288" s="139">
        <v>912</v>
      </c>
      <c r="O1288" s="139">
        <v>861</v>
      </c>
      <c r="P1288" s="138">
        <f>SUM(Tabla20[[#This Row],[ADP]:[SFS - Salud Padres]])</f>
        <v>25</v>
      </c>
      <c r="Q1288" s="138">
        <v>28202</v>
      </c>
      <c r="R1288" s="135" t="str">
        <f>_xlfn.XLOOKUP(Tabla20[[#This Row],[cedula]],EMPXSEXO[NODOC],EMPXSEXO[GENERO])</f>
        <v>M</v>
      </c>
      <c r="S1288" s="135" t="str">
        <f>_xlfn.XLOOKUP(Tabla20[[#This Row],[nomdepto]],Tabla21[LUGAR],Tabla21[CODLUGAR])</f>
        <v>01.83.06.00.02</v>
      </c>
      <c r="T1288" s="135" t="s">
        <v>3724</v>
      </c>
      <c r="U1288" s="135" t="s">
        <v>3723</v>
      </c>
      <c r="V1288" s="137">
        <v>0</v>
      </c>
      <c r="W1288" s="137">
        <v>0</v>
      </c>
      <c r="X1288" s="141">
        <v>0</v>
      </c>
      <c r="Y1288" s="137">
        <v>0</v>
      </c>
      <c r="Z1288" s="137">
        <v>0</v>
      </c>
      <c r="AA1288" s="139">
        <v>25</v>
      </c>
      <c r="AB1288" s="137">
        <v>0</v>
      </c>
      <c r="AC1288" s="137">
        <v>0</v>
      </c>
      <c r="AD1288" s="137">
        <v>0</v>
      </c>
    </row>
    <row r="1289" spans="1:30" hidden="1">
      <c r="A1289" t="str">
        <f>Tabla20[[#This Row],[cedula]]&amp;Tabla20[[#This Row],[prog]]&amp;LEFT(Tabla20[[#This Row],[tipo]],3)</f>
        <v>0010197291701TEM</v>
      </c>
      <c r="B1289" s="135" t="s">
        <v>2462</v>
      </c>
      <c r="C1289" s="135" t="s">
        <v>2659</v>
      </c>
      <c r="D1289" s="135" t="s">
        <v>2493</v>
      </c>
      <c r="E1289" s="135" t="s">
        <v>3181</v>
      </c>
      <c r="F1289" s="135" t="s">
        <v>3182</v>
      </c>
      <c r="G1289" s="135" t="s">
        <v>3186</v>
      </c>
      <c r="H1289" s="135" t="s">
        <v>2933</v>
      </c>
      <c r="I1289" s="135" t="s">
        <v>2932</v>
      </c>
      <c r="J1289" s="135" t="s">
        <v>191</v>
      </c>
      <c r="K1289" s="135" t="s">
        <v>541</v>
      </c>
      <c r="L1289" s="138">
        <v>30000</v>
      </c>
      <c r="M1289" s="141">
        <v>0</v>
      </c>
      <c r="N1289" s="139">
        <v>912</v>
      </c>
      <c r="O1289" s="139">
        <v>861</v>
      </c>
      <c r="P1289" s="138">
        <f>SUM(Tabla20[[#This Row],[ADP]:[SFS - Salud Padres]])</f>
        <v>25</v>
      </c>
      <c r="Q1289" s="138">
        <v>28202</v>
      </c>
      <c r="R1289" s="135" t="str">
        <f>_xlfn.XLOOKUP(Tabla20[[#This Row],[cedula]],EMPXSEXO[NODOC],EMPXSEXO[GENERO])</f>
        <v>M</v>
      </c>
      <c r="S1289" s="135" t="str">
        <f>_xlfn.XLOOKUP(Tabla20[[#This Row],[nomdepto]],Tabla21[LUGAR],Tabla21[CODLUGAR])</f>
        <v>01.83.06.00.02</v>
      </c>
      <c r="T1289" s="135" t="s">
        <v>3724</v>
      </c>
      <c r="U1289" s="135" t="s">
        <v>3723</v>
      </c>
      <c r="V1289" s="137">
        <v>0</v>
      </c>
      <c r="W1289" s="137">
        <v>0</v>
      </c>
      <c r="X1289" s="141">
        <v>0</v>
      </c>
      <c r="Y1289" s="137">
        <v>0</v>
      </c>
      <c r="Z1289" s="141">
        <v>0</v>
      </c>
      <c r="AA1289" s="139">
        <v>25</v>
      </c>
      <c r="AB1289" s="137">
        <v>0</v>
      </c>
      <c r="AC1289" s="137">
        <v>0</v>
      </c>
      <c r="AD1289" s="141">
        <v>0</v>
      </c>
    </row>
    <row r="1290" spans="1:30" hidden="1">
      <c r="A1290" t="str">
        <f>Tabla20[[#This Row],[cedula]]&amp;Tabla20[[#This Row],[prog]]&amp;LEFT(Tabla20[[#This Row],[tipo]],3)</f>
        <v>0470005368101TEM</v>
      </c>
      <c r="B1290" s="135" t="s">
        <v>2462</v>
      </c>
      <c r="C1290" s="135" t="s">
        <v>2659</v>
      </c>
      <c r="D1290" s="135" t="s">
        <v>2493</v>
      </c>
      <c r="E1290" s="135" t="s">
        <v>3181</v>
      </c>
      <c r="F1290" s="135" t="s">
        <v>3182</v>
      </c>
      <c r="G1290" s="135" t="s">
        <v>3186</v>
      </c>
      <c r="H1290" s="135" t="s">
        <v>2937</v>
      </c>
      <c r="I1290" s="135" t="s">
        <v>2936</v>
      </c>
      <c r="J1290" s="135" t="s">
        <v>191</v>
      </c>
      <c r="K1290" s="135" t="s">
        <v>541</v>
      </c>
      <c r="L1290" s="138">
        <v>30000</v>
      </c>
      <c r="M1290" s="141">
        <v>0</v>
      </c>
      <c r="N1290" s="139">
        <v>912</v>
      </c>
      <c r="O1290" s="139">
        <v>861</v>
      </c>
      <c r="P1290" s="138">
        <f>SUM(Tabla20[[#This Row],[ADP]:[SFS - Salud Padres]])</f>
        <v>25</v>
      </c>
      <c r="Q1290" s="138">
        <v>28202</v>
      </c>
      <c r="R1290" s="135" t="str">
        <f>_xlfn.XLOOKUP(Tabla20[[#This Row],[cedula]],EMPXSEXO[NODOC],EMPXSEXO[GENERO])</f>
        <v>M</v>
      </c>
      <c r="S1290" s="135" t="str">
        <f>_xlfn.XLOOKUP(Tabla20[[#This Row],[nomdepto]],Tabla21[LUGAR],Tabla21[CODLUGAR])</f>
        <v>01.83.06.00.02</v>
      </c>
      <c r="T1290" s="135" t="s">
        <v>3724</v>
      </c>
      <c r="U1290" s="135" t="s">
        <v>3723</v>
      </c>
      <c r="V1290" s="137">
        <v>0</v>
      </c>
      <c r="W1290" s="137">
        <v>0</v>
      </c>
      <c r="X1290" s="141">
        <v>0</v>
      </c>
      <c r="Y1290" s="137">
        <v>0</v>
      </c>
      <c r="Z1290" s="141">
        <v>0</v>
      </c>
      <c r="AA1290" s="139">
        <v>25</v>
      </c>
      <c r="AB1290" s="137">
        <v>0</v>
      </c>
      <c r="AC1290" s="137">
        <v>0</v>
      </c>
      <c r="AD1290" s="141">
        <v>0</v>
      </c>
    </row>
    <row r="1291" spans="1:30" hidden="1">
      <c r="A1291" t="str">
        <f>Tabla20[[#This Row],[cedula]]&amp;Tabla20[[#This Row],[prog]]&amp;LEFT(Tabla20[[#This Row],[tipo]],3)</f>
        <v>0840008458101TEM</v>
      </c>
      <c r="B1291" s="135" t="s">
        <v>2462</v>
      </c>
      <c r="C1291" s="135" t="s">
        <v>2659</v>
      </c>
      <c r="D1291" s="135" t="s">
        <v>2493</v>
      </c>
      <c r="E1291" s="135" t="s">
        <v>3181</v>
      </c>
      <c r="F1291" s="135" t="s">
        <v>3182</v>
      </c>
      <c r="G1291" s="135" t="s">
        <v>3186</v>
      </c>
      <c r="H1291" s="135" t="s">
        <v>2952</v>
      </c>
      <c r="I1291" s="135" t="s">
        <v>2951</v>
      </c>
      <c r="J1291" s="135" t="s">
        <v>302</v>
      </c>
      <c r="K1291" s="135" t="s">
        <v>541</v>
      </c>
      <c r="L1291" s="138">
        <v>30000</v>
      </c>
      <c r="M1291" s="141">
        <v>0</v>
      </c>
      <c r="N1291" s="139">
        <v>912</v>
      </c>
      <c r="O1291" s="139">
        <v>861</v>
      </c>
      <c r="P1291" s="138">
        <f>SUM(Tabla20[[#This Row],[ADP]:[SFS - Salud Padres]])</f>
        <v>25</v>
      </c>
      <c r="Q1291" s="138">
        <v>28202</v>
      </c>
      <c r="R1291" s="135" t="str">
        <f>_xlfn.XLOOKUP(Tabla20[[#This Row],[cedula]],EMPXSEXO[NODOC],EMPXSEXO[GENERO])</f>
        <v>F</v>
      </c>
      <c r="S1291" s="135" t="str">
        <f>_xlfn.XLOOKUP(Tabla20[[#This Row],[nomdepto]],Tabla21[LUGAR],Tabla21[CODLUGAR])</f>
        <v>01.83.06.00.02</v>
      </c>
      <c r="T1291" s="135" t="s">
        <v>3724</v>
      </c>
      <c r="U1291" s="135" t="s">
        <v>3723</v>
      </c>
      <c r="V1291" s="137">
        <v>0</v>
      </c>
      <c r="W1291" s="137">
        <v>0</v>
      </c>
      <c r="X1291" s="141">
        <v>0</v>
      </c>
      <c r="Y1291" s="137">
        <v>0</v>
      </c>
      <c r="Z1291" s="137">
        <v>0</v>
      </c>
      <c r="AA1291" s="139">
        <v>25</v>
      </c>
      <c r="AB1291" s="137">
        <v>0</v>
      </c>
      <c r="AC1291" s="137">
        <v>0</v>
      </c>
      <c r="AD1291" s="141">
        <v>0</v>
      </c>
    </row>
    <row r="1292" spans="1:30" hidden="1">
      <c r="A1292" t="str">
        <f>Tabla20[[#This Row],[cedula]]&amp;Tabla20[[#This Row],[prog]]&amp;LEFT(Tabla20[[#This Row],[tipo]],3)</f>
        <v>0011180101501TEM</v>
      </c>
      <c r="B1292" s="135" t="s">
        <v>2462</v>
      </c>
      <c r="C1292" s="135" t="s">
        <v>2659</v>
      </c>
      <c r="D1292" s="135" t="s">
        <v>2493</v>
      </c>
      <c r="E1292" s="135" t="s">
        <v>3181</v>
      </c>
      <c r="F1292" s="135" t="s">
        <v>3182</v>
      </c>
      <c r="G1292" s="135" t="s">
        <v>3186</v>
      </c>
      <c r="H1292" s="135" t="s">
        <v>2980</v>
      </c>
      <c r="I1292" s="135" t="s">
        <v>2979</v>
      </c>
      <c r="J1292" s="135" t="s">
        <v>191</v>
      </c>
      <c r="K1292" s="135" t="s">
        <v>541</v>
      </c>
      <c r="L1292" s="138">
        <v>26250</v>
      </c>
      <c r="M1292" s="141">
        <v>0</v>
      </c>
      <c r="N1292" s="139">
        <v>798</v>
      </c>
      <c r="O1292" s="139">
        <v>753.38</v>
      </c>
      <c r="P1292" s="138">
        <f>SUM(Tabla20[[#This Row],[ADP]:[SFS - Salud Padres]])</f>
        <v>25</v>
      </c>
      <c r="Q1292" s="138">
        <v>24673.62</v>
      </c>
      <c r="R1292" s="135" t="str">
        <f>_xlfn.XLOOKUP(Tabla20[[#This Row],[cedula]],EMPXSEXO[NODOC],EMPXSEXO[GENERO])</f>
        <v>M</v>
      </c>
      <c r="S1292" s="135" t="str">
        <f>_xlfn.XLOOKUP(Tabla20[[#This Row],[nomdepto]],Tabla21[LUGAR],Tabla21[CODLUGAR])</f>
        <v>01.83.06.00.02</v>
      </c>
      <c r="T1292" s="135" t="s">
        <v>3724</v>
      </c>
      <c r="U1292" s="135" t="s">
        <v>3723</v>
      </c>
      <c r="V1292" s="137">
        <v>0</v>
      </c>
      <c r="W1292" s="137">
        <v>0</v>
      </c>
      <c r="X1292" s="141">
        <v>0</v>
      </c>
      <c r="Y1292" s="137">
        <v>0</v>
      </c>
      <c r="Z1292" s="137">
        <v>0</v>
      </c>
      <c r="AA1292" s="139">
        <v>25</v>
      </c>
      <c r="AB1292" s="137">
        <v>0</v>
      </c>
      <c r="AC1292" s="137">
        <v>0</v>
      </c>
      <c r="AD1292" s="137">
        <v>0</v>
      </c>
    </row>
    <row r="1293" spans="1:30" hidden="1">
      <c r="A1293" t="str">
        <f>Tabla20[[#This Row],[cedula]]&amp;Tabla20[[#This Row],[prog]]&amp;LEFT(Tabla20[[#This Row],[tipo]],3)</f>
        <v>1380003616501TEM</v>
      </c>
      <c r="B1293" s="135" t="s">
        <v>2462</v>
      </c>
      <c r="C1293" s="135" t="s">
        <v>2659</v>
      </c>
      <c r="D1293" s="135" t="s">
        <v>2493</v>
      </c>
      <c r="E1293" s="135" t="s">
        <v>3181</v>
      </c>
      <c r="F1293" s="135" t="s">
        <v>3182</v>
      </c>
      <c r="G1293" s="135" t="s">
        <v>3186</v>
      </c>
      <c r="H1293" s="135" t="s">
        <v>2891</v>
      </c>
      <c r="I1293" s="135" t="s">
        <v>2890</v>
      </c>
      <c r="J1293" s="135" t="s">
        <v>302</v>
      </c>
      <c r="K1293" s="135" t="s">
        <v>541</v>
      </c>
      <c r="L1293" s="138">
        <v>25000</v>
      </c>
      <c r="M1293" s="141">
        <v>0</v>
      </c>
      <c r="N1293" s="139">
        <v>760</v>
      </c>
      <c r="O1293" s="139">
        <v>717.5</v>
      </c>
      <c r="P1293" s="138">
        <f>SUM(Tabla20[[#This Row],[ADP]:[SFS - Salud Padres]])</f>
        <v>25</v>
      </c>
      <c r="Q1293" s="138">
        <v>23497.5</v>
      </c>
      <c r="R1293" s="135" t="str">
        <f>_xlfn.XLOOKUP(Tabla20[[#This Row],[cedula]],EMPXSEXO[NODOC],EMPXSEXO[GENERO])</f>
        <v>F</v>
      </c>
      <c r="S1293" s="135" t="str">
        <f>_xlfn.XLOOKUP(Tabla20[[#This Row],[nomdepto]],Tabla21[LUGAR],Tabla21[CODLUGAR])</f>
        <v>01.83.06.00.02</v>
      </c>
      <c r="T1293" s="135" t="s">
        <v>3724</v>
      </c>
      <c r="U1293" s="135" t="s">
        <v>3723</v>
      </c>
      <c r="V1293" s="137">
        <v>0</v>
      </c>
      <c r="W1293" s="141">
        <v>0</v>
      </c>
      <c r="X1293" s="137">
        <v>0</v>
      </c>
      <c r="Y1293" s="137">
        <v>0</v>
      </c>
      <c r="Z1293" s="137">
        <v>0</v>
      </c>
      <c r="AA1293" s="139">
        <v>25</v>
      </c>
      <c r="AB1293" s="137">
        <v>0</v>
      </c>
      <c r="AC1293" s="137">
        <v>0</v>
      </c>
      <c r="AD1293" s="137">
        <v>0</v>
      </c>
    </row>
    <row r="1294" spans="1:30" hidden="1">
      <c r="A1294" t="str">
        <f>Tabla20[[#This Row],[cedula]]&amp;Tabla20[[#This Row],[prog]]&amp;LEFT(Tabla20[[#This Row],[tipo]],3)</f>
        <v>0550027296701TEM</v>
      </c>
      <c r="B1294" s="135" t="s">
        <v>2462</v>
      </c>
      <c r="C1294" s="135" t="s">
        <v>2659</v>
      </c>
      <c r="D1294" s="135" t="s">
        <v>2493</v>
      </c>
      <c r="E1294" s="135" t="s">
        <v>3181</v>
      </c>
      <c r="F1294" s="135" t="s">
        <v>3182</v>
      </c>
      <c r="G1294" s="135" t="s">
        <v>3184</v>
      </c>
      <c r="H1294" s="135" t="s">
        <v>2269</v>
      </c>
      <c r="I1294" s="135" t="s">
        <v>1337</v>
      </c>
      <c r="J1294" s="135" t="s">
        <v>191</v>
      </c>
      <c r="K1294" s="135" t="s">
        <v>541</v>
      </c>
      <c r="L1294" s="138">
        <v>20000</v>
      </c>
      <c r="M1294" s="141">
        <v>0</v>
      </c>
      <c r="N1294" s="139">
        <v>608</v>
      </c>
      <c r="O1294" s="139">
        <v>574</v>
      </c>
      <c r="P1294" s="138">
        <f>SUM(Tabla20[[#This Row],[ADP]:[SFS - Salud Padres]])</f>
        <v>25</v>
      </c>
      <c r="Q1294" s="138">
        <v>18793</v>
      </c>
      <c r="R1294" s="135" t="str">
        <f>_xlfn.XLOOKUP(Tabla20[[#This Row],[cedula]],EMPXSEXO[NODOC],EMPXSEXO[GENERO])</f>
        <v>M</v>
      </c>
      <c r="S1294" s="135" t="str">
        <f>_xlfn.XLOOKUP(Tabla20[[#This Row],[nomdepto]],Tabla21[LUGAR],Tabla21[CODLUGAR])</f>
        <v>01.83.06.00.02</v>
      </c>
      <c r="T1294" s="135" t="s">
        <v>3724</v>
      </c>
      <c r="U1294" s="135" t="s">
        <v>3723</v>
      </c>
      <c r="V1294" s="137">
        <v>0</v>
      </c>
      <c r="W1294" s="141">
        <v>0</v>
      </c>
      <c r="X1294" s="141">
        <v>0</v>
      </c>
      <c r="Y1294" s="137">
        <v>0</v>
      </c>
      <c r="Z1294" s="137">
        <v>0</v>
      </c>
      <c r="AA1294" s="139">
        <v>25</v>
      </c>
      <c r="AB1294" s="137">
        <v>0</v>
      </c>
      <c r="AC1294" s="137">
        <v>0</v>
      </c>
      <c r="AD1294" s="137">
        <v>0</v>
      </c>
    </row>
    <row r="1295" spans="1:30" hidden="1">
      <c r="A1295" t="str">
        <f>Tabla20[[#This Row],[cedula]]&amp;Tabla20[[#This Row],[prog]]&amp;LEFT(Tabla20[[#This Row],[tipo]],3)</f>
        <v>0011633216401TEM</v>
      </c>
      <c r="B1295" s="135" t="s">
        <v>2462</v>
      </c>
      <c r="C1295" s="135" t="s">
        <v>2659</v>
      </c>
      <c r="D1295" s="135" t="s">
        <v>2493</v>
      </c>
      <c r="E1295" s="135" t="s">
        <v>3181</v>
      </c>
      <c r="F1295" s="135" t="s">
        <v>3182</v>
      </c>
      <c r="G1295" s="135" t="s">
        <v>3186</v>
      </c>
      <c r="H1295" s="135" t="s">
        <v>2887</v>
      </c>
      <c r="I1295" s="135" t="s">
        <v>2886</v>
      </c>
      <c r="J1295" s="135" t="s">
        <v>191</v>
      </c>
      <c r="K1295" s="135" t="s">
        <v>541</v>
      </c>
      <c r="L1295" s="138">
        <v>15000</v>
      </c>
      <c r="M1295" s="137">
        <v>0</v>
      </c>
      <c r="N1295" s="139">
        <v>456</v>
      </c>
      <c r="O1295" s="139">
        <v>430.5</v>
      </c>
      <c r="P1295" s="138">
        <f>SUM(Tabla20[[#This Row],[ADP]:[SFS - Salud Padres]])</f>
        <v>25</v>
      </c>
      <c r="Q1295" s="138">
        <v>14088.5</v>
      </c>
      <c r="R1295" s="135" t="str">
        <f>_xlfn.XLOOKUP(Tabla20[[#This Row],[cedula]],EMPXSEXO[NODOC],EMPXSEXO[GENERO])</f>
        <v>M</v>
      </c>
      <c r="S1295" s="135" t="str">
        <f>_xlfn.XLOOKUP(Tabla20[[#This Row],[nomdepto]],Tabla21[LUGAR],Tabla21[CODLUGAR])</f>
        <v>01.83.06.00.02</v>
      </c>
      <c r="T1295" s="135" t="s">
        <v>3724</v>
      </c>
      <c r="U1295" s="135" t="s">
        <v>3723</v>
      </c>
      <c r="V1295" s="137">
        <v>0</v>
      </c>
      <c r="W1295" s="137">
        <v>0</v>
      </c>
      <c r="X1295" s="141">
        <v>0</v>
      </c>
      <c r="Y1295" s="137">
        <v>0</v>
      </c>
      <c r="Z1295" s="137">
        <v>0</v>
      </c>
      <c r="AA1295" s="139">
        <v>25</v>
      </c>
      <c r="AB1295" s="137">
        <v>0</v>
      </c>
      <c r="AC1295" s="137">
        <v>0</v>
      </c>
      <c r="AD1295" s="137">
        <v>0</v>
      </c>
    </row>
    <row r="1296" spans="1:30" hidden="1">
      <c r="A1296" t="str">
        <f>Tabla20[[#This Row],[cedula]]&amp;Tabla20[[#This Row],[prog]]&amp;LEFT(Tabla20[[#This Row],[tipo]],3)</f>
        <v>0230158041701TEM</v>
      </c>
      <c r="B1296" s="135" t="s">
        <v>2462</v>
      </c>
      <c r="C1296" s="135" t="s">
        <v>2659</v>
      </c>
      <c r="D1296" s="135" t="s">
        <v>2493</v>
      </c>
      <c r="E1296" s="135" t="s">
        <v>3181</v>
      </c>
      <c r="F1296" s="135" t="s">
        <v>3182</v>
      </c>
      <c r="G1296" s="135" t="s">
        <v>3190</v>
      </c>
      <c r="H1296" s="135" t="s">
        <v>2280</v>
      </c>
      <c r="I1296" s="135" t="s">
        <v>1378</v>
      </c>
      <c r="J1296" s="135" t="s">
        <v>128</v>
      </c>
      <c r="K1296" s="135" t="s">
        <v>923</v>
      </c>
      <c r="L1296" s="138">
        <v>115000</v>
      </c>
      <c r="M1296" s="139">
        <v>15633.74</v>
      </c>
      <c r="N1296" s="139">
        <v>3496</v>
      </c>
      <c r="O1296" s="139">
        <v>3300.5</v>
      </c>
      <c r="P1296" s="138">
        <f>SUM(Tabla20[[#This Row],[ADP]:[SFS - Salud Padres]])</f>
        <v>825</v>
      </c>
      <c r="Q1296" s="138">
        <v>91744.76</v>
      </c>
      <c r="R1296" s="135" t="str">
        <f>_xlfn.XLOOKUP(Tabla20[[#This Row],[cedula]],EMPXSEXO[NODOC],EMPXSEXO[GENERO])</f>
        <v>M</v>
      </c>
      <c r="S1296" s="135" t="str">
        <f>_xlfn.XLOOKUP(Tabla20[[#This Row],[nomdepto]],Tabla21[LUGAR],Tabla21[CODLUGAR])</f>
        <v>01.83.06.00.02.00.01</v>
      </c>
      <c r="T1296" s="135" t="s">
        <v>3724</v>
      </c>
      <c r="U1296" s="135" t="s">
        <v>3723</v>
      </c>
      <c r="V1296" s="137">
        <v>0</v>
      </c>
      <c r="W1296" s="139">
        <v>800</v>
      </c>
      <c r="X1296" s="141">
        <v>0</v>
      </c>
      <c r="Y1296" s="137">
        <v>0</v>
      </c>
      <c r="Z1296" s="137">
        <v>0</v>
      </c>
      <c r="AA1296" s="139">
        <v>25</v>
      </c>
      <c r="AB1296" s="137">
        <v>0</v>
      </c>
      <c r="AC1296" s="137">
        <v>0</v>
      </c>
      <c r="AD1296" s="137">
        <v>0</v>
      </c>
    </row>
    <row r="1297" spans="1:30" hidden="1">
      <c r="A1297" t="str">
        <f>Tabla20[[#This Row],[cedula]]&amp;Tabla20[[#This Row],[prog]]&amp;LEFT(Tabla20[[#This Row],[tipo]],3)</f>
        <v>0500022736201TEM</v>
      </c>
      <c r="B1297" s="135" t="s">
        <v>2462</v>
      </c>
      <c r="C1297" s="135" t="s">
        <v>2659</v>
      </c>
      <c r="D1297" s="135" t="s">
        <v>2493</v>
      </c>
      <c r="E1297" s="135" t="s">
        <v>3181</v>
      </c>
      <c r="F1297" s="135" t="s">
        <v>3182</v>
      </c>
      <c r="G1297" s="135" t="s">
        <v>3186</v>
      </c>
      <c r="H1297" s="135" t="s">
        <v>3088</v>
      </c>
      <c r="I1297" s="135" t="s">
        <v>3280</v>
      </c>
      <c r="J1297" s="135" t="s">
        <v>964</v>
      </c>
      <c r="K1297" s="135" t="s">
        <v>923</v>
      </c>
      <c r="L1297" s="138">
        <v>95000</v>
      </c>
      <c r="M1297" s="139">
        <v>10929.24</v>
      </c>
      <c r="N1297" s="139">
        <v>2888</v>
      </c>
      <c r="O1297" s="139">
        <v>2726.5</v>
      </c>
      <c r="P1297" s="138">
        <f>SUM(Tabla20[[#This Row],[ADP]:[SFS - Salud Padres]])</f>
        <v>25</v>
      </c>
      <c r="Q1297" s="138">
        <v>78431.259999999995</v>
      </c>
      <c r="R1297" s="135" t="str">
        <f>_xlfn.XLOOKUP(Tabla20[[#This Row],[cedula]],EMPXSEXO[NODOC],EMPXSEXO[GENERO])</f>
        <v>M</v>
      </c>
      <c r="S1297" s="135" t="str">
        <f>_xlfn.XLOOKUP(Tabla20[[#This Row],[nomdepto]],Tabla21[LUGAR],Tabla21[CODLUGAR])</f>
        <v>01.83.06.00.02.00.01</v>
      </c>
      <c r="T1297" s="135" t="s">
        <v>3724</v>
      </c>
      <c r="U1297" s="135" t="s">
        <v>3723</v>
      </c>
      <c r="V1297" s="137">
        <v>0</v>
      </c>
      <c r="W1297" s="137">
        <v>0</v>
      </c>
      <c r="X1297" s="137">
        <v>0</v>
      </c>
      <c r="Y1297" s="137">
        <v>0</v>
      </c>
      <c r="Z1297" s="137">
        <v>0</v>
      </c>
      <c r="AA1297" s="139">
        <v>25</v>
      </c>
      <c r="AB1297" s="137">
        <v>0</v>
      </c>
      <c r="AC1297" s="137">
        <v>0</v>
      </c>
      <c r="AD1297" s="141">
        <v>0</v>
      </c>
    </row>
    <row r="1298" spans="1:30" hidden="1">
      <c r="A1298" t="str">
        <f>Tabla20[[#This Row],[cedula]]&amp;Tabla20[[#This Row],[prog]]&amp;LEFT(Tabla20[[#This Row],[tipo]],3)</f>
        <v>0120087895501TEM</v>
      </c>
      <c r="B1298" s="135" t="s">
        <v>2462</v>
      </c>
      <c r="C1298" s="135" t="s">
        <v>2659</v>
      </c>
      <c r="D1298" s="135" t="s">
        <v>2493</v>
      </c>
      <c r="E1298" s="135" t="s">
        <v>3181</v>
      </c>
      <c r="F1298" s="135" t="s">
        <v>3182</v>
      </c>
      <c r="G1298" s="135" t="s">
        <v>3186</v>
      </c>
      <c r="H1298" s="135" t="s">
        <v>2790</v>
      </c>
      <c r="I1298" s="135" t="s">
        <v>2789</v>
      </c>
      <c r="J1298" s="135" t="s">
        <v>964</v>
      </c>
      <c r="K1298" s="135" t="s">
        <v>923</v>
      </c>
      <c r="L1298" s="138">
        <v>70000</v>
      </c>
      <c r="M1298" s="139">
        <v>5368.48</v>
      </c>
      <c r="N1298" s="139">
        <v>2128</v>
      </c>
      <c r="O1298" s="139">
        <v>2009</v>
      </c>
      <c r="P1298" s="138">
        <f>SUM(Tabla20[[#This Row],[ADP]:[SFS - Salud Padres]])</f>
        <v>25</v>
      </c>
      <c r="Q1298" s="138">
        <v>60469.52</v>
      </c>
      <c r="R1298" s="135" t="str">
        <f>_xlfn.XLOOKUP(Tabla20[[#This Row],[cedula]],EMPXSEXO[NODOC],EMPXSEXO[GENERO])</f>
        <v>M</v>
      </c>
      <c r="S1298" s="135" t="str">
        <f>_xlfn.XLOOKUP(Tabla20[[#This Row],[nomdepto]],Tabla21[LUGAR],Tabla21[CODLUGAR])</f>
        <v>01.83.06.00.02.00.01</v>
      </c>
      <c r="T1298" s="135" t="s">
        <v>3724</v>
      </c>
      <c r="U1298" s="135" t="s">
        <v>3723</v>
      </c>
      <c r="V1298" s="137">
        <v>0</v>
      </c>
      <c r="W1298" s="137">
        <v>0</v>
      </c>
      <c r="X1298" s="137">
        <v>0</v>
      </c>
      <c r="Y1298" s="137">
        <v>0</v>
      </c>
      <c r="Z1298" s="137">
        <v>0</v>
      </c>
      <c r="AA1298" s="139">
        <v>25</v>
      </c>
      <c r="AB1298" s="137">
        <v>0</v>
      </c>
      <c r="AC1298" s="137">
        <v>0</v>
      </c>
      <c r="AD1298" s="137">
        <v>0</v>
      </c>
    </row>
    <row r="1299" spans="1:30" hidden="1">
      <c r="A1299" t="str">
        <f>Tabla20[[#This Row],[cedula]]&amp;Tabla20[[#This Row],[prog]]&amp;LEFT(Tabla20[[#This Row],[tipo]],3)</f>
        <v>0010032588501TEM</v>
      </c>
      <c r="B1299" s="135" t="s">
        <v>2462</v>
      </c>
      <c r="C1299" s="135" t="s">
        <v>2659</v>
      </c>
      <c r="D1299" s="135" t="s">
        <v>2493</v>
      </c>
      <c r="E1299" s="135" t="s">
        <v>3181</v>
      </c>
      <c r="F1299" s="135" t="s">
        <v>3182</v>
      </c>
      <c r="G1299" s="135" t="s">
        <v>3186</v>
      </c>
      <c r="H1299" s="135" t="s">
        <v>2788</v>
      </c>
      <c r="I1299" s="135" t="s">
        <v>2787</v>
      </c>
      <c r="J1299" s="135" t="s">
        <v>255</v>
      </c>
      <c r="K1299" s="135" t="s">
        <v>923</v>
      </c>
      <c r="L1299" s="138">
        <v>50000</v>
      </c>
      <c r="M1299" s="139">
        <v>1854</v>
      </c>
      <c r="N1299" s="139">
        <v>1520</v>
      </c>
      <c r="O1299" s="139">
        <v>1435</v>
      </c>
      <c r="P1299" s="138">
        <f>SUM(Tabla20[[#This Row],[ADP]:[SFS - Salud Padres]])</f>
        <v>25</v>
      </c>
      <c r="Q1299" s="138">
        <v>45166</v>
      </c>
      <c r="R1299" s="135" t="str">
        <f>_xlfn.XLOOKUP(Tabla20[[#This Row],[cedula]],EMPXSEXO[NODOC],EMPXSEXO[GENERO])</f>
        <v>M</v>
      </c>
      <c r="S1299" s="135" t="str">
        <f>_xlfn.XLOOKUP(Tabla20[[#This Row],[nomdepto]],Tabla21[LUGAR],Tabla21[CODLUGAR])</f>
        <v>01.83.06.00.02.00.01</v>
      </c>
      <c r="T1299" s="135" t="s">
        <v>3724</v>
      </c>
      <c r="U1299" s="135" t="s">
        <v>3723</v>
      </c>
      <c r="V1299" s="137">
        <v>0</v>
      </c>
      <c r="W1299" s="137">
        <v>0</v>
      </c>
      <c r="X1299" s="141">
        <v>0</v>
      </c>
      <c r="Y1299" s="137">
        <v>0</v>
      </c>
      <c r="Z1299" s="137">
        <v>0</v>
      </c>
      <c r="AA1299" s="139">
        <v>25</v>
      </c>
      <c r="AB1299" s="137">
        <v>0</v>
      </c>
      <c r="AC1299" s="137">
        <v>0</v>
      </c>
      <c r="AD1299" s="137">
        <v>0</v>
      </c>
    </row>
    <row r="1300" spans="1:30" hidden="1">
      <c r="A1300" t="str">
        <f>Tabla20[[#This Row],[cedula]]&amp;Tabla20[[#This Row],[prog]]&amp;LEFT(Tabla20[[#This Row],[tipo]],3)</f>
        <v>0690000453901TEM</v>
      </c>
      <c r="B1300" s="135" t="s">
        <v>2462</v>
      </c>
      <c r="C1300" s="135" t="s">
        <v>2659</v>
      </c>
      <c r="D1300" s="135" t="s">
        <v>2493</v>
      </c>
      <c r="E1300" s="135" t="s">
        <v>3181</v>
      </c>
      <c r="F1300" s="135" t="s">
        <v>3182</v>
      </c>
      <c r="G1300" s="135" t="s">
        <v>3186</v>
      </c>
      <c r="H1300" s="135" t="s">
        <v>2279</v>
      </c>
      <c r="I1300" s="135" t="s">
        <v>1689</v>
      </c>
      <c r="J1300" s="135" t="s">
        <v>191</v>
      </c>
      <c r="K1300" s="135" t="s">
        <v>923</v>
      </c>
      <c r="L1300" s="138">
        <v>50000</v>
      </c>
      <c r="M1300" s="139">
        <v>1854</v>
      </c>
      <c r="N1300" s="139">
        <v>1520</v>
      </c>
      <c r="O1300" s="139">
        <v>1435</v>
      </c>
      <c r="P1300" s="138">
        <f>SUM(Tabla20[[#This Row],[ADP]:[SFS - Salud Padres]])</f>
        <v>25</v>
      </c>
      <c r="Q1300" s="138">
        <v>45166</v>
      </c>
      <c r="R1300" s="135" t="str">
        <f>_xlfn.XLOOKUP(Tabla20[[#This Row],[cedula]],EMPXSEXO[NODOC],EMPXSEXO[GENERO])</f>
        <v>F</v>
      </c>
      <c r="S1300" s="135" t="str">
        <f>_xlfn.XLOOKUP(Tabla20[[#This Row],[nomdepto]],Tabla21[LUGAR],Tabla21[CODLUGAR])</f>
        <v>01.83.06.00.02.00.01</v>
      </c>
      <c r="T1300" s="135" t="s">
        <v>3724</v>
      </c>
      <c r="U1300" s="135" t="s">
        <v>3723</v>
      </c>
      <c r="V1300" s="137">
        <v>0</v>
      </c>
      <c r="W1300" s="137">
        <v>0</v>
      </c>
      <c r="X1300" s="137">
        <v>0</v>
      </c>
      <c r="Y1300" s="137">
        <v>0</v>
      </c>
      <c r="Z1300" s="137">
        <v>0</v>
      </c>
      <c r="AA1300" s="139">
        <v>25</v>
      </c>
      <c r="AB1300" s="137">
        <v>0</v>
      </c>
      <c r="AC1300" s="137">
        <v>0</v>
      </c>
      <c r="AD1300" s="137">
        <v>0</v>
      </c>
    </row>
    <row r="1301" spans="1:30" hidden="1">
      <c r="A1301" t="str">
        <f>Tabla20[[#This Row],[cedula]]&amp;Tabla20[[#This Row],[prog]]&amp;LEFT(Tabla20[[#This Row],[tipo]],3)</f>
        <v>0650001261901TEM</v>
      </c>
      <c r="B1301" s="135" t="s">
        <v>2462</v>
      </c>
      <c r="C1301" s="135" t="s">
        <v>2659</v>
      </c>
      <c r="D1301" s="135" t="s">
        <v>2493</v>
      </c>
      <c r="E1301" s="135" t="s">
        <v>3181</v>
      </c>
      <c r="F1301" s="135" t="s">
        <v>3182</v>
      </c>
      <c r="G1301" s="135" t="s">
        <v>3186</v>
      </c>
      <c r="H1301" s="135" t="s">
        <v>2982</v>
      </c>
      <c r="I1301" s="135" t="s">
        <v>2981</v>
      </c>
      <c r="J1301" s="135" t="s">
        <v>191</v>
      </c>
      <c r="K1301" s="135" t="s">
        <v>923</v>
      </c>
      <c r="L1301" s="138">
        <v>50000</v>
      </c>
      <c r="M1301" s="139">
        <v>1854</v>
      </c>
      <c r="N1301" s="139">
        <v>1520</v>
      </c>
      <c r="O1301" s="139">
        <v>1435</v>
      </c>
      <c r="P1301" s="138">
        <f>SUM(Tabla20[[#This Row],[ADP]:[SFS - Salud Padres]])</f>
        <v>25</v>
      </c>
      <c r="Q1301" s="138">
        <v>45166</v>
      </c>
      <c r="R1301" s="135" t="str">
        <f>_xlfn.XLOOKUP(Tabla20[[#This Row],[cedula]],EMPXSEXO[NODOC],EMPXSEXO[GENERO])</f>
        <v>M</v>
      </c>
      <c r="S1301" s="135" t="str">
        <f>_xlfn.XLOOKUP(Tabla20[[#This Row],[nomdepto]],Tabla21[LUGAR],Tabla21[CODLUGAR])</f>
        <v>01.83.06.00.02.00.01</v>
      </c>
      <c r="T1301" s="135" t="s">
        <v>3724</v>
      </c>
      <c r="U1301" s="135" t="s">
        <v>3723</v>
      </c>
      <c r="V1301" s="137">
        <v>0</v>
      </c>
      <c r="W1301" s="137">
        <v>0</v>
      </c>
      <c r="X1301" s="137">
        <v>0</v>
      </c>
      <c r="Y1301" s="137">
        <v>0</v>
      </c>
      <c r="Z1301" s="137">
        <v>0</v>
      </c>
      <c r="AA1301" s="139">
        <v>25</v>
      </c>
      <c r="AB1301" s="137">
        <v>0</v>
      </c>
      <c r="AC1301" s="137">
        <v>0</v>
      </c>
      <c r="AD1301" s="137">
        <v>0</v>
      </c>
    </row>
    <row r="1302" spans="1:30" hidden="1">
      <c r="A1302" t="str">
        <f>Tabla20[[#This Row],[cedula]]&amp;Tabla20[[#This Row],[prog]]&amp;LEFT(Tabla20[[#This Row],[tipo]],3)</f>
        <v>0011821645601TEM</v>
      </c>
      <c r="B1302" s="135" t="s">
        <v>2462</v>
      </c>
      <c r="C1302" s="135" t="s">
        <v>2659</v>
      </c>
      <c r="D1302" s="135" t="s">
        <v>2493</v>
      </c>
      <c r="E1302" s="135" t="s">
        <v>3181</v>
      </c>
      <c r="F1302" s="135" t="s">
        <v>3182</v>
      </c>
      <c r="G1302" s="135" t="s">
        <v>3190</v>
      </c>
      <c r="H1302" s="135" t="s">
        <v>2216</v>
      </c>
      <c r="I1302" s="135" t="s">
        <v>973</v>
      </c>
      <c r="J1302" s="135" t="s">
        <v>964</v>
      </c>
      <c r="K1302" s="135" t="s">
        <v>923</v>
      </c>
      <c r="L1302" s="138">
        <v>40000</v>
      </c>
      <c r="M1302" s="139">
        <v>221.31</v>
      </c>
      <c r="N1302" s="139">
        <v>1216</v>
      </c>
      <c r="O1302" s="139">
        <v>1148</v>
      </c>
      <c r="P1302" s="138">
        <f>SUM(Tabla20[[#This Row],[ADP]:[SFS - Salud Padres]])</f>
        <v>25</v>
      </c>
      <c r="Q1302" s="138">
        <v>37389.69</v>
      </c>
      <c r="R1302" s="135" t="str">
        <f>_xlfn.XLOOKUP(Tabla20[[#This Row],[cedula]],EMPXSEXO[NODOC],EMPXSEXO[GENERO])</f>
        <v>M</v>
      </c>
      <c r="S1302" s="135" t="str">
        <f>_xlfn.XLOOKUP(Tabla20[[#This Row],[nomdepto]],Tabla21[LUGAR],Tabla21[CODLUGAR])</f>
        <v>01.83.06.00.02.00.01</v>
      </c>
      <c r="T1302" s="135" t="s">
        <v>3724</v>
      </c>
      <c r="U1302" s="135" t="s">
        <v>3723</v>
      </c>
      <c r="V1302" s="137">
        <v>0</v>
      </c>
      <c r="W1302" s="137">
        <v>0</v>
      </c>
      <c r="X1302" s="141">
        <v>0</v>
      </c>
      <c r="Y1302" s="137">
        <v>0</v>
      </c>
      <c r="Z1302" s="137">
        <v>0</v>
      </c>
      <c r="AA1302" s="139">
        <v>25</v>
      </c>
      <c r="AB1302" s="137">
        <v>0</v>
      </c>
      <c r="AC1302" s="137">
        <v>0</v>
      </c>
      <c r="AD1302" s="137">
        <v>0</v>
      </c>
    </row>
    <row r="1303" spans="1:30" hidden="1">
      <c r="A1303" t="str">
        <f>Tabla20[[#This Row],[cedula]]&amp;Tabla20[[#This Row],[prog]]&amp;LEFT(Tabla20[[#This Row],[tipo]],3)</f>
        <v>0490034097901TEM</v>
      </c>
      <c r="B1303" s="135" t="s">
        <v>2462</v>
      </c>
      <c r="C1303" s="135" t="s">
        <v>2659</v>
      </c>
      <c r="D1303" s="135" t="s">
        <v>2493</v>
      </c>
      <c r="E1303" s="135" t="s">
        <v>3181</v>
      </c>
      <c r="F1303" s="135" t="s">
        <v>3182</v>
      </c>
      <c r="G1303" s="135" t="s">
        <v>3190</v>
      </c>
      <c r="H1303" s="135" t="s">
        <v>2222</v>
      </c>
      <c r="I1303" s="135" t="s">
        <v>972</v>
      </c>
      <c r="J1303" s="135" t="s">
        <v>964</v>
      </c>
      <c r="K1303" s="142" t="s">
        <v>923</v>
      </c>
      <c r="L1303" s="138">
        <v>40000</v>
      </c>
      <c r="M1303" s="139">
        <v>221.31</v>
      </c>
      <c r="N1303" s="139">
        <v>1216</v>
      </c>
      <c r="O1303" s="139">
        <v>1148</v>
      </c>
      <c r="P1303" s="138">
        <f>SUM(Tabla20[[#This Row],[ADP]:[SFS - Salud Padres]])</f>
        <v>25</v>
      </c>
      <c r="Q1303" s="138">
        <v>37389.69</v>
      </c>
      <c r="R1303" s="135" t="str">
        <f>_xlfn.XLOOKUP(Tabla20[[#This Row],[cedula]],EMPXSEXO[NODOC],EMPXSEXO[GENERO])</f>
        <v>M</v>
      </c>
      <c r="S1303" s="135" t="str">
        <f>_xlfn.XLOOKUP(Tabla20[[#This Row],[nomdepto]],Tabla21[LUGAR],Tabla21[CODLUGAR])</f>
        <v>01.83.06.00.02.00.01</v>
      </c>
      <c r="T1303" s="135" t="s">
        <v>3724</v>
      </c>
      <c r="U1303" s="135" t="s">
        <v>3723</v>
      </c>
      <c r="V1303" s="137">
        <v>0</v>
      </c>
      <c r="W1303" s="137">
        <v>0</v>
      </c>
      <c r="X1303" s="141">
        <v>0</v>
      </c>
      <c r="Y1303" s="137">
        <v>0</v>
      </c>
      <c r="Z1303" s="137">
        <v>0</v>
      </c>
      <c r="AA1303" s="139">
        <v>25</v>
      </c>
      <c r="AB1303" s="137">
        <v>0</v>
      </c>
      <c r="AC1303" s="137">
        <v>0</v>
      </c>
      <c r="AD1303" s="137">
        <v>0</v>
      </c>
    </row>
    <row r="1304" spans="1:30" hidden="1">
      <c r="A1304" t="str">
        <f>Tabla20[[#This Row],[cedula]]&amp;Tabla20[[#This Row],[prog]]&amp;LEFT(Tabla20[[#This Row],[tipo]],3)</f>
        <v>0450015703901TEM</v>
      </c>
      <c r="B1304" s="135" t="s">
        <v>2462</v>
      </c>
      <c r="C1304" s="135" t="s">
        <v>2659</v>
      </c>
      <c r="D1304" s="135" t="s">
        <v>2493</v>
      </c>
      <c r="E1304" s="135" t="s">
        <v>3181</v>
      </c>
      <c r="F1304" s="135" t="s">
        <v>3182</v>
      </c>
      <c r="G1304" s="135" t="s">
        <v>3190</v>
      </c>
      <c r="H1304" s="135" t="s">
        <v>2228</v>
      </c>
      <c r="I1304" s="135" t="s">
        <v>1614</v>
      </c>
      <c r="J1304" s="135" t="s">
        <v>964</v>
      </c>
      <c r="K1304" s="142" t="s">
        <v>923</v>
      </c>
      <c r="L1304" s="138">
        <v>40000</v>
      </c>
      <c r="M1304" s="139">
        <v>442.65</v>
      </c>
      <c r="N1304" s="139">
        <v>1216</v>
      </c>
      <c r="O1304" s="139">
        <v>1148</v>
      </c>
      <c r="P1304" s="138">
        <f>SUM(Tabla20[[#This Row],[ADP]:[SFS - Salud Padres]])</f>
        <v>25</v>
      </c>
      <c r="Q1304" s="138">
        <v>37168.35</v>
      </c>
      <c r="R1304" s="135" t="str">
        <f>_xlfn.XLOOKUP(Tabla20[[#This Row],[cedula]],EMPXSEXO[NODOC],EMPXSEXO[GENERO])</f>
        <v>M</v>
      </c>
      <c r="S1304" s="135" t="str">
        <f>_xlfn.XLOOKUP(Tabla20[[#This Row],[nomdepto]],Tabla21[LUGAR],Tabla21[CODLUGAR])</f>
        <v>01.83.06.00.02.00.01</v>
      </c>
      <c r="T1304" s="135" t="s">
        <v>3724</v>
      </c>
      <c r="U1304" s="135" t="s">
        <v>3723</v>
      </c>
      <c r="V1304" s="137">
        <v>0</v>
      </c>
      <c r="W1304" s="137">
        <v>0</v>
      </c>
      <c r="X1304" s="137">
        <v>0</v>
      </c>
      <c r="Y1304" s="137">
        <v>0</v>
      </c>
      <c r="Z1304" s="137">
        <v>0</v>
      </c>
      <c r="AA1304" s="139">
        <v>25</v>
      </c>
      <c r="AB1304" s="137">
        <v>0</v>
      </c>
      <c r="AC1304" s="137">
        <v>0</v>
      </c>
      <c r="AD1304" s="137">
        <v>0</v>
      </c>
    </row>
    <row r="1305" spans="1:30" hidden="1">
      <c r="A1305" t="str">
        <f>Tabla20[[#This Row],[cedula]]&amp;Tabla20[[#This Row],[prog]]&amp;LEFT(Tabla20[[#This Row],[tipo]],3)</f>
        <v>0480005615401TEM</v>
      </c>
      <c r="B1305" s="135" t="s">
        <v>2462</v>
      </c>
      <c r="C1305" s="135" t="s">
        <v>2659</v>
      </c>
      <c r="D1305" s="135" t="s">
        <v>2493</v>
      </c>
      <c r="E1305" s="135" t="s">
        <v>3181</v>
      </c>
      <c r="F1305" s="135" t="s">
        <v>3182</v>
      </c>
      <c r="G1305" s="135" t="s">
        <v>3190</v>
      </c>
      <c r="H1305" s="135" t="s">
        <v>2261</v>
      </c>
      <c r="I1305" s="135" t="s">
        <v>969</v>
      </c>
      <c r="J1305" s="135" t="s">
        <v>964</v>
      </c>
      <c r="K1305" s="142" t="s">
        <v>923</v>
      </c>
      <c r="L1305" s="138">
        <v>40000</v>
      </c>
      <c r="M1305" s="139">
        <v>221.31</v>
      </c>
      <c r="N1305" s="139">
        <v>1216</v>
      </c>
      <c r="O1305" s="139">
        <v>1148</v>
      </c>
      <c r="P1305" s="138">
        <f>SUM(Tabla20[[#This Row],[ADP]:[SFS - Salud Padres]])</f>
        <v>25</v>
      </c>
      <c r="Q1305" s="138">
        <v>37389.69</v>
      </c>
      <c r="R1305" s="135" t="str">
        <f>_xlfn.XLOOKUP(Tabla20[[#This Row],[cedula]],EMPXSEXO[NODOC],EMPXSEXO[GENERO])</f>
        <v>M</v>
      </c>
      <c r="S1305" s="135" t="str">
        <f>_xlfn.XLOOKUP(Tabla20[[#This Row],[nomdepto]],Tabla21[LUGAR],Tabla21[CODLUGAR])</f>
        <v>01.83.06.00.02.00.01</v>
      </c>
      <c r="T1305" s="135" t="s">
        <v>3724</v>
      </c>
      <c r="U1305" s="135" t="s">
        <v>3723</v>
      </c>
      <c r="V1305" s="137">
        <v>0</v>
      </c>
      <c r="W1305" s="137">
        <v>0</v>
      </c>
      <c r="X1305" s="137">
        <v>0</v>
      </c>
      <c r="Y1305" s="137">
        <v>0</v>
      </c>
      <c r="Z1305" s="137">
        <v>0</v>
      </c>
      <c r="AA1305" s="139">
        <v>25</v>
      </c>
      <c r="AB1305" s="137">
        <v>0</v>
      </c>
      <c r="AC1305" s="137">
        <v>0</v>
      </c>
      <c r="AD1305" s="137">
        <v>0</v>
      </c>
    </row>
    <row r="1306" spans="1:30" hidden="1">
      <c r="A1306" t="str">
        <f>Tabla20[[#This Row],[cedula]]&amp;Tabla20[[#This Row],[prog]]&amp;LEFT(Tabla20[[#This Row],[tipo]],3)</f>
        <v>0470000857801TEM</v>
      </c>
      <c r="B1306" s="135" t="s">
        <v>2462</v>
      </c>
      <c r="C1306" s="135" t="s">
        <v>2659</v>
      </c>
      <c r="D1306" s="135" t="s">
        <v>2493</v>
      </c>
      <c r="E1306" s="135" t="s">
        <v>3181</v>
      </c>
      <c r="F1306" s="135" t="s">
        <v>3182</v>
      </c>
      <c r="G1306" s="135" t="s">
        <v>3190</v>
      </c>
      <c r="H1306" s="135" t="s">
        <v>2282</v>
      </c>
      <c r="I1306" s="135" t="s">
        <v>967</v>
      </c>
      <c r="J1306" s="135" t="s">
        <v>964</v>
      </c>
      <c r="K1306" s="142" t="s">
        <v>923</v>
      </c>
      <c r="L1306" s="138">
        <v>40000</v>
      </c>
      <c r="M1306" s="139">
        <v>221.31</v>
      </c>
      <c r="N1306" s="139">
        <v>1216</v>
      </c>
      <c r="O1306" s="139">
        <v>1148</v>
      </c>
      <c r="P1306" s="138">
        <f>SUM(Tabla20[[#This Row],[ADP]:[SFS - Salud Padres]])</f>
        <v>25</v>
      </c>
      <c r="Q1306" s="138">
        <v>37389.69</v>
      </c>
      <c r="R1306" s="135" t="str">
        <f>_xlfn.XLOOKUP(Tabla20[[#This Row],[cedula]],EMPXSEXO[NODOC],EMPXSEXO[GENERO])</f>
        <v>M</v>
      </c>
      <c r="S1306" s="135" t="str">
        <f>_xlfn.XLOOKUP(Tabla20[[#This Row],[nomdepto]],Tabla21[LUGAR],Tabla21[CODLUGAR])</f>
        <v>01.83.06.00.02.00.01</v>
      </c>
      <c r="T1306" s="135" t="s">
        <v>3724</v>
      </c>
      <c r="U1306" s="135" t="s">
        <v>3723</v>
      </c>
      <c r="V1306" s="137">
        <v>0</v>
      </c>
      <c r="W1306" s="137">
        <v>0</v>
      </c>
      <c r="X1306" s="137">
        <v>0</v>
      </c>
      <c r="Y1306" s="137">
        <v>0</v>
      </c>
      <c r="Z1306" s="137">
        <v>0</v>
      </c>
      <c r="AA1306" s="139">
        <v>25</v>
      </c>
      <c r="AB1306" s="137">
        <v>0</v>
      </c>
      <c r="AC1306" s="137">
        <v>0</v>
      </c>
      <c r="AD1306" s="137">
        <v>0</v>
      </c>
    </row>
    <row r="1307" spans="1:30" hidden="1">
      <c r="A1307" t="str">
        <f>Tabla20[[#This Row],[cedula]]&amp;Tabla20[[#This Row],[prog]]&amp;LEFT(Tabla20[[#This Row],[tipo]],3)</f>
        <v>0011633400401TEM</v>
      </c>
      <c r="B1307" s="135" t="s">
        <v>2462</v>
      </c>
      <c r="C1307" s="135" t="s">
        <v>2659</v>
      </c>
      <c r="D1307" s="135" t="s">
        <v>2493</v>
      </c>
      <c r="E1307" s="135" t="s">
        <v>3181</v>
      </c>
      <c r="F1307" s="135" t="s">
        <v>3182</v>
      </c>
      <c r="G1307" s="135" t="s">
        <v>3190</v>
      </c>
      <c r="H1307" s="135" t="s">
        <v>2316</v>
      </c>
      <c r="I1307" s="135" t="s">
        <v>965</v>
      </c>
      <c r="J1307" s="135" t="s">
        <v>964</v>
      </c>
      <c r="K1307" s="142" t="s">
        <v>923</v>
      </c>
      <c r="L1307" s="138">
        <v>40000</v>
      </c>
      <c r="M1307" s="139">
        <v>221.31</v>
      </c>
      <c r="N1307" s="139">
        <v>1216</v>
      </c>
      <c r="O1307" s="139">
        <v>1148</v>
      </c>
      <c r="P1307" s="138">
        <f>SUM(Tabla20[[#This Row],[ADP]:[SFS - Salud Padres]])</f>
        <v>25</v>
      </c>
      <c r="Q1307" s="138">
        <v>37389.69</v>
      </c>
      <c r="R1307" s="135" t="str">
        <f>_xlfn.XLOOKUP(Tabla20[[#This Row],[cedula]],EMPXSEXO[NODOC],EMPXSEXO[GENERO])</f>
        <v>M</v>
      </c>
      <c r="S1307" s="135" t="str">
        <f>_xlfn.XLOOKUP(Tabla20[[#This Row],[nomdepto]],Tabla21[LUGAR],Tabla21[CODLUGAR])</f>
        <v>01.83.06.00.02.00.01</v>
      </c>
      <c r="T1307" s="135" t="s">
        <v>3724</v>
      </c>
      <c r="U1307" s="135" t="s">
        <v>3723</v>
      </c>
      <c r="V1307" s="137">
        <v>0</v>
      </c>
      <c r="W1307" s="137">
        <v>0</v>
      </c>
      <c r="X1307" s="137">
        <v>0</v>
      </c>
      <c r="Y1307" s="137">
        <v>0</v>
      </c>
      <c r="Z1307" s="137">
        <v>0</v>
      </c>
      <c r="AA1307" s="139">
        <v>25</v>
      </c>
      <c r="AB1307" s="137">
        <v>0</v>
      </c>
      <c r="AC1307" s="137">
        <v>0</v>
      </c>
      <c r="AD1307" s="137">
        <v>0</v>
      </c>
    </row>
    <row r="1308" spans="1:30" hidden="1">
      <c r="A1308" t="str">
        <f>Tabla20[[#This Row],[cedula]]&amp;Tabla20[[#This Row],[prog]]&amp;LEFT(Tabla20[[#This Row],[tipo]],3)</f>
        <v>0440001388601TEM</v>
      </c>
      <c r="B1308" s="135" t="s">
        <v>2462</v>
      </c>
      <c r="C1308" s="135" t="s">
        <v>2659</v>
      </c>
      <c r="D1308" s="135" t="s">
        <v>2493</v>
      </c>
      <c r="E1308" s="135" t="s">
        <v>3181</v>
      </c>
      <c r="F1308" s="135" t="s">
        <v>3182</v>
      </c>
      <c r="G1308" s="135" t="s">
        <v>3186</v>
      </c>
      <c r="H1308" s="135" t="s">
        <v>2966</v>
      </c>
      <c r="I1308" s="135" t="s">
        <v>2965</v>
      </c>
      <c r="J1308" s="135" t="s">
        <v>964</v>
      </c>
      <c r="K1308" s="142" t="s">
        <v>923</v>
      </c>
      <c r="L1308" s="138">
        <v>40000</v>
      </c>
      <c r="M1308" s="139">
        <v>442.65</v>
      </c>
      <c r="N1308" s="139">
        <v>1216</v>
      </c>
      <c r="O1308" s="139">
        <v>1148</v>
      </c>
      <c r="P1308" s="138">
        <f>SUM(Tabla20[[#This Row],[ADP]:[SFS - Salud Padres]])</f>
        <v>25</v>
      </c>
      <c r="Q1308" s="138">
        <v>37168.35</v>
      </c>
      <c r="R1308" s="135" t="str">
        <f>_xlfn.XLOOKUP(Tabla20[[#This Row],[cedula]],EMPXSEXO[NODOC],EMPXSEXO[GENERO])</f>
        <v>F</v>
      </c>
      <c r="S1308" s="135" t="str">
        <f>_xlfn.XLOOKUP(Tabla20[[#This Row],[nomdepto]],Tabla21[LUGAR],Tabla21[CODLUGAR])</f>
        <v>01.83.06.00.02.00.01</v>
      </c>
      <c r="T1308" s="135" t="s">
        <v>3724</v>
      </c>
      <c r="U1308" s="135" t="s">
        <v>3723</v>
      </c>
      <c r="V1308" s="137">
        <v>0</v>
      </c>
      <c r="W1308" s="137">
        <v>0</v>
      </c>
      <c r="X1308" s="141">
        <v>0</v>
      </c>
      <c r="Y1308" s="137">
        <v>0</v>
      </c>
      <c r="Z1308" s="137">
        <v>0</v>
      </c>
      <c r="AA1308" s="139">
        <v>25</v>
      </c>
      <c r="AB1308" s="137">
        <v>0</v>
      </c>
      <c r="AC1308" s="137">
        <v>0</v>
      </c>
      <c r="AD1308" s="137">
        <v>0</v>
      </c>
    </row>
    <row r="1309" spans="1:30" hidden="1">
      <c r="A1309" t="str">
        <f>Tabla20[[#This Row],[cedula]]&amp;Tabla20[[#This Row],[prog]]&amp;LEFT(Tabla20[[#This Row],[tipo]],3)</f>
        <v>0220001570501TEM</v>
      </c>
      <c r="B1309" s="135" t="s">
        <v>2462</v>
      </c>
      <c r="C1309" s="135" t="s">
        <v>2659</v>
      </c>
      <c r="D1309" s="135" t="s">
        <v>2493</v>
      </c>
      <c r="E1309" s="135" t="s">
        <v>3181</v>
      </c>
      <c r="F1309" s="135" t="s">
        <v>3182</v>
      </c>
      <c r="G1309" s="135" t="s">
        <v>3186</v>
      </c>
      <c r="H1309" s="135" t="s">
        <v>2766</v>
      </c>
      <c r="I1309" s="135" t="s">
        <v>2765</v>
      </c>
      <c r="J1309" s="135" t="s">
        <v>964</v>
      </c>
      <c r="K1309" s="142" t="s">
        <v>923</v>
      </c>
      <c r="L1309" s="138">
        <v>35000</v>
      </c>
      <c r="M1309" s="141">
        <v>0</v>
      </c>
      <c r="N1309" s="139">
        <v>1064</v>
      </c>
      <c r="O1309" s="139">
        <v>1004.5</v>
      </c>
      <c r="P1309" s="138">
        <f>SUM(Tabla20[[#This Row],[ADP]:[SFS - Salud Padres]])</f>
        <v>25</v>
      </c>
      <c r="Q1309" s="138">
        <v>32906.5</v>
      </c>
      <c r="R1309" s="135" t="str">
        <f>_xlfn.XLOOKUP(Tabla20[[#This Row],[cedula]],EMPXSEXO[NODOC],EMPXSEXO[GENERO])</f>
        <v>F</v>
      </c>
      <c r="S1309" s="135" t="str">
        <f>_xlfn.XLOOKUP(Tabla20[[#This Row],[nomdepto]],Tabla21[LUGAR],Tabla21[CODLUGAR])</f>
        <v>01.83.06.00.02.00.01</v>
      </c>
      <c r="T1309" s="135" t="s">
        <v>3724</v>
      </c>
      <c r="U1309" s="135" t="s">
        <v>3723</v>
      </c>
      <c r="V1309" s="137">
        <v>0</v>
      </c>
      <c r="W1309" s="137">
        <v>0</v>
      </c>
      <c r="X1309" s="137">
        <v>0</v>
      </c>
      <c r="Y1309" s="137">
        <v>0</v>
      </c>
      <c r="Z1309" s="137">
        <v>0</v>
      </c>
      <c r="AA1309" s="139">
        <v>25</v>
      </c>
      <c r="AB1309" s="137">
        <v>0</v>
      </c>
      <c r="AC1309" s="137">
        <v>0</v>
      </c>
      <c r="AD1309" s="137">
        <v>0</v>
      </c>
    </row>
    <row r="1310" spans="1:30" hidden="1">
      <c r="A1310" t="str">
        <f>Tabla20[[#This Row],[cedula]]&amp;Tabla20[[#This Row],[prog]]&amp;LEFT(Tabla20[[#This Row],[tipo]],3)</f>
        <v>0770006068901TEM</v>
      </c>
      <c r="B1310" s="135" t="s">
        <v>2462</v>
      </c>
      <c r="C1310" s="135" t="s">
        <v>2659</v>
      </c>
      <c r="D1310" s="135" t="s">
        <v>2493</v>
      </c>
      <c r="E1310" s="135" t="s">
        <v>3181</v>
      </c>
      <c r="F1310" s="135" t="s">
        <v>3182</v>
      </c>
      <c r="G1310" s="135" t="s">
        <v>3186</v>
      </c>
      <c r="H1310" s="135" t="s">
        <v>2800</v>
      </c>
      <c r="I1310" s="135" t="s">
        <v>2799</v>
      </c>
      <c r="J1310" s="135" t="s">
        <v>964</v>
      </c>
      <c r="K1310" s="142" t="s">
        <v>923</v>
      </c>
      <c r="L1310" s="138">
        <v>35000</v>
      </c>
      <c r="M1310" s="141">
        <v>0</v>
      </c>
      <c r="N1310" s="139">
        <v>1064</v>
      </c>
      <c r="O1310" s="139">
        <v>1004.5</v>
      </c>
      <c r="P1310" s="138">
        <f>SUM(Tabla20[[#This Row],[ADP]:[SFS - Salud Padres]])</f>
        <v>25</v>
      </c>
      <c r="Q1310" s="138">
        <v>32906.5</v>
      </c>
      <c r="R1310" s="135" t="str">
        <f>_xlfn.XLOOKUP(Tabla20[[#This Row],[cedula]],EMPXSEXO[NODOC],EMPXSEXO[GENERO])</f>
        <v>F</v>
      </c>
      <c r="S1310" s="135" t="str">
        <f>_xlfn.XLOOKUP(Tabla20[[#This Row],[nomdepto]],Tabla21[LUGAR],Tabla21[CODLUGAR])</f>
        <v>01.83.06.00.02.00.01</v>
      </c>
      <c r="T1310" s="135" t="s">
        <v>3724</v>
      </c>
      <c r="U1310" s="135" t="s">
        <v>3723</v>
      </c>
      <c r="V1310" s="137">
        <v>0</v>
      </c>
      <c r="W1310" s="141">
        <v>0</v>
      </c>
      <c r="X1310" s="137">
        <v>0</v>
      </c>
      <c r="Y1310" s="137">
        <v>0</v>
      </c>
      <c r="Z1310" s="137">
        <v>0</v>
      </c>
      <c r="AA1310" s="139">
        <v>25</v>
      </c>
      <c r="AB1310" s="137">
        <v>0</v>
      </c>
      <c r="AC1310" s="137">
        <v>0</v>
      </c>
      <c r="AD1310" s="137">
        <v>0</v>
      </c>
    </row>
    <row r="1311" spans="1:30" hidden="1">
      <c r="A1311" t="str">
        <f>Tabla20[[#This Row],[cedula]]&amp;Tabla20[[#This Row],[prog]]&amp;LEFT(Tabla20[[#This Row],[tipo]],3)</f>
        <v>0280010648201TEM</v>
      </c>
      <c r="B1311" s="135" t="s">
        <v>2462</v>
      </c>
      <c r="C1311" s="135" t="s">
        <v>2659</v>
      </c>
      <c r="D1311" s="135" t="s">
        <v>2493</v>
      </c>
      <c r="E1311" s="135" t="s">
        <v>3181</v>
      </c>
      <c r="F1311" s="135" t="s">
        <v>3182</v>
      </c>
      <c r="G1311" s="135" t="s">
        <v>3186</v>
      </c>
      <c r="H1311" s="135" t="s">
        <v>2915</v>
      </c>
      <c r="I1311" s="135" t="s">
        <v>2914</v>
      </c>
      <c r="J1311" s="135" t="s">
        <v>964</v>
      </c>
      <c r="K1311" s="142" t="s">
        <v>923</v>
      </c>
      <c r="L1311" s="138">
        <v>31500</v>
      </c>
      <c r="M1311" s="141">
        <v>0</v>
      </c>
      <c r="N1311" s="139">
        <v>957.6</v>
      </c>
      <c r="O1311" s="139">
        <v>904.05</v>
      </c>
      <c r="P1311" s="138">
        <f>SUM(Tabla20[[#This Row],[ADP]:[SFS - Salud Padres]])</f>
        <v>25</v>
      </c>
      <c r="Q1311" s="138">
        <v>29613.35</v>
      </c>
      <c r="R1311" s="135" t="str">
        <f>_xlfn.XLOOKUP(Tabla20[[#This Row],[cedula]],EMPXSEXO[NODOC],EMPXSEXO[GENERO])</f>
        <v>M</v>
      </c>
      <c r="S1311" s="135" t="str">
        <f>_xlfn.XLOOKUP(Tabla20[[#This Row],[nomdepto]],Tabla21[LUGAR],Tabla21[CODLUGAR])</f>
        <v>01.83.06.00.02.00.01</v>
      </c>
      <c r="T1311" s="135" t="s">
        <v>3724</v>
      </c>
      <c r="U1311" s="135" t="s">
        <v>3723</v>
      </c>
      <c r="V1311" s="137">
        <v>0</v>
      </c>
      <c r="W1311" s="137">
        <v>0</v>
      </c>
      <c r="X1311" s="137">
        <v>0</v>
      </c>
      <c r="Y1311" s="137">
        <v>0</v>
      </c>
      <c r="Z1311" s="137">
        <v>0</v>
      </c>
      <c r="AA1311" s="139">
        <v>25</v>
      </c>
      <c r="AB1311" s="137">
        <v>0</v>
      </c>
      <c r="AC1311" s="137">
        <v>0</v>
      </c>
      <c r="AD1311" s="137">
        <v>0</v>
      </c>
    </row>
    <row r="1312" spans="1:30" hidden="1">
      <c r="A1312" t="str">
        <f>Tabla20[[#This Row],[cedula]]&amp;Tabla20[[#This Row],[prog]]&amp;LEFT(Tabla20[[#This Row],[tipo]],3)</f>
        <v>0710004469701TEM</v>
      </c>
      <c r="B1312" s="135" t="s">
        <v>2462</v>
      </c>
      <c r="C1312" s="135" t="s">
        <v>2659</v>
      </c>
      <c r="D1312" s="135" t="s">
        <v>2493</v>
      </c>
      <c r="E1312" s="135" t="s">
        <v>3181</v>
      </c>
      <c r="F1312" s="135" t="s">
        <v>3182</v>
      </c>
      <c r="G1312" s="135" t="s">
        <v>3190</v>
      </c>
      <c r="H1312" s="135" t="s">
        <v>2232</v>
      </c>
      <c r="I1312" s="135" t="s">
        <v>970</v>
      </c>
      <c r="J1312" s="135" t="s">
        <v>963</v>
      </c>
      <c r="K1312" s="142" t="s">
        <v>962</v>
      </c>
      <c r="L1312" s="138">
        <v>40000</v>
      </c>
      <c r="M1312" s="139">
        <v>442.65</v>
      </c>
      <c r="N1312" s="139">
        <v>1216</v>
      </c>
      <c r="O1312" s="139">
        <v>1148</v>
      </c>
      <c r="P1312" s="138">
        <f>SUM(Tabla20[[#This Row],[ADP]:[SFS - Salud Padres]])</f>
        <v>25</v>
      </c>
      <c r="Q1312" s="138">
        <v>37168.35</v>
      </c>
      <c r="R1312" s="135" t="str">
        <f>_xlfn.XLOOKUP(Tabla20[[#This Row],[cedula]],EMPXSEXO[NODOC],EMPXSEXO[GENERO])</f>
        <v>F</v>
      </c>
      <c r="S1312" s="135" t="str">
        <f>_xlfn.XLOOKUP(Tabla20[[#This Row],[nomdepto]],Tabla21[LUGAR],Tabla21[CODLUGAR])</f>
        <v>01.83.06.00.02.00.02</v>
      </c>
      <c r="T1312" s="135" t="s">
        <v>3724</v>
      </c>
      <c r="U1312" s="135" t="s">
        <v>3723</v>
      </c>
      <c r="V1312" s="137">
        <v>0</v>
      </c>
      <c r="W1312" s="137">
        <v>0</v>
      </c>
      <c r="X1312" s="141">
        <v>0</v>
      </c>
      <c r="Y1312" s="137">
        <v>0</v>
      </c>
      <c r="Z1312" s="137">
        <v>0</v>
      </c>
      <c r="AA1312" s="139">
        <v>25</v>
      </c>
      <c r="AB1312" s="137">
        <v>0</v>
      </c>
      <c r="AC1312" s="137">
        <v>0</v>
      </c>
      <c r="AD1312" s="137">
        <v>0</v>
      </c>
    </row>
    <row r="1313" spans="1:30" hidden="1">
      <c r="A1313" t="str">
        <f>Tabla20[[#This Row],[cedula]]&amp;Tabla20[[#This Row],[prog]]&amp;LEFT(Tabla20[[#This Row],[tipo]],3)</f>
        <v>0011738850401TRA</v>
      </c>
      <c r="B1313" s="135" t="s">
        <v>2465</v>
      </c>
      <c r="C1313" s="135" t="s">
        <v>2460</v>
      </c>
      <c r="D1313" s="135" t="s">
        <v>2493</v>
      </c>
      <c r="E1313" s="135" t="s">
        <v>3181</v>
      </c>
      <c r="F1313" s="135" t="s">
        <v>3182</v>
      </c>
      <c r="G1313" s="135" t="s">
        <v>3184</v>
      </c>
      <c r="H1313" s="135" t="s">
        <v>2333</v>
      </c>
      <c r="I1313" s="135" t="s">
        <v>849</v>
      </c>
      <c r="J1313" s="135" t="s">
        <v>692</v>
      </c>
      <c r="K1313" s="142" t="s">
        <v>924</v>
      </c>
      <c r="L1313" s="138">
        <v>10000</v>
      </c>
      <c r="M1313" s="141">
        <v>0</v>
      </c>
      <c r="N1313" s="139">
        <v>304</v>
      </c>
      <c r="O1313" s="139">
        <v>287</v>
      </c>
      <c r="P1313" s="138">
        <f>SUM(Tabla20[[#This Row],[ADP]:[SFS - Salud Padres]])</f>
        <v>75</v>
      </c>
      <c r="Q1313" s="138">
        <v>9334</v>
      </c>
      <c r="R1313" s="135" t="str">
        <f>_xlfn.XLOOKUP(Tabla20[[#This Row],[cedula]],EMPXSEXO[NODOC],EMPXSEXO[GENERO])</f>
        <v>F</v>
      </c>
      <c r="S1313" s="135" t="str">
        <f>_xlfn.XLOOKUP(Tabla20[[#This Row],[nomdepto]],Tabla21[LUGAR],Tabla21[CODLUGAR])</f>
        <v>01.83</v>
      </c>
      <c r="T1313" s="135" t="s">
        <v>3724</v>
      </c>
      <c r="U1313" s="135" t="s">
        <v>3723</v>
      </c>
      <c r="V1313" s="137">
        <v>0</v>
      </c>
      <c r="W1313" s="137">
        <v>0</v>
      </c>
      <c r="X1313" s="137">
        <v>0</v>
      </c>
      <c r="Y1313" s="137">
        <v>0</v>
      </c>
      <c r="Z1313" s="139">
        <v>50</v>
      </c>
      <c r="AA1313" s="139">
        <v>25</v>
      </c>
      <c r="AB1313" s="137">
        <v>0</v>
      </c>
      <c r="AC1313" s="137">
        <v>0</v>
      </c>
      <c r="AD1313" s="137">
        <v>0</v>
      </c>
    </row>
    <row r="1314" spans="1:30" hidden="1">
      <c r="A1314" t="str">
        <f>Tabla20[[#This Row],[cedula]]&amp;Tabla20[[#This Row],[prog]]&amp;LEFT(Tabla20[[#This Row],[tipo]],3)</f>
        <v>0130006496901TRA</v>
      </c>
      <c r="B1314" s="135" t="s">
        <v>2465</v>
      </c>
      <c r="C1314" s="135" t="s">
        <v>2460</v>
      </c>
      <c r="D1314" s="135" t="s">
        <v>2493</v>
      </c>
      <c r="E1314" s="135" t="s">
        <v>3181</v>
      </c>
      <c r="F1314" s="135" t="s">
        <v>3182</v>
      </c>
      <c r="G1314" s="135" t="s">
        <v>3184</v>
      </c>
      <c r="H1314" s="135" t="s">
        <v>2334</v>
      </c>
      <c r="I1314" s="135" t="s">
        <v>850</v>
      </c>
      <c r="J1314" s="135" t="s">
        <v>384</v>
      </c>
      <c r="K1314" s="142" t="s">
        <v>924</v>
      </c>
      <c r="L1314" s="138">
        <v>10000</v>
      </c>
      <c r="M1314" s="141">
        <v>0</v>
      </c>
      <c r="N1314" s="139">
        <v>304</v>
      </c>
      <c r="O1314" s="139">
        <v>287</v>
      </c>
      <c r="P1314" s="138">
        <f>SUM(Tabla20[[#This Row],[ADP]:[SFS - Salud Padres]])</f>
        <v>375</v>
      </c>
      <c r="Q1314" s="138">
        <v>9034</v>
      </c>
      <c r="R1314" s="135" t="str">
        <f>_xlfn.XLOOKUP(Tabla20[[#This Row],[cedula]],EMPXSEXO[NODOC],EMPXSEXO[GENERO])</f>
        <v>M</v>
      </c>
      <c r="S1314" s="135" t="str">
        <f>_xlfn.XLOOKUP(Tabla20[[#This Row],[nomdepto]],Tabla21[LUGAR],Tabla21[CODLUGAR])</f>
        <v>01.83</v>
      </c>
      <c r="T1314" s="135" t="s">
        <v>3724</v>
      </c>
      <c r="U1314" s="135" t="s">
        <v>3723</v>
      </c>
      <c r="V1314" s="137">
        <v>0</v>
      </c>
      <c r="W1314" s="139">
        <v>300</v>
      </c>
      <c r="X1314" s="141">
        <v>0</v>
      </c>
      <c r="Y1314" s="137">
        <v>0</v>
      </c>
      <c r="Z1314" s="139">
        <v>50</v>
      </c>
      <c r="AA1314" s="139">
        <v>25</v>
      </c>
      <c r="AB1314" s="137">
        <v>0</v>
      </c>
      <c r="AC1314" s="137">
        <v>0</v>
      </c>
      <c r="AD1314" s="137">
        <v>0</v>
      </c>
    </row>
    <row r="1315" spans="1:30" hidden="1">
      <c r="A1315" t="str">
        <f>Tabla20[[#This Row],[cedula]]&amp;Tabla20[[#This Row],[prog]]&amp;LEFT(Tabla20[[#This Row],[tipo]],3)</f>
        <v>0010564450401TRA</v>
      </c>
      <c r="B1315" s="135" t="s">
        <v>2465</v>
      </c>
      <c r="C1315" s="135" t="s">
        <v>2460</v>
      </c>
      <c r="D1315" s="135" t="s">
        <v>2493</v>
      </c>
      <c r="E1315" s="135" t="s">
        <v>3181</v>
      </c>
      <c r="F1315" s="135" t="s">
        <v>3182</v>
      </c>
      <c r="G1315" s="135" t="s">
        <v>3184</v>
      </c>
      <c r="H1315" s="135" t="s">
        <v>1339</v>
      </c>
      <c r="I1315" s="135" t="s">
        <v>853</v>
      </c>
      <c r="J1315" s="135" t="s">
        <v>384</v>
      </c>
      <c r="K1315" s="142" t="s">
        <v>924</v>
      </c>
      <c r="L1315" s="138">
        <v>10000</v>
      </c>
      <c r="M1315" s="141">
        <v>0</v>
      </c>
      <c r="N1315" s="139">
        <v>304</v>
      </c>
      <c r="O1315" s="139">
        <v>287</v>
      </c>
      <c r="P1315" s="138">
        <f>SUM(Tabla20[[#This Row],[ADP]:[SFS - Salud Padres]])</f>
        <v>25</v>
      </c>
      <c r="Q1315" s="138">
        <v>9384</v>
      </c>
      <c r="R1315" s="135" t="str">
        <f>_xlfn.XLOOKUP(Tabla20[[#This Row],[cedula]],EMPXSEXO[NODOC],EMPXSEXO[GENERO])</f>
        <v>M</v>
      </c>
      <c r="S1315" s="135" t="str">
        <f>_xlfn.XLOOKUP(Tabla20[[#This Row],[nomdepto]],Tabla21[LUGAR],Tabla21[CODLUGAR])</f>
        <v>01.83</v>
      </c>
      <c r="T1315" s="135" t="s">
        <v>3724</v>
      </c>
      <c r="U1315" s="135" t="s">
        <v>3723</v>
      </c>
      <c r="V1315" s="137">
        <v>0</v>
      </c>
      <c r="W1315" s="137">
        <v>0</v>
      </c>
      <c r="X1315" s="137">
        <v>0</v>
      </c>
      <c r="Y1315" s="137">
        <v>0</v>
      </c>
      <c r="Z1315" s="141">
        <v>0</v>
      </c>
      <c r="AA1315" s="139">
        <v>25</v>
      </c>
      <c r="AB1315" s="137">
        <v>0</v>
      </c>
      <c r="AC1315" s="137">
        <v>0</v>
      </c>
      <c r="AD1315" s="137">
        <v>0</v>
      </c>
    </row>
    <row r="1316" spans="1:30" hidden="1">
      <c r="A1316" t="str">
        <f>Tabla20[[#This Row],[cedula]]&amp;Tabla20[[#This Row],[prog]]&amp;LEFT(Tabla20[[#This Row],[tipo]],3)</f>
        <v>0820009893001TRA</v>
      </c>
      <c r="B1316" s="135" t="s">
        <v>2465</v>
      </c>
      <c r="C1316" s="135" t="s">
        <v>2460</v>
      </c>
      <c r="D1316" s="135" t="s">
        <v>2493</v>
      </c>
      <c r="E1316" s="135" t="s">
        <v>3181</v>
      </c>
      <c r="F1316" s="135" t="s">
        <v>3182</v>
      </c>
      <c r="G1316" s="135" t="s">
        <v>3184</v>
      </c>
      <c r="H1316" s="135" t="s">
        <v>1340</v>
      </c>
      <c r="I1316" s="135" t="s">
        <v>854</v>
      </c>
      <c r="J1316" s="135" t="s">
        <v>8</v>
      </c>
      <c r="K1316" s="142" t="s">
        <v>924</v>
      </c>
      <c r="L1316" s="138">
        <v>10000</v>
      </c>
      <c r="M1316" s="141">
        <v>0</v>
      </c>
      <c r="N1316" s="139">
        <v>304</v>
      </c>
      <c r="O1316" s="139">
        <v>287</v>
      </c>
      <c r="P1316" s="138">
        <f>SUM(Tabla20[[#This Row],[ADP]:[SFS - Salud Padres]])</f>
        <v>375</v>
      </c>
      <c r="Q1316" s="138">
        <v>9034</v>
      </c>
      <c r="R1316" s="135" t="str">
        <f>_xlfn.XLOOKUP(Tabla20[[#This Row],[cedula]],EMPXSEXO[NODOC],EMPXSEXO[GENERO])</f>
        <v>F</v>
      </c>
      <c r="S1316" s="135" t="str">
        <f>_xlfn.XLOOKUP(Tabla20[[#This Row],[nomdepto]],Tabla21[LUGAR],Tabla21[CODLUGAR])</f>
        <v>01.83</v>
      </c>
      <c r="T1316" s="135" t="s">
        <v>3724</v>
      </c>
      <c r="U1316" s="135" t="s">
        <v>3723</v>
      </c>
      <c r="V1316" s="137">
        <v>0</v>
      </c>
      <c r="W1316" s="139">
        <v>300</v>
      </c>
      <c r="X1316" s="141">
        <v>0</v>
      </c>
      <c r="Y1316" s="137">
        <v>0</v>
      </c>
      <c r="Z1316" s="139">
        <v>50</v>
      </c>
      <c r="AA1316" s="139">
        <v>25</v>
      </c>
      <c r="AB1316" s="137">
        <v>0</v>
      </c>
      <c r="AC1316" s="137">
        <v>0</v>
      </c>
      <c r="AD1316" s="141">
        <v>0</v>
      </c>
    </row>
    <row r="1317" spans="1:30" hidden="1">
      <c r="A1317" t="str">
        <f>Tabla20[[#This Row],[cedula]]&amp;Tabla20[[#This Row],[prog]]&amp;LEFT(Tabla20[[#This Row],[tipo]],3)</f>
        <v>0011074372101TRA</v>
      </c>
      <c r="B1317" s="135" t="s">
        <v>2465</v>
      </c>
      <c r="C1317" s="135" t="s">
        <v>2460</v>
      </c>
      <c r="D1317" s="135" t="s">
        <v>2493</v>
      </c>
      <c r="E1317" s="135" t="s">
        <v>3181</v>
      </c>
      <c r="F1317" s="135" t="s">
        <v>3182</v>
      </c>
      <c r="G1317" s="135" t="s">
        <v>3190</v>
      </c>
      <c r="H1317" s="135" t="s">
        <v>2338</v>
      </c>
      <c r="I1317" s="135" t="s">
        <v>855</v>
      </c>
      <c r="J1317" s="135" t="s">
        <v>856</v>
      </c>
      <c r="K1317" s="142" t="s">
        <v>924</v>
      </c>
      <c r="L1317" s="138">
        <v>10000</v>
      </c>
      <c r="M1317" s="141">
        <v>0</v>
      </c>
      <c r="N1317" s="139">
        <v>304</v>
      </c>
      <c r="O1317" s="139">
        <v>287</v>
      </c>
      <c r="P1317" s="138">
        <f>SUM(Tabla20[[#This Row],[ADP]:[SFS - Salud Padres]])</f>
        <v>375</v>
      </c>
      <c r="Q1317" s="138">
        <v>9034</v>
      </c>
      <c r="R1317" s="135" t="str">
        <f>_xlfn.XLOOKUP(Tabla20[[#This Row],[cedula]],EMPXSEXO[NODOC],EMPXSEXO[GENERO])</f>
        <v>F</v>
      </c>
      <c r="S1317" s="135" t="str">
        <f>_xlfn.XLOOKUP(Tabla20[[#This Row],[nomdepto]],Tabla21[LUGAR],Tabla21[CODLUGAR])</f>
        <v>01.83</v>
      </c>
      <c r="T1317" s="135" t="s">
        <v>3724</v>
      </c>
      <c r="U1317" s="135" t="s">
        <v>3723</v>
      </c>
      <c r="V1317" s="137">
        <v>0</v>
      </c>
      <c r="W1317" s="139">
        <v>300</v>
      </c>
      <c r="X1317" s="141">
        <v>0</v>
      </c>
      <c r="Y1317" s="137">
        <v>0</v>
      </c>
      <c r="Z1317" s="139">
        <v>50</v>
      </c>
      <c r="AA1317" s="139">
        <v>25</v>
      </c>
      <c r="AB1317" s="137">
        <v>0</v>
      </c>
      <c r="AC1317" s="137">
        <v>0</v>
      </c>
      <c r="AD1317" s="141">
        <v>0</v>
      </c>
    </row>
    <row r="1318" spans="1:30" hidden="1">
      <c r="A1318" t="str">
        <f>Tabla20[[#This Row],[cedula]]&amp;Tabla20[[#This Row],[prog]]&amp;LEFT(Tabla20[[#This Row],[tipo]],3)</f>
        <v>0010743153801TRA</v>
      </c>
      <c r="B1318" s="135" t="s">
        <v>2465</v>
      </c>
      <c r="C1318" s="135" t="s">
        <v>2460</v>
      </c>
      <c r="D1318" s="135" t="s">
        <v>2493</v>
      </c>
      <c r="E1318" s="135" t="s">
        <v>3181</v>
      </c>
      <c r="F1318" s="135" t="s">
        <v>3182</v>
      </c>
      <c r="G1318" s="135" t="s">
        <v>3190</v>
      </c>
      <c r="H1318" s="135" t="s">
        <v>2339</v>
      </c>
      <c r="I1318" s="135" t="s">
        <v>3384</v>
      </c>
      <c r="J1318" s="135" t="s">
        <v>692</v>
      </c>
      <c r="K1318" s="142" t="s">
        <v>924</v>
      </c>
      <c r="L1318" s="138">
        <v>10000</v>
      </c>
      <c r="M1318" s="137">
        <v>0</v>
      </c>
      <c r="N1318" s="139">
        <v>304</v>
      </c>
      <c r="O1318" s="139">
        <v>287</v>
      </c>
      <c r="P1318" s="138">
        <f>SUM(Tabla20[[#This Row],[ADP]:[SFS - Salud Padres]])</f>
        <v>25</v>
      </c>
      <c r="Q1318" s="138">
        <v>9384</v>
      </c>
      <c r="R1318" s="135" t="str">
        <f>_xlfn.XLOOKUP(Tabla20[[#This Row],[cedula]],EMPXSEXO[NODOC],EMPXSEXO[GENERO])</f>
        <v>F</v>
      </c>
      <c r="S1318" s="135" t="str">
        <f>_xlfn.XLOOKUP(Tabla20[[#This Row],[nomdepto]],Tabla21[LUGAR],Tabla21[CODLUGAR])</f>
        <v>01.83</v>
      </c>
      <c r="T1318" s="135" t="s">
        <v>3724</v>
      </c>
      <c r="U1318" s="135" t="s">
        <v>3723</v>
      </c>
      <c r="V1318" s="137">
        <v>0</v>
      </c>
      <c r="W1318" s="137">
        <v>0</v>
      </c>
      <c r="X1318" s="137">
        <v>0</v>
      </c>
      <c r="Y1318" s="137">
        <v>0</v>
      </c>
      <c r="Z1318" s="137">
        <v>0</v>
      </c>
      <c r="AA1318" s="139">
        <v>25</v>
      </c>
      <c r="AB1318" s="137">
        <v>0</v>
      </c>
      <c r="AC1318" s="137">
        <v>0</v>
      </c>
      <c r="AD1318" s="137">
        <v>0</v>
      </c>
    </row>
    <row r="1319" spans="1:30" hidden="1">
      <c r="A1319" t="str">
        <f>Tabla20[[#This Row],[cedula]]&amp;Tabla20[[#This Row],[prog]]&amp;LEFT(Tabla20[[#This Row],[tipo]],3)</f>
        <v>0010055290001TRA</v>
      </c>
      <c r="B1319" s="135" t="s">
        <v>2465</v>
      </c>
      <c r="C1319" s="135" t="s">
        <v>2460</v>
      </c>
      <c r="D1319" s="135" t="s">
        <v>2493</v>
      </c>
      <c r="E1319" s="135" t="s">
        <v>3181</v>
      </c>
      <c r="F1319" s="135" t="s">
        <v>3182</v>
      </c>
      <c r="G1319" s="135" t="s">
        <v>3184</v>
      </c>
      <c r="H1319" s="135" t="s">
        <v>2341</v>
      </c>
      <c r="I1319" s="135" t="s">
        <v>857</v>
      </c>
      <c r="J1319" s="135" t="s">
        <v>27</v>
      </c>
      <c r="K1319" s="142" t="s">
        <v>924</v>
      </c>
      <c r="L1319" s="138">
        <v>10000</v>
      </c>
      <c r="M1319" s="137">
        <v>0</v>
      </c>
      <c r="N1319" s="139">
        <v>304</v>
      </c>
      <c r="O1319" s="139">
        <v>287</v>
      </c>
      <c r="P1319" s="138">
        <f>SUM(Tabla20[[#This Row],[ADP]:[SFS - Salud Padres]])</f>
        <v>75</v>
      </c>
      <c r="Q1319" s="138">
        <v>9334</v>
      </c>
      <c r="R1319" s="135" t="str">
        <f>_xlfn.XLOOKUP(Tabla20[[#This Row],[cedula]],EMPXSEXO[NODOC],EMPXSEXO[GENERO])</f>
        <v>F</v>
      </c>
      <c r="S1319" s="135" t="str">
        <f>_xlfn.XLOOKUP(Tabla20[[#This Row],[nomdepto]],Tabla21[LUGAR],Tabla21[CODLUGAR])</f>
        <v>01.83</v>
      </c>
      <c r="T1319" s="135" t="s">
        <v>3724</v>
      </c>
      <c r="U1319" s="135" t="s">
        <v>3723</v>
      </c>
      <c r="V1319" s="137">
        <v>0</v>
      </c>
      <c r="W1319" s="137">
        <v>0</v>
      </c>
      <c r="X1319" s="141">
        <v>0</v>
      </c>
      <c r="Y1319" s="137">
        <v>0</v>
      </c>
      <c r="Z1319" s="139">
        <v>50</v>
      </c>
      <c r="AA1319" s="139">
        <v>25</v>
      </c>
      <c r="AB1319" s="137">
        <v>0</v>
      </c>
      <c r="AC1319" s="137">
        <v>0</v>
      </c>
      <c r="AD1319" s="137">
        <v>0</v>
      </c>
    </row>
    <row r="1320" spans="1:30" hidden="1">
      <c r="A1320" t="str">
        <f>Tabla20[[#This Row],[cedula]]&amp;Tabla20[[#This Row],[prog]]&amp;LEFT(Tabla20[[#This Row],[tipo]],3)</f>
        <v>0010244721601TRA</v>
      </c>
      <c r="B1320" s="135" t="s">
        <v>2465</v>
      </c>
      <c r="C1320" s="135" t="s">
        <v>2460</v>
      </c>
      <c r="D1320" s="135" t="s">
        <v>2493</v>
      </c>
      <c r="E1320" s="135" t="s">
        <v>3181</v>
      </c>
      <c r="F1320" s="135" t="s">
        <v>3182</v>
      </c>
      <c r="G1320" s="135" t="s">
        <v>3184</v>
      </c>
      <c r="H1320" s="135" t="s">
        <v>2342</v>
      </c>
      <c r="I1320" s="135" t="s">
        <v>858</v>
      </c>
      <c r="J1320" s="135" t="s">
        <v>586</v>
      </c>
      <c r="K1320" s="142" t="s">
        <v>924</v>
      </c>
      <c r="L1320" s="138">
        <v>10000</v>
      </c>
      <c r="M1320" s="141">
        <v>0</v>
      </c>
      <c r="N1320" s="139">
        <v>304</v>
      </c>
      <c r="O1320" s="139">
        <v>287</v>
      </c>
      <c r="P1320" s="138">
        <f>SUM(Tabla20[[#This Row],[ADP]:[SFS - Salud Padres]])</f>
        <v>4216.99</v>
      </c>
      <c r="Q1320" s="138">
        <v>5192.01</v>
      </c>
      <c r="R1320" s="135" t="str">
        <f>_xlfn.XLOOKUP(Tabla20[[#This Row],[cedula]],EMPXSEXO[NODOC],EMPXSEXO[GENERO])</f>
        <v>M</v>
      </c>
      <c r="S1320" s="135" t="str">
        <f>_xlfn.XLOOKUP(Tabla20[[#This Row],[nomdepto]],Tabla21[LUGAR],Tabla21[CODLUGAR])</f>
        <v>01.83</v>
      </c>
      <c r="T1320" s="135" t="s">
        <v>3724</v>
      </c>
      <c r="U1320" s="135" t="s">
        <v>3723</v>
      </c>
      <c r="V1320" s="137">
        <v>0</v>
      </c>
      <c r="W1320" s="137">
        <v>0</v>
      </c>
      <c r="X1320" s="139">
        <v>4141.99</v>
      </c>
      <c r="Y1320" s="137">
        <v>0</v>
      </c>
      <c r="Z1320" s="139">
        <v>50</v>
      </c>
      <c r="AA1320" s="139">
        <v>25</v>
      </c>
      <c r="AB1320" s="137">
        <v>0</v>
      </c>
      <c r="AC1320" s="137">
        <v>0</v>
      </c>
      <c r="AD1320" s="137">
        <v>0</v>
      </c>
    </row>
    <row r="1321" spans="1:30" hidden="1">
      <c r="A1321" t="str">
        <f>Tabla20[[#This Row],[cedula]]&amp;Tabla20[[#This Row],[prog]]&amp;LEFT(Tabla20[[#This Row],[tipo]],3)</f>
        <v>0010012281101TRA</v>
      </c>
      <c r="B1321" s="135" t="s">
        <v>2465</v>
      </c>
      <c r="C1321" s="135" t="s">
        <v>2460</v>
      </c>
      <c r="D1321" s="135" t="s">
        <v>2493</v>
      </c>
      <c r="E1321" s="135" t="s">
        <v>3181</v>
      </c>
      <c r="F1321" s="135" t="s">
        <v>3182</v>
      </c>
      <c r="G1321" s="135" t="s">
        <v>3184</v>
      </c>
      <c r="H1321" s="135" t="s">
        <v>2343</v>
      </c>
      <c r="I1321" s="135" t="s">
        <v>845</v>
      </c>
      <c r="J1321" s="135" t="s">
        <v>186</v>
      </c>
      <c r="K1321" s="142" t="s">
        <v>185</v>
      </c>
      <c r="L1321" s="138">
        <v>21735</v>
      </c>
      <c r="M1321" s="141">
        <v>0</v>
      </c>
      <c r="N1321" s="139">
        <v>660.74</v>
      </c>
      <c r="O1321" s="139">
        <v>623.79</v>
      </c>
      <c r="P1321" s="138">
        <f>SUM(Tabla20[[#This Row],[ADP]:[SFS - Salud Padres]])</f>
        <v>475</v>
      </c>
      <c r="Q1321" s="138">
        <v>19975.47</v>
      </c>
      <c r="R1321" s="135" t="str">
        <f>_xlfn.XLOOKUP(Tabla20[[#This Row],[cedula]],EMPXSEXO[NODOC],EMPXSEXO[GENERO])</f>
        <v>M</v>
      </c>
      <c r="S1321" s="135" t="str">
        <f>_xlfn.XLOOKUP(Tabla20[[#This Row],[nomdepto]],Tabla21[LUGAR],Tabla21[CODLUGAR])</f>
        <v>01.83.00.00.12.03</v>
      </c>
      <c r="T1321" s="135" t="s">
        <v>3724</v>
      </c>
      <c r="U1321" s="135" t="s">
        <v>3723</v>
      </c>
      <c r="V1321" s="137">
        <v>0</v>
      </c>
      <c r="W1321" s="139">
        <v>400</v>
      </c>
      <c r="X1321" s="141">
        <v>0</v>
      </c>
      <c r="Y1321" s="137">
        <v>0</v>
      </c>
      <c r="Z1321" s="139">
        <v>50</v>
      </c>
      <c r="AA1321" s="139">
        <v>25</v>
      </c>
      <c r="AB1321" s="137">
        <v>0</v>
      </c>
      <c r="AC1321" s="137">
        <v>0</v>
      </c>
      <c r="AD1321" s="137">
        <v>0</v>
      </c>
    </row>
    <row r="1322" spans="1:30" hidden="1">
      <c r="A1322" t="str">
        <f>Tabla20[[#This Row],[cedula]]&amp;Tabla20[[#This Row],[prog]]&amp;LEFT(Tabla20[[#This Row],[tipo]],3)</f>
        <v>0010034457101TRA</v>
      </c>
      <c r="B1322" s="135" t="s">
        <v>2465</v>
      </c>
      <c r="C1322" s="135" t="s">
        <v>2460</v>
      </c>
      <c r="D1322" s="135" t="s">
        <v>2493</v>
      </c>
      <c r="E1322" s="135" t="s">
        <v>3181</v>
      </c>
      <c r="F1322" s="135" t="s">
        <v>3182</v>
      </c>
      <c r="G1322" s="135" t="s">
        <v>3184</v>
      </c>
      <c r="H1322" s="135" t="s">
        <v>2344</v>
      </c>
      <c r="I1322" s="135" t="s">
        <v>846</v>
      </c>
      <c r="J1322" s="135" t="s">
        <v>455</v>
      </c>
      <c r="K1322" s="142" t="s">
        <v>185</v>
      </c>
      <c r="L1322" s="138">
        <v>19000.55</v>
      </c>
      <c r="M1322" s="141">
        <v>0</v>
      </c>
      <c r="N1322" s="139">
        <v>577.62</v>
      </c>
      <c r="O1322" s="139">
        <v>545.32000000000005</v>
      </c>
      <c r="P1322" s="138">
        <f>SUM(Tabla20[[#This Row],[ADP]:[SFS - Salud Padres]])</f>
        <v>75</v>
      </c>
      <c r="Q1322" s="138">
        <v>17802.61</v>
      </c>
      <c r="R1322" s="135" t="str">
        <f>_xlfn.XLOOKUP(Tabla20[[#This Row],[cedula]],EMPXSEXO[NODOC],EMPXSEXO[GENERO])</f>
        <v>M</v>
      </c>
      <c r="S1322" s="135" t="str">
        <f>_xlfn.XLOOKUP(Tabla20[[#This Row],[nomdepto]],Tabla21[LUGAR],Tabla21[CODLUGAR])</f>
        <v>01.83.00.00.12.03</v>
      </c>
      <c r="T1322" s="135" t="s">
        <v>3724</v>
      </c>
      <c r="U1322" s="135" t="s">
        <v>3723</v>
      </c>
      <c r="V1322" s="137">
        <v>0</v>
      </c>
      <c r="W1322" s="141">
        <v>0</v>
      </c>
      <c r="X1322" s="137">
        <v>0</v>
      </c>
      <c r="Y1322" s="137">
        <v>0</v>
      </c>
      <c r="Z1322" s="139">
        <v>50</v>
      </c>
      <c r="AA1322" s="139">
        <v>25</v>
      </c>
      <c r="AB1322" s="137">
        <v>0</v>
      </c>
      <c r="AC1322" s="137">
        <v>0</v>
      </c>
      <c r="AD1322" s="137">
        <v>0</v>
      </c>
    </row>
    <row r="1323" spans="1:30" hidden="1">
      <c r="A1323" t="str">
        <f>Tabla20[[#This Row],[cedula]]&amp;Tabla20[[#This Row],[prog]]&amp;LEFT(Tabla20[[#This Row],[tipo]],3)</f>
        <v>0010354981201TRA</v>
      </c>
      <c r="B1323" s="135" t="s">
        <v>2465</v>
      </c>
      <c r="C1323" s="135" t="s">
        <v>2460</v>
      </c>
      <c r="D1323" s="135" t="s">
        <v>2493</v>
      </c>
      <c r="E1323" s="135" t="s">
        <v>3181</v>
      </c>
      <c r="F1323" s="135" t="s">
        <v>3182</v>
      </c>
      <c r="G1323" s="135" t="s">
        <v>3184</v>
      </c>
      <c r="H1323" s="135" t="s">
        <v>2335</v>
      </c>
      <c r="I1323" s="135" t="s">
        <v>847</v>
      </c>
      <c r="J1323" s="135" t="s">
        <v>414</v>
      </c>
      <c r="K1323" s="142" t="s">
        <v>301</v>
      </c>
      <c r="L1323" s="138">
        <v>10000</v>
      </c>
      <c r="M1323" s="137">
        <v>0</v>
      </c>
      <c r="N1323" s="139">
        <v>304</v>
      </c>
      <c r="O1323" s="139">
        <v>287</v>
      </c>
      <c r="P1323" s="138">
        <f>SUM(Tabla20[[#This Row],[ADP]:[SFS - Salud Padres]])</f>
        <v>1652.45</v>
      </c>
      <c r="Q1323" s="138">
        <v>7756.55</v>
      </c>
      <c r="R1323" s="135" t="str">
        <f>_xlfn.XLOOKUP(Tabla20[[#This Row],[cedula]],EMPXSEXO[NODOC],EMPXSEXO[GENERO])</f>
        <v>F</v>
      </c>
      <c r="S1323" s="135" t="str">
        <f>_xlfn.XLOOKUP(Tabla20[[#This Row],[nomdepto]],Tabla21[LUGAR],Tabla21[CODLUGAR])</f>
        <v>01.83.04.00.02</v>
      </c>
      <c r="T1323" s="135" t="s">
        <v>3724</v>
      </c>
      <c r="U1323" s="135" t="s">
        <v>3723</v>
      </c>
      <c r="V1323" s="137">
        <v>0</v>
      </c>
      <c r="W1323" s="137">
        <v>0</v>
      </c>
      <c r="X1323" s="137">
        <v>0</v>
      </c>
      <c r="Y1323" s="137">
        <v>0</v>
      </c>
      <c r="Z1323" s="139">
        <v>50</v>
      </c>
      <c r="AA1323" s="139">
        <v>25</v>
      </c>
      <c r="AB1323" s="137">
        <v>0</v>
      </c>
      <c r="AC1323" s="137">
        <v>0</v>
      </c>
      <c r="AD1323" s="139">
        <v>1577.45</v>
      </c>
    </row>
    <row r="1324" spans="1:30" hidden="1">
      <c r="A1324" t="str">
        <f>Tabla20[[#This Row],[cedula]]&amp;Tabla20[[#This Row],[prog]]&amp;LEFT(Tabla20[[#This Row],[tipo]],3)</f>
        <v>0010359303401TRA</v>
      </c>
      <c r="B1324" s="135" t="s">
        <v>2465</v>
      </c>
      <c r="C1324" s="135" t="s">
        <v>2460</v>
      </c>
      <c r="D1324" s="135" t="s">
        <v>2493</v>
      </c>
      <c r="E1324" s="135" t="s">
        <v>3181</v>
      </c>
      <c r="F1324" s="135" t="s">
        <v>3182</v>
      </c>
      <c r="G1324" s="135" t="s">
        <v>3189</v>
      </c>
      <c r="H1324" s="135" t="s">
        <v>1329</v>
      </c>
      <c r="I1324" s="135" t="s">
        <v>115</v>
      </c>
      <c r="J1324" s="135" t="s">
        <v>116</v>
      </c>
      <c r="K1324" s="142" t="s">
        <v>105</v>
      </c>
      <c r="L1324" s="138">
        <v>17000</v>
      </c>
      <c r="M1324" s="141">
        <v>0</v>
      </c>
      <c r="N1324" s="139">
        <v>516.79999999999995</v>
      </c>
      <c r="O1324" s="139">
        <v>487.9</v>
      </c>
      <c r="P1324" s="138">
        <f>SUM(Tabla20[[#This Row],[ADP]:[SFS - Salud Padres]])</f>
        <v>375</v>
      </c>
      <c r="Q1324" s="138">
        <v>15620.3</v>
      </c>
      <c r="R1324" s="135" t="str">
        <f>_xlfn.XLOOKUP(Tabla20[[#This Row],[cedula]],EMPXSEXO[NODOC],EMPXSEXO[GENERO])</f>
        <v>F</v>
      </c>
      <c r="S1324" s="135" t="str">
        <f>_xlfn.XLOOKUP(Tabla20[[#This Row],[nomdepto]],Tabla21[LUGAR],Tabla21[CODLUGAR])</f>
        <v>01.83.05.00.03</v>
      </c>
      <c r="T1324" s="135" t="s">
        <v>3724</v>
      </c>
      <c r="U1324" s="135" t="s">
        <v>3723</v>
      </c>
      <c r="V1324" s="137">
        <v>0</v>
      </c>
      <c r="W1324" s="139">
        <v>300</v>
      </c>
      <c r="X1324" s="141">
        <v>0</v>
      </c>
      <c r="Y1324" s="137">
        <v>0</v>
      </c>
      <c r="Z1324" s="139">
        <v>50</v>
      </c>
      <c r="AA1324" s="139">
        <v>25</v>
      </c>
      <c r="AB1324" s="137">
        <v>0</v>
      </c>
      <c r="AC1324" s="137">
        <v>0</v>
      </c>
      <c r="AD1324" s="137">
        <v>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zoomScaleNormal="100" workbookViewId="0">
      <selection activeCell="H1" sqref="H1:J1048576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8" bestFit="1" customWidth="1"/>
    <col min="7" max="7" width="55" style="58" customWidth="1"/>
    <col min="8" max="8" width="21.85546875" style="58" customWidth="1"/>
    <col min="9" max="9" width="25.28515625" style="76" customWidth="1"/>
    <col min="10" max="10" width="36.42578125" style="58" customWidth="1"/>
    <col min="11" max="11" width="25.28515625" style="58" customWidth="1"/>
    <col min="12" max="12" width="15.7109375" style="58" customWidth="1"/>
    <col min="13" max="13" width="10.5703125" style="58" customWidth="1"/>
    <col min="14" max="14" width="10" style="58" customWidth="1"/>
    <col min="15" max="15" width="10.42578125" style="58" customWidth="1"/>
    <col min="16" max="16" width="17.85546875" style="58" customWidth="1"/>
    <col min="17" max="17" width="12" style="58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59" t="s">
        <v>2488</v>
      </c>
      <c r="B2" s="59" t="s">
        <v>2489</v>
      </c>
      <c r="C2" s="59" t="s">
        <v>2492</v>
      </c>
      <c r="D2" s="59" t="s">
        <v>3003</v>
      </c>
      <c r="E2" s="59" t="s">
        <v>2642</v>
      </c>
      <c r="F2" s="59" t="s">
        <v>2643</v>
      </c>
      <c r="G2" s="59" t="s">
        <v>3722</v>
      </c>
      <c r="H2" s="59" t="s">
        <v>3078</v>
      </c>
      <c r="I2" s="77" t="s">
        <v>3008</v>
      </c>
      <c r="J2" s="59" t="s">
        <v>3339</v>
      </c>
      <c r="K2" s="59" t="s">
        <v>2580</v>
      </c>
      <c r="L2" s="60" t="s">
        <v>1696</v>
      </c>
      <c r="M2" s="60" t="s">
        <v>3</v>
      </c>
      <c r="N2" s="60" t="s">
        <v>4</v>
      </c>
      <c r="O2" s="60" t="s">
        <v>5</v>
      </c>
      <c r="P2" s="60" t="s">
        <v>1390</v>
      </c>
      <c r="Q2" s="60" t="s">
        <v>3719</v>
      </c>
      <c r="R2" s="59" t="s">
        <v>2547</v>
      </c>
      <c r="S2" s="59" t="s">
        <v>3004</v>
      </c>
      <c r="T2" s="106" t="s">
        <v>3338</v>
      </c>
    </row>
    <row r="3" spans="1:20">
      <c r="A3" s="61" t="s">
        <v>2463</v>
      </c>
      <c r="B3" s="61" t="s">
        <v>1867</v>
      </c>
      <c r="C3" s="61" t="s">
        <v>2493</v>
      </c>
      <c r="D3" s="61" t="str">
        <f>Tabla15[[#This Row],[cedula]]&amp;Tabla15[[#This Row],[prog]]&amp;LEFT(Tabla15[[#This Row],[TIPO]],3)</f>
        <v>0010073246001FIJ</v>
      </c>
      <c r="E3" s="61" t="e">
        <f>_xlfn.XLOOKUP(Tabla15[[#This Row],[CODIGO]],#REF!,#REF!,_xlfn.XLOOKUP(Tabla15[[#This Row],[CODIGO]],Tabla20[CODIGO],Tabla20[nombre],"BUSCAR"))</f>
        <v>#REF!</v>
      </c>
      <c r="F3" s="61" t="e">
        <f>_xlfn.XLOOKUP(Tabla15[[#This Row],[CODIGO]],#REF!,#REF!,_xlfn.XLOOKUP(Tabla15[[#This Row],[CODIGO]],Tabla20[CODIGO],Tabla20[cargo],"BUSCAR"))</f>
        <v>#REF!</v>
      </c>
      <c r="G3" s="110" t="e">
        <f>_xlfn.XLOOKUP(Tabla15[[#This Row],[cedula]],#REF!,#REF!,"X")</f>
        <v>#REF!</v>
      </c>
      <c r="H3" s="61" t="str">
        <f>_xlfn.XLOOKUP(Tabla15[[#This Row],[ctapresup]],TBLTIPO[cta],TBLTIPO[Tipo Empleado])</f>
        <v>FIJO</v>
      </c>
      <c r="I3" s="92">
        <f>_xlfn.XLOOKUP(Tabla15[[#This Row],[cedula]],TCARRERA[CEDULA],TCARRERA[CATEGORIA DEL SERVIDOR],0)</f>
        <v>0</v>
      </c>
      <c r="J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" s="61" t="e">
        <f>IF(ISTEXT(Tabla15[[#This Row],[CARRERA]]),Tabla15[[#This Row],[CARRERA]],Tabla15[[#This Row],[STATUS_01]])</f>
        <v>#REF!</v>
      </c>
      <c r="L3" s="78">
        <f>_xlfn.XLOOKUP(Tabla15[[#This Row],[CODIGO]],Tabla20[CODIGO],Tabla20[sbruto])</f>
        <v>300000</v>
      </c>
      <c r="M3" s="81">
        <f>_xlfn.XLOOKUP(Tabla15[[#This Row],[CODIGO]],Tabla20[CODIGO],Tabla20[Otros Descuentos])</f>
        <v>2025</v>
      </c>
      <c r="N3" s="78">
        <f>_xlfn.XLOOKUP(Tabla15[[#This Row],[CODIGO]],Tabla20[CODIGO],Tabla20[sneto])</f>
        <v>223670.57</v>
      </c>
      <c r="O3" s="78" t="str">
        <f>_xlfn.XLOOKUP(Tabla15[[#This Row],[CODIGO]],Tabla20[CODIGO],Tabla20[PERIODO])</f>
        <v>08-2023</v>
      </c>
      <c r="P3" s="41">
        <f>Tabla15[[#This Row],[sbruto]]-SUM(Tabla15[[#This Row],[ISR]:[AFP]])-Tabla15[[#This Row],[SNETO]]</f>
        <v>74304.429999999993</v>
      </c>
      <c r="Q3" s="41">
        <f>_xlfn.XLOOKUP(Tabla15[[#This Row],[CODIGO]],Tabla20[CODIGO],Tabla20[ADP])</f>
        <v>0</v>
      </c>
      <c r="R3" s="61" t="str">
        <f>_xlfn.XLOOKUP(Tabla15[[#This Row],[cedula]],EMPXSEXO[NODOC],EMPXSEXO[GENERO])</f>
        <v>F</v>
      </c>
      <c r="S3" s="61" t="e">
        <f>_xlfn.XLOOKUP(Tabla15[[#This Row],[nomdepto2]],Tabla21[LUGAR],Tabla21[CODLUGAR])</f>
        <v>#REF!</v>
      </c>
      <c r="T3">
        <v>299</v>
      </c>
    </row>
    <row r="4" spans="1:20">
      <c r="A4" s="61" t="s">
        <v>2463</v>
      </c>
      <c r="B4" s="61" t="s">
        <v>1795</v>
      </c>
      <c r="C4" s="61" t="s">
        <v>2493</v>
      </c>
      <c r="D4" s="61" t="str">
        <f>Tabla15[[#This Row],[cedula]]&amp;Tabla15[[#This Row],[prog]]&amp;LEFT(Tabla15[[#This Row],[TIPO]],3)</f>
        <v>0010067285601FIJ</v>
      </c>
      <c r="E4" s="61" t="e">
        <f>_xlfn.XLOOKUP(Tabla15[[#This Row],[CODIGO]],#REF!,#REF!,_xlfn.XLOOKUP(Tabla15[[#This Row],[CODIGO]],Tabla20[CODIGO],Tabla20[nombre],"BUSCAR"))</f>
        <v>#REF!</v>
      </c>
      <c r="F4" s="61" t="e">
        <f>_xlfn.XLOOKUP(Tabla15[[#This Row],[CODIGO]],#REF!,#REF!,_xlfn.XLOOKUP(Tabla15[[#This Row],[CODIGO]],Tabla20[CODIGO],Tabla20[cargo],"BUSCAR"))</f>
        <v>#REF!</v>
      </c>
      <c r="G4" s="110" t="e">
        <f>_xlfn.XLOOKUP(Tabla15[[#This Row],[cedula]],#REF!,#REF!,"X")</f>
        <v>#REF!</v>
      </c>
      <c r="H4" s="61" t="str">
        <f>_xlfn.XLOOKUP(Tabla15[[#This Row],[ctapresup]],TBLTIPO[cta],TBLTIPO[Tipo Empleado])</f>
        <v>FIJO</v>
      </c>
      <c r="I4" s="92">
        <f>_xlfn.XLOOKUP(Tabla15[[#This Row],[cedula]],TCARRERA[CEDULA],TCARRERA[CATEGORIA DEL SERVIDOR],0)</f>
        <v>0</v>
      </c>
      <c r="J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" s="61" t="e">
        <f>IF(ISTEXT(Tabla15[[#This Row],[CARRERA]]),Tabla15[[#This Row],[CARRERA]],Tabla15[[#This Row],[STATUS_01]])</f>
        <v>#REF!</v>
      </c>
      <c r="L4" s="78">
        <f>_xlfn.XLOOKUP(Tabla15[[#This Row],[CODIGO]],Tabla20[CODIGO],Tabla20[sbruto])</f>
        <v>220000</v>
      </c>
      <c r="M4" s="79">
        <f>_xlfn.XLOOKUP(Tabla15[[#This Row],[CODIGO]],Tabla20[CODIGO],Tabla20[Otros Descuentos])</f>
        <v>25</v>
      </c>
      <c r="N4" s="78">
        <f>_xlfn.XLOOKUP(Tabla15[[#This Row],[CODIGO]],Tabla20[CODIGO],Tabla20[sneto])</f>
        <v>167392.57</v>
      </c>
      <c r="O4" s="78" t="str">
        <f>_xlfn.XLOOKUP(Tabla15[[#This Row],[CODIGO]],Tabla20[CODIGO],Tabla20[PERIODO])</f>
        <v>08-2023</v>
      </c>
      <c r="P4" s="41">
        <f>Tabla15[[#This Row],[sbruto]]-SUM(Tabla15[[#This Row],[ISR]:[AFP]])-Tabla15[[#This Row],[SNETO]]</f>
        <v>52582.429999999993</v>
      </c>
      <c r="Q4" s="41">
        <f>_xlfn.XLOOKUP(Tabla15[[#This Row],[CODIGO]],Tabla20[CODIGO],Tabla20[ADP])</f>
        <v>0</v>
      </c>
      <c r="R4" s="61" t="str">
        <f>_xlfn.XLOOKUP(Tabla15[[#This Row],[cedula]],EMPXSEXO[NODOC],EMPXSEXO[GENERO])</f>
        <v>M</v>
      </c>
      <c r="S4" s="61" t="e">
        <f>_xlfn.XLOOKUP(Tabla15[[#This Row],[nomdepto2]],Tabla21[LUGAR],Tabla21[CODLUGAR])</f>
        <v>#REF!</v>
      </c>
      <c r="T4">
        <v>169</v>
      </c>
    </row>
    <row r="5" spans="1:20">
      <c r="A5" s="61" t="s">
        <v>2463</v>
      </c>
      <c r="B5" s="61" t="s">
        <v>3213</v>
      </c>
      <c r="C5" s="61" t="s">
        <v>2493</v>
      </c>
      <c r="D5" s="61" t="str">
        <f>Tabla15[[#This Row],[cedula]]&amp;Tabla15[[#This Row],[prog]]&amp;LEFT(Tabla15[[#This Row],[TIPO]],3)</f>
        <v>0010082939901FIJ</v>
      </c>
      <c r="E5" s="61" t="e">
        <f>_xlfn.XLOOKUP(Tabla15[[#This Row],[CODIGO]],#REF!,#REF!,_xlfn.XLOOKUP(Tabla15[[#This Row],[CODIGO]],Tabla20[CODIGO],Tabla20[nombre],"BUSCAR"))</f>
        <v>#REF!</v>
      </c>
      <c r="F5" s="61" t="e">
        <f>_xlfn.XLOOKUP(Tabla15[[#This Row],[CODIGO]],#REF!,#REF!,_xlfn.XLOOKUP(Tabla15[[#This Row],[CODIGO]],Tabla20[CODIGO],Tabla20[cargo],"BUSCAR"))</f>
        <v>#REF!</v>
      </c>
      <c r="G5" s="110" t="e">
        <f>_xlfn.XLOOKUP(Tabla15[[#This Row],[cedula]],#REF!,#REF!,"X")</f>
        <v>#REF!</v>
      </c>
      <c r="H5" s="61" t="str">
        <f>_xlfn.XLOOKUP(Tabla15[[#This Row],[ctapresup]],TBLTIPO[cta],TBLTIPO[Tipo Empleado])</f>
        <v>FIJO</v>
      </c>
      <c r="I5" s="92">
        <f>_xlfn.XLOOKUP(Tabla15[[#This Row],[cedula]],TCARRERA[CEDULA],TCARRERA[CATEGORIA DEL SERVIDOR],0)</f>
        <v>0</v>
      </c>
      <c r="J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" s="61" t="e">
        <f>IF(ISTEXT(Tabla15[[#This Row],[CARRERA]]),Tabla15[[#This Row],[CARRERA]],Tabla15[[#This Row],[STATUS_01]])</f>
        <v>#REF!</v>
      </c>
      <c r="L5" s="78">
        <f>_xlfn.XLOOKUP(Tabla15[[#This Row],[CODIGO]],Tabla20[CODIGO],Tabla20[sbruto])</f>
        <v>220000</v>
      </c>
      <c r="M5" s="79">
        <f>_xlfn.XLOOKUP(Tabla15[[#This Row],[CODIGO]],Tabla20[CODIGO],Tabla20[Otros Descuentos])</f>
        <v>2025</v>
      </c>
      <c r="N5" s="78">
        <f>_xlfn.XLOOKUP(Tabla15[[#This Row],[CODIGO]],Tabla20[CODIGO],Tabla20[sneto])</f>
        <v>165392.57</v>
      </c>
      <c r="O5" s="78" t="str">
        <f>_xlfn.XLOOKUP(Tabla15[[#This Row],[CODIGO]],Tabla20[CODIGO],Tabla20[PERIODO])</f>
        <v>08-2023</v>
      </c>
      <c r="P5" s="41">
        <f>Tabla15[[#This Row],[sbruto]]-SUM(Tabla15[[#This Row],[ISR]:[AFP]])-Tabla15[[#This Row],[SNETO]]</f>
        <v>52582.429999999993</v>
      </c>
      <c r="Q5" s="41">
        <f>_xlfn.XLOOKUP(Tabla15[[#This Row],[CODIGO]],Tabla20[CODIGO],Tabla20[ADP])</f>
        <v>0</v>
      </c>
      <c r="R5" s="61" t="str">
        <f>_xlfn.XLOOKUP(Tabla15[[#This Row],[cedula]],EMPXSEXO[NODOC],EMPXSEXO[GENERO])</f>
        <v>M</v>
      </c>
      <c r="S5" s="61" t="e">
        <f>_xlfn.XLOOKUP(Tabla15[[#This Row],[nomdepto2]],Tabla21[LUGAR],Tabla21[CODLUGAR])</f>
        <v>#REF!</v>
      </c>
      <c r="T5">
        <v>283</v>
      </c>
    </row>
    <row r="6" spans="1:20">
      <c r="A6" s="61" t="s">
        <v>2463</v>
      </c>
      <c r="B6" s="61" t="s">
        <v>2330</v>
      </c>
      <c r="C6" s="61" t="s">
        <v>2493</v>
      </c>
      <c r="D6" s="61" t="str">
        <f>Tabla15[[#This Row],[cedula]]&amp;Tabla15[[#This Row],[prog]]&amp;LEFT(Tabla15[[#This Row],[TIPO]],3)</f>
        <v>4022394301601FIJ</v>
      </c>
      <c r="E6" s="61" t="e">
        <f>_xlfn.XLOOKUP(Tabla15[[#This Row],[CODIGO]],#REF!,#REF!,_xlfn.XLOOKUP(Tabla15[[#This Row],[CODIGO]],Tabla20[CODIGO],Tabla20[nombre],"BUSCAR"))</f>
        <v>#REF!</v>
      </c>
      <c r="F6" s="61" t="e">
        <f>_xlfn.XLOOKUP(Tabla15[[#This Row],[CODIGO]],#REF!,#REF!,_xlfn.XLOOKUP(Tabla15[[#This Row],[CODIGO]],Tabla20[CODIGO],Tabla20[cargo],"BUSCAR"))</f>
        <v>#REF!</v>
      </c>
      <c r="G6" s="110" t="e">
        <f>_xlfn.XLOOKUP(Tabla15[[#This Row],[cedula]],#REF!,#REF!,"X")</f>
        <v>#REF!</v>
      </c>
      <c r="H6" s="61" t="str">
        <f>_xlfn.XLOOKUP(Tabla15[[#This Row],[ctapresup]],TBLTIPO[cta],TBLTIPO[Tipo Empleado])</f>
        <v>FIJO</v>
      </c>
      <c r="I6" s="92">
        <f>_xlfn.XLOOKUP(Tabla15[[#This Row],[cedula]],TCARRERA[CEDULA],TCARRERA[CATEGORIA DEL SERVIDOR],0)</f>
        <v>0</v>
      </c>
      <c r="J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" s="61" t="e">
        <f>IF(ISTEXT(Tabla15[[#This Row],[CARRERA]]),Tabla15[[#This Row],[CARRERA]],Tabla15[[#This Row],[STATUS_01]])</f>
        <v>#REF!</v>
      </c>
      <c r="L6" s="78">
        <f>_xlfn.XLOOKUP(Tabla15[[#This Row],[CODIGO]],Tabla20[CODIGO],Tabla20[sbruto])</f>
        <v>200000</v>
      </c>
      <c r="M6" s="82">
        <f>_xlfn.XLOOKUP(Tabla15[[#This Row],[CODIGO]],Tabla20[CODIGO],Tabla20[Otros Descuentos])</f>
        <v>425</v>
      </c>
      <c r="N6" s="78">
        <f>_xlfn.XLOOKUP(Tabla15[[#This Row],[CODIGO]],Tabla20[CODIGO],Tabla20[sneto])</f>
        <v>152423.07</v>
      </c>
      <c r="O6" s="78" t="str">
        <f>_xlfn.XLOOKUP(Tabla15[[#This Row],[CODIGO]],Tabla20[CODIGO],Tabla20[PERIODO])</f>
        <v>08-2023</v>
      </c>
      <c r="P6" s="41">
        <f>Tabla15[[#This Row],[sbruto]]-SUM(Tabla15[[#This Row],[ISR]:[AFP]])-Tabla15[[#This Row],[SNETO]]</f>
        <v>47151.929999999993</v>
      </c>
      <c r="Q6" s="41">
        <f>_xlfn.XLOOKUP(Tabla15[[#This Row],[CODIGO]],Tabla20[CODIGO],Tabla20[ADP])</f>
        <v>0</v>
      </c>
      <c r="R6" s="61" t="str">
        <f>_xlfn.XLOOKUP(Tabla15[[#This Row],[cedula]],EMPXSEXO[NODOC],EMPXSEXO[GENERO])</f>
        <v>M</v>
      </c>
      <c r="S6" s="61" t="e">
        <f>_xlfn.XLOOKUP(Tabla15[[#This Row],[nomdepto2]],Tabla21[LUGAR],Tabla21[CODLUGAR])</f>
        <v>#REF!</v>
      </c>
      <c r="T6">
        <v>417</v>
      </c>
    </row>
    <row r="7" spans="1:20">
      <c r="A7" s="61" t="s">
        <v>2463</v>
      </c>
      <c r="B7" s="61" t="s">
        <v>2218</v>
      </c>
      <c r="C7" s="61" t="s">
        <v>2493</v>
      </c>
      <c r="D7" s="61" t="str">
        <f>Tabla15[[#This Row],[cedula]]&amp;Tabla15[[#This Row],[prog]]&amp;LEFT(Tabla15[[#This Row],[TIPO]],3)</f>
        <v>0011321675801FIJ</v>
      </c>
      <c r="E7" s="61" t="e">
        <f>_xlfn.XLOOKUP(Tabla15[[#This Row],[CODIGO]],#REF!,#REF!,_xlfn.XLOOKUP(Tabla15[[#This Row],[CODIGO]],Tabla20[CODIGO],Tabla20[nombre],"BUSCAR"))</f>
        <v>#REF!</v>
      </c>
      <c r="F7" s="61" t="e">
        <f>_xlfn.XLOOKUP(Tabla15[[#This Row],[CODIGO]],#REF!,#REF!,_xlfn.XLOOKUP(Tabla15[[#This Row],[CODIGO]],Tabla20[CODIGO],Tabla20[cargo],"BUSCAR"))</f>
        <v>#REF!</v>
      </c>
      <c r="G7" s="110" t="e">
        <f>_xlfn.XLOOKUP(Tabla15[[#This Row],[cedula]],#REF!,#REF!,"X")</f>
        <v>#REF!</v>
      </c>
      <c r="H7" s="61" t="str">
        <f>_xlfn.XLOOKUP(Tabla15[[#This Row],[ctapresup]],TBLTIPO[cta],TBLTIPO[Tipo Empleado])</f>
        <v>FIJO</v>
      </c>
      <c r="I7" s="92">
        <f>_xlfn.XLOOKUP(Tabla15[[#This Row],[cedula]],TCARRERA[CEDULA],TCARRERA[CATEGORIA DEL SERVIDOR],0)</f>
        <v>0</v>
      </c>
      <c r="J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" s="61" t="e">
        <f>IF(ISTEXT(Tabla15[[#This Row],[CARRERA]]),Tabla15[[#This Row],[CARRERA]],Tabla15[[#This Row],[STATUS_01]])</f>
        <v>#REF!</v>
      </c>
      <c r="L7" s="78">
        <f>_xlfn.XLOOKUP(Tabla15[[#This Row],[CODIGO]],Tabla20[CODIGO],Tabla20[sbruto])</f>
        <v>180000</v>
      </c>
      <c r="M7" s="78">
        <f>_xlfn.XLOOKUP(Tabla15[[#This Row],[CODIGO]],Tabla20[CODIGO],Tabla20[Otros Descuentos])</f>
        <v>25</v>
      </c>
      <c r="N7" s="78">
        <f>_xlfn.XLOOKUP(Tabla15[[#This Row],[CODIGO]],Tabla20[CODIGO],Tabla20[sneto])</f>
        <v>138413.63</v>
      </c>
      <c r="O7" s="78" t="str">
        <f>_xlfn.XLOOKUP(Tabla15[[#This Row],[CODIGO]],Tabla20[CODIGO],Tabla20[PERIODO])</f>
        <v>08-2023</v>
      </c>
      <c r="P7" s="41">
        <f>Tabla15[[#This Row],[sbruto]]-SUM(Tabla15[[#This Row],[ISR]:[AFP]])-Tabla15[[#This Row],[SNETO]]</f>
        <v>41561.369999999995</v>
      </c>
      <c r="Q7" s="41">
        <f>_xlfn.XLOOKUP(Tabla15[[#This Row],[CODIGO]],Tabla20[CODIGO],Tabla20[ADP])</f>
        <v>0</v>
      </c>
      <c r="R7" s="61" t="str">
        <f>_xlfn.XLOOKUP(Tabla15[[#This Row],[cedula]],EMPXSEXO[NODOC],EMPXSEXO[GENERO])</f>
        <v>M</v>
      </c>
      <c r="S7" s="61" t="e">
        <f>_xlfn.XLOOKUP(Tabla15[[#This Row],[nomdepto2]],Tabla21[LUGAR],Tabla21[CODLUGAR])</f>
        <v>#REF!</v>
      </c>
      <c r="T7">
        <v>12</v>
      </c>
    </row>
    <row r="8" spans="1:20">
      <c r="A8" s="61" t="s">
        <v>2463</v>
      </c>
      <c r="B8" s="61" t="s">
        <v>1724</v>
      </c>
      <c r="C8" s="61" t="s">
        <v>2493</v>
      </c>
      <c r="D8" s="61" t="str">
        <f>Tabla15[[#This Row],[cedula]]&amp;Tabla15[[#This Row],[prog]]&amp;LEFT(Tabla15[[#This Row],[TIPO]],3)</f>
        <v>0011534458201FIJ</v>
      </c>
      <c r="E8" s="61" t="e">
        <f>_xlfn.XLOOKUP(Tabla15[[#This Row],[CODIGO]],#REF!,#REF!,_xlfn.XLOOKUP(Tabla15[[#This Row],[CODIGO]],Tabla20[CODIGO],Tabla20[nombre],"BUSCAR"))</f>
        <v>#REF!</v>
      </c>
      <c r="F8" s="61" t="e">
        <f>_xlfn.XLOOKUP(Tabla15[[#This Row],[CODIGO]],#REF!,#REF!,_xlfn.XLOOKUP(Tabla15[[#This Row],[CODIGO]],Tabla20[CODIGO],Tabla20[cargo],"BUSCAR"))</f>
        <v>#REF!</v>
      </c>
      <c r="G8" s="110" t="e">
        <f>_xlfn.XLOOKUP(Tabla15[[#This Row],[cedula]],#REF!,#REF!,"X")</f>
        <v>#REF!</v>
      </c>
      <c r="H8" s="61" t="str">
        <f>_xlfn.XLOOKUP(Tabla15[[#This Row],[ctapresup]],TBLTIPO[cta],TBLTIPO[Tipo Empleado])</f>
        <v>FIJO</v>
      </c>
      <c r="I8" s="92">
        <f>_xlfn.XLOOKUP(Tabla15[[#This Row],[cedula]],TCARRERA[CEDULA],TCARRERA[CATEGORIA DEL SERVIDOR],0)</f>
        <v>0</v>
      </c>
      <c r="J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" s="61" t="e">
        <f>IF(ISTEXT(Tabla15[[#This Row],[CARRERA]]),Tabla15[[#This Row],[CARRERA]],Tabla15[[#This Row],[STATUS_01]])</f>
        <v>#REF!</v>
      </c>
      <c r="L8" s="78">
        <f>_xlfn.XLOOKUP(Tabla15[[#This Row],[CODIGO]],Tabla20[CODIGO],Tabla20[sbruto])</f>
        <v>180000</v>
      </c>
      <c r="M8" s="82">
        <f>_xlfn.XLOOKUP(Tabla15[[#This Row],[CODIGO]],Tabla20[CODIGO],Tabla20[Otros Descuentos])</f>
        <v>1025</v>
      </c>
      <c r="N8" s="78">
        <f>_xlfn.XLOOKUP(Tabla15[[#This Row],[CODIGO]],Tabla20[CODIGO],Tabla20[sneto])</f>
        <v>137413.63</v>
      </c>
      <c r="O8" s="78" t="str">
        <f>_xlfn.XLOOKUP(Tabla15[[#This Row],[CODIGO]],Tabla20[CODIGO],Tabla20[PERIODO])</f>
        <v>08-2023</v>
      </c>
      <c r="P8" s="41">
        <f>Tabla15[[#This Row],[sbruto]]-SUM(Tabla15[[#This Row],[ISR]:[AFP]])-Tabla15[[#This Row],[SNETO]]</f>
        <v>41561.369999999995</v>
      </c>
      <c r="Q8" s="41">
        <f>_xlfn.XLOOKUP(Tabla15[[#This Row],[CODIGO]],Tabla20[CODIGO],Tabla20[ADP])</f>
        <v>0</v>
      </c>
      <c r="R8" s="61" t="str">
        <f>_xlfn.XLOOKUP(Tabla15[[#This Row],[cedula]],EMPXSEXO[NODOC],EMPXSEXO[GENERO])</f>
        <v>F</v>
      </c>
      <c r="S8" s="61" t="e">
        <f>_xlfn.XLOOKUP(Tabla15[[#This Row],[nomdepto2]],Tabla21[LUGAR],Tabla21[CODLUGAR])</f>
        <v>#REF!</v>
      </c>
      <c r="T8">
        <v>45</v>
      </c>
    </row>
    <row r="9" spans="1:20">
      <c r="A9" s="61" t="s">
        <v>2463</v>
      </c>
      <c r="B9" s="61" t="s">
        <v>1110</v>
      </c>
      <c r="C9" s="61" t="s">
        <v>2493</v>
      </c>
      <c r="D9" s="61" t="str">
        <f>Tabla15[[#This Row],[cedula]]&amp;Tabla15[[#This Row],[prog]]&amp;LEFT(Tabla15[[#This Row],[TIPO]],3)</f>
        <v>0010882499601FIJ</v>
      </c>
      <c r="E9" s="61" t="e">
        <f>_xlfn.XLOOKUP(Tabla15[[#This Row],[CODIGO]],#REF!,#REF!,_xlfn.XLOOKUP(Tabla15[[#This Row],[CODIGO]],Tabla20[CODIGO],Tabla20[nombre],"BUSCAR"))</f>
        <v>#REF!</v>
      </c>
      <c r="F9" s="61" t="e">
        <f>_xlfn.XLOOKUP(Tabla15[[#This Row],[CODIGO]],#REF!,#REF!,_xlfn.XLOOKUP(Tabla15[[#This Row],[CODIGO]],Tabla20[CODIGO],Tabla20[cargo],"BUSCAR"))</f>
        <v>#REF!</v>
      </c>
      <c r="G9" s="110" t="e">
        <f>_xlfn.XLOOKUP(Tabla15[[#This Row],[cedula]],#REF!,#REF!,"X")</f>
        <v>#REF!</v>
      </c>
      <c r="H9" s="61" t="str">
        <f>_xlfn.XLOOKUP(Tabla15[[#This Row],[ctapresup]],TBLTIPO[cta],TBLTIPO[Tipo Empleado])</f>
        <v>FIJO</v>
      </c>
      <c r="I9" s="92" t="str">
        <f>_xlfn.XLOOKUP(Tabla15[[#This Row],[cedula]],TCARRERA[CEDULA],TCARRERA[CATEGORIA DEL SERVIDOR],0)</f>
        <v>CARRERA ADMINISTRATIVA</v>
      </c>
      <c r="J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" s="61" t="str">
        <f>IF(ISTEXT(Tabla15[[#This Row],[CARRERA]]),Tabla15[[#This Row],[CARRERA]],Tabla15[[#This Row],[STATUS_01]])</f>
        <v>CARRERA ADMINISTRATIVA</v>
      </c>
      <c r="L9" s="78">
        <f>_xlfn.XLOOKUP(Tabla15[[#This Row],[CODIGO]],Tabla20[CODIGO],Tabla20[sbruto])</f>
        <v>180000</v>
      </c>
      <c r="M9" s="81">
        <f>_xlfn.XLOOKUP(Tabla15[[#This Row],[CODIGO]],Tabla20[CODIGO],Tabla20[Otros Descuentos])</f>
        <v>25</v>
      </c>
      <c r="N9" s="78">
        <f>_xlfn.XLOOKUP(Tabla15[[#This Row],[CODIGO]],Tabla20[CODIGO],Tabla20[sneto])</f>
        <v>138413.63</v>
      </c>
      <c r="O9" s="78" t="str">
        <f>_xlfn.XLOOKUP(Tabla15[[#This Row],[CODIGO]],Tabla20[CODIGO],Tabla20[PERIODO])</f>
        <v>08-2023</v>
      </c>
      <c r="P9" s="41">
        <f>Tabla15[[#This Row],[sbruto]]-SUM(Tabla15[[#This Row],[ISR]:[AFP]])-Tabla15[[#This Row],[SNETO]]</f>
        <v>41561.369999999995</v>
      </c>
      <c r="Q9" s="41">
        <f>_xlfn.XLOOKUP(Tabla15[[#This Row],[CODIGO]],Tabla20[CODIGO],Tabla20[ADP])</f>
        <v>0</v>
      </c>
      <c r="R9" s="61" t="str">
        <f>_xlfn.XLOOKUP(Tabla15[[#This Row],[cedula]],EMPXSEXO[NODOC],EMPXSEXO[GENERO])</f>
        <v>F</v>
      </c>
      <c r="S9" s="61" t="e">
        <f>_xlfn.XLOOKUP(Tabla15[[#This Row],[nomdepto2]],Tabla21[LUGAR],Tabla21[CODLUGAR])</f>
        <v>#REF!</v>
      </c>
      <c r="T9">
        <v>239</v>
      </c>
    </row>
    <row r="10" spans="1:20">
      <c r="A10" s="61" t="s">
        <v>2463</v>
      </c>
      <c r="B10" s="61" t="s">
        <v>2147</v>
      </c>
      <c r="C10" s="61" t="s">
        <v>2493</v>
      </c>
      <c r="D10" s="61" t="str">
        <f>Tabla15[[#This Row],[cedula]]&amp;Tabla15[[#This Row],[prog]]&amp;LEFT(Tabla15[[#This Row],[TIPO]],3)</f>
        <v>0011643205501FIJ</v>
      </c>
      <c r="E10" s="61" t="e">
        <f>_xlfn.XLOOKUP(Tabla15[[#This Row],[CODIGO]],#REF!,#REF!,_xlfn.XLOOKUP(Tabla15[[#This Row],[CODIGO]],Tabla20[CODIGO],Tabla20[nombre],"BUSCAR"))</f>
        <v>#REF!</v>
      </c>
      <c r="F10" s="61" t="e">
        <f>_xlfn.XLOOKUP(Tabla15[[#This Row],[CODIGO]],#REF!,#REF!,_xlfn.XLOOKUP(Tabla15[[#This Row],[CODIGO]],Tabla20[CODIGO],Tabla20[cargo],"BUSCAR"))</f>
        <v>#REF!</v>
      </c>
      <c r="G10" s="110" t="e">
        <f>_xlfn.XLOOKUP(Tabla15[[#This Row],[cedula]],#REF!,#REF!,"X")</f>
        <v>#REF!</v>
      </c>
      <c r="H10" s="61" t="str">
        <f>_xlfn.XLOOKUP(Tabla15[[#This Row],[ctapresup]],TBLTIPO[cta],TBLTIPO[Tipo Empleado])</f>
        <v>FIJO</v>
      </c>
      <c r="I10" s="92">
        <f>_xlfn.XLOOKUP(Tabla15[[#This Row],[cedula]],TCARRERA[CEDULA],TCARRERA[CATEGORIA DEL SERVIDOR],0)</f>
        <v>0</v>
      </c>
      <c r="J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" s="61" t="e">
        <f>IF(ISTEXT(Tabla15[[#This Row],[CARRERA]]),Tabla15[[#This Row],[CARRERA]],Tabla15[[#This Row],[STATUS_01]])</f>
        <v>#REF!</v>
      </c>
      <c r="L10" s="78">
        <f>_xlfn.XLOOKUP(Tabla15[[#This Row],[CODIGO]],Tabla20[CODIGO],Tabla20[sbruto])</f>
        <v>180000</v>
      </c>
      <c r="M10" s="82">
        <f>_xlfn.XLOOKUP(Tabla15[[#This Row],[CODIGO]],Tabla20[CODIGO],Tabla20[Otros Descuentos])</f>
        <v>25</v>
      </c>
      <c r="N10" s="78">
        <f>_xlfn.XLOOKUP(Tabla15[[#This Row],[CODIGO]],Tabla20[CODIGO],Tabla20[sneto])</f>
        <v>138413.63</v>
      </c>
      <c r="O10" s="78" t="str">
        <f>_xlfn.XLOOKUP(Tabla15[[#This Row],[CODIGO]],Tabla20[CODIGO],Tabla20[PERIODO])</f>
        <v>08-2023</v>
      </c>
      <c r="P10" s="41">
        <f>Tabla15[[#This Row],[sbruto]]-SUM(Tabla15[[#This Row],[ISR]:[AFP]])-Tabla15[[#This Row],[SNETO]]</f>
        <v>41561.369999999995</v>
      </c>
      <c r="Q10" s="41">
        <f>_xlfn.XLOOKUP(Tabla15[[#This Row],[CODIGO]],Tabla20[CODIGO],Tabla20[ADP])</f>
        <v>0</v>
      </c>
      <c r="R10" s="61" t="str">
        <f>_xlfn.XLOOKUP(Tabla15[[#This Row],[cedula]],EMPXSEXO[NODOC],EMPXSEXO[GENERO])</f>
        <v>M</v>
      </c>
      <c r="S10" s="61" t="e">
        <f>_xlfn.XLOOKUP(Tabla15[[#This Row],[nomdepto2]],Tabla21[LUGAR],Tabla21[CODLUGAR])</f>
        <v>#REF!</v>
      </c>
      <c r="T10">
        <v>261</v>
      </c>
    </row>
    <row r="11" spans="1:20" hidden="1">
      <c r="A11" s="61" t="s">
        <v>3284</v>
      </c>
      <c r="B11" s="61" t="s">
        <v>3065</v>
      </c>
      <c r="C11" s="61" t="s">
        <v>2493</v>
      </c>
      <c r="D11" s="61" t="str">
        <f>Tabla15[[#This Row],[cedula]]&amp;Tabla15[[#This Row],[prog]]&amp;LEFT(Tabla15[[#This Row],[TIPO]],3)</f>
        <v>0011824362501CAR</v>
      </c>
      <c r="E11" s="61" t="e">
        <f>_xlfn.XLOOKUP(Tabla15[[#This Row],[CODIGO]],#REF!,#REF!,_xlfn.XLOOKUP(Tabla15[[#This Row],[CODIGO]],Tabla20[CODIGO],Tabla20[nombre],"BUSCAR"))</f>
        <v>#REF!</v>
      </c>
      <c r="F11" s="61" t="e">
        <f>_xlfn.XLOOKUP(Tabla15[[#This Row],[CODIGO]],#REF!,#REF!,_xlfn.XLOOKUP(Tabla15[[#This Row],[CODIGO]],Tabla20[CODIGO],Tabla20[cargo],"BUSCAR"))</f>
        <v>#REF!</v>
      </c>
      <c r="G11" s="110" t="e">
        <f>_xlfn.XLOOKUP(Tabla15[[#This Row],[cedula]],#REF!,#REF!,"X")</f>
        <v>#REF!</v>
      </c>
      <c r="H11" s="61" t="str">
        <f>_xlfn.XLOOKUP(Tabla15[[#This Row],[ctapresup]],TBLTIPO[cta],TBLTIPO[Tipo Empleado])</f>
        <v>CARACTER EVENTUAL</v>
      </c>
      <c r="I11" s="92">
        <f>_xlfn.XLOOKUP(Tabla15[[#This Row],[cedula]],TCARRERA[CEDULA],TCARRERA[CATEGORIA DEL SERVIDOR],0)</f>
        <v>0</v>
      </c>
      <c r="J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" s="61" t="e">
        <f>IF(ISTEXT(Tabla15[[#This Row],[CARRERA]]),Tabla15[[#This Row],[CARRERA]],Tabla15[[#This Row],[STATUS_01]])</f>
        <v>#REF!</v>
      </c>
      <c r="L11" s="78">
        <f>_xlfn.XLOOKUP(Tabla15[[#This Row],[CODIGO]],Tabla20[CODIGO],Tabla20[sbruto])</f>
        <v>175000</v>
      </c>
      <c r="M11" s="81">
        <f>_xlfn.XLOOKUP(Tabla15[[#This Row],[CODIGO]],Tabla20[CODIGO],Tabla20[Otros Descuentos])</f>
        <v>325</v>
      </c>
      <c r="N11" s="78">
        <f>_xlfn.XLOOKUP(Tabla15[[#This Row],[CODIGO]],Tabla20[CODIGO],Tabla20[sneto])</f>
        <v>134585.26</v>
      </c>
      <c r="O11" s="78" t="str">
        <f>_xlfn.XLOOKUP(Tabla15[[#This Row],[CODIGO]],Tabla20[CODIGO],Tabla20[PERIODO])</f>
        <v>08-2023</v>
      </c>
      <c r="P11" s="41">
        <f>Tabla15[[#This Row],[sbruto]]-SUM(Tabla15[[#This Row],[ISR]:[AFP]])-Tabla15[[#This Row],[SNETO]]</f>
        <v>40089.739999999991</v>
      </c>
      <c r="Q11" s="41">
        <f>_xlfn.XLOOKUP(Tabla15[[#This Row],[CODIGO]],Tabla20[CODIGO],Tabla20[ADP])</f>
        <v>0</v>
      </c>
      <c r="R11" s="61" t="str">
        <f>_xlfn.XLOOKUP(Tabla15[[#This Row],[cedula]],EMPXSEXO[NODOC],EMPXSEXO[GENERO])</f>
        <v>F</v>
      </c>
      <c r="S11" s="61" t="e">
        <f>_xlfn.XLOOKUP(Tabla15[[#This Row],[nomdepto2]],Tabla21[LUGAR],Tabla21[CODLUGAR])</f>
        <v>#REF!</v>
      </c>
      <c r="T11">
        <v>1119</v>
      </c>
    </row>
    <row r="12" spans="1:20">
      <c r="A12" s="61" t="s">
        <v>2463</v>
      </c>
      <c r="B12" s="61" t="s">
        <v>2705</v>
      </c>
      <c r="C12" s="61" t="s">
        <v>2493</v>
      </c>
      <c r="D12" s="61" t="str">
        <f>Tabla15[[#This Row],[cedula]]&amp;Tabla15[[#This Row],[prog]]&amp;LEFT(Tabla15[[#This Row],[TIPO]],3)</f>
        <v>0011844133601FIJ</v>
      </c>
      <c r="E12" s="61" t="e">
        <f>_xlfn.XLOOKUP(Tabla15[[#This Row],[CODIGO]],#REF!,#REF!,_xlfn.XLOOKUP(Tabla15[[#This Row],[CODIGO]],Tabla20[CODIGO],Tabla20[nombre],"BUSCAR"))</f>
        <v>#REF!</v>
      </c>
      <c r="F12" s="61" t="e">
        <f>_xlfn.XLOOKUP(Tabla15[[#This Row],[CODIGO]],#REF!,#REF!,_xlfn.XLOOKUP(Tabla15[[#This Row],[CODIGO]],Tabla20[CODIGO],Tabla20[cargo],"BUSCAR"))</f>
        <v>#REF!</v>
      </c>
      <c r="G12" s="110" t="e">
        <f>_xlfn.XLOOKUP(Tabla15[[#This Row],[cedula]],#REF!,#REF!,"X")</f>
        <v>#REF!</v>
      </c>
      <c r="H12" s="61" t="str">
        <f>_xlfn.XLOOKUP(Tabla15[[#This Row],[ctapresup]],TBLTIPO[cta],TBLTIPO[Tipo Empleado])</f>
        <v>FIJO</v>
      </c>
      <c r="I12" s="92">
        <f>_xlfn.XLOOKUP(Tabla15[[#This Row],[cedula]],TCARRERA[CEDULA],TCARRERA[CATEGORIA DEL SERVIDOR],0)</f>
        <v>0</v>
      </c>
      <c r="J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" s="61" t="e">
        <f>IF(ISTEXT(Tabla15[[#This Row],[CARRERA]]),Tabla15[[#This Row],[CARRERA]],Tabla15[[#This Row],[STATUS_01]])</f>
        <v>#REF!</v>
      </c>
      <c r="L12" s="78">
        <f>_xlfn.XLOOKUP(Tabla15[[#This Row],[CODIGO]],Tabla20[CODIGO],Tabla20[sbruto])</f>
        <v>170000</v>
      </c>
      <c r="M12" s="81">
        <f>_xlfn.XLOOKUP(Tabla15[[#This Row],[CODIGO]],Tabla20[CODIGO],Tabla20[Otros Descuentos])</f>
        <v>25</v>
      </c>
      <c r="N12" s="78">
        <f>_xlfn.XLOOKUP(Tabla15[[#This Row],[CODIGO]],Tabla20[CODIGO],Tabla20[sneto])</f>
        <v>131356.88</v>
      </c>
      <c r="O12" s="78" t="str">
        <f>_xlfn.XLOOKUP(Tabla15[[#This Row],[CODIGO]],Tabla20[CODIGO],Tabla20[PERIODO])</f>
        <v>08-2023</v>
      </c>
      <c r="P12" s="41">
        <f>Tabla15[[#This Row],[sbruto]]-SUM(Tabla15[[#This Row],[ISR]:[AFP]])-Tabla15[[#This Row],[SNETO]]</f>
        <v>38618.119999999995</v>
      </c>
      <c r="Q12" s="41">
        <f>_xlfn.XLOOKUP(Tabla15[[#This Row],[CODIGO]],Tabla20[CODIGO],Tabla20[ADP])</f>
        <v>0</v>
      </c>
      <c r="R12" s="61" t="str">
        <f>_xlfn.XLOOKUP(Tabla15[[#This Row],[cedula]],EMPXSEXO[NODOC],EMPXSEXO[GENERO])</f>
        <v>F</v>
      </c>
      <c r="S12" s="61" t="e">
        <f>_xlfn.XLOOKUP(Tabla15[[#This Row],[nomdepto2]],Tabla21[LUGAR],Tabla21[CODLUGAR])</f>
        <v>#REF!</v>
      </c>
      <c r="T12">
        <v>237</v>
      </c>
    </row>
    <row r="13" spans="1:20" hidden="1">
      <c r="A13" s="61" t="s">
        <v>3284</v>
      </c>
      <c r="B13" s="61" t="s">
        <v>3073</v>
      </c>
      <c r="C13" s="61" t="s">
        <v>2493</v>
      </c>
      <c r="D13" s="61" t="str">
        <f>Tabla15[[#This Row],[cedula]]&amp;Tabla15[[#This Row],[prog]]&amp;LEFT(Tabla15[[#This Row],[TIPO]],3)</f>
        <v>0011776215301CAR</v>
      </c>
      <c r="E13" s="61" t="e">
        <f>_xlfn.XLOOKUP(Tabla15[[#This Row],[CODIGO]],#REF!,#REF!,_xlfn.XLOOKUP(Tabla15[[#This Row],[CODIGO]],Tabla20[CODIGO],Tabla20[nombre],"BUSCAR"))</f>
        <v>#REF!</v>
      </c>
      <c r="F13" s="61" t="e">
        <f>_xlfn.XLOOKUP(Tabla15[[#This Row],[CODIGO]],#REF!,#REF!,_xlfn.XLOOKUP(Tabla15[[#This Row],[CODIGO]],Tabla20[CODIGO],Tabla20[cargo],"BUSCAR"))</f>
        <v>#REF!</v>
      </c>
      <c r="G13" s="110" t="e">
        <f>_xlfn.XLOOKUP(Tabla15[[#This Row],[cedula]],#REF!,#REF!,"X")</f>
        <v>#REF!</v>
      </c>
      <c r="H13" s="61" t="str">
        <f>_xlfn.XLOOKUP(Tabla15[[#This Row],[ctapresup]],TBLTIPO[cta],TBLTIPO[Tipo Empleado])</f>
        <v>CARACTER EVENTUAL</v>
      </c>
      <c r="I13" s="92">
        <f>_xlfn.XLOOKUP(Tabla15[[#This Row],[cedula]],TCARRERA[CEDULA],TCARRERA[CATEGORIA DEL SERVIDOR],0)</f>
        <v>0</v>
      </c>
      <c r="J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" s="61" t="e">
        <f>IF(ISTEXT(Tabla15[[#This Row],[CARRERA]]),Tabla15[[#This Row],[CARRERA]],Tabla15[[#This Row],[STATUS_01]])</f>
        <v>#REF!</v>
      </c>
      <c r="L13" s="78">
        <f>_xlfn.XLOOKUP(Tabla15[[#This Row],[CODIGO]],Tabla20[CODIGO],Tabla20[sbruto])</f>
        <v>150000</v>
      </c>
      <c r="M13" s="81">
        <f>_xlfn.XLOOKUP(Tabla15[[#This Row],[CODIGO]],Tabla20[CODIGO],Tabla20[Otros Descuentos])</f>
        <v>25</v>
      </c>
      <c r="N13" s="78">
        <f>_xlfn.XLOOKUP(Tabla15[[#This Row],[CODIGO]],Tabla20[CODIGO],Tabla20[sneto])</f>
        <v>117243.38</v>
      </c>
      <c r="O13" s="78" t="str">
        <f>_xlfn.XLOOKUP(Tabla15[[#This Row],[CODIGO]],Tabla20[CODIGO],Tabla20[PERIODO])</f>
        <v>08-2023</v>
      </c>
      <c r="P13" s="41">
        <f>Tabla15[[#This Row],[sbruto]]-SUM(Tabla15[[#This Row],[ISR]:[AFP]])-Tabla15[[#This Row],[SNETO]]</f>
        <v>32731.619999999995</v>
      </c>
      <c r="Q13" s="41">
        <f>_xlfn.XLOOKUP(Tabla15[[#This Row],[CODIGO]],Tabla20[CODIGO],Tabla20[ADP])</f>
        <v>0</v>
      </c>
      <c r="R13" s="61" t="str">
        <f>_xlfn.XLOOKUP(Tabla15[[#This Row],[cedula]],EMPXSEXO[NODOC],EMPXSEXO[GENERO])</f>
        <v>F</v>
      </c>
      <c r="S13" s="61" t="e">
        <f>_xlfn.XLOOKUP(Tabla15[[#This Row],[nomdepto2]],Tabla21[LUGAR],Tabla21[CODLUGAR])</f>
        <v>#REF!</v>
      </c>
      <c r="T13">
        <v>1129</v>
      </c>
    </row>
    <row r="14" spans="1:20">
      <c r="A14" s="61" t="s">
        <v>2463</v>
      </c>
      <c r="B14" s="61" t="s">
        <v>1834</v>
      </c>
      <c r="C14" s="61" t="s">
        <v>2493</v>
      </c>
      <c r="D14" s="61" t="str">
        <f>Tabla15[[#This Row],[cedula]]&amp;Tabla15[[#This Row],[prog]]&amp;LEFT(Tabla15[[#This Row],[TIPO]],3)</f>
        <v>0011429542101FIJ</v>
      </c>
      <c r="E14" s="61" t="e">
        <f>_xlfn.XLOOKUP(Tabla15[[#This Row],[CODIGO]],#REF!,#REF!,_xlfn.XLOOKUP(Tabla15[[#This Row],[CODIGO]],Tabla20[CODIGO],Tabla20[nombre],"BUSCAR"))</f>
        <v>#REF!</v>
      </c>
      <c r="F14" s="61" t="e">
        <f>_xlfn.XLOOKUP(Tabla15[[#This Row],[CODIGO]],#REF!,#REF!,_xlfn.XLOOKUP(Tabla15[[#This Row],[CODIGO]],Tabla20[CODIGO],Tabla20[cargo],"BUSCAR"))</f>
        <v>#REF!</v>
      </c>
      <c r="G14" s="110" t="e">
        <f>_xlfn.XLOOKUP(Tabla15[[#This Row],[cedula]],#REF!,#REF!,"X")</f>
        <v>#REF!</v>
      </c>
      <c r="H14" s="61" t="str">
        <f>_xlfn.XLOOKUP(Tabla15[[#This Row],[ctapresup]],TBLTIPO[cta],TBLTIPO[Tipo Empleado])</f>
        <v>FIJO</v>
      </c>
      <c r="I14" s="92">
        <f>_xlfn.XLOOKUP(Tabla15[[#This Row],[cedula]],TCARRERA[CEDULA],TCARRERA[CATEGORIA DEL SERVIDOR],0)</f>
        <v>0</v>
      </c>
      <c r="J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" s="61" t="e">
        <f>IF(ISTEXT(Tabla15[[#This Row],[CARRERA]]),Tabla15[[#This Row],[CARRERA]],Tabla15[[#This Row],[STATUS_01]])</f>
        <v>#REF!</v>
      </c>
      <c r="L14" s="78">
        <f>_xlfn.XLOOKUP(Tabla15[[#This Row],[CODIGO]],Tabla20[CODIGO],Tabla20[sbruto])</f>
        <v>145000</v>
      </c>
      <c r="M14" s="82">
        <f>_xlfn.XLOOKUP(Tabla15[[#This Row],[CODIGO]],Tabla20[CODIGO],Tabla20[Otros Descuentos])</f>
        <v>425</v>
      </c>
      <c r="N14" s="78">
        <f>_xlfn.XLOOKUP(Tabla15[[#This Row],[CODIGO]],Tabla20[CODIGO],Tabla20[sneto])</f>
        <v>113315.01</v>
      </c>
      <c r="O14" s="78" t="str">
        <f>_xlfn.XLOOKUP(Tabla15[[#This Row],[CODIGO]],Tabla20[CODIGO],Tabla20[PERIODO])</f>
        <v>08-2023</v>
      </c>
      <c r="P14" s="41">
        <f>Tabla15[[#This Row],[sbruto]]-SUM(Tabla15[[#This Row],[ISR]:[AFP]])-Tabla15[[#This Row],[SNETO]]</f>
        <v>31259.990000000005</v>
      </c>
      <c r="Q14" s="41">
        <f>_xlfn.XLOOKUP(Tabla15[[#This Row],[CODIGO]],Tabla20[CODIGO],Tabla20[ADP])</f>
        <v>0</v>
      </c>
      <c r="R14" s="61" t="str">
        <f>_xlfn.XLOOKUP(Tabla15[[#This Row],[cedula]],EMPXSEXO[NODOC],EMPXSEXO[GENERO])</f>
        <v>F</v>
      </c>
      <c r="S14" s="61" t="e">
        <f>_xlfn.XLOOKUP(Tabla15[[#This Row],[nomdepto2]],Tabla21[LUGAR],Tabla21[CODLUGAR])</f>
        <v>#REF!</v>
      </c>
      <c r="T14">
        <v>238</v>
      </c>
    </row>
    <row r="15" spans="1:20">
      <c r="A15" s="61" t="s">
        <v>2463</v>
      </c>
      <c r="B15" s="61" t="s">
        <v>2650</v>
      </c>
      <c r="C15" s="61" t="s">
        <v>2493</v>
      </c>
      <c r="D15" s="61" t="str">
        <f>Tabla15[[#This Row],[cedula]]&amp;Tabla15[[#This Row],[prog]]&amp;LEFT(Tabla15[[#This Row],[TIPO]],3)</f>
        <v>0011744866201FIJ</v>
      </c>
      <c r="E15" s="61" t="e">
        <f>_xlfn.XLOOKUP(Tabla15[[#This Row],[CODIGO]],#REF!,#REF!,_xlfn.XLOOKUP(Tabla15[[#This Row],[CODIGO]],Tabla20[CODIGO],Tabla20[nombre],"BUSCAR"))</f>
        <v>#REF!</v>
      </c>
      <c r="F15" s="61" t="e">
        <f>_xlfn.XLOOKUP(Tabla15[[#This Row],[CODIGO]],#REF!,#REF!,_xlfn.XLOOKUP(Tabla15[[#This Row],[CODIGO]],Tabla20[CODIGO],Tabla20[cargo],"BUSCAR"))</f>
        <v>#REF!</v>
      </c>
      <c r="G15" s="110" t="e">
        <f>_xlfn.XLOOKUP(Tabla15[[#This Row],[cedula]],#REF!,#REF!,"X")</f>
        <v>#REF!</v>
      </c>
      <c r="H15" s="61" t="str">
        <f>_xlfn.XLOOKUP(Tabla15[[#This Row],[ctapresup]],TBLTIPO[cta],TBLTIPO[Tipo Empleado])</f>
        <v>FIJO</v>
      </c>
      <c r="I15" s="92">
        <f>_xlfn.XLOOKUP(Tabla15[[#This Row],[cedula]],TCARRERA[CEDULA],TCARRERA[CATEGORIA DEL SERVIDOR],0)</f>
        <v>0</v>
      </c>
      <c r="J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" s="61" t="e">
        <f>IF(ISTEXT(Tabla15[[#This Row],[CARRERA]]),Tabla15[[#This Row],[CARRERA]],Tabla15[[#This Row],[STATUS_01]])</f>
        <v>#REF!</v>
      </c>
      <c r="L15" s="78">
        <f>_xlfn.XLOOKUP(Tabla15[[#This Row],[CODIGO]],Tabla20[CODIGO],Tabla20[sbruto])</f>
        <v>135000</v>
      </c>
      <c r="M15" s="81">
        <f>_xlfn.XLOOKUP(Tabla15[[#This Row],[CODIGO]],Tabla20[CODIGO],Tabla20[Otros Descuentos])</f>
        <v>25</v>
      </c>
      <c r="N15" s="78">
        <f>_xlfn.XLOOKUP(Tabla15[[#This Row],[CODIGO]],Tabla20[CODIGO],Tabla20[sneto])</f>
        <v>106658.26</v>
      </c>
      <c r="O15" s="78" t="str">
        <f>_xlfn.XLOOKUP(Tabla15[[#This Row],[CODIGO]],Tabla20[CODIGO],Tabla20[PERIODO])</f>
        <v>08-2023</v>
      </c>
      <c r="P15" s="41">
        <f>Tabla15[[#This Row],[sbruto]]-SUM(Tabla15[[#This Row],[ISR]:[AFP]])-Tabla15[[#This Row],[SNETO]]</f>
        <v>28316.740000000005</v>
      </c>
      <c r="Q15" s="41">
        <f>_xlfn.XLOOKUP(Tabla15[[#This Row],[CODIGO]],Tabla20[CODIGO],Tabla20[ADP])</f>
        <v>0</v>
      </c>
      <c r="R15" s="61" t="str">
        <f>_xlfn.XLOOKUP(Tabla15[[#This Row],[cedula]],EMPXSEXO[NODOC],EMPXSEXO[GENERO])</f>
        <v>F</v>
      </c>
      <c r="S15" s="61" t="e">
        <f>_xlfn.XLOOKUP(Tabla15[[#This Row],[nomdepto2]],Tabla21[LUGAR],Tabla21[CODLUGAR])</f>
        <v>#REF!</v>
      </c>
      <c r="T15">
        <v>63</v>
      </c>
    </row>
    <row r="16" spans="1:20">
      <c r="A16" s="99" t="s">
        <v>2463</v>
      </c>
      <c r="B16" s="99" t="s">
        <v>2723</v>
      </c>
      <c r="C16" s="99" t="s">
        <v>2493</v>
      </c>
      <c r="D16" s="99" t="str">
        <f>Tabla15[[#This Row],[cedula]]&amp;Tabla15[[#This Row],[prog]]&amp;LEFT(Tabla15[[#This Row],[TIPO]],3)</f>
        <v>0010097960801FIJ</v>
      </c>
      <c r="E16" s="99" t="e">
        <f>_xlfn.XLOOKUP(Tabla15[[#This Row],[CODIGO]],#REF!,#REF!,_xlfn.XLOOKUP(Tabla15[[#This Row],[CODIGO]],Tabla20[CODIGO],Tabla20[nombre],"BUSCAR"))</f>
        <v>#REF!</v>
      </c>
      <c r="F16" s="100" t="e">
        <f>_xlfn.XLOOKUP(Tabla15[[#This Row],[CODIGO]],#REF!,#REF!,_xlfn.XLOOKUP(Tabla15[[#This Row],[CODIGO]],Tabla20[CODIGO],Tabla20[cargo],"BUSCAR"))</f>
        <v>#REF!</v>
      </c>
      <c r="G16" s="110" t="e">
        <f>_xlfn.XLOOKUP(Tabla15[[#This Row],[cedula]],#REF!,#REF!,"X")</f>
        <v>#REF!</v>
      </c>
      <c r="H16" s="100" t="str">
        <f>_xlfn.XLOOKUP(Tabla15[[#This Row],[ctapresup]],TBLTIPO[cta],TBLTIPO[Tipo Empleado])</f>
        <v>FIJO</v>
      </c>
      <c r="I16" s="102">
        <f>_xlfn.XLOOKUP(Tabla15[[#This Row],[cedula]],TCARRERA[CEDULA],TCARRERA[CATEGORIA DEL SERVIDOR],0)</f>
        <v>0</v>
      </c>
      <c r="J1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6" s="103" t="e">
        <f>IF(ISTEXT(Tabla15[[#This Row],[CARRERA]]),Tabla15[[#This Row],[CARRERA]],Tabla15[[#This Row],[STATUS_01]])</f>
        <v>#REF!</v>
      </c>
      <c r="L16" s="41">
        <f>_xlfn.XLOOKUP(Tabla15[[#This Row],[CODIGO]],Tabla20[CODIGO],Tabla20[sbruto])</f>
        <v>135000</v>
      </c>
      <c r="M16" s="101">
        <f>_xlfn.XLOOKUP(Tabla15[[#This Row],[CODIGO]],Tabla20[CODIGO],Tabla20[Otros Descuentos])</f>
        <v>25</v>
      </c>
      <c r="N16" s="109">
        <f>_xlfn.XLOOKUP(Tabla15[[#This Row],[CODIGO]],Tabla20[CODIGO],Tabla20[sneto])</f>
        <v>106658.26</v>
      </c>
      <c r="O16" s="101" t="str">
        <f>_xlfn.XLOOKUP(Tabla15[[#This Row],[CODIGO]],Tabla20[CODIGO],Tabla20[PERIODO])</f>
        <v>08-2023</v>
      </c>
      <c r="P16" s="41">
        <f>Tabla15[[#This Row],[sbruto]]-SUM(Tabla15[[#This Row],[ISR]:[AFP]])-Tabla15[[#This Row],[SNETO]]</f>
        <v>28316.740000000005</v>
      </c>
      <c r="Q16" s="104">
        <f>_xlfn.XLOOKUP(Tabla15[[#This Row],[CODIGO]],Tabla20[CODIGO],Tabla20[ADP])</f>
        <v>0</v>
      </c>
      <c r="R16" s="99" t="str">
        <f>_xlfn.XLOOKUP(Tabla15[[#This Row],[cedula]],EMPXSEXO[NODOC],EMPXSEXO[GENERO])</f>
        <v>M</v>
      </c>
      <c r="S16" s="61" t="e">
        <f>_xlfn.XLOOKUP(Tabla15[[#This Row],[nomdepto2]],Tabla21[LUGAR],Tabla21[CODLUGAR])</f>
        <v>#REF!</v>
      </c>
      <c r="T16">
        <v>399</v>
      </c>
    </row>
    <row r="17" spans="1:20" hidden="1">
      <c r="A17" s="61" t="s">
        <v>3284</v>
      </c>
      <c r="B17" s="61" t="s">
        <v>3075</v>
      </c>
      <c r="C17" s="61" t="s">
        <v>2493</v>
      </c>
      <c r="D17" s="61" t="str">
        <f>Tabla15[[#This Row],[cedula]]&amp;Tabla15[[#This Row],[prog]]&amp;LEFT(Tabla15[[#This Row],[TIPO]],3)</f>
        <v>0011701859801CAR</v>
      </c>
      <c r="E17" s="61" t="e">
        <f>_xlfn.XLOOKUP(Tabla15[[#This Row],[CODIGO]],#REF!,#REF!,_xlfn.XLOOKUP(Tabla15[[#This Row],[CODIGO]],Tabla20[CODIGO],Tabla20[nombre],"BUSCAR"))</f>
        <v>#REF!</v>
      </c>
      <c r="F17" s="61" t="e">
        <f>_xlfn.XLOOKUP(Tabla15[[#This Row],[CODIGO]],#REF!,#REF!,_xlfn.XLOOKUP(Tabla15[[#This Row],[CODIGO]],Tabla20[CODIGO],Tabla20[cargo],"BUSCAR"))</f>
        <v>#REF!</v>
      </c>
      <c r="G17" s="110" t="e">
        <f>_xlfn.XLOOKUP(Tabla15[[#This Row],[cedula]],#REF!,#REF!,"X")</f>
        <v>#REF!</v>
      </c>
      <c r="H17" s="61" t="str">
        <f>_xlfn.XLOOKUP(Tabla15[[#This Row],[ctapresup]],TBLTIPO[cta],TBLTIPO[Tipo Empleado])</f>
        <v>CARACTER EVENTUAL</v>
      </c>
      <c r="I17" s="92">
        <f>_xlfn.XLOOKUP(Tabla15[[#This Row],[cedula]],TCARRERA[CEDULA],TCARRERA[CATEGORIA DEL SERVIDOR],0)</f>
        <v>0</v>
      </c>
      <c r="J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7" s="61" t="e">
        <f>IF(ISTEXT(Tabla15[[#This Row],[CARRERA]]),Tabla15[[#This Row],[CARRERA]],Tabla15[[#This Row],[STATUS_01]])</f>
        <v>#REF!</v>
      </c>
      <c r="L17" s="78">
        <f>_xlfn.XLOOKUP(Tabla15[[#This Row],[CODIGO]],Tabla20[CODIGO],Tabla20[sbruto])</f>
        <v>135000</v>
      </c>
      <c r="M17" s="81">
        <f>_xlfn.XLOOKUP(Tabla15[[#This Row],[CODIGO]],Tabla20[CODIGO],Tabla20[Otros Descuentos])</f>
        <v>25</v>
      </c>
      <c r="N17" s="81">
        <f>_xlfn.XLOOKUP(Tabla15[[#This Row],[CODIGO]],Tabla20[CODIGO],Tabla20[sneto])</f>
        <v>99601.44</v>
      </c>
      <c r="O17" s="81" t="str">
        <f>_xlfn.XLOOKUP(Tabla15[[#This Row],[CODIGO]],Tabla20[CODIGO],Tabla20[PERIODO])</f>
        <v>08-2023</v>
      </c>
      <c r="P17" s="41">
        <f>Tabla15[[#This Row],[sbruto]]-SUM(Tabla15[[#This Row],[ISR]:[AFP]])-Tabla15[[#This Row],[SNETO]]</f>
        <v>35373.56</v>
      </c>
      <c r="Q17" s="41">
        <f>_xlfn.XLOOKUP(Tabla15[[#This Row],[CODIGO]],Tabla20[CODIGO],Tabla20[ADP])</f>
        <v>0</v>
      </c>
      <c r="R17" s="61" t="str">
        <f>_xlfn.XLOOKUP(Tabla15[[#This Row],[cedula]],EMPXSEXO[NODOC],EMPXSEXO[GENERO])</f>
        <v>F</v>
      </c>
      <c r="S17" s="61" t="e">
        <f>_xlfn.XLOOKUP(Tabla15[[#This Row],[nomdepto2]],Tabla21[LUGAR],Tabla21[CODLUGAR])</f>
        <v>#REF!</v>
      </c>
      <c r="T17">
        <v>1131</v>
      </c>
    </row>
    <row r="18" spans="1:20">
      <c r="A18" s="61" t="s">
        <v>2463</v>
      </c>
      <c r="B18" s="61" t="s">
        <v>2027</v>
      </c>
      <c r="C18" s="61" t="s">
        <v>2493</v>
      </c>
      <c r="D18" s="61" t="str">
        <f>Tabla15[[#This Row],[cedula]]&amp;Tabla15[[#This Row],[prog]]&amp;LEFT(Tabla15[[#This Row],[TIPO]],3)</f>
        <v>0010930735501FIJ</v>
      </c>
      <c r="E18" s="61" t="e">
        <f>_xlfn.XLOOKUP(Tabla15[[#This Row],[CODIGO]],#REF!,#REF!,_xlfn.XLOOKUP(Tabla15[[#This Row],[CODIGO]],Tabla20[CODIGO],Tabla20[nombre],"BUSCAR"))</f>
        <v>#REF!</v>
      </c>
      <c r="F18" s="61" t="e">
        <f>_xlfn.XLOOKUP(Tabla15[[#This Row],[CODIGO]],#REF!,#REF!,_xlfn.XLOOKUP(Tabla15[[#This Row],[CODIGO]],Tabla20[CODIGO],Tabla20[cargo],"BUSCAR"))</f>
        <v>#REF!</v>
      </c>
      <c r="G18" s="110" t="e">
        <f>_xlfn.XLOOKUP(Tabla15[[#This Row],[cedula]],#REF!,#REF!,"X")</f>
        <v>#REF!</v>
      </c>
      <c r="H18" s="61" t="str">
        <f>_xlfn.XLOOKUP(Tabla15[[#This Row],[ctapresup]],TBLTIPO[cta],TBLTIPO[Tipo Empleado])</f>
        <v>FIJO</v>
      </c>
      <c r="I18" s="92">
        <f>_xlfn.XLOOKUP(Tabla15[[#This Row],[cedula]],TCARRERA[CEDULA],TCARRERA[CATEGORIA DEL SERVIDOR],0)</f>
        <v>0</v>
      </c>
      <c r="J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8" s="61" t="e">
        <f>IF(ISTEXT(Tabla15[[#This Row],[CARRERA]]),Tabla15[[#This Row],[CARRERA]],Tabla15[[#This Row],[STATUS_01]])</f>
        <v>#REF!</v>
      </c>
      <c r="L18" s="78">
        <f>_xlfn.XLOOKUP(Tabla15[[#This Row],[CODIGO]],Tabla20[CODIGO],Tabla20[sbruto])</f>
        <v>115000</v>
      </c>
      <c r="M18" s="81">
        <f>_xlfn.XLOOKUP(Tabla15[[#This Row],[CODIGO]],Tabla20[CODIGO],Tabla20[Otros Descuentos])</f>
        <v>21863.919999999998</v>
      </c>
      <c r="N18" s="78">
        <f>_xlfn.XLOOKUP(Tabla15[[#This Row],[CODIGO]],Tabla20[CODIGO],Tabla20[sneto])</f>
        <v>70705.84</v>
      </c>
      <c r="O18" s="78" t="str">
        <f>_xlfn.XLOOKUP(Tabla15[[#This Row],[CODIGO]],Tabla20[CODIGO],Tabla20[PERIODO])</f>
        <v>08-2023</v>
      </c>
      <c r="P18" s="41">
        <f>Tabla15[[#This Row],[sbruto]]-SUM(Tabla15[[#This Row],[ISR]:[AFP]])-Tabla15[[#This Row],[SNETO]]</f>
        <v>22430.240000000005</v>
      </c>
      <c r="Q18" s="41">
        <f>_xlfn.XLOOKUP(Tabla15[[#This Row],[CODIGO]],Tabla20[CODIGO],Tabla20[ADP])</f>
        <v>0</v>
      </c>
      <c r="R18" s="61" t="str">
        <f>_xlfn.XLOOKUP(Tabla15[[#This Row],[cedula]],EMPXSEXO[NODOC],EMPXSEXO[GENERO])</f>
        <v>M</v>
      </c>
      <c r="S18" s="61" t="e">
        <f>_xlfn.XLOOKUP(Tabla15[[#This Row],[nomdepto2]],Tabla21[LUGAR],Tabla21[CODLUGAR])</f>
        <v>#REF!</v>
      </c>
      <c r="T18">
        <v>27</v>
      </c>
    </row>
    <row r="19" spans="1:20">
      <c r="A19" s="61" t="s">
        <v>2463</v>
      </c>
      <c r="B19" s="61" t="s">
        <v>1933</v>
      </c>
      <c r="C19" s="61" t="s">
        <v>2493</v>
      </c>
      <c r="D19" s="61" t="str">
        <f>Tabla15[[#This Row],[cedula]]&amp;Tabla15[[#This Row],[prog]]&amp;LEFT(Tabla15[[#This Row],[TIPO]],3)</f>
        <v>0010487838401FIJ</v>
      </c>
      <c r="E19" s="61" t="e">
        <f>_xlfn.XLOOKUP(Tabla15[[#This Row],[CODIGO]],#REF!,#REF!,_xlfn.XLOOKUP(Tabla15[[#This Row],[CODIGO]],Tabla20[CODIGO],Tabla20[nombre],"BUSCAR"))</f>
        <v>#REF!</v>
      </c>
      <c r="F19" s="61" t="e">
        <f>_xlfn.XLOOKUP(Tabla15[[#This Row],[CODIGO]],#REF!,#REF!,_xlfn.XLOOKUP(Tabla15[[#This Row],[CODIGO]],Tabla20[CODIGO],Tabla20[cargo],"BUSCAR"))</f>
        <v>#REF!</v>
      </c>
      <c r="G19" s="110" t="e">
        <f>_xlfn.XLOOKUP(Tabla15[[#This Row],[cedula]],#REF!,#REF!,"X")</f>
        <v>#REF!</v>
      </c>
      <c r="H19" s="61" t="str">
        <f>_xlfn.XLOOKUP(Tabla15[[#This Row],[ctapresup]],TBLTIPO[cta],TBLTIPO[Tipo Empleado])</f>
        <v>FIJO</v>
      </c>
      <c r="I19" s="92">
        <f>_xlfn.XLOOKUP(Tabla15[[#This Row],[cedula]],TCARRERA[CEDULA],TCARRERA[CATEGORIA DEL SERVIDOR],0)</f>
        <v>0</v>
      </c>
      <c r="J1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9" s="61" t="e">
        <f>IF(ISTEXT(Tabla15[[#This Row],[CARRERA]]),Tabla15[[#This Row],[CARRERA]],Tabla15[[#This Row],[STATUS_01]])</f>
        <v>#REF!</v>
      </c>
      <c r="L19" s="78">
        <f>_xlfn.XLOOKUP(Tabla15[[#This Row],[CODIGO]],Tabla20[CODIGO],Tabla20[sbruto])</f>
        <v>115000</v>
      </c>
      <c r="M19" s="79">
        <f>_xlfn.XLOOKUP(Tabla15[[#This Row],[CODIGO]],Tabla20[CODIGO],Tabla20[Otros Descuentos])</f>
        <v>1602.45</v>
      </c>
      <c r="N19" s="78">
        <f>_xlfn.XLOOKUP(Tabla15[[#This Row],[CODIGO]],Tabla20[CODIGO],Tabla20[sneto])</f>
        <v>91361.67</v>
      </c>
      <c r="O19" s="78" t="str">
        <f>_xlfn.XLOOKUP(Tabla15[[#This Row],[CODIGO]],Tabla20[CODIGO],Tabla20[PERIODO])</f>
        <v>08-2023</v>
      </c>
      <c r="P19" s="41">
        <f>Tabla15[[#This Row],[sbruto]]-SUM(Tabla15[[#This Row],[ISR]:[AFP]])-Tabla15[[#This Row],[SNETO]]</f>
        <v>22035.880000000005</v>
      </c>
      <c r="Q19" s="41">
        <f>_xlfn.XLOOKUP(Tabla15[[#This Row],[CODIGO]],Tabla20[CODIGO],Tabla20[ADP])</f>
        <v>0</v>
      </c>
      <c r="R19" s="61" t="str">
        <f>_xlfn.XLOOKUP(Tabla15[[#This Row],[cedula]],EMPXSEXO[NODOC],EMPXSEXO[GENERO])</f>
        <v>M</v>
      </c>
      <c r="S19" s="61" t="e">
        <f>_xlfn.XLOOKUP(Tabla15[[#This Row],[nomdepto2]],Tabla21[LUGAR],Tabla21[CODLUGAR])</f>
        <v>#REF!</v>
      </c>
      <c r="T19">
        <v>397</v>
      </c>
    </row>
    <row r="20" spans="1:20" hidden="1">
      <c r="A20" s="61" t="s">
        <v>2462</v>
      </c>
      <c r="B20" s="61" t="s">
        <v>2291</v>
      </c>
      <c r="C20" s="61" t="s">
        <v>2493</v>
      </c>
      <c r="D20" s="61" t="str">
        <f>Tabla15[[#This Row],[cedula]]&amp;Tabla15[[#This Row],[prog]]&amp;LEFT(Tabla15[[#This Row],[TIPO]],3)</f>
        <v>0010042977801TEM</v>
      </c>
      <c r="E20" s="61" t="e">
        <f>_xlfn.XLOOKUP(Tabla15[[#This Row],[CODIGO]],#REF!,#REF!,_xlfn.XLOOKUP(Tabla15[[#This Row],[CODIGO]],Tabla20[CODIGO],Tabla20[nombre],"BUSCAR"))</f>
        <v>#REF!</v>
      </c>
      <c r="F20" s="61" t="e">
        <f>_xlfn.XLOOKUP(Tabla15[[#This Row],[CODIGO]],#REF!,#REF!,_xlfn.XLOOKUP(Tabla15[[#This Row],[CODIGO]],Tabla20[CODIGO],Tabla20[cargo],"BUSCAR"))</f>
        <v>#REF!</v>
      </c>
      <c r="G20" s="110" t="e">
        <f>_xlfn.XLOOKUP(Tabla15[[#This Row],[cedula]],#REF!,#REF!,"X")</f>
        <v>#REF!</v>
      </c>
      <c r="H20" s="61" t="str">
        <f>_xlfn.XLOOKUP(Tabla15[[#This Row],[ctapresup]],TBLTIPO[cta],TBLTIPO[Tipo Empleado])</f>
        <v>TEMPORALES</v>
      </c>
      <c r="I20" s="92">
        <f>_xlfn.XLOOKUP(Tabla15[[#This Row],[cedula]],TCARRERA[CEDULA],TCARRERA[CATEGORIA DEL SERVIDOR],0)</f>
        <v>0</v>
      </c>
      <c r="J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0" s="61" t="e">
        <f>IF(ISTEXT(Tabla15[[#This Row],[CARRERA]]),Tabla15[[#This Row],[CARRERA]],Tabla15[[#This Row],[STATUS_01]])</f>
        <v>#REF!</v>
      </c>
      <c r="L20" s="78">
        <f>_xlfn.XLOOKUP(Tabla15[[#This Row],[CODIGO]],Tabla20[CODIGO],Tabla20[sbruto])</f>
        <v>115000</v>
      </c>
      <c r="M20" s="82">
        <f>_xlfn.XLOOKUP(Tabla15[[#This Row],[CODIGO]],Tabla20[CODIGO],Tabla20[Otros Descuentos])</f>
        <v>25</v>
      </c>
      <c r="N20" s="78">
        <f>_xlfn.XLOOKUP(Tabla15[[#This Row],[CODIGO]],Tabla20[CODIGO],Tabla20[sneto])</f>
        <v>92544.76</v>
      </c>
      <c r="O20" s="78" t="str">
        <f>_xlfn.XLOOKUP(Tabla15[[#This Row],[CODIGO]],Tabla20[CODIGO],Tabla20[PERIODO])</f>
        <v>08-2023</v>
      </c>
      <c r="P20" s="41">
        <f>Tabla15[[#This Row],[sbruto]]-SUM(Tabla15[[#This Row],[ISR]:[AFP]])-Tabla15[[#This Row],[SNETO]]</f>
        <v>22430.240000000005</v>
      </c>
      <c r="Q20" s="41">
        <f>_xlfn.XLOOKUP(Tabla15[[#This Row],[CODIGO]],Tabla20[CODIGO],Tabla20[ADP])</f>
        <v>0</v>
      </c>
      <c r="R20" s="61" t="str">
        <f>_xlfn.XLOOKUP(Tabla15[[#This Row],[cedula]],EMPXSEXO[NODOC],EMPXSEXO[GENERO])</f>
        <v>M</v>
      </c>
      <c r="S20" s="61" t="e">
        <f>_xlfn.XLOOKUP(Tabla15[[#This Row],[nomdepto2]],Tabla21[LUGAR],Tabla21[CODLUGAR])</f>
        <v>#REF!</v>
      </c>
      <c r="T20">
        <v>1026</v>
      </c>
    </row>
    <row r="21" spans="1:20" hidden="1">
      <c r="A21" s="61" t="s">
        <v>3284</v>
      </c>
      <c r="B21" s="61" t="s">
        <v>3081</v>
      </c>
      <c r="C21" s="61" t="s">
        <v>2493</v>
      </c>
      <c r="D21" s="61" t="str">
        <f>Tabla15[[#This Row],[cedula]]&amp;Tabla15[[#This Row],[prog]]&amp;LEFT(Tabla15[[#This Row],[TIPO]],3)</f>
        <v>0010494920101CAR</v>
      </c>
      <c r="E21" s="61" t="e">
        <f>_xlfn.XLOOKUP(Tabla15[[#This Row],[CODIGO]],#REF!,#REF!,_xlfn.XLOOKUP(Tabla15[[#This Row],[CODIGO]],Tabla20[CODIGO],Tabla20[nombre],"BUSCAR"))</f>
        <v>#REF!</v>
      </c>
      <c r="F21" s="61" t="e">
        <f>_xlfn.XLOOKUP(Tabla15[[#This Row],[CODIGO]],#REF!,#REF!,_xlfn.XLOOKUP(Tabla15[[#This Row],[CODIGO]],Tabla20[CODIGO],Tabla20[cargo],"BUSCAR"))</f>
        <v>#REF!</v>
      </c>
      <c r="G21" s="110" t="e">
        <f>_xlfn.XLOOKUP(Tabla15[[#This Row],[cedula]],#REF!,#REF!,"X")</f>
        <v>#REF!</v>
      </c>
      <c r="H21" s="61" t="str">
        <f>_xlfn.XLOOKUP(Tabla15[[#This Row],[ctapresup]],TBLTIPO[cta],TBLTIPO[Tipo Empleado])</f>
        <v>CARACTER EVENTUAL</v>
      </c>
      <c r="I21" s="92">
        <f>_xlfn.XLOOKUP(Tabla15[[#This Row],[cedula]],TCARRERA[CEDULA],TCARRERA[CATEGORIA DEL SERVIDOR],0)</f>
        <v>0</v>
      </c>
      <c r="J2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1" s="61" t="e">
        <f>IF(ISTEXT(Tabla15[[#This Row],[CARRERA]]),Tabla15[[#This Row],[CARRERA]],Tabla15[[#This Row],[STATUS_01]])</f>
        <v>#REF!</v>
      </c>
      <c r="L21" s="78">
        <f>_xlfn.XLOOKUP(Tabla15[[#This Row],[CODIGO]],Tabla20[CODIGO],Tabla20[sbruto])</f>
        <v>110000</v>
      </c>
      <c r="M21" s="78">
        <f>_xlfn.XLOOKUP(Tabla15[[#This Row],[CODIGO]],Tabla20[CODIGO],Tabla20[Otros Descuentos])</f>
        <v>25</v>
      </c>
      <c r="N21" s="78">
        <f>_xlfn.XLOOKUP(Tabla15[[#This Row],[CODIGO]],Tabla20[CODIGO],Tabla20[sneto])</f>
        <v>89016.38</v>
      </c>
      <c r="O21" s="78" t="str">
        <f>_xlfn.XLOOKUP(Tabla15[[#This Row],[CODIGO]],Tabla20[CODIGO],Tabla20[PERIODO])</f>
        <v>08-2023</v>
      </c>
      <c r="P21" s="41">
        <f>Tabla15[[#This Row],[sbruto]]-SUM(Tabla15[[#This Row],[ISR]:[AFP]])-Tabla15[[#This Row],[SNETO]]</f>
        <v>20958.619999999995</v>
      </c>
      <c r="Q21" s="41">
        <f>_xlfn.XLOOKUP(Tabla15[[#This Row],[CODIGO]],Tabla20[CODIGO],Tabla20[ADP])</f>
        <v>0</v>
      </c>
      <c r="R21" s="61" t="str">
        <f>_xlfn.XLOOKUP(Tabla15[[#This Row],[cedula]],EMPXSEXO[NODOC],EMPXSEXO[GENERO])</f>
        <v>M</v>
      </c>
      <c r="S21" s="61" t="e">
        <f>_xlfn.XLOOKUP(Tabla15[[#This Row],[nomdepto2]],Tabla21[LUGAR],Tabla21[CODLUGAR])</f>
        <v>#REF!</v>
      </c>
      <c r="T21">
        <v>1120</v>
      </c>
    </row>
    <row r="22" spans="1:20">
      <c r="A22" s="61" t="s">
        <v>2463</v>
      </c>
      <c r="B22" s="61" t="s">
        <v>1730</v>
      </c>
      <c r="C22" s="61" t="s">
        <v>2493</v>
      </c>
      <c r="D22" s="61" t="str">
        <f>Tabla15[[#This Row],[cedula]]&amp;Tabla15[[#This Row],[prog]]&amp;LEFT(Tabla15[[#This Row],[TIPO]],3)</f>
        <v>0011594866301FIJ</v>
      </c>
      <c r="E22" s="61" t="e">
        <f>_xlfn.XLOOKUP(Tabla15[[#This Row],[CODIGO]],#REF!,#REF!,_xlfn.XLOOKUP(Tabla15[[#This Row],[CODIGO]],Tabla20[CODIGO],Tabla20[nombre],"BUSCAR"))</f>
        <v>#REF!</v>
      </c>
      <c r="F22" s="61" t="e">
        <f>_xlfn.XLOOKUP(Tabla15[[#This Row],[CODIGO]],#REF!,#REF!,_xlfn.XLOOKUP(Tabla15[[#This Row],[CODIGO]],Tabla20[CODIGO],Tabla20[cargo],"BUSCAR"))</f>
        <v>#REF!</v>
      </c>
      <c r="G22" s="110" t="e">
        <f>_xlfn.XLOOKUP(Tabla15[[#This Row],[cedula]],#REF!,#REF!,"X")</f>
        <v>#REF!</v>
      </c>
      <c r="H22" s="61" t="str">
        <f>_xlfn.XLOOKUP(Tabla15[[#This Row],[ctapresup]],TBLTIPO[cta],TBLTIPO[Tipo Empleado])</f>
        <v>FIJO</v>
      </c>
      <c r="I22" s="92">
        <f>_xlfn.XLOOKUP(Tabla15[[#This Row],[cedula]],TCARRERA[CEDULA],TCARRERA[CATEGORIA DEL SERVIDOR],0)</f>
        <v>0</v>
      </c>
      <c r="J2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2" s="61" t="e">
        <f>IF(ISTEXT(Tabla15[[#This Row],[CARRERA]]),Tabla15[[#This Row],[CARRERA]],Tabla15[[#This Row],[STATUS_01]])</f>
        <v>#REF!</v>
      </c>
      <c r="L22" s="78">
        <f>_xlfn.XLOOKUP(Tabla15[[#This Row],[CODIGO]],Tabla20[CODIGO],Tabla20[sbruto])</f>
        <v>100000</v>
      </c>
      <c r="M22" s="78">
        <f>_xlfn.XLOOKUP(Tabla15[[#This Row],[CODIGO]],Tabla20[CODIGO],Tabla20[Otros Descuentos])</f>
        <v>25</v>
      </c>
      <c r="N22" s="78">
        <f>_xlfn.XLOOKUP(Tabla15[[#This Row],[CODIGO]],Tabla20[CODIGO],Tabla20[sneto])</f>
        <v>81959.63</v>
      </c>
      <c r="O22" s="78" t="str">
        <f>_xlfn.XLOOKUP(Tabla15[[#This Row],[CODIGO]],Tabla20[CODIGO],Tabla20[PERIODO])</f>
        <v>08-2023</v>
      </c>
      <c r="P22" s="41">
        <f>Tabla15[[#This Row],[sbruto]]-SUM(Tabla15[[#This Row],[ISR]:[AFP]])-Tabla15[[#This Row],[SNETO]]</f>
        <v>18015.369999999995</v>
      </c>
      <c r="Q22" s="41">
        <f>_xlfn.XLOOKUP(Tabla15[[#This Row],[CODIGO]],Tabla20[CODIGO],Tabla20[ADP])</f>
        <v>0</v>
      </c>
      <c r="R22" s="61" t="str">
        <f>_xlfn.XLOOKUP(Tabla15[[#This Row],[cedula]],EMPXSEXO[NODOC],EMPXSEXO[GENERO])</f>
        <v>M</v>
      </c>
      <c r="S22" s="61" t="e">
        <f>_xlfn.XLOOKUP(Tabla15[[#This Row],[nomdepto2]],Tabla21[LUGAR],Tabla21[CODLUGAR])</f>
        <v>#REF!</v>
      </c>
      <c r="T22">
        <v>55</v>
      </c>
    </row>
    <row r="23" spans="1:20">
      <c r="A23" s="61" t="s">
        <v>2463</v>
      </c>
      <c r="B23" s="61" t="s">
        <v>1839</v>
      </c>
      <c r="C23" s="61" t="s">
        <v>2493</v>
      </c>
      <c r="D23" s="61" t="str">
        <f>Tabla15[[#This Row],[cedula]]&amp;Tabla15[[#This Row],[prog]]&amp;LEFT(Tabla15[[#This Row],[TIPO]],3)</f>
        <v>0010201930401FIJ</v>
      </c>
      <c r="E23" s="61" t="e">
        <f>_xlfn.XLOOKUP(Tabla15[[#This Row],[CODIGO]],#REF!,#REF!,_xlfn.XLOOKUP(Tabla15[[#This Row],[CODIGO]],Tabla20[CODIGO],Tabla20[nombre],"BUSCAR"))</f>
        <v>#REF!</v>
      </c>
      <c r="F23" s="61" t="e">
        <f>_xlfn.XLOOKUP(Tabla15[[#This Row],[CODIGO]],#REF!,#REF!,_xlfn.XLOOKUP(Tabla15[[#This Row],[CODIGO]],Tabla20[CODIGO],Tabla20[cargo],"BUSCAR"))</f>
        <v>#REF!</v>
      </c>
      <c r="G23" s="110" t="e">
        <f>_xlfn.XLOOKUP(Tabla15[[#This Row],[cedula]],#REF!,#REF!,"X")</f>
        <v>#REF!</v>
      </c>
      <c r="H23" s="61" t="str">
        <f>_xlfn.XLOOKUP(Tabla15[[#This Row],[ctapresup]],TBLTIPO[cta],TBLTIPO[Tipo Empleado])</f>
        <v>FIJO</v>
      </c>
      <c r="I23" s="92">
        <f>_xlfn.XLOOKUP(Tabla15[[#This Row],[cedula]],TCARRERA[CEDULA],TCARRERA[CATEGORIA DEL SERVIDOR],0)</f>
        <v>0</v>
      </c>
      <c r="J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3" s="61" t="e">
        <f>IF(ISTEXT(Tabla15[[#This Row],[CARRERA]]),Tabla15[[#This Row],[CARRERA]],Tabla15[[#This Row],[STATUS_01]])</f>
        <v>#REF!</v>
      </c>
      <c r="L23" s="78">
        <f>_xlfn.XLOOKUP(Tabla15[[#This Row],[CODIGO]],Tabla20[CODIGO],Tabla20[sbruto])</f>
        <v>100000</v>
      </c>
      <c r="M23" s="81">
        <f>_xlfn.XLOOKUP(Tabla15[[#This Row],[CODIGO]],Tabla20[CODIGO],Tabla20[Otros Descuentos])</f>
        <v>25</v>
      </c>
      <c r="N23" s="78">
        <f>_xlfn.XLOOKUP(Tabla15[[#This Row],[CODIGO]],Tabla20[CODIGO],Tabla20[sneto])</f>
        <v>81959.63</v>
      </c>
      <c r="O23" s="78" t="str">
        <f>_xlfn.XLOOKUP(Tabla15[[#This Row],[CODIGO]],Tabla20[CODIGO],Tabla20[PERIODO])</f>
        <v>08-2023</v>
      </c>
      <c r="P23" s="41">
        <f>Tabla15[[#This Row],[sbruto]]-SUM(Tabla15[[#This Row],[ISR]:[AFP]])-Tabla15[[#This Row],[SNETO]]</f>
        <v>18015.369999999995</v>
      </c>
      <c r="Q23" s="41">
        <f>_xlfn.XLOOKUP(Tabla15[[#This Row],[CODIGO]],Tabla20[CODIGO],Tabla20[ADP])</f>
        <v>0</v>
      </c>
      <c r="R23" s="61" t="str">
        <f>_xlfn.XLOOKUP(Tabla15[[#This Row],[cedula]],EMPXSEXO[NODOC],EMPXSEXO[GENERO])</f>
        <v>F</v>
      </c>
      <c r="S23" s="61" t="e">
        <f>_xlfn.XLOOKUP(Tabla15[[#This Row],[nomdepto2]],Tabla21[LUGAR],Tabla21[CODLUGAR])</f>
        <v>#REF!</v>
      </c>
      <c r="T23">
        <v>249</v>
      </c>
    </row>
    <row r="24" spans="1:20">
      <c r="A24" s="61" t="s">
        <v>2463</v>
      </c>
      <c r="B24" s="61" t="s">
        <v>2703</v>
      </c>
      <c r="C24" s="61" t="s">
        <v>2493</v>
      </c>
      <c r="D24" s="61" t="str">
        <f>Tabla15[[#This Row],[cedula]]&amp;Tabla15[[#This Row],[prog]]&amp;LEFT(Tabla15[[#This Row],[TIPO]],3)</f>
        <v>4022490625101FIJ</v>
      </c>
      <c r="E24" s="61" t="e">
        <f>_xlfn.XLOOKUP(Tabla15[[#This Row],[CODIGO]],#REF!,#REF!,_xlfn.XLOOKUP(Tabla15[[#This Row],[CODIGO]],Tabla20[CODIGO],Tabla20[nombre],"BUSCAR"))</f>
        <v>#REF!</v>
      </c>
      <c r="F24" s="61" t="e">
        <f>_xlfn.XLOOKUP(Tabla15[[#This Row],[CODIGO]],#REF!,#REF!,_xlfn.XLOOKUP(Tabla15[[#This Row],[CODIGO]],Tabla20[CODIGO],Tabla20[cargo],"BUSCAR"))</f>
        <v>#REF!</v>
      </c>
      <c r="G24" s="110" t="e">
        <f>_xlfn.XLOOKUP(Tabla15[[#This Row],[cedula]],#REF!,#REF!,"X")</f>
        <v>#REF!</v>
      </c>
      <c r="H24" s="61" t="str">
        <f>_xlfn.XLOOKUP(Tabla15[[#This Row],[ctapresup]],TBLTIPO[cta],TBLTIPO[Tipo Empleado])</f>
        <v>FIJO</v>
      </c>
      <c r="I24" s="92">
        <f>_xlfn.XLOOKUP(Tabla15[[#This Row],[cedula]],TCARRERA[CEDULA],TCARRERA[CATEGORIA DEL SERVIDOR],0)</f>
        <v>0</v>
      </c>
      <c r="J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4" s="61" t="e">
        <f>IF(ISTEXT(Tabla15[[#This Row],[CARRERA]]),Tabla15[[#This Row],[CARRERA]],Tabla15[[#This Row],[STATUS_01]])</f>
        <v>#REF!</v>
      </c>
      <c r="L24" s="78">
        <f>_xlfn.XLOOKUP(Tabla15[[#This Row],[CODIGO]],Tabla20[CODIGO],Tabla20[sbruto])</f>
        <v>95000</v>
      </c>
      <c r="M24" s="78">
        <f>_xlfn.XLOOKUP(Tabla15[[#This Row],[CODIGO]],Tabla20[CODIGO],Tabla20[Otros Descuentos])</f>
        <v>25</v>
      </c>
      <c r="N24" s="78">
        <f>_xlfn.XLOOKUP(Tabla15[[#This Row],[CODIGO]],Tabla20[CODIGO],Tabla20[sneto])</f>
        <v>78431.259999999995</v>
      </c>
      <c r="O24" s="78" t="str">
        <f>_xlfn.XLOOKUP(Tabla15[[#This Row],[CODIGO]],Tabla20[CODIGO],Tabla20[PERIODO])</f>
        <v>08-2023</v>
      </c>
      <c r="P24" s="41">
        <f>Tabla15[[#This Row],[sbruto]]-SUM(Tabla15[[#This Row],[ISR]:[AFP]])-Tabla15[[#This Row],[SNETO]]</f>
        <v>16543.740000000005</v>
      </c>
      <c r="Q24" s="41">
        <f>_xlfn.XLOOKUP(Tabla15[[#This Row],[CODIGO]],Tabla20[CODIGO],Tabla20[ADP])</f>
        <v>0</v>
      </c>
      <c r="R24" s="61" t="str">
        <f>_xlfn.XLOOKUP(Tabla15[[#This Row],[cedula]],EMPXSEXO[NODOC],EMPXSEXO[GENERO])</f>
        <v>F</v>
      </c>
      <c r="S24" s="61" t="e">
        <f>_xlfn.XLOOKUP(Tabla15[[#This Row],[nomdepto2]],Tabla21[LUGAR],Tabla21[CODLUGAR])</f>
        <v>#REF!</v>
      </c>
      <c r="T24">
        <v>180</v>
      </c>
    </row>
    <row r="25" spans="1:20">
      <c r="A25" s="61" t="s">
        <v>2463</v>
      </c>
      <c r="B25" s="61" t="s">
        <v>1925</v>
      </c>
      <c r="C25" s="61" t="s">
        <v>2493</v>
      </c>
      <c r="D25" s="61" t="str">
        <f>Tabla15[[#This Row],[cedula]]&amp;Tabla15[[#This Row],[prog]]&amp;LEFT(Tabla15[[#This Row],[TIPO]],3)</f>
        <v>0011654524501FIJ</v>
      </c>
      <c r="E25" s="61" t="e">
        <f>_xlfn.XLOOKUP(Tabla15[[#This Row],[CODIGO]],#REF!,#REF!,_xlfn.XLOOKUP(Tabla15[[#This Row],[CODIGO]],Tabla20[CODIGO],Tabla20[nombre],"BUSCAR"))</f>
        <v>#REF!</v>
      </c>
      <c r="F25" s="61" t="e">
        <f>_xlfn.XLOOKUP(Tabla15[[#This Row],[CODIGO]],#REF!,#REF!,_xlfn.XLOOKUP(Tabla15[[#This Row],[CODIGO]],Tabla20[CODIGO],Tabla20[cargo],"BUSCAR"))</f>
        <v>#REF!</v>
      </c>
      <c r="G25" s="110" t="e">
        <f>_xlfn.XLOOKUP(Tabla15[[#This Row],[cedula]],#REF!,#REF!,"X")</f>
        <v>#REF!</v>
      </c>
      <c r="H25" s="61" t="str">
        <f>_xlfn.XLOOKUP(Tabla15[[#This Row],[ctapresup]],TBLTIPO[cta],TBLTIPO[Tipo Empleado])</f>
        <v>FIJO</v>
      </c>
      <c r="I25" s="92">
        <f>_xlfn.XLOOKUP(Tabla15[[#This Row],[cedula]],TCARRERA[CEDULA],TCARRERA[CATEGORIA DEL SERVIDOR],0)</f>
        <v>0</v>
      </c>
      <c r="J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5" s="61" t="e">
        <f>IF(ISTEXT(Tabla15[[#This Row],[CARRERA]]),Tabla15[[#This Row],[CARRERA]],Tabla15[[#This Row],[STATUS_01]])</f>
        <v>#REF!</v>
      </c>
      <c r="L25" s="78">
        <f>_xlfn.XLOOKUP(Tabla15[[#This Row],[CODIGO]],Tabla20[CODIGO],Tabla20[sbruto])</f>
        <v>95000</v>
      </c>
      <c r="M25" s="82">
        <f>_xlfn.XLOOKUP(Tabla15[[#This Row],[CODIGO]],Tabla20[CODIGO],Tabla20[Otros Descuentos])</f>
        <v>1602.45</v>
      </c>
      <c r="N25" s="81">
        <f>_xlfn.XLOOKUP(Tabla15[[#This Row],[CODIGO]],Tabla20[CODIGO],Tabla20[sneto])</f>
        <v>77248.17</v>
      </c>
      <c r="O25" s="81" t="str">
        <f>_xlfn.XLOOKUP(Tabla15[[#This Row],[CODIGO]],Tabla20[CODIGO],Tabla20[PERIODO])</f>
        <v>08-2023</v>
      </c>
      <c r="P25" s="41">
        <f>Tabla15[[#This Row],[sbruto]]-SUM(Tabla15[[#This Row],[ISR]:[AFP]])-Tabla15[[#This Row],[SNETO]]</f>
        <v>16149.380000000005</v>
      </c>
      <c r="Q25" s="41">
        <f>_xlfn.XLOOKUP(Tabla15[[#This Row],[CODIGO]],Tabla20[CODIGO],Tabla20[ADP])</f>
        <v>0</v>
      </c>
      <c r="R25" s="61" t="str">
        <f>_xlfn.XLOOKUP(Tabla15[[#This Row],[cedula]],EMPXSEXO[NODOC],EMPXSEXO[GENERO])</f>
        <v>F</v>
      </c>
      <c r="S25" s="61" t="e">
        <f>_xlfn.XLOOKUP(Tabla15[[#This Row],[nomdepto2]],Tabla21[LUGAR],Tabla21[CODLUGAR])</f>
        <v>#REF!</v>
      </c>
      <c r="T25">
        <v>386</v>
      </c>
    </row>
    <row r="26" spans="1:20" hidden="1">
      <c r="A26" s="61" t="s">
        <v>3284</v>
      </c>
      <c r="B26" s="61" t="s">
        <v>3082</v>
      </c>
      <c r="C26" s="61" t="s">
        <v>2493</v>
      </c>
      <c r="D26" s="61" t="str">
        <f>Tabla15[[#This Row],[cedula]]&amp;Tabla15[[#This Row],[prog]]&amp;LEFT(Tabla15[[#This Row],[TIPO]],3)</f>
        <v>2250040536401CAR</v>
      </c>
      <c r="E26" s="61" t="e">
        <f>_xlfn.XLOOKUP(Tabla15[[#This Row],[CODIGO]],#REF!,#REF!,_xlfn.XLOOKUP(Tabla15[[#This Row],[CODIGO]],Tabla20[CODIGO],Tabla20[nombre],"BUSCAR"))</f>
        <v>#REF!</v>
      </c>
      <c r="F26" s="61" t="e">
        <f>_xlfn.XLOOKUP(Tabla15[[#This Row],[CODIGO]],#REF!,#REF!,_xlfn.XLOOKUP(Tabla15[[#This Row],[CODIGO]],Tabla20[CODIGO],Tabla20[cargo],"BUSCAR"))</f>
        <v>#REF!</v>
      </c>
      <c r="G26" s="110" t="e">
        <f>_xlfn.XLOOKUP(Tabla15[[#This Row],[cedula]],#REF!,#REF!,"X")</f>
        <v>#REF!</v>
      </c>
      <c r="H26" s="61" t="str">
        <f>_xlfn.XLOOKUP(Tabla15[[#This Row],[ctapresup]],TBLTIPO[cta],TBLTIPO[Tipo Empleado])</f>
        <v>CARACTER EVENTUAL</v>
      </c>
      <c r="I26" s="92">
        <f>_xlfn.XLOOKUP(Tabla15[[#This Row],[cedula]],TCARRERA[CEDULA],TCARRERA[CATEGORIA DEL SERVIDOR],0)</f>
        <v>0</v>
      </c>
      <c r="J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6" s="61" t="e">
        <f>IF(ISTEXT(Tabla15[[#This Row],[CARRERA]]),Tabla15[[#This Row],[CARRERA]],Tabla15[[#This Row],[STATUS_01]])</f>
        <v>#REF!</v>
      </c>
      <c r="L26" s="78">
        <f>_xlfn.XLOOKUP(Tabla15[[#This Row],[CODIGO]],Tabla20[CODIGO],Tabla20[sbruto])</f>
        <v>95000</v>
      </c>
      <c r="M26" s="82">
        <f>_xlfn.XLOOKUP(Tabla15[[#This Row],[CODIGO]],Tabla20[CODIGO],Tabla20[Otros Descuentos])</f>
        <v>25</v>
      </c>
      <c r="N26" s="78">
        <f>_xlfn.XLOOKUP(Tabla15[[#This Row],[CODIGO]],Tabla20[CODIGO],Tabla20[sneto])</f>
        <v>78431.259999999995</v>
      </c>
      <c r="O26" s="78" t="str">
        <f>_xlfn.XLOOKUP(Tabla15[[#This Row],[CODIGO]],Tabla20[CODIGO],Tabla20[PERIODO])</f>
        <v>08-2023</v>
      </c>
      <c r="P26" s="41">
        <f>Tabla15[[#This Row],[sbruto]]-SUM(Tabla15[[#This Row],[ISR]:[AFP]])-Tabla15[[#This Row],[SNETO]]</f>
        <v>16543.740000000005</v>
      </c>
      <c r="Q26" s="41">
        <f>_xlfn.XLOOKUP(Tabla15[[#This Row],[CODIGO]],Tabla20[CODIGO],Tabla20[ADP])</f>
        <v>0</v>
      </c>
      <c r="R26" s="61" t="str">
        <f>_xlfn.XLOOKUP(Tabla15[[#This Row],[cedula]],EMPXSEXO[NODOC],EMPXSEXO[GENERO])</f>
        <v>M</v>
      </c>
      <c r="S26" s="61" t="e">
        <f>_xlfn.XLOOKUP(Tabla15[[#This Row],[nomdepto2]],Tabla21[LUGAR],Tabla21[CODLUGAR])</f>
        <v>#REF!</v>
      </c>
      <c r="T26">
        <v>1124</v>
      </c>
    </row>
    <row r="27" spans="1:20">
      <c r="A27" s="61" t="s">
        <v>2463</v>
      </c>
      <c r="B27" s="61" t="s">
        <v>1701</v>
      </c>
      <c r="C27" s="61" t="s">
        <v>2493</v>
      </c>
      <c r="D27" s="61" t="str">
        <f>Tabla15[[#This Row],[cedula]]&amp;Tabla15[[#This Row],[prog]]&amp;LEFT(Tabla15[[#This Row],[TIPO]],3)</f>
        <v>4022627522601FIJ</v>
      </c>
      <c r="E27" s="61" t="e">
        <f>_xlfn.XLOOKUP(Tabla15[[#This Row],[CODIGO]],#REF!,#REF!,_xlfn.XLOOKUP(Tabla15[[#This Row],[CODIGO]],Tabla20[CODIGO],Tabla20[nombre],"BUSCAR"))</f>
        <v>#REF!</v>
      </c>
      <c r="F27" s="61" t="e">
        <f>_xlfn.XLOOKUP(Tabla15[[#This Row],[CODIGO]],#REF!,#REF!,_xlfn.XLOOKUP(Tabla15[[#This Row],[CODIGO]],Tabla20[CODIGO],Tabla20[cargo],"BUSCAR"))</f>
        <v>#REF!</v>
      </c>
      <c r="G27" s="110" t="e">
        <f>_xlfn.XLOOKUP(Tabla15[[#This Row],[cedula]],#REF!,#REF!,"X")</f>
        <v>#REF!</v>
      </c>
      <c r="H27" s="61" t="str">
        <f>_xlfn.XLOOKUP(Tabla15[[#This Row],[ctapresup]],TBLTIPO[cta],TBLTIPO[Tipo Empleado])</f>
        <v>FIJO</v>
      </c>
      <c r="I27" s="92">
        <f>_xlfn.XLOOKUP(Tabla15[[#This Row],[cedula]],TCARRERA[CEDULA],TCARRERA[CATEGORIA DEL SERVIDOR],0)</f>
        <v>0</v>
      </c>
      <c r="J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" s="61" t="e">
        <f>IF(ISTEXT(Tabla15[[#This Row],[CARRERA]]),Tabla15[[#This Row],[CARRERA]],Tabla15[[#This Row],[STATUS_01]])</f>
        <v>#REF!</v>
      </c>
      <c r="L27" s="78">
        <f>_xlfn.XLOOKUP(Tabla15[[#This Row],[CODIGO]],Tabla20[CODIGO],Tabla20[sbruto])</f>
        <v>90000</v>
      </c>
      <c r="M27" s="82">
        <f>_xlfn.XLOOKUP(Tabla15[[#This Row],[CODIGO]],Tabla20[CODIGO],Tabla20[Otros Descuentos])</f>
        <v>25</v>
      </c>
      <c r="N27" s="78">
        <f>_xlfn.XLOOKUP(Tabla15[[#This Row],[CODIGO]],Tabla20[CODIGO],Tabla20[sneto])</f>
        <v>74902.880000000005</v>
      </c>
      <c r="O27" s="78" t="str">
        <f>_xlfn.XLOOKUP(Tabla15[[#This Row],[CODIGO]],Tabla20[CODIGO],Tabla20[PERIODO])</f>
        <v>08-2023</v>
      </c>
      <c r="P27" s="41">
        <f>Tabla15[[#This Row],[sbruto]]-SUM(Tabla15[[#This Row],[ISR]:[AFP]])-Tabla15[[#This Row],[SNETO]]</f>
        <v>15072.119999999995</v>
      </c>
      <c r="Q27" s="41">
        <f>_xlfn.XLOOKUP(Tabla15[[#This Row],[CODIGO]],Tabla20[CODIGO],Tabla20[ADP])</f>
        <v>0</v>
      </c>
      <c r="R27" s="61" t="str">
        <f>_xlfn.XLOOKUP(Tabla15[[#This Row],[cedula]],EMPXSEXO[NODOC],EMPXSEXO[GENERO])</f>
        <v>F</v>
      </c>
      <c r="S27" s="61" t="e">
        <f>_xlfn.XLOOKUP(Tabla15[[#This Row],[nomdepto2]],Tabla21[LUGAR],Tabla21[CODLUGAR])</f>
        <v>#REF!</v>
      </c>
      <c r="T27">
        <v>29</v>
      </c>
    </row>
    <row r="28" spans="1:20">
      <c r="A28" s="61" t="s">
        <v>2463</v>
      </c>
      <c r="B28" s="61" t="s">
        <v>2250</v>
      </c>
      <c r="C28" s="61" t="s">
        <v>2493</v>
      </c>
      <c r="D28" s="61" t="str">
        <f>Tabla15[[#This Row],[cedula]]&amp;Tabla15[[#This Row],[prog]]&amp;LEFT(Tabla15[[#This Row],[TIPO]],3)</f>
        <v>0011879475901FIJ</v>
      </c>
      <c r="E28" s="61" t="e">
        <f>_xlfn.XLOOKUP(Tabla15[[#This Row],[CODIGO]],#REF!,#REF!,_xlfn.XLOOKUP(Tabla15[[#This Row],[CODIGO]],Tabla20[CODIGO],Tabla20[nombre],"BUSCAR"))</f>
        <v>#REF!</v>
      </c>
      <c r="F28" s="61" t="e">
        <f>_xlfn.XLOOKUP(Tabla15[[#This Row],[CODIGO]],#REF!,#REF!,_xlfn.XLOOKUP(Tabla15[[#This Row],[CODIGO]],Tabla20[CODIGO],Tabla20[cargo],"BUSCAR"))</f>
        <v>#REF!</v>
      </c>
      <c r="G28" s="110" t="e">
        <f>_xlfn.XLOOKUP(Tabla15[[#This Row],[cedula]],#REF!,#REF!,"X")</f>
        <v>#REF!</v>
      </c>
      <c r="H28" s="61" t="str">
        <f>_xlfn.XLOOKUP(Tabla15[[#This Row],[ctapresup]],TBLTIPO[cta],TBLTIPO[Tipo Empleado])</f>
        <v>FIJO</v>
      </c>
      <c r="I28" s="92">
        <f>_xlfn.XLOOKUP(Tabla15[[#This Row],[cedula]],TCARRERA[CEDULA],TCARRERA[CATEGORIA DEL SERVIDOR],0)</f>
        <v>0</v>
      </c>
      <c r="J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8" s="61" t="e">
        <f>IF(ISTEXT(Tabla15[[#This Row],[CARRERA]]),Tabla15[[#This Row],[CARRERA]],Tabla15[[#This Row],[STATUS_01]])</f>
        <v>#REF!</v>
      </c>
      <c r="L28" s="78">
        <f>_xlfn.XLOOKUP(Tabla15[[#This Row],[CODIGO]],Tabla20[CODIGO],Tabla20[sbruto])</f>
        <v>90000</v>
      </c>
      <c r="M28" s="82">
        <f>_xlfn.XLOOKUP(Tabla15[[#This Row],[CODIGO]],Tabla20[CODIGO],Tabla20[Otros Descuentos])</f>
        <v>325</v>
      </c>
      <c r="N28" s="78">
        <f>_xlfn.XLOOKUP(Tabla15[[#This Row],[CODIGO]],Tabla20[CODIGO],Tabla20[sneto])</f>
        <v>74602.880000000005</v>
      </c>
      <c r="O28" s="78" t="str">
        <f>_xlfn.XLOOKUP(Tabla15[[#This Row],[CODIGO]],Tabla20[CODIGO],Tabla20[PERIODO])</f>
        <v>08-2023</v>
      </c>
      <c r="P28" s="41">
        <f>Tabla15[[#This Row],[sbruto]]-SUM(Tabla15[[#This Row],[ISR]:[AFP]])-Tabla15[[#This Row],[SNETO]]</f>
        <v>15072.119999999995</v>
      </c>
      <c r="Q28" s="41">
        <f>_xlfn.XLOOKUP(Tabla15[[#This Row],[CODIGO]],Tabla20[CODIGO],Tabla20[ADP])</f>
        <v>0</v>
      </c>
      <c r="R28" s="61" t="str">
        <f>_xlfn.XLOOKUP(Tabla15[[#This Row],[cedula]],EMPXSEXO[NODOC],EMPXSEXO[GENERO])</f>
        <v>M</v>
      </c>
      <c r="S28" s="61" t="e">
        <f>_xlfn.XLOOKUP(Tabla15[[#This Row],[nomdepto2]],Tabla21[LUGAR],Tabla21[CODLUGAR])</f>
        <v>#REF!</v>
      </c>
      <c r="T28">
        <v>133</v>
      </c>
    </row>
    <row r="29" spans="1:20">
      <c r="A29" s="61" t="s">
        <v>2463</v>
      </c>
      <c r="B29" s="61" t="s">
        <v>1769</v>
      </c>
      <c r="C29" s="61" t="s">
        <v>2493</v>
      </c>
      <c r="D29" s="61" t="str">
        <f>Tabla15[[#This Row],[cedula]]&amp;Tabla15[[#This Row],[prog]]&amp;LEFT(Tabla15[[#This Row],[TIPO]],3)</f>
        <v>0010062658901FIJ</v>
      </c>
      <c r="E29" s="61" t="e">
        <f>_xlfn.XLOOKUP(Tabla15[[#This Row],[CODIGO]],#REF!,#REF!,_xlfn.XLOOKUP(Tabla15[[#This Row],[CODIGO]],Tabla20[CODIGO],Tabla20[nombre],"BUSCAR"))</f>
        <v>#REF!</v>
      </c>
      <c r="F29" s="61" t="e">
        <f>_xlfn.XLOOKUP(Tabla15[[#This Row],[CODIGO]],#REF!,#REF!,_xlfn.XLOOKUP(Tabla15[[#This Row],[CODIGO]],Tabla20[CODIGO],Tabla20[cargo],"BUSCAR"))</f>
        <v>#REF!</v>
      </c>
      <c r="G29" s="110" t="e">
        <f>_xlfn.XLOOKUP(Tabla15[[#This Row],[cedula]],#REF!,#REF!,"X")</f>
        <v>#REF!</v>
      </c>
      <c r="H29" s="61" t="str">
        <f>_xlfn.XLOOKUP(Tabla15[[#This Row],[ctapresup]],TBLTIPO[cta],TBLTIPO[Tipo Empleado])</f>
        <v>FIJO</v>
      </c>
      <c r="I29" s="92">
        <f>_xlfn.XLOOKUP(Tabla15[[#This Row],[cedula]],TCARRERA[CEDULA],TCARRERA[CATEGORIA DEL SERVIDOR],0)</f>
        <v>0</v>
      </c>
      <c r="J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" s="61" t="e">
        <f>IF(ISTEXT(Tabla15[[#This Row],[CARRERA]]),Tabla15[[#This Row],[CARRERA]],Tabla15[[#This Row],[STATUS_01]])</f>
        <v>#REF!</v>
      </c>
      <c r="L29" s="78">
        <f>_xlfn.XLOOKUP(Tabla15[[#This Row],[CODIGO]],Tabla20[CODIGO],Tabla20[sbruto])</f>
        <v>90000</v>
      </c>
      <c r="M29" s="81">
        <f>_xlfn.XLOOKUP(Tabla15[[#This Row],[CODIGO]],Tabla20[CODIGO],Tabla20[Otros Descuentos])</f>
        <v>325</v>
      </c>
      <c r="N29" s="78">
        <f>_xlfn.XLOOKUP(Tabla15[[#This Row],[CODIGO]],Tabla20[CODIGO],Tabla20[sneto])</f>
        <v>74602.880000000005</v>
      </c>
      <c r="O29" s="78" t="str">
        <f>_xlfn.XLOOKUP(Tabla15[[#This Row],[CODIGO]],Tabla20[CODIGO],Tabla20[PERIODO])</f>
        <v>08-2023</v>
      </c>
      <c r="P29" s="41">
        <f>Tabla15[[#This Row],[sbruto]]-SUM(Tabla15[[#This Row],[ISR]:[AFP]])-Tabla15[[#This Row],[SNETO]]</f>
        <v>15072.119999999995</v>
      </c>
      <c r="Q29" s="41">
        <f>_xlfn.XLOOKUP(Tabla15[[#This Row],[CODIGO]],Tabla20[CODIGO],Tabla20[ADP])</f>
        <v>0</v>
      </c>
      <c r="R29" s="61" t="str">
        <f>_xlfn.XLOOKUP(Tabla15[[#This Row],[cedula]],EMPXSEXO[NODOC],EMPXSEXO[GENERO])</f>
        <v>F</v>
      </c>
      <c r="S29" s="61" t="e">
        <f>_xlfn.XLOOKUP(Tabla15[[#This Row],[nomdepto2]],Tabla21[LUGAR],Tabla21[CODLUGAR])</f>
        <v>#REF!</v>
      </c>
      <c r="T29">
        <v>134</v>
      </c>
    </row>
    <row r="30" spans="1:20" hidden="1">
      <c r="A30" s="99" t="s">
        <v>2464</v>
      </c>
      <c r="B30" s="99" t="s">
        <v>2391</v>
      </c>
      <c r="C30" s="99" t="s">
        <v>2493</v>
      </c>
      <c r="D30" s="99" t="str">
        <f>Tabla15[[#This Row],[cedula]]&amp;Tabla15[[#This Row],[prog]]&amp;LEFT(Tabla15[[#This Row],[TIPO]],3)</f>
        <v>0011146677701SEG</v>
      </c>
      <c r="E30" s="99" t="e">
        <f>_xlfn.XLOOKUP(Tabla15[[#This Row],[CODIGO]],#REF!,#REF!,_xlfn.XLOOKUP(Tabla15[[#This Row],[CODIGO]],Tabla20[CODIGO],Tabla20[nombre],"BUSCAR"))</f>
        <v>#REF!</v>
      </c>
      <c r="F30" s="100" t="e">
        <f>_xlfn.XLOOKUP(Tabla15[[#This Row],[CODIGO]],#REF!,#REF!,_xlfn.XLOOKUP(Tabla15[[#This Row],[CODIGO]],Tabla20[CODIGO],Tabla20[cargo],"BUSCAR"))</f>
        <v>#REF!</v>
      </c>
      <c r="G30" s="110" t="e">
        <f>_xlfn.XLOOKUP(Tabla15[[#This Row],[cedula]],#REF!,#REF!,"X")</f>
        <v>#REF!</v>
      </c>
      <c r="H30" s="100" t="str">
        <f>_xlfn.XLOOKUP(Tabla15[[#This Row],[ctapresup]],TBLTIPO[cta],TBLTIPO[Tipo Empleado])</f>
        <v>SEGURIDAD</v>
      </c>
      <c r="I30" s="92">
        <f>_xlfn.XLOOKUP(Tabla15[[#This Row],[cedula]],TCARRERA[CEDULA],TCARRERA[CATEGORIA DEL SERVIDOR],0)</f>
        <v>0</v>
      </c>
      <c r="J3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0" s="103" t="e">
        <f>IF(ISTEXT(Tabla15[[#This Row],[CARRERA]]),Tabla15[[#This Row],[CARRERA]],Tabla15[[#This Row],[STATUS_01]])</f>
        <v>#REF!</v>
      </c>
      <c r="L30" s="41">
        <f>_xlfn.XLOOKUP(Tabla15[[#This Row],[CODIGO]],Tabla20[CODIGO],Tabla20[sbruto])</f>
        <v>90000</v>
      </c>
      <c r="M30" s="122">
        <f>_xlfn.XLOOKUP(Tabla15[[#This Row],[CODIGO]],Tabla20[CODIGO],Tabla20[Otros Descuentos])</f>
        <v>0</v>
      </c>
      <c r="N30" s="109">
        <f>_xlfn.XLOOKUP(Tabla15[[#This Row],[CODIGO]],Tabla20[CODIGO],Tabla20[sneto])</f>
        <v>78917.13</v>
      </c>
      <c r="O30" s="101" t="str">
        <f>_xlfn.XLOOKUP(Tabla15[[#This Row],[CODIGO]],Tabla20[CODIGO],Tabla20[PERIODO])</f>
        <v>08-2023</v>
      </c>
      <c r="P30" s="41">
        <f>Tabla15[[#This Row],[sbruto]]-SUM(Tabla15[[#This Row],[ISR]:[AFP]])-Tabla15[[#This Row],[SNETO]]</f>
        <v>11082.869999999995</v>
      </c>
      <c r="Q30" s="41">
        <f>_xlfn.XLOOKUP(Tabla15[[#This Row],[CODIGO]],Tabla20[CODIGO],Tabla20[ADP])</f>
        <v>0</v>
      </c>
      <c r="R30" s="99" t="str">
        <f>_xlfn.XLOOKUP(Tabla15[[#This Row],[cedula]],EMPXSEXO[NODOC],EMPXSEXO[GENERO])</f>
        <v>M</v>
      </c>
      <c r="S30" s="123" t="e">
        <f>_xlfn.XLOOKUP(Tabla15[[#This Row],[nomdepto2]],Tabla21[LUGAR],Tabla21[CODLUGAR])</f>
        <v>#REF!</v>
      </c>
      <c r="T30">
        <v>1225</v>
      </c>
    </row>
    <row r="31" spans="1:20">
      <c r="A31" s="61" t="s">
        <v>2463</v>
      </c>
      <c r="B31" s="61" t="s">
        <v>1878</v>
      </c>
      <c r="C31" s="61" t="s">
        <v>2493</v>
      </c>
      <c r="D31" s="61" t="str">
        <f>Tabla15[[#This Row],[cedula]]&amp;Tabla15[[#This Row],[prog]]&amp;LEFT(Tabla15[[#This Row],[TIPO]],3)</f>
        <v>0310408311201FIJ</v>
      </c>
      <c r="E31" s="61" t="e">
        <f>_xlfn.XLOOKUP(Tabla15[[#This Row],[CODIGO]],#REF!,#REF!,_xlfn.XLOOKUP(Tabla15[[#This Row],[CODIGO]],Tabla20[CODIGO],Tabla20[nombre],"BUSCAR"))</f>
        <v>#REF!</v>
      </c>
      <c r="F31" s="61" t="e">
        <f>_xlfn.XLOOKUP(Tabla15[[#This Row],[CODIGO]],#REF!,#REF!,_xlfn.XLOOKUP(Tabla15[[#This Row],[CODIGO]],Tabla20[CODIGO],Tabla20[cargo],"BUSCAR"))</f>
        <v>#REF!</v>
      </c>
      <c r="G31" s="110" t="e">
        <f>_xlfn.XLOOKUP(Tabla15[[#This Row],[cedula]],#REF!,#REF!,"X")</f>
        <v>#REF!</v>
      </c>
      <c r="H31" s="61" t="str">
        <f>_xlfn.XLOOKUP(Tabla15[[#This Row],[ctapresup]],TBLTIPO[cta],TBLTIPO[Tipo Empleado])</f>
        <v>FIJO</v>
      </c>
      <c r="I31" s="92">
        <f>_xlfn.XLOOKUP(Tabla15[[#This Row],[cedula]],TCARRERA[CEDULA],TCARRERA[CATEGORIA DEL SERVIDOR],0)</f>
        <v>0</v>
      </c>
      <c r="J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1" s="61" t="e">
        <f>IF(ISTEXT(Tabla15[[#This Row],[CARRERA]]),Tabla15[[#This Row],[CARRERA]],Tabla15[[#This Row],[STATUS_01]])</f>
        <v>#REF!</v>
      </c>
      <c r="L31" s="78">
        <f>_xlfn.XLOOKUP(Tabla15[[#This Row],[CODIGO]],Tabla20[CODIGO],Tabla20[sbruto])</f>
        <v>90000</v>
      </c>
      <c r="M31" s="79">
        <f>_xlfn.XLOOKUP(Tabla15[[#This Row],[CODIGO]],Tabla20[CODIGO],Tabla20[Otros Descuentos])</f>
        <v>25</v>
      </c>
      <c r="N31" s="78">
        <f>_xlfn.XLOOKUP(Tabla15[[#This Row],[CODIGO]],Tabla20[CODIGO],Tabla20[sneto])</f>
        <v>74902.880000000005</v>
      </c>
      <c r="O31" s="78" t="str">
        <f>_xlfn.XLOOKUP(Tabla15[[#This Row],[CODIGO]],Tabla20[CODIGO],Tabla20[PERIODO])</f>
        <v>08-2023</v>
      </c>
      <c r="P31" s="41">
        <f>Tabla15[[#This Row],[sbruto]]-SUM(Tabla15[[#This Row],[ISR]:[AFP]])-Tabla15[[#This Row],[SNETO]]</f>
        <v>15072.119999999995</v>
      </c>
      <c r="Q31" s="41">
        <f>_xlfn.XLOOKUP(Tabla15[[#This Row],[CODIGO]],Tabla20[CODIGO],Tabla20[ADP])</f>
        <v>0</v>
      </c>
      <c r="R31" s="61" t="str">
        <f>_xlfn.XLOOKUP(Tabla15[[#This Row],[cedula]],EMPXSEXO[NODOC],EMPXSEXO[GENERO])</f>
        <v>M</v>
      </c>
      <c r="S31" s="61" t="e">
        <f>_xlfn.XLOOKUP(Tabla15[[#This Row],[nomdepto2]],Tabla21[LUGAR],Tabla21[CODLUGAR])</f>
        <v>#REF!</v>
      </c>
      <c r="T31">
        <v>326</v>
      </c>
    </row>
    <row r="32" spans="1:20" hidden="1">
      <c r="A32" s="61" t="s">
        <v>2462</v>
      </c>
      <c r="B32" s="61" t="s">
        <v>2254</v>
      </c>
      <c r="C32" s="61" t="s">
        <v>2493</v>
      </c>
      <c r="D32" s="61" t="str">
        <f>Tabla15[[#This Row],[cedula]]&amp;Tabla15[[#This Row],[prog]]&amp;LEFT(Tabla15[[#This Row],[TIPO]],3)</f>
        <v>4020040221801TEM</v>
      </c>
      <c r="E32" s="61" t="e">
        <f>_xlfn.XLOOKUP(Tabla15[[#This Row],[CODIGO]],#REF!,#REF!,_xlfn.XLOOKUP(Tabla15[[#This Row],[CODIGO]],Tabla20[CODIGO],Tabla20[nombre],"BUSCAR"))</f>
        <v>#REF!</v>
      </c>
      <c r="F32" s="61" t="e">
        <f>_xlfn.XLOOKUP(Tabla15[[#This Row],[CODIGO]],#REF!,#REF!,_xlfn.XLOOKUP(Tabla15[[#This Row],[CODIGO]],Tabla20[CODIGO],Tabla20[cargo],"BUSCAR"))</f>
        <v>#REF!</v>
      </c>
      <c r="G32" s="110" t="e">
        <f>_xlfn.XLOOKUP(Tabla15[[#This Row],[cedula]],#REF!,#REF!,"X")</f>
        <v>#REF!</v>
      </c>
      <c r="H32" s="61" t="str">
        <f>_xlfn.XLOOKUP(Tabla15[[#This Row],[ctapresup]],TBLTIPO[cta],TBLTIPO[Tipo Empleado])</f>
        <v>TEMPORALES</v>
      </c>
      <c r="I32" s="92">
        <f>_xlfn.XLOOKUP(Tabla15[[#This Row],[cedula]],TCARRERA[CEDULA],TCARRERA[CATEGORIA DEL SERVIDOR],0)</f>
        <v>0</v>
      </c>
      <c r="J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2" s="61" t="e">
        <f>IF(ISTEXT(Tabla15[[#This Row],[CARRERA]]),Tabla15[[#This Row],[CARRERA]],Tabla15[[#This Row],[STATUS_01]])</f>
        <v>#REF!</v>
      </c>
      <c r="L32" s="78">
        <f>_xlfn.XLOOKUP(Tabla15[[#This Row],[CODIGO]],Tabla20[CODIGO],Tabla20[sbruto])</f>
        <v>90000</v>
      </c>
      <c r="M32" s="82">
        <f>_xlfn.XLOOKUP(Tabla15[[#This Row],[CODIGO]],Tabla20[CODIGO],Tabla20[Otros Descuentos])</f>
        <v>1602.45</v>
      </c>
      <c r="N32" s="78">
        <f>_xlfn.XLOOKUP(Tabla15[[#This Row],[CODIGO]],Tabla20[CODIGO],Tabla20[sneto])</f>
        <v>73719.789999999994</v>
      </c>
      <c r="O32" s="78" t="str">
        <f>_xlfn.XLOOKUP(Tabla15[[#This Row],[CODIGO]],Tabla20[CODIGO],Tabla20[PERIODO])</f>
        <v>08-2023</v>
      </c>
      <c r="P32" s="41">
        <f>Tabla15[[#This Row],[sbruto]]-SUM(Tabla15[[#This Row],[ISR]:[AFP]])-Tabla15[[#This Row],[SNETO]]</f>
        <v>14677.760000000009</v>
      </c>
      <c r="Q32" s="41">
        <f>_xlfn.XLOOKUP(Tabla15[[#This Row],[CODIGO]],Tabla20[CODIGO],Tabla20[ADP])</f>
        <v>0</v>
      </c>
      <c r="R32" s="61" t="str">
        <f>_xlfn.XLOOKUP(Tabla15[[#This Row],[cedula]],EMPXSEXO[NODOC],EMPXSEXO[GENERO])</f>
        <v>F</v>
      </c>
      <c r="S32" s="61" t="e">
        <f>_xlfn.XLOOKUP(Tabla15[[#This Row],[nomdepto2]],Tabla21[LUGAR],Tabla21[CODLUGAR])</f>
        <v>#REF!</v>
      </c>
      <c r="T32">
        <v>935</v>
      </c>
    </row>
    <row r="33" spans="1:20">
      <c r="A33" s="61" t="s">
        <v>2463</v>
      </c>
      <c r="B33" s="61" t="s">
        <v>1827</v>
      </c>
      <c r="C33" s="61" t="s">
        <v>2493</v>
      </c>
      <c r="D33" s="61" t="str">
        <f>Tabla15[[#This Row],[cedula]]&amp;Tabla15[[#This Row],[prog]]&amp;LEFT(Tabla15[[#This Row],[TIPO]],3)</f>
        <v>0010067354001FIJ</v>
      </c>
      <c r="E33" s="61" t="e">
        <f>_xlfn.XLOOKUP(Tabla15[[#This Row],[CODIGO]],#REF!,#REF!,_xlfn.XLOOKUP(Tabla15[[#This Row],[CODIGO]],Tabla20[CODIGO],Tabla20[nombre],"BUSCAR"))</f>
        <v>#REF!</v>
      </c>
      <c r="F33" s="61" t="e">
        <f>_xlfn.XLOOKUP(Tabla15[[#This Row],[CODIGO]],#REF!,#REF!,_xlfn.XLOOKUP(Tabla15[[#This Row],[CODIGO]],Tabla20[CODIGO],Tabla20[cargo],"BUSCAR"))</f>
        <v>#REF!</v>
      </c>
      <c r="G33" s="110" t="e">
        <f>_xlfn.XLOOKUP(Tabla15[[#This Row],[cedula]],#REF!,#REF!,"X")</f>
        <v>#REF!</v>
      </c>
      <c r="H33" s="61" t="str">
        <f>_xlfn.XLOOKUP(Tabla15[[#This Row],[ctapresup]],TBLTIPO[cta],TBLTIPO[Tipo Empleado])</f>
        <v>FIJO</v>
      </c>
      <c r="I33" s="92">
        <f>_xlfn.XLOOKUP(Tabla15[[#This Row],[cedula]],TCARRERA[CEDULA],TCARRERA[CATEGORIA DEL SERVIDOR],0)</f>
        <v>0</v>
      </c>
      <c r="J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" s="61" t="e">
        <f>IF(ISTEXT(Tabla15[[#This Row],[CARRERA]]),Tabla15[[#This Row],[CARRERA]],Tabla15[[#This Row],[STATUS_01]])</f>
        <v>#REF!</v>
      </c>
      <c r="L33" s="78">
        <f>_xlfn.XLOOKUP(Tabla15[[#This Row],[CODIGO]],Tabla20[CODIGO],Tabla20[sbruto])</f>
        <v>80000</v>
      </c>
      <c r="M33" s="82">
        <f>_xlfn.XLOOKUP(Tabla15[[#This Row],[CODIGO]],Tabla20[CODIGO],Tabla20[Otros Descuentos])</f>
        <v>25</v>
      </c>
      <c r="N33" s="78">
        <f>_xlfn.XLOOKUP(Tabla15[[#This Row],[CODIGO]],Tabla20[CODIGO],Tabla20[sneto])</f>
        <v>67846.13</v>
      </c>
      <c r="O33" s="78" t="str">
        <f>_xlfn.XLOOKUP(Tabla15[[#This Row],[CODIGO]],Tabla20[CODIGO],Tabla20[PERIODO])</f>
        <v>08-2023</v>
      </c>
      <c r="P33" s="41">
        <f>Tabla15[[#This Row],[sbruto]]-SUM(Tabla15[[#This Row],[ISR]:[AFP]])-Tabla15[[#This Row],[SNETO]]</f>
        <v>12128.869999999995</v>
      </c>
      <c r="Q33" s="41">
        <f>_xlfn.XLOOKUP(Tabla15[[#This Row],[CODIGO]],Tabla20[CODIGO],Tabla20[ADP])</f>
        <v>0</v>
      </c>
      <c r="R33" s="61" t="str">
        <f>_xlfn.XLOOKUP(Tabla15[[#This Row],[cedula]],EMPXSEXO[NODOC],EMPXSEXO[GENERO])</f>
        <v>M</v>
      </c>
      <c r="S33" s="61" t="e">
        <f>_xlfn.XLOOKUP(Tabla15[[#This Row],[nomdepto2]],Tabla21[LUGAR],Tabla21[CODLUGAR])</f>
        <v>#REF!</v>
      </c>
      <c r="T33">
        <v>224</v>
      </c>
    </row>
    <row r="34" spans="1:20">
      <c r="A34" s="61" t="s">
        <v>2463</v>
      </c>
      <c r="B34" s="61" t="s">
        <v>2715</v>
      </c>
      <c r="C34" s="61" t="s">
        <v>2493</v>
      </c>
      <c r="D34" s="61" t="str">
        <f>Tabla15[[#This Row],[cedula]]&amp;Tabla15[[#This Row],[prog]]&amp;LEFT(Tabla15[[#This Row],[TIPO]],3)</f>
        <v>0011923091001FIJ</v>
      </c>
      <c r="E34" s="61" t="e">
        <f>_xlfn.XLOOKUP(Tabla15[[#This Row],[CODIGO]],#REF!,#REF!,_xlfn.XLOOKUP(Tabla15[[#This Row],[CODIGO]],Tabla20[CODIGO],Tabla20[nombre],"BUSCAR"))</f>
        <v>#REF!</v>
      </c>
      <c r="F34" s="61" t="e">
        <f>_xlfn.XLOOKUP(Tabla15[[#This Row],[CODIGO]],#REF!,#REF!,_xlfn.XLOOKUP(Tabla15[[#This Row],[CODIGO]],Tabla20[CODIGO],Tabla20[cargo],"BUSCAR"))</f>
        <v>#REF!</v>
      </c>
      <c r="G34" s="110" t="e">
        <f>_xlfn.XLOOKUP(Tabla15[[#This Row],[cedula]],#REF!,#REF!,"X")</f>
        <v>#REF!</v>
      </c>
      <c r="H34" s="61" t="str">
        <f>_xlfn.XLOOKUP(Tabla15[[#This Row],[ctapresup]],TBLTIPO[cta],TBLTIPO[Tipo Empleado])</f>
        <v>FIJO</v>
      </c>
      <c r="I34" s="92">
        <f>_xlfn.XLOOKUP(Tabla15[[#This Row],[cedula]],TCARRERA[CEDULA],TCARRERA[CATEGORIA DEL SERVIDOR],0)</f>
        <v>0</v>
      </c>
      <c r="J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" s="61" t="e">
        <f>IF(ISTEXT(Tabla15[[#This Row],[CARRERA]]),Tabla15[[#This Row],[CARRERA]],Tabla15[[#This Row],[STATUS_01]])</f>
        <v>#REF!</v>
      </c>
      <c r="L34" s="78">
        <f>_xlfn.XLOOKUP(Tabla15[[#This Row],[CODIGO]],Tabla20[CODIGO],Tabla20[sbruto])</f>
        <v>80000</v>
      </c>
      <c r="M34" s="79">
        <f>_xlfn.XLOOKUP(Tabla15[[#This Row],[CODIGO]],Tabla20[CODIGO],Tabla20[Otros Descuentos])</f>
        <v>1602.45</v>
      </c>
      <c r="N34" s="78">
        <f>_xlfn.XLOOKUP(Tabla15[[#This Row],[CODIGO]],Tabla20[CODIGO],Tabla20[sneto])</f>
        <v>66663.039999999994</v>
      </c>
      <c r="O34" s="78" t="str">
        <f>_xlfn.XLOOKUP(Tabla15[[#This Row],[CODIGO]],Tabla20[CODIGO],Tabla20[PERIODO])</f>
        <v>08-2023</v>
      </c>
      <c r="P34" s="41">
        <f>Tabla15[[#This Row],[sbruto]]-SUM(Tabla15[[#This Row],[ISR]:[AFP]])-Tabla15[[#This Row],[SNETO]]</f>
        <v>11734.510000000009</v>
      </c>
      <c r="Q34" s="41">
        <f>_xlfn.XLOOKUP(Tabla15[[#This Row],[CODIGO]],Tabla20[CODIGO],Tabla20[ADP])</f>
        <v>0</v>
      </c>
      <c r="R34" s="61" t="str">
        <f>_xlfn.XLOOKUP(Tabla15[[#This Row],[cedula]],EMPXSEXO[NODOC],EMPXSEXO[GENERO])</f>
        <v>F</v>
      </c>
      <c r="S34" s="61" t="e">
        <f>_xlfn.XLOOKUP(Tabla15[[#This Row],[nomdepto2]],Tabla21[LUGAR],Tabla21[CODLUGAR])</f>
        <v>#REF!</v>
      </c>
      <c r="T34">
        <v>328</v>
      </c>
    </row>
    <row r="35" spans="1:20">
      <c r="A35" s="61" t="s">
        <v>2463</v>
      </c>
      <c r="B35" s="61" t="s">
        <v>1710</v>
      </c>
      <c r="C35" s="61" t="s">
        <v>2493</v>
      </c>
      <c r="D35" s="61" t="str">
        <f>Tabla15[[#This Row],[cedula]]&amp;Tabla15[[#This Row],[prog]]&amp;LEFT(Tabla15[[#This Row],[TIPO]],3)</f>
        <v>0010079175501FIJ</v>
      </c>
      <c r="E35" s="61" t="e">
        <f>_xlfn.XLOOKUP(Tabla15[[#This Row],[CODIGO]],#REF!,#REF!,_xlfn.XLOOKUP(Tabla15[[#This Row],[CODIGO]],Tabla20[CODIGO],Tabla20[nombre],"BUSCAR"))</f>
        <v>#REF!</v>
      </c>
      <c r="F35" s="61" t="e">
        <f>_xlfn.XLOOKUP(Tabla15[[#This Row],[CODIGO]],#REF!,#REF!,_xlfn.XLOOKUP(Tabla15[[#This Row],[CODIGO]],Tabla20[CODIGO],Tabla20[cargo],"BUSCAR"))</f>
        <v>#REF!</v>
      </c>
      <c r="G35" s="110" t="e">
        <f>_xlfn.XLOOKUP(Tabla15[[#This Row],[cedula]],#REF!,#REF!,"X")</f>
        <v>#REF!</v>
      </c>
      <c r="H35" s="61" t="str">
        <f>_xlfn.XLOOKUP(Tabla15[[#This Row],[ctapresup]],TBLTIPO[cta],TBLTIPO[Tipo Empleado])</f>
        <v>FIJO</v>
      </c>
      <c r="I35" s="92">
        <f>_xlfn.XLOOKUP(Tabla15[[#This Row],[cedula]],TCARRERA[CEDULA],TCARRERA[CATEGORIA DEL SERVIDOR],0)</f>
        <v>0</v>
      </c>
      <c r="J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" s="61" t="e">
        <f>IF(ISTEXT(Tabla15[[#This Row],[CARRERA]]),Tabla15[[#This Row],[CARRERA]],Tabla15[[#This Row],[STATUS_01]])</f>
        <v>#REF!</v>
      </c>
      <c r="L35" s="78">
        <f>_xlfn.XLOOKUP(Tabla15[[#This Row],[CODIGO]],Tabla20[CODIGO],Tabla20[sbruto])</f>
        <v>70000</v>
      </c>
      <c r="M35" s="79">
        <f>_xlfn.XLOOKUP(Tabla15[[#This Row],[CODIGO]],Tabla20[CODIGO],Tabla20[Otros Descuentos])</f>
        <v>5325.9</v>
      </c>
      <c r="N35" s="78">
        <f>_xlfn.XLOOKUP(Tabla15[[#This Row],[CODIGO]],Tabla20[CODIGO],Tabla20[sneto])</f>
        <v>55799.6</v>
      </c>
      <c r="O35" s="78" t="str">
        <f>_xlfn.XLOOKUP(Tabla15[[#This Row],[CODIGO]],Tabla20[CODIGO],Tabla20[PERIODO])</f>
        <v>08-2023</v>
      </c>
      <c r="P35" s="41">
        <f>Tabla15[[#This Row],[sbruto]]-SUM(Tabla15[[#This Row],[ISR]:[AFP]])-Tabla15[[#This Row],[SNETO]]</f>
        <v>8874.5</v>
      </c>
      <c r="Q35" s="41">
        <f>_xlfn.XLOOKUP(Tabla15[[#This Row],[CODIGO]],Tabla20[CODIGO],Tabla20[ADP])</f>
        <v>0</v>
      </c>
      <c r="R35" s="61" t="str">
        <f>_xlfn.XLOOKUP(Tabla15[[#This Row],[cedula]],EMPXSEXO[NODOC],EMPXSEXO[GENERO])</f>
        <v>F</v>
      </c>
      <c r="S35" s="61" t="e">
        <f>_xlfn.XLOOKUP(Tabla15[[#This Row],[nomdepto2]],Tabla21[LUGAR],Tabla21[CODLUGAR])</f>
        <v>#REF!</v>
      </c>
      <c r="T35">
        <v>11</v>
      </c>
    </row>
    <row r="36" spans="1:20">
      <c r="A36" s="61" t="s">
        <v>2463</v>
      </c>
      <c r="B36" s="61" t="s">
        <v>1075</v>
      </c>
      <c r="C36" s="61" t="s">
        <v>2493</v>
      </c>
      <c r="D36" s="61" t="str">
        <f>Tabla15[[#This Row],[cedula]]&amp;Tabla15[[#This Row],[prog]]&amp;LEFT(Tabla15[[#This Row],[TIPO]],3)</f>
        <v>0011669775601FIJ</v>
      </c>
      <c r="E36" s="61" t="e">
        <f>_xlfn.XLOOKUP(Tabla15[[#This Row],[CODIGO]],#REF!,#REF!,_xlfn.XLOOKUP(Tabla15[[#This Row],[CODIGO]],Tabla20[CODIGO],Tabla20[nombre],"BUSCAR"))</f>
        <v>#REF!</v>
      </c>
      <c r="F36" s="61" t="e">
        <f>_xlfn.XLOOKUP(Tabla15[[#This Row],[CODIGO]],#REF!,#REF!,_xlfn.XLOOKUP(Tabla15[[#This Row],[CODIGO]],Tabla20[CODIGO],Tabla20[cargo],"BUSCAR"))</f>
        <v>#REF!</v>
      </c>
      <c r="G36" s="110" t="e">
        <f>_xlfn.XLOOKUP(Tabla15[[#This Row],[cedula]],#REF!,#REF!,"X")</f>
        <v>#REF!</v>
      </c>
      <c r="H36" s="61" t="str">
        <f>_xlfn.XLOOKUP(Tabla15[[#This Row],[ctapresup]],TBLTIPO[cta],TBLTIPO[Tipo Empleado])</f>
        <v>FIJO</v>
      </c>
      <c r="I36" s="92" t="str">
        <f>_xlfn.XLOOKUP(Tabla15[[#This Row],[cedula]],TCARRERA[CEDULA],TCARRERA[CATEGORIA DEL SERVIDOR],0)</f>
        <v>CARRERA ADMINISTRATIVA</v>
      </c>
      <c r="J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6" s="61" t="str">
        <f>IF(ISTEXT(Tabla15[[#This Row],[CARRERA]]),Tabla15[[#This Row],[CARRERA]],Tabla15[[#This Row],[STATUS_01]])</f>
        <v>CARRERA ADMINISTRATIVA</v>
      </c>
      <c r="L36" s="78">
        <f>_xlfn.XLOOKUP(Tabla15[[#This Row],[CODIGO]],Tabla20[CODIGO],Tabla20[sbruto])</f>
        <v>65000</v>
      </c>
      <c r="M36" s="82">
        <f>_xlfn.XLOOKUP(Tabla15[[#This Row],[CODIGO]],Tabla20[CODIGO],Tabla20[Otros Descuentos])</f>
        <v>1902.45</v>
      </c>
      <c r="N36" s="78">
        <f>_xlfn.XLOOKUP(Tabla15[[#This Row],[CODIGO]],Tabla20[CODIGO],Tabla20[sneto])</f>
        <v>55143.96</v>
      </c>
      <c r="O36" s="78" t="str">
        <f>_xlfn.XLOOKUP(Tabla15[[#This Row],[CODIGO]],Tabla20[CODIGO],Tabla20[PERIODO])</f>
        <v>08-2023</v>
      </c>
      <c r="P36" s="41">
        <f>Tabla15[[#This Row],[sbruto]]-SUM(Tabla15[[#This Row],[ISR]:[AFP]])-Tabla15[[#This Row],[SNETO]]</f>
        <v>7953.5900000000038</v>
      </c>
      <c r="Q36" s="41">
        <f>_xlfn.XLOOKUP(Tabla15[[#This Row],[CODIGO]],Tabla20[CODIGO],Tabla20[ADP])</f>
        <v>0</v>
      </c>
      <c r="R36" s="61" t="str">
        <f>_xlfn.XLOOKUP(Tabla15[[#This Row],[cedula]],EMPXSEXO[NODOC],EMPXSEXO[GENERO])</f>
        <v>F</v>
      </c>
      <c r="S36" s="61" t="e">
        <f>_xlfn.XLOOKUP(Tabla15[[#This Row],[nomdepto2]],Tabla21[LUGAR],Tabla21[CODLUGAR])</f>
        <v>#REF!</v>
      </c>
      <c r="T36">
        <v>16</v>
      </c>
    </row>
    <row r="37" spans="1:20">
      <c r="A37" s="61" t="s">
        <v>2463</v>
      </c>
      <c r="B37" s="61" t="s">
        <v>1924</v>
      </c>
      <c r="C37" s="61" t="s">
        <v>2493</v>
      </c>
      <c r="D37" s="61" t="str">
        <f>Tabla15[[#This Row],[cedula]]&amp;Tabla15[[#This Row],[prog]]&amp;LEFT(Tabla15[[#This Row],[TIPO]],3)</f>
        <v>4021473340001FIJ</v>
      </c>
      <c r="E37" s="61" t="e">
        <f>_xlfn.XLOOKUP(Tabla15[[#This Row],[CODIGO]],#REF!,#REF!,_xlfn.XLOOKUP(Tabla15[[#This Row],[CODIGO]],Tabla20[CODIGO],Tabla20[nombre],"BUSCAR"))</f>
        <v>#REF!</v>
      </c>
      <c r="F37" s="61" t="e">
        <f>_xlfn.XLOOKUP(Tabla15[[#This Row],[CODIGO]],#REF!,#REF!,_xlfn.XLOOKUP(Tabla15[[#This Row],[CODIGO]],Tabla20[CODIGO],Tabla20[cargo],"BUSCAR"))</f>
        <v>#REF!</v>
      </c>
      <c r="G37" s="110" t="e">
        <f>_xlfn.XLOOKUP(Tabla15[[#This Row],[cedula]],#REF!,#REF!,"X")</f>
        <v>#REF!</v>
      </c>
      <c r="H37" s="61" t="str">
        <f>_xlfn.XLOOKUP(Tabla15[[#This Row],[ctapresup]],TBLTIPO[cta],TBLTIPO[Tipo Empleado])</f>
        <v>FIJO</v>
      </c>
      <c r="I37" s="92">
        <f>_xlfn.XLOOKUP(Tabla15[[#This Row],[cedula]],TCARRERA[CEDULA],TCARRERA[CATEGORIA DEL SERVIDOR],0)</f>
        <v>0</v>
      </c>
      <c r="J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7" s="61" t="e">
        <f>IF(ISTEXT(Tabla15[[#This Row],[CARRERA]]),Tabla15[[#This Row],[CARRERA]],Tabla15[[#This Row],[STATUS_01]])</f>
        <v>#REF!</v>
      </c>
      <c r="L37" s="78">
        <f>_xlfn.XLOOKUP(Tabla15[[#This Row],[CODIGO]],Tabla20[CODIGO],Tabla20[sbruto])</f>
        <v>65000</v>
      </c>
      <c r="M37" s="82">
        <f>_xlfn.XLOOKUP(Tabla15[[#This Row],[CODIGO]],Tabla20[CODIGO],Tabla20[Otros Descuentos])</f>
        <v>2521</v>
      </c>
      <c r="N37" s="78">
        <f>_xlfn.XLOOKUP(Tabla15[[#This Row],[CODIGO]],Tabla20[CODIGO],Tabla20[sneto])</f>
        <v>54209.919999999998</v>
      </c>
      <c r="O37" s="78" t="str">
        <f>_xlfn.XLOOKUP(Tabla15[[#This Row],[CODIGO]],Tabla20[CODIGO],Tabla20[PERIODO])</f>
        <v>08-2023</v>
      </c>
      <c r="P37" s="41">
        <f>Tabla15[[#This Row],[sbruto]]-SUM(Tabla15[[#This Row],[ISR]:[AFP]])-Tabla15[[#This Row],[SNETO]]</f>
        <v>8269.0800000000017</v>
      </c>
      <c r="Q37" s="41">
        <f>_xlfn.XLOOKUP(Tabla15[[#This Row],[CODIGO]],Tabla20[CODIGO],Tabla20[ADP])</f>
        <v>0</v>
      </c>
      <c r="R37" s="61" t="str">
        <f>_xlfn.XLOOKUP(Tabla15[[#This Row],[cedula]],EMPXSEXO[NODOC],EMPXSEXO[GENERO])</f>
        <v>F</v>
      </c>
      <c r="S37" s="61" t="e">
        <f>_xlfn.XLOOKUP(Tabla15[[#This Row],[nomdepto2]],Tabla21[LUGAR],Tabla21[CODLUGAR])</f>
        <v>#REF!</v>
      </c>
      <c r="T37">
        <v>384</v>
      </c>
    </row>
    <row r="38" spans="1:20" hidden="1">
      <c r="A38" s="61" t="s">
        <v>2462</v>
      </c>
      <c r="B38" s="61" t="s">
        <v>2259</v>
      </c>
      <c r="C38" s="61" t="s">
        <v>2493</v>
      </c>
      <c r="D38" s="61" t="str">
        <f>Tabla15[[#This Row],[cedula]]&amp;Tabla15[[#This Row],[prog]]&amp;LEFT(Tabla15[[#This Row],[TIPO]],3)</f>
        <v>0010071897201TEM</v>
      </c>
      <c r="E38" s="61" t="e">
        <f>_xlfn.XLOOKUP(Tabla15[[#This Row],[CODIGO]],#REF!,#REF!,_xlfn.XLOOKUP(Tabla15[[#This Row],[CODIGO]],Tabla20[CODIGO],Tabla20[nombre],"BUSCAR"))</f>
        <v>#REF!</v>
      </c>
      <c r="F38" s="61" t="e">
        <f>_xlfn.XLOOKUP(Tabla15[[#This Row],[CODIGO]],#REF!,#REF!,_xlfn.XLOOKUP(Tabla15[[#This Row],[CODIGO]],Tabla20[CODIGO],Tabla20[cargo],"BUSCAR"))</f>
        <v>#REF!</v>
      </c>
      <c r="G38" s="110" t="e">
        <f>_xlfn.XLOOKUP(Tabla15[[#This Row],[cedula]],#REF!,#REF!,"X")</f>
        <v>#REF!</v>
      </c>
      <c r="H38" s="61" t="str">
        <f>_xlfn.XLOOKUP(Tabla15[[#This Row],[ctapresup]],TBLTIPO[cta],TBLTIPO[Tipo Empleado])</f>
        <v>TEMPORALES</v>
      </c>
      <c r="I38" s="92">
        <f>_xlfn.XLOOKUP(Tabla15[[#This Row],[cedula]],TCARRERA[CEDULA],TCARRERA[CATEGORIA DEL SERVIDOR],0)</f>
        <v>0</v>
      </c>
      <c r="J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" s="61" t="e">
        <f>IF(ISTEXT(Tabla15[[#This Row],[CARRERA]]),Tabla15[[#This Row],[CARRERA]],Tabla15[[#This Row],[STATUS_01]])</f>
        <v>#REF!</v>
      </c>
      <c r="L38" s="78">
        <f>_xlfn.XLOOKUP(Tabla15[[#This Row],[CODIGO]],Tabla20[CODIGO],Tabla20[sbruto])</f>
        <v>65000</v>
      </c>
      <c r="M38" s="78">
        <f>_xlfn.XLOOKUP(Tabla15[[#This Row],[CODIGO]],Tabla20[CODIGO],Tabla20[Otros Descuentos])</f>
        <v>25</v>
      </c>
      <c r="N38" s="78">
        <f>_xlfn.XLOOKUP(Tabla15[[#This Row],[CODIGO]],Tabla20[CODIGO],Tabla20[sneto])</f>
        <v>56705.919999999998</v>
      </c>
      <c r="O38" s="78" t="str">
        <f>_xlfn.XLOOKUP(Tabla15[[#This Row],[CODIGO]],Tabla20[CODIGO],Tabla20[PERIODO])</f>
        <v>08-2023</v>
      </c>
      <c r="P38" s="41">
        <f>Tabla15[[#This Row],[sbruto]]-SUM(Tabla15[[#This Row],[ISR]:[AFP]])-Tabla15[[#This Row],[SNETO]]</f>
        <v>8269.0800000000017</v>
      </c>
      <c r="Q38" s="41">
        <f>_xlfn.XLOOKUP(Tabla15[[#This Row],[CODIGO]],Tabla20[CODIGO],Tabla20[ADP])</f>
        <v>0</v>
      </c>
      <c r="R38" s="61" t="str">
        <f>_xlfn.XLOOKUP(Tabla15[[#This Row],[cedula]],EMPXSEXO[NODOC],EMPXSEXO[GENERO])</f>
        <v>M</v>
      </c>
      <c r="S38" s="61" t="e">
        <f>_xlfn.XLOOKUP(Tabla15[[#This Row],[nomdepto2]],Tabla21[LUGAR],Tabla21[CODLUGAR])</f>
        <v>#REF!</v>
      </c>
      <c r="T38">
        <v>948</v>
      </c>
    </row>
    <row r="39" spans="1:20" hidden="1">
      <c r="A39" s="61" t="s">
        <v>2462</v>
      </c>
      <c r="B39" s="61" t="s">
        <v>2780</v>
      </c>
      <c r="C39" s="61" t="s">
        <v>2493</v>
      </c>
      <c r="D39" s="61" t="str">
        <f>Tabla15[[#This Row],[cedula]]&amp;Tabla15[[#This Row],[prog]]&amp;LEFT(Tabla15[[#This Row],[TIPO]],3)</f>
        <v>0011790322901TEM</v>
      </c>
      <c r="E39" s="61" t="e">
        <f>_xlfn.XLOOKUP(Tabla15[[#This Row],[CODIGO]],#REF!,#REF!,_xlfn.XLOOKUP(Tabla15[[#This Row],[CODIGO]],Tabla20[CODIGO],Tabla20[nombre],"BUSCAR"))</f>
        <v>#REF!</v>
      </c>
      <c r="F39" s="61" t="e">
        <f>_xlfn.XLOOKUP(Tabla15[[#This Row],[CODIGO]],#REF!,#REF!,_xlfn.XLOOKUP(Tabla15[[#This Row],[CODIGO]],Tabla20[CODIGO],Tabla20[cargo],"BUSCAR"))</f>
        <v>#REF!</v>
      </c>
      <c r="G39" s="110" t="e">
        <f>_xlfn.XLOOKUP(Tabla15[[#This Row],[cedula]],#REF!,#REF!,"X")</f>
        <v>#REF!</v>
      </c>
      <c r="H39" s="61" t="str">
        <f>_xlfn.XLOOKUP(Tabla15[[#This Row],[ctapresup]],TBLTIPO[cta],TBLTIPO[Tipo Empleado])</f>
        <v>TEMPORALES</v>
      </c>
      <c r="I39" s="92">
        <f>_xlfn.XLOOKUP(Tabla15[[#This Row],[cedula]],TCARRERA[CEDULA],TCARRERA[CATEGORIA DEL SERVIDOR],0)</f>
        <v>0</v>
      </c>
      <c r="J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" s="61" t="e">
        <f>IF(ISTEXT(Tabla15[[#This Row],[CARRERA]]),Tabla15[[#This Row],[CARRERA]],Tabla15[[#This Row],[STATUS_01]])</f>
        <v>#REF!</v>
      </c>
      <c r="L39" s="78" t="e">
        <f>_xlfn.XLOOKUP(Tabla15[[#This Row],[CODIGO]],Tabla20[CODIGO],Tabla20[sbruto])</f>
        <v>#N/A</v>
      </c>
      <c r="M39" s="82" t="e">
        <f>_xlfn.XLOOKUP(Tabla15[[#This Row],[CODIGO]],Tabla20[CODIGO],Tabla20[Otros Descuentos])</f>
        <v>#N/A</v>
      </c>
      <c r="N39" s="78" t="e">
        <f>_xlfn.XLOOKUP(Tabla15[[#This Row],[CODIGO]],Tabla20[CODIGO],Tabla20[sneto])</f>
        <v>#N/A</v>
      </c>
      <c r="O39" s="78" t="e">
        <f>_xlfn.XLOOKUP(Tabla15[[#This Row],[CODIGO]],Tabla20[CODIGO],Tabla20[PERIODO])</f>
        <v>#N/A</v>
      </c>
      <c r="P39" s="41" t="e">
        <f>Tabla15[[#This Row],[sbruto]]-SUM(Tabla15[[#This Row],[ISR]:[AFP]])-Tabla15[[#This Row],[SNETO]]</f>
        <v>#N/A</v>
      </c>
      <c r="Q39" s="41" t="e">
        <f>_xlfn.XLOOKUP(Tabla15[[#This Row],[CODIGO]],Tabla20[CODIGO],Tabla20[ADP])</f>
        <v>#N/A</v>
      </c>
      <c r="R39" s="61" t="str">
        <f>_xlfn.XLOOKUP(Tabla15[[#This Row],[cedula]],EMPXSEXO[NODOC],EMPXSEXO[GENERO])</f>
        <v>M</v>
      </c>
      <c r="S39" s="61" t="e">
        <f>_xlfn.XLOOKUP(Tabla15[[#This Row],[nomdepto2]],Tabla21[LUGAR],Tabla21[CODLUGAR])</f>
        <v>#REF!</v>
      </c>
      <c r="T39">
        <v>895</v>
      </c>
    </row>
    <row r="40" spans="1:20" hidden="1">
      <c r="A40" s="61" t="s">
        <v>3284</v>
      </c>
      <c r="B40" s="61" t="s">
        <v>3447</v>
      </c>
      <c r="C40" s="61" t="s">
        <v>2493</v>
      </c>
      <c r="D40" s="61" t="str">
        <f>Tabla15[[#This Row],[cedula]]&amp;Tabla15[[#This Row],[prog]]&amp;LEFT(Tabla15[[#This Row],[TIPO]],3)</f>
        <v>0010007368301CAR</v>
      </c>
      <c r="E40" s="61" t="e">
        <f>_xlfn.XLOOKUP(Tabla15[[#This Row],[CODIGO]],#REF!,#REF!,_xlfn.XLOOKUP(Tabla15[[#This Row],[CODIGO]],Tabla20[CODIGO],Tabla20[nombre],"BUSCAR"))</f>
        <v>#REF!</v>
      </c>
      <c r="F40" s="61" t="e">
        <f>_xlfn.XLOOKUP(Tabla15[[#This Row],[CODIGO]],#REF!,#REF!,_xlfn.XLOOKUP(Tabla15[[#This Row],[CODIGO]],Tabla20[CODIGO],Tabla20[cargo],"BUSCAR"))</f>
        <v>#REF!</v>
      </c>
      <c r="G40" s="110" t="e">
        <f>_xlfn.XLOOKUP(Tabla15[[#This Row],[cedula]],#REF!,#REF!,"X")</f>
        <v>#REF!</v>
      </c>
      <c r="H40" s="61" t="str">
        <f>_xlfn.XLOOKUP(Tabla15[[#This Row],[ctapresup]],TBLTIPO[cta],TBLTIPO[Tipo Empleado])</f>
        <v>CARACTER EVENTUAL</v>
      </c>
      <c r="I40" s="92">
        <f>_xlfn.XLOOKUP(Tabla15[[#This Row],[cedula]],TCARRERA[CEDULA],TCARRERA[CATEGORIA DEL SERVIDOR],0)</f>
        <v>0</v>
      </c>
      <c r="J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" s="61" t="e">
        <f>IF(ISTEXT(Tabla15[[#This Row],[CARRERA]]),Tabla15[[#This Row],[CARRERA]],Tabla15[[#This Row],[STATUS_01]])</f>
        <v>#REF!</v>
      </c>
      <c r="L40" s="78">
        <f>_xlfn.XLOOKUP(Tabla15[[#This Row],[CODIGO]],Tabla20[CODIGO],Tabla20[sbruto])</f>
        <v>55666.67</v>
      </c>
      <c r="M40" s="82">
        <f>_xlfn.XLOOKUP(Tabla15[[#This Row],[CODIGO]],Tabla20[CODIGO],Tabla20[Otros Descuentos])</f>
        <v>25</v>
      </c>
      <c r="N40" s="78">
        <f>_xlfn.XLOOKUP(Tabla15[[#This Row],[CODIGO]],Tabla20[CODIGO],Tabla20[sneto])</f>
        <v>49680.54</v>
      </c>
      <c r="O40" s="78" t="str">
        <f>_xlfn.XLOOKUP(Tabla15[[#This Row],[CODIGO]],Tabla20[CODIGO],Tabla20[PERIODO])</f>
        <v>08-2023</v>
      </c>
      <c r="P40" s="41">
        <f>Tabla15[[#This Row],[sbruto]]-SUM(Tabla15[[#This Row],[ISR]:[AFP]])-Tabla15[[#This Row],[SNETO]]</f>
        <v>5961.1299999999974</v>
      </c>
      <c r="Q40" s="41">
        <f>_xlfn.XLOOKUP(Tabla15[[#This Row],[CODIGO]],Tabla20[CODIGO],Tabla20[ADP])</f>
        <v>0</v>
      </c>
      <c r="R40" s="61" t="str">
        <f>_xlfn.XLOOKUP(Tabla15[[#This Row],[cedula]],EMPXSEXO[NODOC],EMPXSEXO[GENERO])</f>
        <v>F</v>
      </c>
      <c r="S40" s="61" t="e">
        <f>_xlfn.XLOOKUP(Tabla15[[#This Row],[nomdepto2]],Tabla21[LUGAR],Tabla21[CODLUGAR])</f>
        <v>#REF!</v>
      </c>
      <c r="T40">
        <v>1126</v>
      </c>
    </row>
    <row r="41" spans="1:20">
      <c r="A41" s="61" t="s">
        <v>2463</v>
      </c>
      <c r="B41" s="61" t="s">
        <v>1095</v>
      </c>
      <c r="C41" s="61" t="s">
        <v>2493</v>
      </c>
      <c r="D41" s="61" t="str">
        <f>Tabla15[[#This Row],[cedula]]&amp;Tabla15[[#This Row],[prog]]&amp;LEFT(Tabla15[[#This Row],[TIPO]],3)</f>
        <v>0010826826901FIJ</v>
      </c>
      <c r="E41" s="61" t="e">
        <f>_xlfn.XLOOKUP(Tabla15[[#This Row],[CODIGO]],#REF!,#REF!,_xlfn.XLOOKUP(Tabla15[[#This Row],[CODIGO]],Tabla20[CODIGO],Tabla20[nombre],"BUSCAR"))</f>
        <v>#REF!</v>
      </c>
      <c r="F41" s="61" t="e">
        <f>_xlfn.XLOOKUP(Tabla15[[#This Row],[CODIGO]],#REF!,#REF!,_xlfn.XLOOKUP(Tabla15[[#This Row],[CODIGO]],Tabla20[CODIGO],Tabla20[cargo],"BUSCAR"))</f>
        <v>#REF!</v>
      </c>
      <c r="G41" s="110" t="e">
        <f>_xlfn.XLOOKUP(Tabla15[[#This Row],[cedula]],#REF!,#REF!,"X")</f>
        <v>#REF!</v>
      </c>
      <c r="H41" s="61" t="str">
        <f>_xlfn.XLOOKUP(Tabla15[[#This Row],[ctapresup]],TBLTIPO[cta],TBLTIPO[Tipo Empleado])</f>
        <v>FIJO</v>
      </c>
      <c r="I41" s="92" t="str">
        <f>_xlfn.XLOOKUP(Tabla15[[#This Row],[cedula]],TCARRERA[CEDULA],TCARRERA[CATEGORIA DEL SERVIDOR],0)</f>
        <v>CARRERA ADMINISTRATIVA</v>
      </c>
      <c r="J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1" s="61" t="str">
        <f>IF(ISTEXT(Tabla15[[#This Row],[CARRERA]]),Tabla15[[#This Row],[CARRERA]],Tabla15[[#This Row],[STATUS_01]])</f>
        <v>CARRERA ADMINISTRATIVA</v>
      </c>
      <c r="L41" s="78">
        <f>_xlfn.XLOOKUP(Tabla15[[#This Row],[CODIGO]],Tabla20[CODIGO],Tabla20[sbruto])</f>
        <v>55000</v>
      </c>
      <c r="M41" s="82">
        <f>_xlfn.XLOOKUP(Tabla15[[#This Row],[CODIGO]],Tabla20[CODIGO],Tabla20[Otros Descuentos])</f>
        <v>35497.97</v>
      </c>
      <c r="N41" s="81">
        <f>_xlfn.XLOOKUP(Tabla15[[#This Row],[CODIGO]],Tabla20[CODIGO],Tabla20[sneto])</f>
        <v>13691.85</v>
      </c>
      <c r="O41" s="81" t="str">
        <f>_xlfn.XLOOKUP(Tabla15[[#This Row],[CODIGO]],Tabla20[CODIGO],Tabla20[PERIODO])</f>
        <v>08-2023</v>
      </c>
      <c r="P41" s="41">
        <f>Tabla15[[#This Row],[sbruto]]-SUM(Tabla15[[#This Row],[ISR]:[AFP]])-Tabla15[[#This Row],[SNETO]]</f>
        <v>5810.18</v>
      </c>
      <c r="Q41" s="41">
        <f>_xlfn.XLOOKUP(Tabla15[[#This Row],[CODIGO]],Tabla20[CODIGO],Tabla20[ADP])</f>
        <v>0</v>
      </c>
      <c r="R41" s="61" t="str">
        <f>_xlfn.XLOOKUP(Tabla15[[#This Row],[cedula]],EMPXSEXO[NODOC],EMPXSEXO[GENERO])</f>
        <v>F</v>
      </c>
      <c r="S41" s="61" t="e">
        <f>_xlfn.XLOOKUP(Tabla15[[#This Row],[nomdepto2]],Tabla21[LUGAR],Tabla21[CODLUGAR])</f>
        <v>#REF!</v>
      </c>
      <c r="T41">
        <v>138</v>
      </c>
    </row>
    <row r="42" spans="1:20" hidden="1">
      <c r="A42" s="61" t="s">
        <v>2464</v>
      </c>
      <c r="B42" s="61" t="s">
        <v>3709</v>
      </c>
      <c r="C42" s="61" t="s">
        <v>2493</v>
      </c>
      <c r="D42" s="61" t="str">
        <f>Tabla15[[#This Row],[cedula]]&amp;Tabla15[[#This Row],[prog]]&amp;LEFT(Tabla15[[#This Row],[TIPO]],3)</f>
        <v>0340046167301SEG</v>
      </c>
      <c r="E42" s="61" t="e">
        <f>_xlfn.XLOOKUP(Tabla15[[#This Row],[CODIGO]],#REF!,#REF!,_xlfn.XLOOKUP(Tabla15[[#This Row],[CODIGO]],Tabla20[CODIGO],Tabla20[nombre],"BUSCAR"))</f>
        <v>#REF!</v>
      </c>
      <c r="F42" s="61" t="e">
        <f>_xlfn.XLOOKUP(Tabla15[[#This Row],[CODIGO]],#REF!,#REF!,_xlfn.XLOOKUP(Tabla15[[#This Row],[CODIGO]],Tabla20[CODIGO],Tabla20[cargo],"BUSCAR"))</f>
        <v>#REF!</v>
      </c>
      <c r="G42" s="110" t="e">
        <f>_xlfn.XLOOKUP(Tabla15[[#This Row],[cedula]],#REF!,#REF!,"X")</f>
        <v>#REF!</v>
      </c>
      <c r="H42" s="61" t="str">
        <f>_xlfn.XLOOKUP(Tabla15[[#This Row],[ctapresup]],TBLTIPO[cta],TBLTIPO[Tipo Empleado])</f>
        <v>SEGURIDAD</v>
      </c>
      <c r="I42" s="92">
        <f>_xlfn.XLOOKUP(Tabla15[[#This Row],[cedula]],TCARRERA[CEDULA],TCARRERA[CATEGORIA DEL SERVIDOR],0)</f>
        <v>0</v>
      </c>
      <c r="J4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2" s="61" t="e">
        <f>IF(ISTEXT(Tabla15[[#This Row],[CARRERA]]),Tabla15[[#This Row],[CARRERA]],Tabla15[[#This Row],[STATUS_01]])</f>
        <v>#REF!</v>
      </c>
      <c r="L42" s="78">
        <f>_xlfn.XLOOKUP(Tabla15[[#This Row],[CODIGO]],Tabla20[CODIGO],Tabla20[sbruto])</f>
        <v>55000</v>
      </c>
      <c r="M42" s="81">
        <f>_xlfn.XLOOKUP(Tabla15[[#This Row],[CODIGO]],Tabla20[CODIGO],Tabla20[Otros Descuentos])</f>
        <v>0</v>
      </c>
      <c r="N42" s="81">
        <f>_xlfn.XLOOKUP(Tabla15[[#This Row],[CODIGO]],Tabla20[CODIGO],Tabla20[sneto])</f>
        <v>51804.12</v>
      </c>
      <c r="O42" s="81" t="str">
        <f>_xlfn.XLOOKUP(Tabla15[[#This Row],[CODIGO]],Tabla20[CODIGO],Tabla20[PERIODO])</f>
        <v>08-2023</v>
      </c>
      <c r="P42" s="41">
        <f>Tabla15[[#This Row],[sbruto]]-SUM(Tabla15[[#This Row],[ISR]:[AFP]])-Tabla15[[#This Row],[SNETO]]</f>
        <v>3195.8799999999974</v>
      </c>
      <c r="Q42" s="41">
        <f>_xlfn.XLOOKUP(Tabla15[[#This Row],[CODIGO]],Tabla20[CODIGO],Tabla20[ADP])</f>
        <v>0</v>
      </c>
      <c r="R42" s="61" t="str">
        <f>_xlfn.XLOOKUP(Tabla15[[#This Row],[cedula]],EMPXSEXO[NODOC],EMPXSEXO[GENERO])</f>
        <v>M</v>
      </c>
      <c r="S42" s="61" t="e">
        <f>_xlfn.XLOOKUP(Tabla15[[#This Row],[nomdepto2]],Tabla21[LUGAR],Tabla21[CODLUGAR])</f>
        <v>#REF!</v>
      </c>
      <c r="T42">
        <v>1211</v>
      </c>
    </row>
    <row r="43" spans="1:20" hidden="1">
      <c r="A43" s="99" t="s">
        <v>2464</v>
      </c>
      <c r="B43" s="99" t="s">
        <v>2416</v>
      </c>
      <c r="C43" s="99" t="s">
        <v>2493</v>
      </c>
      <c r="D43" s="99" t="str">
        <f>Tabla15[[#This Row],[cedula]]&amp;Tabla15[[#This Row],[prog]]&amp;LEFT(Tabla15[[#This Row],[TIPO]],3)</f>
        <v>0011180810101SEG</v>
      </c>
      <c r="E43" s="99" t="e">
        <f>_xlfn.XLOOKUP(Tabla15[[#This Row],[CODIGO]],#REF!,#REF!,_xlfn.XLOOKUP(Tabla15[[#This Row],[CODIGO]],Tabla20[CODIGO],Tabla20[nombre],"BUSCAR"))</f>
        <v>#REF!</v>
      </c>
      <c r="F43" s="100" t="e">
        <f>_xlfn.XLOOKUP(Tabla15[[#This Row],[CODIGO]],#REF!,#REF!,_xlfn.XLOOKUP(Tabla15[[#This Row],[CODIGO]],Tabla20[CODIGO],Tabla20[cargo],"BUSCAR"))</f>
        <v>#REF!</v>
      </c>
      <c r="G43" s="110" t="e">
        <f>_xlfn.XLOOKUP(Tabla15[[#This Row],[cedula]],#REF!,#REF!,"X")</f>
        <v>#REF!</v>
      </c>
      <c r="H43" s="100" t="str">
        <f>_xlfn.XLOOKUP(Tabla15[[#This Row],[ctapresup]],TBLTIPO[cta],TBLTIPO[Tipo Empleado])</f>
        <v>SEGURIDAD</v>
      </c>
      <c r="I43" s="92">
        <f>_xlfn.XLOOKUP(Tabla15[[#This Row],[cedula]],TCARRERA[CEDULA],TCARRERA[CATEGORIA DEL SERVIDOR],0)</f>
        <v>0</v>
      </c>
      <c r="J4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3" s="103" t="e">
        <f>IF(ISTEXT(Tabla15[[#This Row],[CARRERA]]),Tabla15[[#This Row],[CARRERA]],Tabla15[[#This Row],[STATUS_01]])</f>
        <v>#REF!</v>
      </c>
      <c r="L43" s="41">
        <f>_xlfn.XLOOKUP(Tabla15[[#This Row],[CODIGO]],Tabla20[CODIGO],Tabla20[sbruto])</f>
        <v>55000</v>
      </c>
      <c r="M43" s="122">
        <f>_xlfn.XLOOKUP(Tabla15[[#This Row],[CODIGO]],Tabla20[CODIGO],Tabla20[Otros Descuentos])</f>
        <v>0</v>
      </c>
      <c r="N43" s="109">
        <f>_xlfn.XLOOKUP(Tabla15[[#This Row],[CODIGO]],Tabla20[CODIGO],Tabla20[sneto])</f>
        <v>51804.12</v>
      </c>
      <c r="O43" s="101" t="str">
        <f>_xlfn.XLOOKUP(Tabla15[[#This Row],[CODIGO]],Tabla20[CODIGO],Tabla20[PERIODO])</f>
        <v>08-2023</v>
      </c>
      <c r="P43" s="41">
        <f>Tabla15[[#This Row],[sbruto]]-SUM(Tabla15[[#This Row],[ISR]:[AFP]])-Tabla15[[#This Row],[SNETO]]</f>
        <v>3195.8799999999974</v>
      </c>
      <c r="Q43" s="41">
        <f>_xlfn.XLOOKUP(Tabla15[[#This Row],[CODIGO]],Tabla20[CODIGO],Tabla20[ADP])</f>
        <v>0</v>
      </c>
      <c r="R43" s="99" t="str">
        <f>_xlfn.XLOOKUP(Tabla15[[#This Row],[cedula]],EMPXSEXO[NODOC],EMPXSEXO[GENERO])</f>
        <v>F</v>
      </c>
      <c r="S43" s="123" t="e">
        <f>_xlfn.XLOOKUP(Tabla15[[#This Row],[nomdepto2]],Tabla21[LUGAR],Tabla21[CODLUGAR])</f>
        <v>#REF!</v>
      </c>
      <c r="T43">
        <v>1262</v>
      </c>
    </row>
    <row r="44" spans="1:20">
      <c r="A44" s="61" t="s">
        <v>2463</v>
      </c>
      <c r="B44" s="61" t="s">
        <v>1811</v>
      </c>
      <c r="C44" s="61" t="s">
        <v>2493</v>
      </c>
      <c r="D44" s="61" t="str">
        <f>Tabla15[[#This Row],[cedula]]&amp;Tabla15[[#This Row],[prog]]&amp;LEFT(Tabla15[[#This Row],[TIPO]],3)</f>
        <v>0010062184601FIJ</v>
      </c>
      <c r="E44" s="61" t="e">
        <f>_xlfn.XLOOKUP(Tabla15[[#This Row],[CODIGO]],#REF!,#REF!,_xlfn.XLOOKUP(Tabla15[[#This Row],[CODIGO]],Tabla20[CODIGO],Tabla20[nombre],"BUSCAR"))</f>
        <v>#REF!</v>
      </c>
      <c r="F44" s="61" t="e">
        <f>_xlfn.XLOOKUP(Tabla15[[#This Row],[CODIGO]],#REF!,#REF!,_xlfn.XLOOKUP(Tabla15[[#This Row],[CODIGO]],Tabla20[CODIGO],Tabla20[cargo],"BUSCAR"))</f>
        <v>#REF!</v>
      </c>
      <c r="G44" s="110" t="e">
        <f>_xlfn.XLOOKUP(Tabla15[[#This Row],[cedula]],#REF!,#REF!,"X")</f>
        <v>#REF!</v>
      </c>
      <c r="H44" s="61" t="str">
        <f>_xlfn.XLOOKUP(Tabla15[[#This Row],[ctapresup]],TBLTIPO[cta],TBLTIPO[Tipo Empleado])</f>
        <v>FIJO</v>
      </c>
      <c r="I44" s="92">
        <f>_xlfn.XLOOKUP(Tabla15[[#This Row],[cedula]],TCARRERA[CEDULA],TCARRERA[CATEGORIA DEL SERVIDOR],0)</f>
        <v>0</v>
      </c>
      <c r="J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4" s="61" t="e">
        <f>IF(ISTEXT(Tabla15[[#This Row],[CARRERA]]),Tabla15[[#This Row],[CARRERA]],Tabla15[[#This Row],[STATUS_01]])</f>
        <v>#REF!</v>
      </c>
      <c r="L44" s="78">
        <f>_xlfn.XLOOKUP(Tabla15[[#This Row],[CODIGO]],Tabla20[CODIGO],Tabla20[sbruto])</f>
        <v>50000</v>
      </c>
      <c r="M44" s="81">
        <f>_xlfn.XLOOKUP(Tabla15[[#This Row],[CODIGO]],Tabla20[CODIGO],Tabla20[Otros Descuentos])</f>
        <v>22458.99</v>
      </c>
      <c r="N44" s="78">
        <f>_xlfn.XLOOKUP(Tabla15[[#This Row],[CODIGO]],Tabla20[CODIGO],Tabla20[sneto])</f>
        <v>22732.01</v>
      </c>
      <c r="O44" s="78" t="str">
        <f>_xlfn.XLOOKUP(Tabla15[[#This Row],[CODIGO]],Tabla20[CODIGO],Tabla20[PERIODO])</f>
        <v>08-2023</v>
      </c>
      <c r="P44" s="41">
        <f>Tabla15[[#This Row],[sbruto]]-SUM(Tabla15[[#This Row],[ISR]:[AFP]])-Tabla15[[#This Row],[SNETO]]</f>
        <v>4809</v>
      </c>
      <c r="Q44" s="41">
        <f>_xlfn.XLOOKUP(Tabla15[[#This Row],[CODIGO]],Tabla20[CODIGO],Tabla20[ADP])</f>
        <v>0</v>
      </c>
      <c r="R44" s="61" t="str">
        <f>_xlfn.XLOOKUP(Tabla15[[#This Row],[cedula]],EMPXSEXO[NODOC],EMPXSEXO[GENERO])</f>
        <v>M</v>
      </c>
      <c r="S44" s="61" t="e">
        <f>_xlfn.XLOOKUP(Tabla15[[#This Row],[nomdepto2]],Tabla21[LUGAR],Tabla21[CODLUGAR])</f>
        <v>#REF!</v>
      </c>
      <c r="T44">
        <v>197</v>
      </c>
    </row>
    <row r="45" spans="1:20">
      <c r="A45" s="61" t="s">
        <v>2463</v>
      </c>
      <c r="B45" s="61" t="s">
        <v>1212</v>
      </c>
      <c r="C45" s="61" t="s">
        <v>2493</v>
      </c>
      <c r="D45" s="61" t="str">
        <f>Tabla15[[#This Row],[cedula]]&amp;Tabla15[[#This Row],[prog]]&amp;LEFT(Tabla15[[#This Row],[TIPO]],3)</f>
        <v>0011092996501FIJ</v>
      </c>
      <c r="E45" s="61" t="e">
        <f>_xlfn.XLOOKUP(Tabla15[[#This Row],[CODIGO]],#REF!,#REF!,_xlfn.XLOOKUP(Tabla15[[#This Row],[CODIGO]],Tabla20[CODIGO],Tabla20[nombre],"BUSCAR"))</f>
        <v>#REF!</v>
      </c>
      <c r="F45" s="61" t="e">
        <f>_xlfn.XLOOKUP(Tabla15[[#This Row],[CODIGO]],#REF!,#REF!,_xlfn.XLOOKUP(Tabla15[[#This Row],[CODIGO]],Tabla20[CODIGO],Tabla20[cargo],"BUSCAR"))</f>
        <v>#REF!</v>
      </c>
      <c r="G45" s="110" t="e">
        <f>_xlfn.XLOOKUP(Tabla15[[#This Row],[cedula]],#REF!,#REF!,"X")</f>
        <v>#REF!</v>
      </c>
      <c r="H45" s="61" t="str">
        <f>_xlfn.XLOOKUP(Tabla15[[#This Row],[ctapresup]],TBLTIPO[cta],TBLTIPO[Tipo Empleado])</f>
        <v>FIJO</v>
      </c>
      <c r="I45" s="92" t="str">
        <f>_xlfn.XLOOKUP(Tabla15[[#This Row],[cedula]],TCARRERA[CEDULA],TCARRERA[CATEGORIA DEL SERVIDOR],0)</f>
        <v>CARRERA ADMINISTRATIVA</v>
      </c>
      <c r="J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" s="61" t="str">
        <f>IF(ISTEXT(Tabla15[[#This Row],[CARRERA]]),Tabla15[[#This Row],[CARRERA]],Tabla15[[#This Row],[STATUS_01]])</f>
        <v>CARRERA ADMINISTRATIVA</v>
      </c>
      <c r="L45" s="78">
        <f>_xlfn.XLOOKUP(Tabla15[[#This Row],[CODIGO]],Tabla20[CODIGO],Tabla20[sbruto])</f>
        <v>50000</v>
      </c>
      <c r="M45" s="82">
        <f>_xlfn.XLOOKUP(Tabla15[[#This Row],[CODIGO]],Tabla20[CODIGO],Tabla20[Otros Descuentos])</f>
        <v>34580.89</v>
      </c>
      <c r="N45" s="81">
        <f>_xlfn.XLOOKUP(Tabla15[[#This Row],[CODIGO]],Tabla20[CODIGO],Tabla20[sneto])</f>
        <v>10846.73</v>
      </c>
      <c r="O45" s="81" t="str">
        <f>_xlfn.XLOOKUP(Tabla15[[#This Row],[CODIGO]],Tabla20[CODIGO],Tabla20[PERIODO])</f>
        <v>08-2023</v>
      </c>
      <c r="P45" s="41">
        <f>Tabla15[[#This Row],[sbruto]]-SUM(Tabla15[[#This Row],[ISR]:[AFP]])-Tabla15[[#This Row],[SNETO]]</f>
        <v>4572.3800000000047</v>
      </c>
      <c r="Q45" s="41">
        <f>_xlfn.XLOOKUP(Tabla15[[#This Row],[CODIGO]],Tabla20[CODIGO],Tabla20[ADP])</f>
        <v>0</v>
      </c>
      <c r="R45" s="61" t="str">
        <f>_xlfn.XLOOKUP(Tabla15[[#This Row],[cedula]],EMPXSEXO[NODOC],EMPXSEXO[GENERO])</f>
        <v>F</v>
      </c>
      <c r="S45" s="61" t="e">
        <f>_xlfn.XLOOKUP(Tabla15[[#This Row],[nomdepto2]],Tabla21[LUGAR],Tabla21[CODLUGAR])</f>
        <v>#REF!</v>
      </c>
      <c r="T45">
        <v>250</v>
      </c>
    </row>
    <row r="46" spans="1:20" hidden="1">
      <c r="A46" s="61" t="s">
        <v>2462</v>
      </c>
      <c r="B46" s="61" t="s">
        <v>2853</v>
      </c>
      <c r="C46" s="61" t="s">
        <v>2493</v>
      </c>
      <c r="D46" s="61" t="str">
        <f>Tabla15[[#This Row],[cedula]]&amp;Tabla15[[#This Row],[prog]]&amp;LEFT(Tabla15[[#This Row],[TIPO]],3)</f>
        <v>0011374584801TEM</v>
      </c>
      <c r="E46" s="61" t="e">
        <f>_xlfn.XLOOKUP(Tabla15[[#This Row],[CODIGO]],#REF!,#REF!,_xlfn.XLOOKUP(Tabla15[[#This Row],[CODIGO]],Tabla20[CODIGO],Tabla20[nombre],"BUSCAR"))</f>
        <v>#REF!</v>
      </c>
      <c r="F46" s="61" t="e">
        <f>_xlfn.XLOOKUP(Tabla15[[#This Row],[CODIGO]],#REF!,#REF!,_xlfn.XLOOKUP(Tabla15[[#This Row],[CODIGO]],Tabla20[CODIGO],Tabla20[cargo],"BUSCAR"))</f>
        <v>#REF!</v>
      </c>
      <c r="G46" s="110" t="e">
        <f>_xlfn.XLOOKUP(Tabla15[[#This Row],[cedula]],#REF!,#REF!,"X")</f>
        <v>#REF!</v>
      </c>
      <c r="H46" s="61" t="str">
        <f>_xlfn.XLOOKUP(Tabla15[[#This Row],[ctapresup]],TBLTIPO[cta],TBLTIPO[Tipo Empleado])</f>
        <v>TEMPORALES</v>
      </c>
      <c r="I46" s="92">
        <f>_xlfn.XLOOKUP(Tabla15[[#This Row],[cedula]],TCARRERA[CEDULA],TCARRERA[CATEGORIA DEL SERVIDOR],0)</f>
        <v>0</v>
      </c>
      <c r="J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6" s="61" t="e">
        <f>IF(ISTEXT(Tabla15[[#This Row],[CARRERA]]),Tabla15[[#This Row],[CARRERA]],Tabla15[[#This Row],[STATUS_01]])</f>
        <v>#REF!</v>
      </c>
      <c r="L46" s="78">
        <f>_xlfn.XLOOKUP(Tabla15[[#This Row],[CODIGO]],Tabla20[CODIGO],Tabla20[sbruto])</f>
        <v>50000</v>
      </c>
      <c r="M46" s="82">
        <f>_xlfn.XLOOKUP(Tabla15[[#This Row],[CODIGO]],Tabla20[CODIGO],Tabla20[Otros Descuentos])</f>
        <v>25</v>
      </c>
      <c r="N46" s="78">
        <f>_xlfn.XLOOKUP(Tabla15[[#This Row],[CODIGO]],Tabla20[CODIGO],Tabla20[sneto])</f>
        <v>45166</v>
      </c>
      <c r="O46" s="78" t="str">
        <f>_xlfn.XLOOKUP(Tabla15[[#This Row],[CODIGO]],Tabla20[CODIGO],Tabla20[PERIODO])</f>
        <v>08-2023</v>
      </c>
      <c r="P46" s="41">
        <f>Tabla15[[#This Row],[sbruto]]-SUM(Tabla15[[#This Row],[ISR]:[AFP]])-Tabla15[[#This Row],[SNETO]]</f>
        <v>4809</v>
      </c>
      <c r="Q46" s="41">
        <f>_xlfn.XLOOKUP(Tabla15[[#This Row],[CODIGO]],Tabla20[CODIGO],Tabla20[ADP])</f>
        <v>0</v>
      </c>
      <c r="R46" s="61" t="str">
        <f>_xlfn.XLOOKUP(Tabla15[[#This Row],[cedula]],EMPXSEXO[NODOC],EMPXSEXO[GENERO])</f>
        <v>M</v>
      </c>
      <c r="S46" s="61" t="e">
        <f>_xlfn.XLOOKUP(Tabla15[[#This Row],[nomdepto2]],Tabla21[LUGAR],Tabla21[CODLUGAR])</f>
        <v>#REF!</v>
      </c>
      <c r="T46">
        <v>961</v>
      </c>
    </row>
    <row r="47" spans="1:20" hidden="1">
      <c r="A47" s="61" t="s">
        <v>2462</v>
      </c>
      <c r="B47" s="61" t="s">
        <v>2862</v>
      </c>
      <c r="C47" s="61" t="s">
        <v>2493</v>
      </c>
      <c r="D47" s="61" t="str">
        <f>Tabla15[[#This Row],[cedula]]&amp;Tabla15[[#This Row],[prog]]&amp;LEFT(Tabla15[[#This Row],[TIPO]],3)</f>
        <v>0730000419401TEM</v>
      </c>
      <c r="E47" s="61" t="e">
        <f>_xlfn.XLOOKUP(Tabla15[[#This Row],[CODIGO]],#REF!,#REF!,_xlfn.XLOOKUP(Tabla15[[#This Row],[CODIGO]],Tabla20[CODIGO],Tabla20[nombre],"BUSCAR"))</f>
        <v>#REF!</v>
      </c>
      <c r="F47" s="61" t="e">
        <f>_xlfn.XLOOKUP(Tabla15[[#This Row],[CODIGO]],#REF!,#REF!,_xlfn.XLOOKUP(Tabla15[[#This Row],[CODIGO]],Tabla20[CODIGO],Tabla20[cargo],"BUSCAR"))</f>
        <v>#REF!</v>
      </c>
      <c r="G47" s="110" t="e">
        <f>_xlfn.XLOOKUP(Tabla15[[#This Row],[cedula]],#REF!,#REF!,"X")</f>
        <v>#REF!</v>
      </c>
      <c r="H47" s="61" t="str">
        <f>_xlfn.XLOOKUP(Tabla15[[#This Row],[ctapresup]],TBLTIPO[cta],TBLTIPO[Tipo Empleado])</f>
        <v>TEMPORALES</v>
      </c>
      <c r="I47" s="92">
        <f>_xlfn.XLOOKUP(Tabla15[[#This Row],[cedula]],TCARRERA[CEDULA],TCARRERA[CATEGORIA DEL SERVIDOR],0)</f>
        <v>0</v>
      </c>
      <c r="J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" s="61" t="e">
        <f>IF(ISTEXT(Tabla15[[#This Row],[CARRERA]]),Tabla15[[#This Row],[CARRERA]],Tabla15[[#This Row],[STATUS_01]])</f>
        <v>#REF!</v>
      </c>
      <c r="L47" s="78">
        <f>_xlfn.XLOOKUP(Tabla15[[#This Row],[CODIGO]],Tabla20[CODIGO],Tabla20[sbruto])</f>
        <v>50000</v>
      </c>
      <c r="M47" s="82">
        <f>_xlfn.XLOOKUP(Tabla15[[#This Row],[CODIGO]],Tabla20[CODIGO],Tabla20[Otros Descuentos])</f>
        <v>25</v>
      </c>
      <c r="N47" s="78">
        <f>_xlfn.XLOOKUP(Tabla15[[#This Row],[CODIGO]],Tabla20[CODIGO],Tabla20[sneto])</f>
        <v>45166</v>
      </c>
      <c r="O47" s="78" t="str">
        <f>_xlfn.XLOOKUP(Tabla15[[#This Row],[CODIGO]],Tabla20[CODIGO],Tabla20[PERIODO])</f>
        <v>08-2023</v>
      </c>
      <c r="P47" s="41">
        <f>Tabla15[[#This Row],[sbruto]]-SUM(Tabla15[[#This Row],[ISR]:[AFP]])-Tabla15[[#This Row],[SNETO]]</f>
        <v>4809</v>
      </c>
      <c r="Q47" s="41">
        <f>_xlfn.XLOOKUP(Tabla15[[#This Row],[CODIGO]],Tabla20[CODIGO],Tabla20[ADP])</f>
        <v>0</v>
      </c>
      <c r="R47" s="61" t="str">
        <f>_xlfn.XLOOKUP(Tabla15[[#This Row],[cedula]],EMPXSEXO[NODOC],EMPXSEXO[GENERO])</f>
        <v>M</v>
      </c>
      <c r="S47" s="61" t="e">
        <f>_xlfn.XLOOKUP(Tabla15[[#This Row],[nomdepto2]],Tabla21[LUGAR],Tabla21[CODLUGAR])</f>
        <v>#REF!</v>
      </c>
      <c r="T47">
        <v>967</v>
      </c>
    </row>
    <row r="48" spans="1:20" hidden="1">
      <c r="A48" s="61" t="s">
        <v>2464</v>
      </c>
      <c r="B48" s="61" t="s">
        <v>2368</v>
      </c>
      <c r="C48" s="61" t="s">
        <v>2493</v>
      </c>
      <c r="D48" s="61" t="str">
        <f>Tabla15[[#This Row],[cedula]]&amp;Tabla15[[#This Row],[prog]]&amp;LEFT(Tabla15[[#This Row],[TIPO]],3)</f>
        <v>0011889626501SEG</v>
      </c>
      <c r="E48" s="61" t="e">
        <f>_xlfn.XLOOKUP(Tabla15[[#This Row],[CODIGO]],#REF!,#REF!,_xlfn.XLOOKUP(Tabla15[[#This Row],[CODIGO]],Tabla20[CODIGO],Tabla20[nombre],"BUSCAR"))</f>
        <v>#REF!</v>
      </c>
      <c r="F48" s="61" t="e">
        <f>_xlfn.XLOOKUP(Tabla15[[#This Row],[CODIGO]],#REF!,#REF!,_xlfn.XLOOKUP(Tabla15[[#This Row],[CODIGO]],Tabla20[CODIGO],Tabla20[cargo],"BUSCAR"))</f>
        <v>#REF!</v>
      </c>
      <c r="G48" s="110" t="e">
        <f>_xlfn.XLOOKUP(Tabla15[[#This Row],[cedula]],#REF!,#REF!,"X")</f>
        <v>#REF!</v>
      </c>
      <c r="H48" s="61" t="str">
        <f>_xlfn.XLOOKUP(Tabla15[[#This Row],[ctapresup]],TBLTIPO[cta],TBLTIPO[Tipo Empleado])</f>
        <v>SEGURIDAD</v>
      </c>
      <c r="I48" s="92">
        <f>_xlfn.XLOOKUP(Tabla15[[#This Row],[cedula]],TCARRERA[CEDULA],TCARRERA[CATEGORIA DEL SERVIDOR],0)</f>
        <v>0</v>
      </c>
      <c r="J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" s="61" t="e">
        <f>IF(ISTEXT(Tabla15[[#This Row],[CARRERA]]),Tabla15[[#This Row],[CARRERA]],Tabla15[[#This Row],[STATUS_01]])</f>
        <v>#REF!</v>
      </c>
      <c r="L48" s="78">
        <f>_xlfn.XLOOKUP(Tabla15[[#This Row],[CODIGO]],Tabla20[CODIGO],Tabla20[sbruto])</f>
        <v>45000</v>
      </c>
      <c r="M48" s="82">
        <f>_xlfn.XLOOKUP(Tabla15[[#This Row],[CODIGO]],Tabla20[CODIGO],Tabla20[Otros Descuentos])</f>
        <v>0</v>
      </c>
      <c r="N48" s="78">
        <f>_xlfn.XLOOKUP(Tabla15[[#This Row],[CODIGO]],Tabla20[CODIGO],Tabla20[sneto])</f>
        <v>43452.75</v>
      </c>
      <c r="O48" s="78" t="str">
        <f>_xlfn.XLOOKUP(Tabla15[[#This Row],[CODIGO]],Tabla20[CODIGO],Tabla20[PERIODO])</f>
        <v>08-2023</v>
      </c>
      <c r="P48" s="41">
        <f>Tabla15[[#This Row],[sbruto]]-SUM(Tabla15[[#This Row],[ISR]:[AFP]])-Tabla15[[#This Row],[SNETO]]</f>
        <v>1547.25</v>
      </c>
      <c r="Q48" s="41">
        <f>_xlfn.XLOOKUP(Tabla15[[#This Row],[CODIGO]],Tabla20[CODIGO],Tabla20[ADP])</f>
        <v>0</v>
      </c>
      <c r="R48" s="61" t="str">
        <f>_xlfn.XLOOKUP(Tabla15[[#This Row],[cedula]],EMPXSEXO[NODOC],EMPXSEXO[GENERO])</f>
        <v>M</v>
      </c>
      <c r="S48" s="61" t="e">
        <f>_xlfn.XLOOKUP(Tabla15[[#This Row],[nomdepto2]],Tabla21[LUGAR],Tabla21[CODLUGAR])</f>
        <v>#REF!</v>
      </c>
      <c r="T48">
        <v>1184</v>
      </c>
    </row>
    <row r="49" spans="1:20">
      <c r="A49" s="61" t="s">
        <v>2463</v>
      </c>
      <c r="B49" s="61" t="s">
        <v>1774</v>
      </c>
      <c r="C49" s="61" t="s">
        <v>2493</v>
      </c>
      <c r="D49" s="61" t="str">
        <f>Tabla15[[#This Row],[cedula]]&amp;Tabla15[[#This Row],[prog]]&amp;LEFT(Tabla15[[#This Row],[TIPO]],3)</f>
        <v>0011011432901FIJ</v>
      </c>
      <c r="E49" s="61" t="e">
        <f>_xlfn.XLOOKUP(Tabla15[[#This Row],[CODIGO]],#REF!,#REF!,_xlfn.XLOOKUP(Tabla15[[#This Row],[CODIGO]],Tabla20[CODIGO],Tabla20[nombre],"BUSCAR"))</f>
        <v>#REF!</v>
      </c>
      <c r="F49" s="61" t="e">
        <f>_xlfn.XLOOKUP(Tabla15[[#This Row],[CODIGO]],#REF!,#REF!,_xlfn.XLOOKUP(Tabla15[[#This Row],[CODIGO]],Tabla20[CODIGO],Tabla20[cargo],"BUSCAR"))</f>
        <v>#REF!</v>
      </c>
      <c r="G49" s="110" t="e">
        <f>_xlfn.XLOOKUP(Tabla15[[#This Row],[cedula]],#REF!,#REF!,"X")</f>
        <v>#REF!</v>
      </c>
      <c r="H49" s="61" t="str">
        <f>_xlfn.XLOOKUP(Tabla15[[#This Row],[ctapresup]],TBLTIPO[cta],TBLTIPO[Tipo Empleado])</f>
        <v>FIJO</v>
      </c>
      <c r="I49" s="92">
        <f>_xlfn.XLOOKUP(Tabla15[[#This Row],[cedula]],TCARRERA[CEDULA],TCARRERA[CATEGORIA DEL SERVIDOR],0)</f>
        <v>0</v>
      </c>
      <c r="J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9" s="61" t="e">
        <f>IF(ISTEXT(Tabla15[[#This Row],[CARRERA]]),Tabla15[[#This Row],[CARRERA]],Tabla15[[#This Row],[STATUS_01]])</f>
        <v>#REF!</v>
      </c>
      <c r="L49" s="78">
        <f>_xlfn.XLOOKUP(Tabla15[[#This Row],[CODIGO]],Tabla20[CODIGO],Tabla20[sbruto])</f>
        <v>45000</v>
      </c>
      <c r="M49" s="82">
        <f>_xlfn.XLOOKUP(Tabla15[[#This Row],[CODIGO]],Tabla20[CODIGO],Tabla20[Otros Descuentos])</f>
        <v>25</v>
      </c>
      <c r="N49" s="78">
        <f>_xlfn.XLOOKUP(Tabla15[[#This Row],[CODIGO]],Tabla20[CODIGO],Tabla20[sneto])</f>
        <v>41167.17</v>
      </c>
      <c r="O49" s="78" t="str">
        <f>_xlfn.XLOOKUP(Tabla15[[#This Row],[CODIGO]],Tabla20[CODIGO],Tabla20[PERIODO])</f>
        <v>08-2023</v>
      </c>
      <c r="P49" s="41">
        <f>Tabla15[[#This Row],[sbruto]]-SUM(Tabla15[[#This Row],[ISR]:[AFP]])-Tabla15[[#This Row],[SNETO]]</f>
        <v>3807.8300000000017</v>
      </c>
      <c r="Q49" s="41">
        <f>_xlfn.XLOOKUP(Tabla15[[#This Row],[CODIGO]],Tabla20[CODIGO],Tabla20[ADP])</f>
        <v>0</v>
      </c>
      <c r="R49" s="61" t="str">
        <f>_xlfn.XLOOKUP(Tabla15[[#This Row],[cedula]],EMPXSEXO[NODOC],EMPXSEXO[GENERO])</f>
        <v>M</v>
      </c>
      <c r="S49" s="61" t="e">
        <f>_xlfn.XLOOKUP(Tabla15[[#This Row],[nomdepto2]],Tabla21[LUGAR],Tabla21[CODLUGAR])</f>
        <v>#REF!</v>
      </c>
      <c r="T49">
        <v>143</v>
      </c>
    </row>
    <row r="50" spans="1:20" hidden="1">
      <c r="A50" s="99" t="s">
        <v>2464</v>
      </c>
      <c r="B50" s="99" t="s">
        <v>2406</v>
      </c>
      <c r="C50" s="99" t="s">
        <v>2493</v>
      </c>
      <c r="D50" s="99" t="str">
        <f>Tabla15[[#This Row],[cedula]]&amp;Tabla15[[#This Row],[prog]]&amp;LEFT(Tabla15[[#This Row],[TIPO]],3)</f>
        <v>4022636818701SEG</v>
      </c>
      <c r="E50" s="99" t="e">
        <f>_xlfn.XLOOKUP(Tabla15[[#This Row],[CODIGO]],#REF!,#REF!,_xlfn.XLOOKUP(Tabla15[[#This Row],[CODIGO]],Tabla20[CODIGO],Tabla20[nombre],"BUSCAR"))</f>
        <v>#REF!</v>
      </c>
      <c r="F50" s="100" t="e">
        <f>_xlfn.XLOOKUP(Tabla15[[#This Row],[CODIGO]],#REF!,#REF!,_xlfn.XLOOKUP(Tabla15[[#This Row],[CODIGO]],Tabla20[CODIGO],Tabla20[cargo],"BUSCAR"))</f>
        <v>#REF!</v>
      </c>
      <c r="G50" s="110" t="e">
        <f>_xlfn.XLOOKUP(Tabla15[[#This Row],[cedula]],#REF!,#REF!,"X")</f>
        <v>#REF!</v>
      </c>
      <c r="H50" s="100" t="str">
        <f>_xlfn.XLOOKUP(Tabla15[[#This Row],[ctapresup]],TBLTIPO[cta],TBLTIPO[Tipo Empleado])</f>
        <v>SEGURIDAD</v>
      </c>
      <c r="I50" s="92">
        <f>_xlfn.XLOOKUP(Tabla15[[#This Row],[cedula]],TCARRERA[CEDULA],TCARRERA[CATEGORIA DEL SERVIDOR],0)</f>
        <v>0</v>
      </c>
      <c r="J5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0" s="103" t="e">
        <f>IF(ISTEXT(Tabla15[[#This Row],[CARRERA]]),Tabla15[[#This Row],[CARRERA]],Tabla15[[#This Row],[STATUS_01]])</f>
        <v>#REF!</v>
      </c>
      <c r="L50" s="41">
        <f>_xlfn.XLOOKUP(Tabla15[[#This Row],[CODIGO]],Tabla20[CODIGO],Tabla20[sbruto])</f>
        <v>45000</v>
      </c>
      <c r="M50" s="122">
        <f>_xlfn.XLOOKUP(Tabla15[[#This Row],[CODIGO]],Tabla20[CODIGO],Tabla20[Otros Descuentos])</f>
        <v>0</v>
      </c>
      <c r="N50" s="109">
        <f>_xlfn.XLOOKUP(Tabla15[[#This Row],[CODIGO]],Tabla20[CODIGO],Tabla20[sneto])</f>
        <v>43452.75</v>
      </c>
      <c r="O50" s="101" t="str">
        <f>_xlfn.XLOOKUP(Tabla15[[#This Row],[CODIGO]],Tabla20[CODIGO],Tabla20[PERIODO])</f>
        <v>08-2023</v>
      </c>
      <c r="P50" s="41">
        <f>Tabla15[[#This Row],[sbruto]]-SUM(Tabla15[[#This Row],[ISR]:[AFP]])-Tabla15[[#This Row],[SNETO]]</f>
        <v>1547.25</v>
      </c>
      <c r="Q50" s="41">
        <f>_xlfn.XLOOKUP(Tabla15[[#This Row],[CODIGO]],Tabla20[CODIGO],Tabla20[ADP])</f>
        <v>0</v>
      </c>
      <c r="R50" s="99" t="str">
        <f>_xlfn.XLOOKUP(Tabla15[[#This Row],[cedula]],EMPXSEXO[NODOC],EMPXSEXO[GENERO])</f>
        <v>M</v>
      </c>
      <c r="S50" s="123" t="e">
        <f>_xlfn.XLOOKUP(Tabla15[[#This Row],[nomdepto2]],Tabla21[LUGAR],Tabla21[CODLUGAR])</f>
        <v>#REF!</v>
      </c>
      <c r="T50">
        <v>1247</v>
      </c>
    </row>
    <row r="51" spans="1:20">
      <c r="A51" s="61" t="s">
        <v>2463</v>
      </c>
      <c r="B51" s="61" t="s">
        <v>1135</v>
      </c>
      <c r="C51" s="61" t="s">
        <v>2493</v>
      </c>
      <c r="D51" s="61" t="str">
        <f>Tabla15[[#This Row],[cedula]]&amp;Tabla15[[#This Row],[prog]]&amp;LEFT(Tabla15[[#This Row],[TIPO]],3)</f>
        <v>0910001341701FIJ</v>
      </c>
      <c r="E51" s="61" t="e">
        <f>_xlfn.XLOOKUP(Tabla15[[#This Row],[CODIGO]],#REF!,#REF!,_xlfn.XLOOKUP(Tabla15[[#This Row],[CODIGO]],Tabla20[CODIGO],Tabla20[nombre],"BUSCAR"))</f>
        <v>#REF!</v>
      </c>
      <c r="F51" s="61" t="e">
        <f>_xlfn.XLOOKUP(Tabla15[[#This Row],[CODIGO]],#REF!,#REF!,_xlfn.XLOOKUP(Tabla15[[#This Row],[CODIGO]],Tabla20[CODIGO],Tabla20[cargo],"BUSCAR"))</f>
        <v>#REF!</v>
      </c>
      <c r="G51" s="110" t="e">
        <f>_xlfn.XLOOKUP(Tabla15[[#This Row],[cedula]],#REF!,#REF!,"X")</f>
        <v>#REF!</v>
      </c>
      <c r="H51" s="61" t="str">
        <f>_xlfn.XLOOKUP(Tabla15[[#This Row],[ctapresup]],TBLTIPO[cta],TBLTIPO[Tipo Empleado])</f>
        <v>FIJO</v>
      </c>
      <c r="I51" s="92" t="str">
        <f>_xlfn.XLOOKUP(Tabla15[[#This Row],[cedula]],TCARRERA[CEDULA],TCARRERA[CATEGORIA DEL SERVIDOR],0)</f>
        <v>CARRERA ADMINISTRATIVA</v>
      </c>
      <c r="J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" s="61" t="str">
        <f>IF(ISTEXT(Tabla15[[#This Row],[CARRERA]]),Tabla15[[#This Row],[CARRERA]],Tabla15[[#This Row],[STATUS_01]])</f>
        <v>CARRERA ADMINISTRATIVA</v>
      </c>
      <c r="L51" s="78">
        <f>_xlfn.XLOOKUP(Tabla15[[#This Row],[CODIGO]],Tabla20[CODIGO],Tabla20[sbruto])</f>
        <v>40000</v>
      </c>
      <c r="M51" s="82">
        <f>_xlfn.XLOOKUP(Tabla15[[#This Row],[CODIGO]],Tabla20[CODIGO],Tabla20[Otros Descuentos])</f>
        <v>15806.56</v>
      </c>
      <c r="N51" s="78">
        <f>_xlfn.XLOOKUP(Tabla15[[#This Row],[CODIGO]],Tabla20[CODIGO],Tabla20[sneto])</f>
        <v>21386.79</v>
      </c>
      <c r="O51" s="78" t="str">
        <f>_xlfn.XLOOKUP(Tabla15[[#This Row],[CODIGO]],Tabla20[CODIGO],Tabla20[PERIODO])</f>
        <v>08-2023</v>
      </c>
      <c r="P51" s="41">
        <f>Tabla15[[#This Row],[sbruto]]-SUM(Tabla15[[#This Row],[ISR]:[AFP]])-Tabla15[[#This Row],[SNETO]]</f>
        <v>2806.6500000000015</v>
      </c>
      <c r="Q51" s="41">
        <f>_xlfn.XLOOKUP(Tabla15[[#This Row],[CODIGO]],Tabla20[CODIGO],Tabla20[ADP])</f>
        <v>0</v>
      </c>
      <c r="R51" s="61" t="str">
        <f>_xlfn.XLOOKUP(Tabla15[[#This Row],[cedula]],EMPXSEXO[NODOC],EMPXSEXO[GENERO])</f>
        <v>M</v>
      </c>
      <c r="S51" s="61" t="e">
        <f>_xlfn.XLOOKUP(Tabla15[[#This Row],[nomdepto2]],Tabla21[LUGAR],Tabla21[CODLUGAR])</f>
        <v>#REF!</v>
      </c>
      <c r="T51">
        <v>325</v>
      </c>
    </row>
    <row r="52" spans="1:20" hidden="1">
      <c r="A52" s="61" t="s">
        <v>2464</v>
      </c>
      <c r="B52" s="61" t="s">
        <v>2346</v>
      </c>
      <c r="C52" s="61" t="s">
        <v>2493</v>
      </c>
      <c r="D52" s="61" t="str">
        <f>Tabla15[[#This Row],[cedula]]&amp;Tabla15[[#This Row],[prog]]&amp;LEFT(Tabla15[[#This Row],[TIPO]],3)</f>
        <v>0011666000201SEG</v>
      </c>
      <c r="E52" s="61" t="e">
        <f>_xlfn.XLOOKUP(Tabla15[[#This Row],[CODIGO]],#REF!,#REF!,_xlfn.XLOOKUP(Tabla15[[#This Row],[CODIGO]],Tabla20[CODIGO],Tabla20[nombre],"BUSCAR"))</f>
        <v>#REF!</v>
      </c>
      <c r="F52" s="61" t="e">
        <f>_xlfn.XLOOKUP(Tabla15[[#This Row],[CODIGO]],#REF!,#REF!,_xlfn.XLOOKUP(Tabla15[[#This Row],[CODIGO]],Tabla20[CODIGO],Tabla20[cargo],"BUSCAR"))</f>
        <v>#REF!</v>
      </c>
      <c r="G52" s="110" t="e">
        <f>_xlfn.XLOOKUP(Tabla15[[#This Row],[cedula]],#REF!,#REF!,"X")</f>
        <v>#REF!</v>
      </c>
      <c r="H52" s="61" t="str">
        <f>_xlfn.XLOOKUP(Tabla15[[#This Row],[ctapresup]],TBLTIPO[cta],TBLTIPO[Tipo Empleado])</f>
        <v>SEGURIDAD</v>
      </c>
      <c r="I52" s="92">
        <f>_xlfn.XLOOKUP(Tabla15[[#This Row],[cedula]],TCARRERA[CEDULA],TCARRERA[CATEGORIA DEL SERVIDOR],0)</f>
        <v>0</v>
      </c>
      <c r="J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" s="61" t="e">
        <f>IF(ISTEXT(Tabla15[[#This Row],[CARRERA]]),Tabla15[[#This Row],[CARRERA]],Tabla15[[#This Row],[STATUS_01]])</f>
        <v>#REF!</v>
      </c>
      <c r="L52" s="78">
        <f>_xlfn.XLOOKUP(Tabla15[[#This Row],[CODIGO]],Tabla20[CODIGO],Tabla20[sbruto])</f>
        <v>36500</v>
      </c>
      <c r="M52" s="81">
        <f>_xlfn.XLOOKUP(Tabla15[[#This Row],[CODIGO]],Tabla20[CODIGO],Tabla20[Otros Descuentos])</f>
        <v>0</v>
      </c>
      <c r="N52" s="78">
        <f>_xlfn.XLOOKUP(Tabla15[[#This Row],[CODIGO]],Tabla20[CODIGO],Tabla20[sneto])</f>
        <v>36227.75</v>
      </c>
      <c r="O52" s="78" t="str">
        <f>_xlfn.XLOOKUP(Tabla15[[#This Row],[CODIGO]],Tabla20[CODIGO],Tabla20[PERIODO])</f>
        <v>08-2023</v>
      </c>
      <c r="P52" s="41">
        <f>Tabla15[[#This Row],[sbruto]]-SUM(Tabla15[[#This Row],[ISR]:[AFP]])-Tabla15[[#This Row],[SNETO]]</f>
        <v>272.25</v>
      </c>
      <c r="Q52" s="41">
        <f>_xlfn.XLOOKUP(Tabla15[[#This Row],[CODIGO]],Tabla20[CODIGO],Tabla20[ADP])</f>
        <v>0</v>
      </c>
      <c r="R52" s="61" t="str">
        <f>_xlfn.XLOOKUP(Tabla15[[#This Row],[cedula]],EMPXSEXO[NODOC],EMPXSEXO[GENERO])</f>
        <v>M</v>
      </c>
      <c r="S52" s="61" t="e">
        <f>_xlfn.XLOOKUP(Tabla15[[#This Row],[nomdepto2]],Tabla21[LUGAR],Tabla21[CODLUGAR])</f>
        <v>#REF!</v>
      </c>
      <c r="T52">
        <v>1157</v>
      </c>
    </row>
    <row r="53" spans="1:20">
      <c r="A53" s="61" t="s">
        <v>2463</v>
      </c>
      <c r="B53" s="61" t="s">
        <v>3539</v>
      </c>
      <c r="C53" s="61" t="s">
        <v>2493</v>
      </c>
      <c r="D53" s="61" t="str">
        <f>Tabla15[[#This Row],[cedula]]&amp;Tabla15[[#This Row],[prog]]&amp;LEFT(Tabla15[[#This Row],[TIPO]],3)</f>
        <v>4022643332001FIJ</v>
      </c>
      <c r="E53" s="61" t="e">
        <f>_xlfn.XLOOKUP(Tabla15[[#This Row],[CODIGO]],#REF!,#REF!,_xlfn.XLOOKUP(Tabla15[[#This Row],[CODIGO]],Tabla20[CODIGO],Tabla20[nombre],"BUSCAR"))</f>
        <v>#REF!</v>
      </c>
      <c r="F53" s="61" t="e">
        <f>_xlfn.XLOOKUP(Tabla15[[#This Row],[CODIGO]],#REF!,#REF!,_xlfn.XLOOKUP(Tabla15[[#This Row],[CODIGO]],Tabla20[CODIGO],Tabla20[cargo],"BUSCAR"))</f>
        <v>#REF!</v>
      </c>
      <c r="G53" s="110" t="e">
        <f>_xlfn.XLOOKUP(Tabla15[[#This Row],[cedula]],#REF!,#REF!,"X")</f>
        <v>#REF!</v>
      </c>
      <c r="H53" s="61" t="str">
        <f>_xlfn.XLOOKUP(Tabla15[[#This Row],[ctapresup]],TBLTIPO[cta],TBLTIPO[Tipo Empleado])</f>
        <v>FIJO</v>
      </c>
      <c r="I53" s="92">
        <f>_xlfn.XLOOKUP(Tabla15[[#This Row],[cedula]],TCARRERA[CEDULA],TCARRERA[CATEGORIA DEL SERVIDOR],0)</f>
        <v>0</v>
      </c>
      <c r="J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" s="61" t="e">
        <f>IF(ISTEXT(Tabla15[[#This Row],[CARRERA]]),Tabla15[[#This Row],[CARRERA]],Tabla15[[#This Row],[STATUS_01]])</f>
        <v>#REF!</v>
      </c>
      <c r="L53" s="78">
        <f>_xlfn.XLOOKUP(Tabla15[[#This Row],[CODIGO]],Tabla20[CODIGO],Tabla20[sbruto])</f>
        <v>35000</v>
      </c>
      <c r="M53" s="82">
        <f>_xlfn.XLOOKUP(Tabla15[[#This Row],[CODIGO]],Tabla20[CODIGO],Tabla20[Otros Descuentos])</f>
        <v>25</v>
      </c>
      <c r="N53" s="78">
        <f>_xlfn.XLOOKUP(Tabla15[[#This Row],[CODIGO]],Tabla20[CODIGO],Tabla20[sneto])</f>
        <v>32906.5</v>
      </c>
      <c r="O53" s="78" t="str">
        <f>_xlfn.XLOOKUP(Tabla15[[#This Row],[CODIGO]],Tabla20[CODIGO],Tabla20[PERIODO])</f>
        <v>08-2023</v>
      </c>
      <c r="P53" s="41">
        <f>Tabla15[[#This Row],[sbruto]]-SUM(Tabla15[[#This Row],[ISR]:[AFP]])-Tabla15[[#This Row],[SNETO]]</f>
        <v>2068.5</v>
      </c>
      <c r="Q53" s="41">
        <f>_xlfn.XLOOKUP(Tabla15[[#This Row],[CODIGO]],Tabla20[CODIGO],Tabla20[ADP])</f>
        <v>0</v>
      </c>
      <c r="R53" s="61" t="str">
        <f>_xlfn.XLOOKUP(Tabla15[[#This Row],[cedula]],EMPXSEXO[NODOC],EMPXSEXO[GENERO])</f>
        <v>F</v>
      </c>
      <c r="S53" s="61" t="e">
        <f>_xlfn.XLOOKUP(Tabla15[[#This Row],[nomdepto2]],Tabla21[LUGAR],Tabla21[CODLUGAR])</f>
        <v>#REF!</v>
      </c>
      <c r="T53">
        <v>191</v>
      </c>
    </row>
    <row r="54" spans="1:20">
      <c r="A54" s="61" t="s">
        <v>2463</v>
      </c>
      <c r="B54" s="61" t="s">
        <v>1980</v>
      </c>
      <c r="C54" s="61" t="s">
        <v>2493</v>
      </c>
      <c r="D54" s="61" t="str">
        <f>Tabla15[[#This Row],[cedula]]&amp;Tabla15[[#This Row],[prog]]&amp;LEFT(Tabla15[[#This Row],[TIPO]],3)</f>
        <v>0010290140201FIJ</v>
      </c>
      <c r="E54" s="61" t="e">
        <f>_xlfn.XLOOKUP(Tabla15[[#This Row],[CODIGO]],#REF!,#REF!,_xlfn.XLOOKUP(Tabla15[[#This Row],[CODIGO]],Tabla20[CODIGO],Tabla20[nombre],"BUSCAR"))</f>
        <v>#REF!</v>
      </c>
      <c r="F54" s="61" t="e">
        <f>_xlfn.XLOOKUP(Tabla15[[#This Row],[CODIGO]],#REF!,#REF!,_xlfn.XLOOKUP(Tabla15[[#This Row],[CODIGO]],Tabla20[CODIGO],Tabla20[cargo],"BUSCAR"))</f>
        <v>#REF!</v>
      </c>
      <c r="G54" s="110" t="e">
        <f>_xlfn.XLOOKUP(Tabla15[[#This Row],[cedula]],#REF!,#REF!,"X")</f>
        <v>#REF!</v>
      </c>
      <c r="H54" s="61" t="str">
        <f>_xlfn.XLOOKUP(Tabla15[[#This Row],[ctapresup]],TBLTIPO[cta],TBLTIPO[Tipo Empleado])</f>
        <v>FIJO</v>
      </c>
      <c r="I54" s="92">
        <f>_xlfn.XLOOKUP(Tabla15[[#This Row],[cedula]],TCARRERA[CEDULA],TCARRERA[CATEGORIA DEL SERVIDOR],0)</f>
        <v>0</v>
      </c>
      <c r="J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" s="61" t="e">
        <f>IF(ISTEXT(Tabla15[[#This Row],[CARRERA]]),Tabla15[[#This Row],[CARRERA]],Tabla15[[#This Row],[STATUS_01]])</f>
        <v>#REF!</v>
      </c>
      <c r="L54" s="78">
        <f>_xlfn.XLOOKUP(Tabla15[[#This Row],[CODIGO]],Tabla20[CODIGO],Tabla20[sbruto])</f>
        <v>35000</v>
      </c>
      <c r="M54" s="82">
        <f>_xlfn.XLOOKUP(Tabla15[[#This Row],[CODIGO]],Tabla20[CODIGO],Tabla20[Otros Descuentos])</f>
        <v>6901.8</v>
      </c>
      <c r="N54" s="78">
        <f>_xlfn.XLOOKUP(Tabla15[[#This Row],[CODIGO]],Tabla20[CODIGO],Tabla20[sneto])</f>
        <v>26029.7</v>
      </c>
      <c r="O54" s="78" t="str">
        <f>_xlfn.XLOOKUP(Tabla15[[#This Row],[CODIGO]],Tabla20[CODIGO],Tabla20[PERIODO])</f>
        <v>08-2023</v>
      </c>
      <c r="P54" s="41">
        <f>Tabla15[[#This Row],[sbruto]]-SUM(Tabla15[[#This Row],[ISR]:[AFP]])-Tabla15[[#This Row],[SNETO]]</f>
        <v>2068.5</v>
      </c>
      <c r="Q54" s="41">
        <f>_xlfn.XLOOKUP(Tabla15[[#This Row],[CODIGO]],Tabla20[CODIGO],Tabla20[ADP])</f>
        <v>0</v>
      </c>
      <c r="R54" s="61" t="str">
        <f>_xlfn.XLOOKUP(Tabla15[[#This Row],[cedula]],EMPXSEXO[NODOC],EMPXSEXO[GENERO])</f>
        <v>F</v>
      </c>
      <c r="S54" s="61" t="e">
        <f>_xlfn.XLOOKUP(Tabla15[[#This Row],[nomdepto2]],Tabla21[LUGAR],Tabla21[CODLUGAR])</f>
        <v>#REF!</v>
      </c>
      <c r="T54">
        <v>254</v>
      </c>
    </row>
    <row r="55" spans="1:20">
      <c r="A55" s="61" t="s">
        <v>2463</v>
      </c>
      <c r="B55" s="61" t="s">
        <v>1869</v>
      </c>
      <c r="C55" s="61" t="s">
        <v>2493</v>
      </c>
      <c r="D55" s="61" t="str">
        <f>Tabla15[[#This Row],[cedula]]&amp;Tabla15[[#This Row],[prog]]&amp;LEFT(Tabla15[[#This Row],[TIPO]],3)</f>
        <v>0011853481701FIJ</v>
      </c>
      <c r="E55" s="61" t="e">
        <f>_xlfn.XLOOKUP(Tabla15[[#This Row],[CODIGO]],#REF!,#REF!,_xlfn.XLOOKUP(Tabla15[[#This Row],[CODIGO]],Tabla20[CODIGO],Tabla20[nombre],"BUSCAR"))</f>
        <v>#REF!</v>
      </c>
      <c r="F55" s="61" t="e">
        <f>_xlfn.XLOOKUP(Tabla15[[#This Row],[CODIGO]],#REF!,#REF!,_xlfn.XLOOKUP(Tabla15[[#This Row],[CODIGO]],Tabla20[CODIGO],Tabla20[cargo],"BUSCAR"))</f>
        <v>#REF!</v>
      </c>
      <c r="G55" s="110" t="e">
        <f>_xlfn.XLOOKUP(Tabla15[[#This Row],[cedula]],#REF!,#REF!,"X")</f>
        <v>#REF!</v>
      </c>
      <c r="H55" s="61" t="str">
        <f>_xlfn.XLOOKUP(Tabla15[[#This Row],[ctapresup]],TBLTIPO[cta],TBLTIPO[Tipo Empleado])</f>
        <v>FIJO</v>
      </c>
      <c r="I55" s="92">
        <f>_xlfn.XLOOKUP(Tabla15[[#This Row],[cedula]],TCARRERA[CEDULA],TCARRERA[CATEGORIA DEL SERVIDOR],0)</f>
        <v>0</v>
      </c>
      <c r="J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" s="61" t="e">
        <f>IF(ISTEXT(Tabla15[[#This Row],[CARRERA]]),Tabla15[[#This Row],[CARRERA]],Tabla15[[#This Row],[STATUS_01]])</f>
        <v>#REF!</v>
      </c>
      <c r="L55" s="78">
        <f>_xlfn.XLOOKUP(Tabla15[[#This Row],[CODIGO]],Tabla20[CODIGO],Tabla20[sbruto])</f>
        <v>35000</v>
      </c>
      <c r="M55" s="81">
        <f>_xlfn.XLOOKUP(Tabla15[[#This Row],[CODIGO]],Tabla20[CODIGO],Tabla20[Otros Descuentos])</f>
        <v>25</v>
      </c>
      <c r="N55" s="78">
        <f>_xlfn.XLOOKUP(Tabla15[[#This Row],[CODIGO]],Tabla20[CODIGO],Tabla20[sneto])</f>
        <v>32906.5</v>
      </c>
      <c r="O55" s="78" t="str">
        <f>_xlfn.XLOOKUP(Tabla15[[#This Row],[CODIGO]],Tabla20[CODIGO],Tabla20[PERIODO])</f>
        <v>08-2023</v>
      </c>
      <c r="P55" s="41">
        <f>Tabla15[[#This Row],[sbruto]]-SUM(Tabla15[[#This Row],[ISR]:[AFP]])-Tabla15[[#This Row],[SNETO]]</f>
        <v>2068.5</v>
      </c>
      <c r="Q55" s="41">
        <f>_xlfn.XLOOKUP(Tabla15[[#This Row],[CODIGO]],Tabla20[CODIGO],Tabla20[ADP])</f>
        <v>0</v>
      </c>
      <c r="R55" s="61" t="str">
        <f>_xlfn.XLOOKUP(Tabla15[[#This Row],[cedula]],EMPXSEXO[NODOC],EMPXSEXO[GENERO])</f>
        <v>F</v>
      </c>
      <c r="S55" s="61" t="e">
        <f>_xlfn.XLOOKUP(Tabla15[[#This Row],[nomdepto2]],Tabla21[LUGAR],Tabla21[CODLUGAR])</f>
        <v>#REF!</v>
      </c>
      <c r="T55">
        <v>306</v>
      </c>
    </row>
    <row r="56" spans="1:20">
      <c r="A56" s="61" t="s">
        <v>2463</v>
      </c>
      <c r="B56" s="61" t="s">
        <v>1873</v>
      </c>
      <c r="C56" s="61" t="s">
        <v>2493</v>
      </c>
      <c r="D56" s="61" t="str">
        <f>Tabla15[[#This Row],[cedula]]&amp;Tabla15[[#This Row],[prog]]&amp;LEFT(Tabla15[[#This Row],[TIPO]],3)</f>
        <v>0010432854701FIJ</v>
      </c>
      <c r="E56" s="61" t="e">
        <f>_xlfn.XLOOKUP(Tabla15[[#This Row],[CODIGO]],#REF!,#REF!,_xlfn.XLOOKUP(Tabla15[[#This Row],[CODIGO]],Tabla20[CODIGO],Tabla20[nombre],"BUSCAR"))</f>
        <v>#REF!</v>
      </c>
      <c r="F56" s="61" t="e">
        <f>_xlfn.XLOOKUP(Tabla15[[#This Row],[CODIGO]],#REF!,#REF!,_xlfn.XLOOKUP(Tabla15[[#This Row],[CODIGO]],Tabla20[CODIGO],Tabla20[cargo],"BUSCAR"))</f>
        <v>#REF!</v>
      </c>
      <c r="G56" s="110" t="e">
        <f>_xlfn.XLOOKUP(Tabla15[[#This Row],[cedula]],#REF!,#REF!,"X")</f>
        <v>#REF!</v>
      </c>
      <c r="H56" s="61" t="str">
        <f>_xlfn.XLOOKUP(Tabla15[[#This Row],[ctapresup]],TBLTIPO[cta],TBLTIPO[Tipo Empleado])</f>
        <v>FIJO</v>
      </c>
      <c r="I56" s="92">
        <f>_xlfn.XLOOKUP(Tabla15[[#This Row],[cedula]],TCARRERA[CEDULA],TCARRERA[CATEGORIA DEL SERVIDOR],0)</f>
        <v>0</v>
      </c>
      <c r="J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6" s="61" t="e">
        <f>IF(ISTEXT(Tabla15[[#This Row],[CARRERA]]),Tabla15[[#This Row],[CARRERA]],Tabla15[[#This Row],[STATUS_01]])</f>
        <v>#REF!</v>
      </c>
      <c r="L56" s="78">
        <f>_xlfn.XLOOKUP(Tabla15[[#This Row],[CODIGO]],Tabla20[CODIGO],Tabla20[sbruto])</f>
        <v>35000</v>
      </c>
      <c r="M56" s="79">
        <f>_xlfn.XLOOKUP(Tabla15[[#This Row],[CODIGO]],Tabla20[CODIGO],Tabla20[Otros Descuentos])</f>
        <v>5825</v>
      </c>
      <c r="N56" s="78">
        <f>_xlfn.XLOOKUP(Tabla15[[#This Row],[CODIGO]],Tabla20[CODIGO],Tabla20[sneto])</f>
        <v>27106.5</v>
      </c>
      <c r="O56" s="78" t="str">
        <f>_xlfn.XLOOKUP(Tabla15[[#This Row],[CODIGO]],Tabla20[CODIGO],Tabla20[PERIODO])</f>
        <v>08-2023</v>
      </c>
      <c r="P56" s="41">
        <f>Tabla15[[#This Row],[sbruto]]-SUM(Tabla15[[#This Row],[ISR]:[AFP]])-Tabla15[[#This Row],[SNETO]]</f>
        <v>2068.5</v>
      </c>
      <c r="Q56" s="41">
        <f>_xlfn.XLOOKUP(Tabla15[[#This Row],[CODIGO]],Tabla20[CODIGO],Tabla20[ADP])</f>
        <v>0</v>
      </c>
      <c r="R56" s="61" t="str">
        <f>_xlfn.XLOOKUP(Tabla15[[#This Row],[cedula]],EMPXSEXO[NODOC],EMPXSEXO[GENERO])</f>
        <v>M</v>
      </c>
      <c r="S56" s="61" t="e">
        <f>_xlfn.XLOOKUP(Tabla15[[#This Row],[nomdepto2]],Tabla21[LUGAR],Tabla21[CODLUGAR])</f>
        <v>#REF!</v>
      </c>
      <c r="T56">
        <v>318</v>
      </c>
    </row>
    <row r="57" spans="1:20">
      <c r="A57" s="61" t="s">
        <v>2463</v>
      </c>
      <c r="B57" s="61" t="s">
        <v>1917</v>
      </c>
      <c r="C57" s="61" t="s">
        <v>2493</v>
      </c>
      <c r="D57" s="61" t="str">
        <f>Tabla15[[#This Row],[cedula]]&amp;Tabla15[[#This Row],[prog]]&amp;LEFT(Tabla15[[#This Row],[TIPO]],3)</f>
        <v>0040012856701FIJ</v>
      </c>
      <c r="E57" s="61" t="e">
        <f>_xlfn.XLOOKUP(Tabla15[[#This Row],[CODIGO]],#REF!,#REF!,_xlfn.XLOOKUP(Tabla15[[#This Row],[CODIGO]],Tabla20[CODIGO],Tabla20[nombre],"BUSCAR"))</f>
        <v>#REF!</v>
      </c>
      <c r="F57" s="61" t="e">
        <f>_xlfn.XLOOKUP(Tabla15[[#This Row],[CODIGO]],#REF!,#REF!,_xlfn.XLOOKUP(Tabla15[[#This Row],[CODIGO]],Tabla20[CODIGO],Tabla20[cargo],"BUSCAR"))</f>
        <v>#REF!</v>
      </c>
      <c r="G57" s="110" t="e">
        <f>_xlfn.XLOOKUP(Tabla15[[#This Row],[cedula]],#REF!,#REF!,"X")</f>
        <v>#REF!</v>
      </c>
      <c r="H57" s="61" t="str">
        <f>_xlfn.XLOOKUP(Tabla15[[#This Row],[ctapresup]],TBLTIPO[cta],TBLTIPO[Tipo Empleado])</f>
        <v>FIJO</v>
      </c>
      <c r="I57" s="92">
        <f>_xlfn.XLOOKUP(Tabla15[[#This Row],[cedula]],TCARRERA[CEDULA],TCARRERA[CATEGORIA DEL SERVIDOR],0)</f>
        <v>0</v>
      </c>
      <c r="J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" s="61" t="e">
        <f>IF(ISTEXT(Tabla15[[#This Row],[CARRERA]]),Tabla15[[#This Row],[CARRERA]],Tabla15[[#This Row],[STATUS_01]])</f>
        <v>#REF!</v>
      </c>
      <c r="L57" s="78">
        <f>_xlfn.XLOOKUP(Tabla15[[#This Row],[CODIGO]],Tabla20[CODIGO],Tabla20[sbruto])</f>
        <v>35000</v>
      </c>
      <c r="M57" s="82">
        <f>_xlfn.XLOOKUP(Tabla15[[#This Row],[CODIGO]],Tabla20[CODIGO],Tabla20[Otros Descuentos])</f>
        <v>25</v>
      </c>
      <c r="N57" s="81">
        <f>_xlfn.XLOOKUP(Tabla15[[#This Row],[CODIGO]],Tabla20[CODIGO],Tabla20[sneto])</f>
        <v>32906.5</v>
      </c>
      <c r="O57" s="81" t="str">
        <f>_xlfn.XLOOKUP(Tabla15[[#This Row],[CODIGO]],Tabla20[CODIGO],Tabla20[PERIODO])</f>
        <v>08-2023</v>
      </c>
      <c r="P57" s="41">
        <f>Tabla15[[#This Row],[sbruto]]-SUM(Tabla15[[#This Row],[ISR]:[AFP]])-Tabla15[[#This Row],[SNETO]]</f>
        <v>2068.5</v>
      </c>
      <c r="Q57" s="41">
        <f>_xlfn.XLOOKUP(Tabla15[[#This Row],[CODIGO]],Tabla20[CODIGO],Tabla20[ADP])</f>
        <v>0</v>
      </c>
      <c r="R57" s="61" t="str">
        <f>_xlfn.XLOOKUP(Tabla15[[#This Row],[cedula]],EMPXSEXO[NODOC],EMPXSEXO[GENERO])</f>
        <v>F</v>
      </c>
      <c r="S57" s="61" t="e">
        <f>_xlfn.XLOOKUP(Tabla15[[#This Row],[nomdepto2]],Tabla21[LUGAR],Tabla21[CODLUGAR])</f>
        <v>#REF!</v>
      </c>
      <c r="T57">
        <v>376</v>
      </c>
    </row>
    <row r="58" spans="1:20" hidden="1">
      <c r="A58" s="61" t="s">
        <v>2462</v>
      </c>
      <c r="B58" s="61" t="s">
        <v>2501</v>
      </c>
      <c r="C58" s="61" t="s">
        <v>2493</v>
      </c>
      <c r="D58" s="61" t="str">
        <f>Tabla15[[#This Row],[cedula]]&amp;Tabla15[[#This Row],[prog]]&amp;LEFT(Tabla15[[#This Row],[TIPO]],3)</f>
        <v>0200017517001TEM</v>
      </c>
      <c r="E58" s="61" t="e">
        <f>_xlfn.XLOOKUP(Tabla15[[#This Row],[CODIGO]],#REF!,#REF!,_xlfn.XLOOKUP(Tabla15[[#This Row],[CODIGO]],Tabla20[CODIGO],Tabla20[nombre],"BUSCAR"))</f>
        <v>#REF!</v>
      </c>
      <c r="F58" s="61" t="e">
        <f>_xlfn.XLOOKUP(Tabla15[[#This Row],[CODIGO]],#REF!,#REF!,_xlfn.XLOOKUP(Tabla15[[#This Row],[CODIGO]],Tabla20[CODIGO],Tabla20[cargo],"BUSCAR"))</f>
        <v>#REF!</v>
      </c>
      <c r="G58" s="110" t="e">
        <f>_xlfn.XLOOKUP(Tabla15[[#This Row],[cedula]],#REF!,#REF!,"X")</f>
        <v>#REF!</v>
      </c>
      <c r="H58" s="61" t="str">
        <f>_xlfn.XLOOKUP(Tabla15[[#This Row],[ctapresup]],TBLTIPO[cta],TBLTIPO[Tipo Empleado])</f>
        <v>TEMPORALES</v>
      </c>
      <c r="I58" s="92">
        <f>_xlfn.XLOOKUP(Tabla15[[#This Row],[cedula]],TCARRERA[CEDULA],TCARRERA[CATEGORIA DEL SERVIDOR],0)</f>
        <v>0</v>
      </c>
      <c r="J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8" s="61" t="e">
        <f>IF(ISTEXT(Tabla15[[#This Row],[CARRERA]]),Tabla15[[#This Row],[CARRERA]],Tabla15[[#This Row],[STATUS_01]])</f>
        <v>#REF!</v>
      </c>
      <c r="L58" s="78">
        <f>_xlfn.XLOOKUP(Tabla15[[#This Row],[CODIGO]],Tabla20[CODIGO],Tabla20[sbruto])</f>
        <v>35000</v>
      </c>
      <c r="M58" s="82">
        <f>_xlfn.XLOOKUP(Tabla15[[#This Row],[CODIGO]],Tabla20[CODIGO],Tabla20[Otros Descuentos])</f>
        <v>1571</v>
      </c>
      <c r="N58" s="78">
        <f>_xlfn.XLOOKUP(Tabla15[[#This Row],[CODIGO]],Tabla20[CODIGO],Tabla20[sneto])</f>
        <v>31360.5</v>
      </c>
      <c r="O58" s="78" t="str">
        <f>_xlfn.XLOOKUP(Tabla15[[#This Row],[CODIGO]],Tabla20[CODIGO],Tabla20[PERIODO])</f>
        <v>08-2023</v>
      </c>
      <c r="P58" s="41">
        <f>Tabla15[[#This Row],[sbruto]]-SUM(Tabla15[[#This Row],[ISR]:[AFP]])-Tabla15[[#This Row],[SNETO]]</f>
        <v>2068.5</v>
      </c>
      <c r="Q58" s="41">
        <f>_xlfn.XLOOKUP(Tabla15[[#This Row],[CODIGO]],Tabla20[CODIGO],Tabla20[ADP])</f>
        <v>0</v>
      </c>
      <c r="R58" s="61" t="str">
        <f>_xlfn.XLOOKUP(Tabla15[[#This Row],[cedula]],EMPXSEXO[NODOC],EMPXSEXO[GENERO])</f>
        <v>F</v>
      </c>
      <c r="S58" s="61" t="e">
        <f>_xlfn.XLOOKUP(Tabla15[[#This Row],[nomdepto2]],Tabla21[LUGAR],Tabla21[CODLUGAR])</f>
        <v>#REF!</v>
      </c>
      <c r="T58">
        <v>1005</v>
      </c>
    </row>
    <row r="59" spans="1:20" hidden="1">
      <c r="A59" s="99" t="s">
        <v>2464</v>
      </c>
      <c r="B59" s="99" t="s">
        <v>2429</v>
      </c>
      <c r="C59" s="99" t="s">
        <v>2493</v>
      </c>
      <c r="D59" s="99" t="str">
        <f>Tabla15[[#This Row],[cedula]]&amp;Tabla15[[#This Row],[prog]]&amp;LEFT(Tabla15[[#This Row],[TIPO]],3)</f>
        <v>0011202637201SEG</v>
      </c>
      <c r="E59" s="99" t="e">
        <f>_xlfn.XLOOKUP(Tabla15[[#This Row],[CODIGO]],#REF!,#REF!,_xlfn.XLOOKUP(Tabla15[[#This Row],[CODIGO]],Tabla20[CODIGO],Tabla20[nombre],"BUSCAR"))</f>
        <v>#REF!</v>
      </c>
      <c r="F59" s="100" t="e">
        <f>_xlfn.XLOOKUP(Tabla15[[#This Row],[CODIGO]],#REF!,#REF!,_xlfn.XLOOKUP(Tabla15[[#This Row],[CODIGO]],Tabla20[CODIGO],Tabla20[cargo],"BUSCAR"))</f>
        <v>#REF!</v>
      </c>
      <c r="G59" s="110" t="e">
        <f>_xlfn.XLOOKUP(Tabla15[[#This Row],[cedula]],#REF!,#REF!,"X")</f>
        <v>#REF!</v>
      </c>
      <c r="H59" s="100" t="str">
        <f>_xlfn.XLOOKUP(Tabla15[[#This Row],[ctapresup]],TBLTIPO[cta],TBLTIPO[Tipo Empleado])</f>
        <v>SEGURIDAD</v>
      </c>
      <c r="I59" s="92">
        <f>_xlfn.XLOOKUP(Tabla15[[#This Row],[cedula]],TCARRERA[CEDULA],TCARRERA[CATEGORIA DEL SERVIDOR],0)</f>
        <v>0</v>
      </c>
      <c r="J5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9" s="103" t="e">
        <f>IF(ISTEXT(Tabla15[[#This Row],[CARRERA]]),Tabla15[[#This Row],[CARRERA]],Tabla15[[#This Row],[STATUS_01]])</f>
        <v>#REF!</v>
      </c>
      <c r="L59" s="41">
        <f>_xlfn.XLOOKUP(Tabla15[[#This Row],[CODIGO]],Tabla20[CODIGO],Tabla20[sbruto])</f>
        <v>32000</v>
      </c>
      <c r="M59" s="122">
        <f>_xlfn.XLOOKUP(Tabla15[[#This Row],[CODIGO]],Tabla20[CODIGO],Tabla20[Otros Descuentos])</f>
        <v>0</v>
      </c>
      <c r="N59" s="109">
        <f>_xlfn.XLOOKUP(Tabla15[[#This Row],[CODIGO]],Tabla20[CODIGO],Tabla20[sneto])</f>
        <v>32000</v>
      </c>
      <c r="O59" s="101" t="str">
        <f>_xlfn.XLOOKUP(Tabla15[[#This Row],[CODIGO]],Tabla20[CODIGO],Tabla20[PERIODO])</f>
        <v>08-2023</v>
      </c>
      <c r="P59" s="41">
        <f>Tabla15[[#This Row],[sbruto]]-SUM(Tabla15[[#This Row],[ISR]:[AFP]])-Tabla15[[#This Row],[SNETO]]</f>
        <v>0</v>
      </c>
      <c r="Q59" s="41">
        <f>_xlfn.XLOOKUP(Tabla15[[#This Row],[CODIGO]],Tabla20[CODIGO],Tabla20[ADP])</f>
        <v>0</v>
      </c>
      <c r="R59" s="99" t="str">
        <f>_xlfn.XLOOKUP(Tabla15[[#This Row],[cedula]],EMPXSEXO[NODOC],EMPXSEXO[GENERO])</f>
        <v>M</v>
      </c>
      <c r="S59" s="123" t="e">
        <f>_xlfn.XLOOKUP(Tabla15[[#This Row],[nomdepto2]],Tabla21[LUGAR],Tabla21[CODLUGAR])</f>
        <v>#REF!</v>
      </c>
      <c r="T59">
        <v>1279</v>
      </c>
    </row>
    <row r="60" spans="1:20">
      <c r="A60" s="61" t="s">
        <v>2463</v>
      </c>
      <c r="B60" s="61" t="s">
        <v>1804</v>
      </c>
      <c r="C60" s="61" t="s">
        <v>2493</v>
      </c>
      <c r="D60" s="61" t="str">
        <f>Tabla15[[#This Row],[cedula]]&amp;Tabla15[[#This Row],[prog]]&amp;LEFT(Tabla15[[#This Row],[TIPO]],3)</f>
        <v>0011269176101FIJ</v>
      </c>
      <c r="E60" s="61" t="e">
        <f>_xlfn.XLOOKUP(Tabla15[[#This Row],[CODIGO]],#REF!,#REF!,_xlfn.XLOOKUP(Tabla15[[#This Row],[CODIGO]],Tabla20[CODIGO],Tabla20[nombre],"BUSCAR"))</f>
        <v>#REF!</v>
      </c>
      <c r="F60" s="61" t="e">
        <f>_xlfn.XLOOKUP(Tabla15[[#This Row],[CODIGO]],#REF!,#REF!,_xlfn.XLOOKUP(Tabla15[[#This Row],[CODIGO]],Tabla20[CODIGO],Tabla20[cargo],"BUSCAR"))</f>
        <v>#REF!</v>
      </c>
      <c r="G60" s="110" t="e">
        <f>_xlfn.XLOOKUP(Tabla15[[#This Row],[cedula]],#REF!,#REF!,"X")</f>
        <v>#REF!</v>
      </c>
      <c r="H60" s="61" t="str">
        <f>_xlfn.XLOOKUP(Tabla15[[#This Row],[ctapresup]],TBLTIPO[cta],TBLTIPO[Tipo Empleado])</f>
        <v>FIJO</v>
      </c>
      <c r="I60" s="92">
        <f>_xlfn.XLOOKUP(Tabla15[[#This Row],[cedula]],TCARRERA[CEDULA],TCARRERA[CATEGORIA DEL SERVIDOR],0)</f>
        <v>0</v>
      </c>
      <c r="J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0" s="61" t="e">
        <f>IF(ISTEXT(Tabla15[[#This Row],[CARRERA]]),Tabla15[[#This Row],[CARRERA]],Tabla15[[#This Row],[STATUS_01]])</f>
        <v>#REF!</v>
      </c>
      <c r="L60" s="78">
        <f>_xlfn.XLOOKUP(Tabla15[[#This Row],[CODIGO]],Tabla20[CODIGO],Tabla20[sbruto])</f>
        <v>31500</v>
      </c>
      <c r="M60" s="82">
        <f>_xlfn.XLOOKUP(Tabla15[[#This Row],[CODIGO]],Tabla20[CODIGO],Tabla20[Otros Descuentos])</f>
        <v>25</v>
      </c>
      <c r="N60" s="78">
        <f>_xlfn.XLOOKUP(Tabla15[[#This Row],[CODIGO]],Tabla20[CODIGO],Tabla20[sneto])</f>
        <v>29613.35</v>
      </c>
      <c r="O60" s="78" t="str">
        <f>_xlfn.XLOOKUP(Tabla15[[#This Row],[CODIGO]],Tabla20[CODIGO],Tabla20[PERIODO])</f>
        <v>08-2023</v>
      </c>
      <c r="P60" s="41">
        <f>Tabla15[[#This Row],[sbruto]]-SUM(Tabla15[[#This Row],[ISR]:[AFP]])-Tabla15[[#This Row],[SNETO]]</f>
        <v>1861.6500000000015</v>
      </c>
      <c r="Q60" s="41">
        <f>_xlfn.XLOOKUP(Tabla15[[#This Row],[CODIGO]],Tabla20[CODIGO],Tabla20[ADP])</f>
        <v>0</v>
      </c>
      <c r="R60" s="61" t="str">
        <f>_xlfn.XLOOKUP(Tabla15[[#This Row],[cedula]],EMPXSEXO[NODOC],EMPXSEXO[GENERO])</f>
        <v>M</v>
      </c>
      <c r="S60" s="61" t="e">
        <f>_xlfn.XLOOKUP(Tabla15[[#This Row],[nomdepto2]],Tabla21[LUGAR],Tabla21[CODLUGAR])</f>
        <v>#REF!</v>
      </c>
      <c r="T60">
        <v>185</v>
      </c>
    </row>
    <row r="61" spans="1:20" hidden="1">
      <c r="A61" s="61" t="s">
        <v>2464</v>
      </c>
      <c r="B61" s="61" t="s">
        <v>2355</v>
      </c>
      <c r="C61" s="61" t="s">
        <v>2493</v>
      </c>
      <c r="D61" s="61" t="str">
        <f>Tabla15[[#This Row],[cedula]]&amp;Tabla15[[#This Row],[prog]]&amp;LEFT(Tabla15[[#This Row],[TIPO]],3)</f>
        <v>4022091605601SEG</v>
      </c>
      <c r="E61" s="61" t="e">
        <f>_xlfn.XLOOKUP(Tabla15[[#This Row],[CODIGO]],#REF!,#REF!,_xlfn.XLOOKUP(Tabla15[[#This Row],[CODIGO]],Tabla20[CODIGO],Tabla20[nombre],"BUSCAR"))</f>
        <v>#REF!</v>
      </c>
      <c r="F61" s="61" t="e">
        <f>_xlfn.XLOOKUP(Tabla15[[#This Row],[CODIGO]],#REF!,#REF!,_xlfn.XLOOKUP(Tabla15[[#This Row],[CODIGO]],Tabla20[CODIGO],Tabla20[cargo],"BUSCAR"))</f>
        <v>#REF!</v>
      </c>
      <c r="G61" s="110" t="e">
        <f>_xlfn.XLOOKUP(Tabla15[[#This Row],[cedula]],#REF!,#REF!,"X")</f>
        <v>#REF!</v>
      </c>
      <c r="H61" s="61" t="str">
        <f>_xlfn.XLOOKUP(Tabla15[[#This Row],[ctapresup]],TBLTIPO[cta],TBLTIPO[Tipo Empleado])</f>
        <v>SEGURIDAD</v>
      </c>
      <c r="I61" s="92">
        <f>_xlfn.XLOOKUP(Tabla15[[#This Row],[cedula]],TCARRERA[CEDULA],TCARRERA[CATEGORIA DEL SERVIDOR],0)</f>
        <v>0</v>
      </c>
      <c r="J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1" s="61" t="e">
        <f>IF(ISTEXT(Tabla15[[#This Row],[CARRERA]]),Tabla15[[#This Row],[CARRERA]],Tabla15[[#This Row],[STATUS_01]])</f>
        <v>#REF!</v>
      </c>
      <c r="L61" s="78">
        <f>_xlfn.XLOOKUP(Tabla15[[#This Row],[CODIGO]],Tabla20[CODIGO],Tabla20[sbruto])</f>
        <v>30000</v>
      </c>
      <c r="M61" s="82">
        <f>_xlfn.XLOOKUP(Tabla15[[#This Row],[CODIGO]],Tabla20[CODIGO],Tabla20[Otros Descuentos])</f>
        <v>0</v>
      </c>
      <c r="N61" s="78">
        <f>_xlfn.XLOOKUP(Tabla15[[#This Row],[CODIGO]],Tabla20[CODIGO],Tabla20[sneto])</f>
        <v>30000</v>
      </c>
      <c r="O61" s="78" t="str">
        <f>_xlfn.XLOOKUP(Tabla15[[#This Row],[CODIGO]],Tabla20[CODIGO],Tabla20[PERIODO])</f>
        <v>08-2023</v>
      </c>
      <c r="P61" s="41">
        <f>Tabla15[[#This Row],[sbruto]]-SUM(Tabla15[[#This Row],[ISR]:[AFP]])-Tabla15[[#This Row],[SNETO]]</f>
        <v>0</v>
      </c>
      <c r="Q61" s="41">
        <f>_xlfn.XLOOKUP(Tabla15[[#This Row],[CODIGO]],Tabla20[CODIGO],Tabla20[ADP])</f>
        <v>0</v>
      </c>
      <c r="R61" s="61" t="str">
        <f>_xlfn.XLOOKUP(Tabla15[[#This Row],[cedula]],EMPXSEXO[NODOC],EMPXSEXO[GENERO])</f>
        <v>M</v>
      </c>
      <c r="S61" s="61" t="e">
        <f>_xlfn.XLOOKUP(Tabla15[[#This Row],[nomdepto2]],Tabla21[LUGAR],Tabla21[CODLUGAR])</f>
        <v>#REF!</v>
      </c>
      <c r="T61">
        <v>1168</v>
      </c>
    </row>
    <row r="62" spans="1:20" hidden="1">
      <c r="A62" s="61" t="s">
        <v>2464</v>
      </c>
      <c r="B62" s="61" t="s">
        <v>2473</v>
      </c>
      <c r="C62" s="61" t="s">
        <v>2493</v>
      </c>
      <c r="D62" s="61" t="str">
        <f>Tabla15[[#This Row],[cedula]]&amp;Tabla15[[#This Row],[prog]]&amp;LEFT(Tabla15[[#This Row],[TIPO]],3)</f>
        <v>0011790788101SEG</v>
      </c>
      <c r="E62" s="61" t="e">
        <f>_xlfn.XLOOKUP(Tabla15[[#This Row],[CODIGO]],#REF!,#REF!,_xlfn.XLOOKUP(Tabla15[[#This Row],[CODIGO]],Tabla20[CODIGO],Tabla20[nombre],"BUSCAR"))</f>
        <v>#REF!</v>
      </c>
      <c r="F62" s="61" t="e">
        <f>_xlfn.XLOOKUP(Tabla15[[#This Row],[CODIGO]],#REF!,#REF!,_xlfn.XLOOKUP(Tabla15[[#This Row],[CODIGO]],Tabla20[CODIGO],Tabla20[cargo],"BUSCAR"))</f>
        <v>#REF!</v>
      </c>
      <c r="G62" s="110" t="e">
        <f>_xlfn.XLOOKUP(Tabla15[[#This Row],[cedula]],#REF!,#REF!,"X")</f>
        <v>#REF!</v>
      </c>
      <c r="H62" s="61" t="str">
        <f>_xlfn.XLOOKUP(Tabla15[[#This Row],[ctapresup]],TBLTIPO[cta],TBLTIPO[Tipo Empleado])</f>
        <v>SEGURIDAD</v>
      </c>
      <c r="I62" s="92">
        <f>_xlfn.XLOOKUP(Tabla15[[#This Row],[cedula]],TCARRERA[CEDULA],TCARRERA[CATEGORIA DEL SERVIDOR],0)</f>
        <v>0</v>
      </c>
      <c r="J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" s="61" t="e">
        <f>IF(ISTEXT(Tabla15[[#This Row],[CARRERA]]),Tabla15[[#This Row],[CARRERA]],Tabla15[[#This Row],[STATUS_01]])</f>
        <v>#REF!</v>
      </c>
      <c r="L62" s="78">
        <f>_xlfn.XLOOKUP(Tabla15[[#This Row],[CODIGO]],Tabla20[CODIGO],Tabla20[sbruto])</f>
        <v>30000</v>
      </c>
      <c r="M62" s="81">
        <f>_xlfn.XLOOKUP(Tabla15[[#This Row],[CODIGO]],Tabla20[CODIGO],Tabla20[Otros Descuentos])</f>
        <v>0</v>
      </c>
      <c r="N62" s="81">
        <f>_xlfn.XLOOKUP(Tabla15[[#This Row],[CODIGO]],Tabla20[CODIGO],Tabla20[sneto])</f>
        <v>30000</v>
      </c>
      <c r="O62" s="81" t="str">
        <f>_xlfn.XLOOKUP(Tabla15[[#This Row],[CODIGO]],Tabla20[CODIGO],Tabla20[PERIODO])</f>
        <v>08-2023</v>
      </c>
      <c r="P62" s="41">
        <f>Tabla15[[#This Row],[sbruto]]-SUM(Tabla15[[#This Row],[ISR]:[AFP]])-Tabla15[[#This Row],[SNETO]]</f>
        <v>0</v>
      </c>
      <c r="Q62" s="41">
        <f>_xlfn.XLOOKUP(Tabla15[[#This Row],[CODIGO]],Tabla20[CODIGO],Tabla20[ADP])</f>
        <v>0</v>
      </c>
      <c r="R62" s="61" t="str">
        <f>_xlfn.XLOOKUP(Tabla15[[#This Row],[cedula]],EMPXSEXO[NODOC],EMPXSEXO[GENERO])</f>
        <v>M</v>
      </c>
      <c r="S62" s="61" t="e">
        <f>_xlfn.XLOOKUP(Tabla15[[#This Row],[nomdepto2]],Tabla21[LUGAR],Tabla21[CODLUGAR])</f>
        <v>#REF!</v>
      </c>
      <c r="T62">
        <v>1195</v>
      </c>
    </row>
    <row r="63" spans="1:20" hidden="1">
      <c r="A63" s="99" t="s">
        <v>2464</v>
      </c>
      <c r="B63" s="99" t="s">
        <v>2476</v>
      </c>
      <c r="C63" s="99" t="s">
        <v>2493</v>
      </c>
      <c r="D63" s="99" t="str">
        <f>Tabla15[[#This Row],[cedula]]&amp;Tabla15[[#This Row],[prog]]&amp;LEFT(Tabla15[[#This Row],[TIPO]],3)</f>
        <v>0680004516001SEG</v>
      </c>
      <c r="E63" s="99" t="e">
        <f>_xlfn.XLOOKUP(Tabla15[[#This Row],[CODIGO]],#REF!,#REF!,_xlfn.XLOOKUP(Tabla15[[#This Row],[CODIGO]],Tabla20[CODIGO],Tabla20[nombre],"BUSCAR"))</f>
        <v>#REF!</v>
      </c>
      <c r="F63" s="100" t="e">
        <f>_xlfn.XLOOKUP(Tabla15[[#This Row],[CODIGO]],#REF!,#REF!,_xlfn.XLOOKUP(Tabla15[[#This Row],[CODIGO]],Tabla20[CODIGO],Tabla20[cargo],"BUSCAR"))</f>
        <v>#REF!</v>
      </c>
      <c r="G63" s="110" t="e">
        <f>_xlfn.XLOOKUP(Tabla15[[#This Row],[cedula]],#REF!,#REF!,"X")</f>
        <v>#REF!</v>
      </c>
      <c r="H63" s="61" t="str">
        <f>_xlfn.XLOOKUP(Tabla15[[#This Row],[ctapresup]],TBLTIPO[cta],TBLTIPO[Tipo Empleado])</f>
        <v>SEGURIDAD</v>
      </c>
      <c r="I63" s="102">
        <f>_xlfn.XLOOKUP(Tabla15[[#This Row],[cedula]],TCARRERA[CEDULA],TCARRERA[CATEGORIA DEL SERVIDOR],0)</f>
        <v>0</v>
      </c>
      <c r="J6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3" s="103" t="e">
        <f>IF(ISTEXT(Tabla15[[#This Row],[CARRERA]]),Tabla15[[#This Row],[CARRERA]],Tabla15[[#This Row],[STATUS_01]])</f>
        <v>#REF!</v>
      </c>
      <c r="L63" s="41">
        <f>_xlfn.XLOOKUP(Tabla15[[#This Row],[CODIGO]],Tabla20[CODIGO],Tabla20[sbruto])</f>
        <v>30000</v>
      </c>
      <c r="M63" s="101">
        <f>_xlfn.XLOOKUP(Tabla15[[#This Row],[CODIGO]],Tabla20[CODIGO],Tabla20[Otros Descuentos])</f>
        <v>0</v>
      </c>
      <c r="N63" s="109">
        <f>_xlfn.XLOOKUP(Tabla15[[#This Row],[CODIGO]],Tabla20[CODIGO],Tabla20[sneto])</f>
        <v>30000</v>
      </c>
      <c r="O63" s="101" t="str">
        <f>_xlfn.XLOOKUP(Tabla15[[#This Row],[CODIGO]],Tabla20[CODIGO],Tabla20[PERIODO])</f>
        <v>08-2023</v>
      </c>
      <c r="P63" s="41">
        <f>Tabla15[[#This Row],[sbruto]]-SUM(Tabla15[[#This Row],[ISR]:[AFP]])-Tabla15[[#This Row],[SNETO]]</f>
        <v>0</v>
      </c>
      <c r="Q63" s="104">
        <f>_xlfn.XLOOKUP(Tabla15[[#This Row],[CODIGO]],Tabla20[CODIGO],Tabla20[ADP])</f>
        <v>0</v>
      </c>
      <c r="R63" s="99" t="str">
        <f>_xlfn.XLOOKUP(Tabla15[[#This Row],[cedula]],EMPXSEXO[NODOC],EMPXSEXO[GENERO])</f>
        <v>M</v>
      </c>
      <c r="S63" s="61" t="e">
        <f>_xlfn.XLOOKUP(Tabla15[[#This Row],[nomdepto2]],Tabla21[LUGAR],Tabla21[CODLUGAR])</f>
        <v>#REF!</v>
      </c>
      <c r="T63">
        <v>1198</v>
      </c>
    </row>
    <row r="64" spans="1:20" hidden="1">
      <c r="A64" s="61" t="s">
        <v>2464</v>
      </c>
      <c r="B64" s="61" t="s">
        <v>3311</v>
      </c>
      <c r="C64" s="61" t="s">
        <v>2493</v>
      </c>
      <c r="D64" s="61" t="str">
        <f>Tabla15[[#This Row],[cedula]]&amp;Tabla15[[#This Row],[prog]]&amp;LEFT(Tabla15[[#This Row],[TIPO]],3)</f>
        <v>0011342460001SEG</v>
      </c>
      <c r="E64" s="61" t="e">
        <f>_xlfn.XLOOKUP(Tabla15[[#This Row],[CODIGO]],#REF!,#REF!,_xlfn.XLOOKUP(Tabla15[[#This Row],[CODIGO]],Tabla20[CODIGO],Tabla20[nombre],"BUSCAR"))</f>
        <v>#REF!</v>
      </c>
      <c r="F64" s="61" t="e">
        <f>_xlfn.XLOOKUP(Tabla15[[#This Row],[CODIGO]],#REF!,#REF!,_xlfn.XLOOKUP(Tabla15[[#This Row],[CODIGO]],Tabla20[CODIGO],Tabla20[cargo],"BUSCAR"))</f>
        <v>#REF!</v>
      </c>
      <c r="G64" s="110" t="e">
        <f>_xlfn.XLOOKUP(Tabla15[[#This Row],[cedula]],#REF!,#REF!,"X")</f>
        <v>#REF!</v>
      </c>
      <c r="H64" s="61" t="str">
        <f>_xlfn.XLOOKUP(Tabla15[[#This Row],[ctapresup]],TBLTIPO[cta],TBLTIPO[Tipo Empleado])</f>
        <v>SEGURIDAD</v>
      </c>
      <c r="I64" s="92">
        <f>_xlfn.XLOOKUP(Tabla15[[#This Row],[cedula]],TCARRERA[CEDULA],TCARRERA[CATEGORIA DEL SERVIDOR],0)</f>
        <v>0</v>
      </c>
      <c r="J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4" s="61" t="e">
        <f>IF(ISTEXT(Tabla15[[#This Row],[CARRERA]]),Tabla15[[#This Row],[CARRERA]],Tabla15[[#This Row],[STATUS_01]])</f>
        <v>#REF!</v>
      </c>
      <c r="L64" s="78">
        <f>_xlfn.XLOOKUP(Tabla15[[#This Row],[CODIGO]],Tabla20[CODIGO],Tabla20[sbruto])</f>
        <v>30000</v>
      </c>
      <c r="M64" s="82">
        <f>_xlfn.XLOOKUP(Tabla15[[#This Row],[CODIGO]],Tabla20[CODIGO],Tabla20[Otros Descuentos])</f>
        <v>0</v>
      </c>
      <c r="N64" s="78">
        <f>_xlfn.XLOOKUP(Tabla15[[#This Row],[CODIGO]],Tabla20[CODIGO],Tabla20[sneto])</f>
        <v>30000</v>
      </c>
      <c r="O64" s="78" t="str">
        <f>_xlfn.XLOOKUP(Tabla15[[#This Row],[CODIGO]],Tabla20[CODIGO],Tabla20[PERIODO])</f>
        <v>08-2023</v>
      </c>
      <c r="P64" s="41">
        <f>Tabla15[[#This Row],[sbruto]]-SUM(Tabla15[[#This Row],[ISR]:[AFP]])-Tabla15[[#This Row],[SNETO]]</f>
        <v>0</v>
      </c>
      <c r="Q64" s="41">
        <f>_xlfn.XLOOKUP(Tabla15[[#This Row],[CODIGO]],Tabla20[CODIGO],Tabla20[ADP])</f>
        <v>0</v>
      </c>
      <c r="R64" s="61" t="str">
        <f>_xlfn.XLOOKUP(Tabla15[[#This Row],[cedula]],EMPXSEXO[NODOC],EMPXSEXO[GENERO])</f>
        <v>M</v>
      </c>
      <c r="S64" s="61" t="e">
        <f>_xlfn.XLOOKUP(Tabla15[[#This Row],[nomdepto2]],Tabla21[LUGAR],Tabla21[CODLUGAR])</f>
        <v>#REF!</v>
      </c>
      <c r="T64">
        <v>1204</v>
      </c>
    </row>
    <row r="65" spans="1:20" hidden="1">
      <c r="A65" s="61" t="s">
        <v>2464</v>
      </c>
      <c r="B65" s="61" t="s">
        <v>2382</v>
      </c>
      <c r="C65" s="61" t="s">
        <v>2493</v>
      </c>
      <c r="D65" s="61" t="str">
        <f>Tabla15[[#This Row],[cedula]]&amp;Tabla15[[#This Row],[prog]]&amp;LEFT(Tabla15[[#This Row],[TIPO]],3)</f>
        <v>0270028219301SEG</v>
      </c>
      <c r="E65" s="61" t="e">
        <f>_xlfn.XLOOKUP(Tabla15[[#This Row],[CODIGO]],#REF!,#REF!,_xlfn.XLOOKUP(Tabla15[[#This Row],[CODIGO]],Tabla20[CODIGO],Tabla20[nombre],"BUSCAR"))</f>
        <v>#REF!</v>
      </c>
      <c r="F65" s="61" t="e">
        <f>_xlfn.XLOOKUP(Tabla15[[#This Row],[CODIGO]],#REF!,#REF!,_xlfn.XLOOKUP(Tabla15[[#This Row],[CODIGO]],Tabla20[CODIGO],Tabla20[cargo],"BUSCAR"))</f>
        <v>#REF!</v>
      </c>
      <c r="G65" s="110" t="e">
        <f>_xlfn.XLOOKUP(Tabla15[[#This Row],[cedula]],#REF!,#REF!,"X")</f>
        <v>#REF!</v>
      </c>
      <c r="H65" s="61" t="str">
        <f>_xlfn.XLOOKUP(Tabla15[[#This Row],[ctapresup]],TBLTIPO[cta],TBLTIPO[Tipo Empleado])</f>
        <v>SEGURIDAD</v>
      </c>
      <c r="I65" s="92">
        <f>_xlfn.XLOOKUP(Tabla15[[#This Row],[cedula]],TCARRERA[CEDULA],TCARRERA[CATEGORIA DEL SERVIDOR],0)</f>
        <v>0</v>
      </c>
      <c r="J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" s="61" t="e">
        <f>IF(ISTEXT(Tabla15[[#This Row],[CARRERA]]),Tabla15[[#This Row],[CARRERA]],Tabla15[[#This Row],[STATUS_01]])</f>
        <v>#REF!</v>
      </c>
      <c r="L65" s="78">
        <f>_xlfn.XLOOKUP(Tabla15[[#This Row],[CODIGO]],Tabla20[CODIGO],Tabla20[sbruto])</f>
        <v>30000</v>
      </c>
      <c r="M65" s="82">
        <f>_xlfn.XLOOKUP(Tabla15[[#This Row],[CODIGO]],Tabla20[CODIGO],Tabla20[Otros Descuentos])</f>
        <v>0</v>
      </c>
      <c r="N65" s="78">
        <f>_xlfn.XLOOKUP(Tabla15[[#This Row],[CODIGO]],Tabla20[CODIGO],Tabla20[sneto])</f>
        <v>30000</v>
      </c>
      <c r="O65" s="78" t="str">
        <f>_xlfn.XLOOKUP(Tabla15[[#This Row],[CODIGO]],Tabla20[CODIGO],Tabla20[PERIODO])</f>
        <v>08-2023</v>
      </c>
      <c r="P65" s="41">
        <f>Tabla15[[#This Row],[sbruto]]-SUM(Tabla15[[#This Row],[ISR]:[AFP]])-Tabla15[[#This Row],[SNETO]]</f>
        <v>0</v>
      </c>
      <c r="Q65" s="41">
        <f>_xlfn.XLOOKUP(Tabla15[[#This Row],[CODIGO]],Tabla20[CODIGO],Tabla20[ADP])</f>
        <v>0</v>
      </c>
      <c r="R65" s="61" t="str">
        <f>_xlfn.XLOOKUP(Tabla15[[#This Row],[cedula]],EMPXSEXO[NODOC],EMPXSEXO[GENERO])</f>
        <v>M</v>
      </c>
      <c r="S65" s="61" t="e">
        <f>_xlfn.XLOOKUP(Tabla15[[#This Row],[nomdepto2]],Tabla21[LUGAR],Tabla21[CODLUGAR])</f>
        <v>#REF!</v>
      </c>
      <c r="T65">
        <v>1207</v>
      </c>
    </row>
    <row r="66" spans="1:20" hidden="1">
      <c r="A66" s="61" t="s">
        <v>2464</v>
      </c>
      <c r="B66" s="61" t="s">
        <v>2384</v>
      </c>
      <c r="C66" s="61" t="s">
        <v>2493</v>
      </c>
      <c r="D66" s="61" t="str">
        <f>Tabla15[[#This Row],[cedula]]&amp;Tabla15[[#This Row],[prog]]&amp;LEFT(Tabla15[[#This Row],[TIPO]],3)</f>
        <v>4022140439101SEG</v>
      </c>
      <c r="E66" s="61" t="e">
        <f>_xlfn.XLOOKUP(Tabla15[[#This Row],[CODIGO]],#REF!,#REF!,_xlfn.XLOOKUP(Tabla15[[#This Row],[CODIGO]],Tabla20[CODIGO],Tabla20[nombre],"BUSCAR"))</f>
        <v>#REF!</v>
      </c>
      <c r="F66" s="61" t="e">
        <f>_xlfn.XLOOKUP(Tabla15[[#This Row],[CODIGO]],#REF!,#REF!,_xlfn.XLOOKUP(Tabla15[[#This Row],[CODIGO]],Tabla20[CODIGO],Tabla20[cargo],"BUSCAR"))</f>
        <v>#REF!</v>
      </c>
      <c r="G66" s="110" t="e">
        <f>_xlfn.XLOOKUP(Tabla15[[#This Row],[cedula]],#REF!,#REF!,"X")</f>
        <v>#REF!</v>
      </c>
      <c r="H66" s="61" t="str">
        <f>_xlfn.XLOOKUP(Tabla15[[#This Row],[ctapresup]],TBLTIPO[cta],TBLTIPO[Tipo Empleado])</f>
        <v>SEGURIDAD</v>
      </c>
      <c r="I66" s="92">
        <f>_xlfn.XLOOKUP(Tabla15[[#This Row],[cedula]],TCARRERA[CEDULA],TCARRERA[CATEGORIA DEL SERVIDOR],0)</f>
        <v>0</v>
      </c>
      <c r="J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" s="61" t="e">
        <f>IF(ISTEXT(Tabla15[[#This Row],[CARRERA]]),Tabla15[[#This Row],[CARRERA]],Tabla15[[#This Row],[STATUS_01]])</f>
        <v>#REF!</v>
      </c>
      <c r="L66" s="78">
        <f>_xlfn.XLOOKUP(Tabla15[[#This Row],[CODIGO]],Tabla20[CODIGO],Tabla20[sbruto])</f>
        <v>30000</v>
      </c>
      <c r="M66" s="81">
        <f>_xlfn.XLOOKUP(Tabla15[[#This Row],[CODIGO]],Tabla20[CODIGO],Tabla20[Otros Descuentos])</f>
        <v>0</v>
      </c>
      <c r="N66" s="78">
        <f>_xlfn.XLOOKUP(Tabla15[[#This Row],[CODIGO]],Tabla20[CODIGO],Tabla20[sneto])</f>
        <v>30000</v>
      </c>
      <c r="O66" s="78" t="str">
        <f>_xlfn.XLOOKUP(Tabla15[[#This Row],[CODIGO]],Tabla20[CODIGO],Tabla20[PERIODO])</f>
        <v>08-2023</v>
      </c>
      <c r="P66" s="41">
        <f>Tabla15[[#This Row],[sbruto]]-SUM(Tabla15[[#This Row],[ISR]:[AFP]])-Tabla15[[#This Row],[SNETO]]</f>
        <v>0</v>
      </c>
      <c r="Q66" s="41">
        <f>_xlfn.XLOOKUP(Tabla15[[#This Row],[CODIGO]],Tabla20[CODIGO],Tabla20[ADP])</f>
        <v>0</v>
      </c>
      <c r="R66" s="61" t="str">
        <f>_xlfn.XLOOKUP(Tabla15[[#This Row],[cedula]],EMPXSEXO[NODOC],EMPXSEXO[GENERO])</f>
        <v>M</v>
      </c>
      <c r="S66" s="61" t="e">
        <f>_xlfn.XLOOKUP(Tabla15[[#This Row],[nomdepto2]],Tabla21[LUGAR],Tabla21[CODLUGAR])</f>
        <v>#REF!</v>
      </c>
      <c r="T66">
        <v>1212</v>
      </c>
    </row>
    <row r="67" spans="1:20" hidden="1">
      <c r="A67" s="99" t="s">
        <v>2464</v>
      </c>
      <c r="B67" s="99" t="s">
        <v>2396</v>
      </c>
      <c r="C67" s="99" t="s">
        <v>2493</v>
      </c>
      <c r="D67" s="99" t="str">
        <f>Tabla15[[#This Row],[cedula]]&amp;Tabla15[[#This Row],[prog]]&amp;LEFT(Tabla15[[#This Row],[TIPO]],3)</f>
        <v>0011166182301SEG</v>
      </c>
      <c r="E67" s="99" t="e">
        <f>_xlfn.XLOOKUP(Tabla15[[#This Row],[CODIGO]],#REF!,#REF!,_xlfn.XLOOKUP(Tabla15[[#This Row],[CODIGO]],Tabla20[CODIGO],Tabla20[nombre],"BUSCAR"))</f>
        <v>#REF!</v>
      </c>
      <c r="F67" s="100" t="e">
        <f>_xlfn.XLOOKUP(Tabla15[[#This Row],[CODIGO]],#REF!,#REF!,_xlfn.XLOOKUP(Tabla15[[#This Row],[CODIGO]],Tabla20[CODIGO],Tabla20[cargo],"BUSCAR"))</f>
        <v>#REF!</v>
      </c>
      <c r="G67" s="110" t="e">
        <f>_xlfn.XLOOKUP(Tabla15[[#This Row],[cedula]],#REF!,#REF!,"X")</f>
        <v>#REF!</v>
      </c>
      <c r="H67" s="100" t="str">
        <f>_xlfn.XLOOKUP(Tabla15[[#This Row],[ctapresup]],TBLTIPO[cta],TBLTIPO[Tipo Empleado])</f>
        <v>SEGURIDAD</v>
      </c>
      <c r="I67" s="92">
        <f>_xlfn.XLOOKUP(Tabla15[[#This Row],[cedula]],TCARRERA[CEDULA],TCARRERA[CATEGORIA DEL SERVIDOR],0)</f>
        <v>0</v>
      </c>
      <c r="J6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7" s="103" t="e">
        <f>IF(ISTEXT(Tabla15[[#This Row],[CARRERA]]),Tabla15[[#This Row],[CARRERA]],Tabla15[[#This Row],[STATUS_01]])</f>
        <v>#REF!</v>
      </c>
      <c r="L67" s="41">
        <f>_xlfn.XLOOKUP(Tabla15[[#This Row],[CODIGO]],Tabla20[CODIGO],Tabla20[sbruto])</f>
        <v>30000</v>
      </c>
      <c r="M67" s="122">
        <f>_xlfn.XLOOKUP(Tabla15[[#This Row],[CODIGO]],Tabla20[CODIGO],Tabla20[Otros Descuentos])</f>
        <v>0</v>
      </c>
      <c r="N67" s="109">
        <f>_xlfn.XLOOKUP(Tabla15[[#This Row],[CODIGO]],Tabla20[CODIGO],Tabla20[sneto])</f>
        <v>30000</v>
      </c>
      <c r="O67" s="101" t="str">
        <f>_xlfn.XLOOKUP(Tabla15[[#This Row],[CODIGO]],Tabla20[CODIGO],Tabla20[PERIODO])</f>
        <v>08-2023</v>
      </c>
      <c r="P67" s="41">
        <f>Tabla15[[#This Row],[sbruto]]-SUM(Tabla15[[#This Row],[ISR]:[AFP]])-Tabla15[[#This Row],[SNETO]]</f>
        <v>0</v>
      </c>
      <c r="Q67" s="41">
        <f>_xlfn.XLOOKUP(Tabla15[[#This Row],[CODIGO]],Tabla20[CODIGO],Tabla20[ADP])</f>
        <v>0</v>
      </c>
      <c r="R67" s="99" t="str">
        <f>_xlfn.XLOOKUP(Tabla15[[#This Row],[cedula]],EMPXSEXO[NODOC],EMPXSEXO[GENERO])</f>
        <v>M</v>
      </c>
      <c r="S67" s="123" t="e">
        <f>_xlfn.XLOOKUP(Tabla15[[#This Row],[nomdepto2]],Tabla21[LUGAR],Tabla21[CODLUGAR])</f>
        <v>#REF!</v>
      </c>
      <c r="T67">
        <v>1232</v>
      </c>
    </row>
    <row r="68" spans="1:20">
      <c r="A68" s="61" t="s">
        <v>2463</v>
      </c>
      <c r="B68" s="61" t="s">
        <v>1863</v>
      </c>
      <c r="C68" s="61" t="s">
        <v>2493</v>
      </c>
      <c r="D68" s="61" t="str">
        <f>Tabla15[[#This Row],[cedula]]&amp;Tabla15[[#This Row],[prog]]&amp;LEFT(Tabla15[[#This Row],[TIPO]],3)</f>
        <v>0480079951401FIJ</v>
      </c>
      <c r="E68" s="61" t="e">
        <f>_xlfn.XLOOKUP(Tabla15[[#This Row],[CODIGO]],#REF!,#REF!,_xlfn.XLOOKUP(Tabla15[[#This Row],[CODIGO]],Tabla20[CODIGO],Tabla20[nombre],"BUSCAR"))</f>
        <v>#REF!</v>
      </c>
      <c r="F68" s="61" t="e">
        <f>_xlfn.XLOOKUP(Tabla15[[#This Row],[CODIGO]],#REF!,#REF!,_xlfn.XLOOKUP(Tabla15[[#This Row],[CODIGO]],Tabla20[CODIGO],Tabla20[cargo],"BUSCAR"))</f>
        <v>#REF!</v>
      </c>
      <c r="G68" s="110" t="e">
        <f>_xlfn.XLOOKUP(Tabla15[[#This Row],[cedula]],#REF!,#REF!,"X")</f>
        <v>#REF!</v>
      </c>
      <c r="H68" s="61" t="str">
        <f>_xlfn.XLOOKUP(Tabla15[[#This Row],[ctapresup]],TBLTIPO[cta],TBLTIPO[Tipo Empleado])</f>
        <v>FIJO</v>
      </c>
      <c r="I68" s="92">
        <f>_xlfn.XLOOKUP(Tabla15[[#This Row],[cedula]],TCARRERA[CEDULA],TCARRERA[CATEGORIA DEL SERVIDOR],0)</f>
        <v>0</v>
      </c>
      <c r="J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" s="61" t="e">
        <f>IF(ISTEXT(Tabla15[[#This Row],[CARRERA]]),Tabla15[[#This Row],[CARRERA]],Tabla15[[#This Row],[STATUS_01]])</f>
        <v>#REF!</v>
      </c>
      <c r="L68" s="78">
        <f>_xlfn.XLOOKUP(Tabla15[[#This Row],[CODIGO]],Tabla20[CODIGO],Tabla20[sbruto])</f>
        <v>30000</v>
      </c>
      <c r="M68" s="79">
        <f>_xlfn.XLOOKUP(Tabla15[[#This Row],[CODIGO]],Tabla20[CODIGO],Tabla20[Otros Descuentos])</f>
        <v>7099.48</v>
      </c>
      <c r="N68" s="78">
        <f>_xlfn.XLOOKUP(Tabla15[[#This Row],[CODIGO]],Tabla20[CODIGO],Tabla20[sneto])</f>
        <v>21127.52</v>
      </c>
      <c r="O68" s="78" t="str">
        <f>_xlfn.XLOOKUP(Tabla15[[#This Row],[CODIGO]],Tabla20[CODIGO],Tabla20[PERIODO])</f>
        <v>08-2023</v>
      </c>
      <c r="P68" s="41">
        <f>Tabla15[[#This Row],[sbruto]]-SUM(Tabla15[[#This Row],[ISR]:[AFP]])-Tabla15[[#This Row],[SNETO]]</f>
        <v>1773</v>
      </c>
      <c r="Q68" s="41">
        <f>_xlfn.XLOOKUP(Tabla15[[#This Row],[CODIGO]],Tabla20[CODIGO],Tabla20[ADP])</f>
        <v>0</v>
      </c>
      <c r="R68" s="61" t="str">
        <f>_xlfn.XLOOKUP(Tabla15[[#This Row],[cedula]],EMPXSEXO[NODOC],EMPXSEXO[GENERO])</f>
        <v>M</v>
      </c>
      <c r="S68" s="61" t="e">
        <f>_xlfn.XLOOKUP(Tabla15[[#This Row],[nomdepto2]],Tabla21[LUGAR],Tabla21[CODLUGAR])</f>
        <v>#REF!</v>
      </c>
      <c r="T68">
        <v>293</v>
      </c>
    </row>
    <row r="69" spans="1:20">
      <c r="A69" s="61" t="s">
        <v>2463</v>
      </c>
      <c r="B69" s="61" t="s">
        <v>1890</v>
      </c>
      <c r="C69" s="61" t="s">
        <v>2493</v>
      </c>
      <c r="D69" s="61" t="str">
        <f>Tabla15[[#This Row],[cedula]]&amp;Tabla15[[#This Row],[prog]]&amp;LEFT(Tabla15[[#This Row],[TIPO]],3)</f>
        <v>0010005651401FIJ</v>
      </c>
      <c r="E69" s="61" t="e">
        <f>_xlfn.XLOOKUP(Tabla15[[#This Row],[CODIGO]],#REF!,#REF!,_xlfn.XLOOKUP(Tabla15[[#This Row],[CODIGO]],Tabla20[CODIGO],Tabla20[nombre],"BUSCAR"))</f>
        <v>#REF!</v>
      </c>
      <c r="F69" s="61" t="e">
        <f>_xlfn.XLOOKUP(Tabla15[[#This Row],[CODIGO]],#REF!,#REF!,_xlfn.XLOOKUP(Tabla15[[#This Row],[CODIGO]],Tabla20[CODIGO],Tabla20[cargo],"BUSCAR"))</f>
        <v>#REF!</v>
      </c>
      <c r="G69" s="110" t="e">
        <f>_xlfn.XLOOKUP(Tabla15[[#This Row],[cedula]],#REF!,#REF!,"X")</f>
        <v>#REF!</v>
      </c>
      <c r="H69" s="61" t="str">
        <f>_xlfn.XLOOKUP(Tabla15[[#This Row],[ctapresup]],TBLTIPO[cta],TBLTIPO[Tipo Empleado])</f>
        <v>FIJO</v>
      </c>
      <c r="I69" s="92">
        <f>_xlfn.XLOOKUP(Tabla15[[#This Row],[cedula]],TCARRERA[CEDULA],TCARRERA[CATEGORIA DEL SERVIDOR],0)</f>
        <v>0</v>
      </c>
      <c r="J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" s="61" t="e">
        <f>IF(ISTEXT(Tabla15[[#This Row],[CARRERA]]),Tabla15[[#This Row],[CARRERA]],Tabla15[[#This Row],[STATUS_01]])</f>
        <v>#REF!</v>
      </c>
      <c r="L69" s="78">
        <f>_xlfn.XLOOKUP(Tabla15[[#This Row],[CODIGO]],Tabla20[CODIGO],Tabla20[sbruto])</f>
        <v>30000</v>
      </c>
      <c r="M69" s="82">
        <f>_xlfn.XLOOKUP(Tabla15[[#This Row],[CODIGO]],Tabla20[CODIGO],Tabla20[Otros Descuentos])</f>
        <v>25</v>
      </c>
      <c r="N69" s="78">
        <f>_xlfn.XLOOKUP(Tabla15[[#This Row],[CODIGO]],Tabla20[CODIGO],Tabla20[sneto])</f>
        <v>28202</v>
      </c>
      <c r="O69" s="78" t="str">
        <f>_xlfn.XLOOKUP(Tabla15[[#This Row],[CODIGO]],Tabla20[CODIGO],Tabla20[PERIODO])</f>
        <v>08-2023</v>
      </c>
      <c r="P69" s="41">
        <f>Tabla15[[#This Row],[sbruto]]-SUM(Tabla15[[#This Row],[ISR]:[AFP]])-Tabla15[[#This Row],[SNETO]]</f>
        <v>1773</v>
      </c>
      <c r="Q69" s="41">
        <f>_xlfn.XLOOKUP(Tabla15[[#This Row],[CODIGO]],Tabla20[CODIGO],Tabla20[ADP])</f>
        <v>0</v>
      </c>
      <c r="R69" s="61" t="str">
        <f>_xlfn.XLOOKUP(Tabla15[[#This Row],[cedula]],EMPXSEXO[NODOC],EMPXSEXO[GENERO])</f>
        <v>M</v>
      </c>
      <c r="S69" s="61" t="e">
        <f>_xlfn.XLOOKUP(Tabla15[[#This Row],[nomdepto2]],Tabla21[LUGAR],Tabla21[CODLUGAR])</f>
        <v>#REF!</v>
      </c>
      <c r="T69">
        <v>340</v>
      </c>
    </row>
    <row r="70" spans="1:20" hidden="1">
      <c r="A70" s="61" t="s">
        <v>2465</v>
      </c>
      <c r="B70" s="61" t="s">
        <v>2337</v>
      </c>
      <c r="C70" s="61" t="s">
        <v>2493</v>
      </c>
      <c r="D70" s="61" t="str">
        <f>Tabla15[[#This Row],[cedula]]&amp;Tabla15[[#This Row],[prog]]&amp;LEFT(Tabla15[[#This Row],[TIPO]],3)</f>
        <v>0470016313401TRA</v>
      </c>
      <c r="E70" s="61" t="e">
        <f>_xlfn.XLOOKUP(Tabla15[[#This Row],[CODIGO]],#REF!,#REF!,_xlfn.XLOOKUP(Tabla15[[#This Row],[CODIGO]],Tabla20[CODIGO],Tabla20[nombre],"BUSCAR"))</f>
        <v>#REF!</v>
      </c>
      <c r="F70" s="61" t="e">
        <f>_xlfn.XLOOKUP(Tabla15[[#This Row],[CODIGO]],#REF!,#REF!,_xlfn.XLOOKUP(Tabla15[[#This Row],[CODIGO]],Tabla20[CODIGO],Tabla20[cargo],"BUSCAR"))</f>
        <v>#REF!</v>
      </c>
      <c r="G70" s="110" t="e">
        <f>_xlfn.XLOOKUP(Tabla15[[#This Row],[cedula]],#REF!,#REF!,"X")</f>
        <v>#REF!</v>
      </c>
      <c r="H70" s="61" t="str">
        <f>_xlfn.XLOOKUP(Tabla15[[#This Row],[ctapresup]],TBLTIPO[cta],TBLTIPO[Tipo Empleado])</f>
        <v>TRAMITE DE PENSION</v>
      </c>
      <c r="I70" s="92">
        <f>_xlfn.XLOOKUP(Tabla15[[#This Row],[cedula]],TCARRERA[CEDULA],TCARRERA[CATEGORIA DEL SERVIDOR],0)</f>
        <v>0</v>
      </c>
      <c r="J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" s="61" t="e">
        <f>IF(ISTEXT(Tabla15[[#This Row],[CARRERA]]),Tabla15[[#This Row],[CARRERA]],Tabla15[[#This Row],[STATUS_01]])</f>
        <v>#REF!</v>
      </c>
      <c r="L70" s="78" t="e">
        <f>_xlfn.XLOOKUP(Tabla15[[#This Row],[CODIGO]],Tabla20[CODIGO],Tabla20[sbruto])</f>
        <v>#N/A</v>
      </c>
      <c r="M70" s="82" t="e">
        <f>_xlfn.XLOOKUP(Tabla15[[#This Row],[CODIGO]],Tabla20[CODIGO],Tabla20[Otros Descuentos])</f>
        <v>#N/A</v>
      </c>
      <c r="N70" s="78" t="e">
        <f>_xlfn.XLOOKUP(Tabla15[[#This Row],[CODIGO]],Tabla20[CODIGO],Tabla20[sneto])</f>
        <v>#N/A</v>
      </c>
      <c r="O70" s="78" t="e">
        <f>_xlfn.XLOOKUP(Tabla15[[#This Row],[CODIGO]],Tabla20[CODIGO],Tabla20[PERIODO])</f>
        <v>#N/A</v>
      </c>
      <c r="P70" s="41" t="e">
        <f>Tabla15[[#This Row],[sbruto]]-SUM(Tabla15[[#This Row],[ISR]:[AFP]])-Tabla15[[#This Row],[SNETO]]</f>
        <v>#N/A</v>
      </c>
      <c r="Q70" s="41" t="e">
        <f>_xlfn.XLOOKUP(Tabla15[[#This Row],[CODIGO]],Tabla20[CODIGO],Tabla20[ADP])</f>
        <v>#N/A</v>
      </c>
      <c r="R70" s="61" t="str">
        <f>_xlfn.XLOOKUP(Tabla15[[#This Row],[cedula]],EMPXSEXO[NODOC],EMPXSEXO[GENERO])</f>
        <v>M</v>
      </c>
      <c r="S70" s="61" t="e">
        <f>_xlfn.XLOOKUP(Tabla15[[#This Row],[nomdepto2]],Tabla21[LUGAR],Tabla21[CODLUGAR])</f>
        <v>#REF!</v>
      </c>
      <c r="T70">
        <v>1146</v>
      </c>
    </row>
    <row r="71" spans="1:20">
      <c r="A71" s="61" t="s">
        <v>2463</v>
      </c>
      <c r="B71" s="61" t="s">
        <v>1888</v>
      </c>
      <c r="C71" s="61" t="s">
        <v>2493</v>
      </c>
      <c r="D71" s="61" t="str">
        <f>Tabla15[[#This Row],[cedula]]&amp;Tabla15[[#This Row],[prog]]&amp;LEFT(Tabla15[[#This Row],[TIPO]],3)</f>
        <v>0010143186401FIJ</v>
      </c>
      <c r="E71" s="61" t="e">
        <f>_xlfn.XLOOKUP(Tabla15[[#This Row],[CODIGO]],#REF!,#REF!,_xlfn.XLOOKUP(Tabla15[[#This Row],[CODIGO]],Tabla20[CODIGO],Tabla20[nombre],"BUSCAR"))</f>
        <v>#REF!</v>
      </c>
      <c r="F71" s="61" t="e">
        <f>_xlfn.XLOOKUP(Tabla15[[#This Row],[CODIGO]],#REF!,#REF!,_xlfn.XLOOKUP(Tabla15[[#This Row],[CODIGO]],Tabla20[CODIGO],Tabla20[cargo],"BUSCAR"))</f>
        <v>#REF!</v>
      </c>
      <c r="G71" s="110" t="e">
        <f>_xlfn.XLOOKUP(Tabla15[[#This Row],[cedula]],#REF!,#REF!,"X")</f>
        <v>#REF!</v>
      </c>
      <c r="H71" s="61" t="str">
        <f>_xlfn.XLOOKUP(Tabla15[[#This Row],[ctapresup]],TBLTIPO[cta],TBLTIPO[Tipo Empleado])</f>
        <v>FIJO</v>
      </c>
      <c r="I71" s="92">
        <f>_xlfn.XLOOKUP(Tabla15[[#This Row],[cedula]],TCARRERA[CEDULA],TCARRERA[CATEGORIA DEL SERVIDOR],0)</f>
        <v>0</v>
      </c>
      <c r="J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" s="61" t="e">
        <f>IF(ISTEXT(Tabla15[[#This Row],[CARRERA]]),Tabla15[[#This Row],[CARRERA]],Tabla15[[#This Row],[STATUS_01]])</f>
        <v>#REF!</v>
      </c>
      <c r="L71" s="78">
        <f>_xlfn.XLOOKUP(Tabla15[[#This Row],[CODIGO]],Tabla20[CODIGO],Tabla20[sbruto])</f>
        <v>27205.34</v>
      </c>
      <c r="M71" s="78">
        <f>_xlfn.XLOOKUP(Tabla15[[#This Row],[CODIGO]],Tabla20[CODIGO],Tabla20[Otros Descuentos])</f>
        <v>25</v>
      </c>
      <c r="N71" s="78">
        <f>_xlfn.XLOOKUP(Tabla15[[#This Row],[CODIGO]],Tabla20[CODIGO],Tabla20[sneto])</f>
        <v>25572.51</v>
      </c>
      <c r="O71" s="78" t="str">
        <f>_xlfn.XLOOKUP(Tabla15[[#This Row],[CODIGO]],Tabla20[CODIGO],Tabla20[PERIODO])</f>
        <v>08-2023</v>
      </c>
      <c r="P71" s="41">
        <f>Tabla15[[#This Row],[sbruto]]-SUM(Tabla15[[#This Row],[ISR]:[AFP]])-Tabla15[[#This Row],[SNETO]]</f>
        <v>1607.8300000000017</v>
      </c>
      <c r="Q71" s="41">
        <f>_xlfn.XLOOKUP(Tabla15[[#This Row],[CODIGO]],Tabla20[CODIGO],Tabla20[ADP])</f>
        <v>0</v>
      </c>
      <c r="R71" s="61" t="str">
        <f>_xlfn.XLOOKUP(Tabla15[[#This Row],[cedula]],EMPXSEXO[NODOC],EMPXSEXO[GENERO])</f>
        <v>F</v>
      </c>
      <c r="S71" s="61" t="e">
        <f>_xlfn.XLOOKUP(Tabla15[[#This Row],[nomdepto2]],Tabla21[LUGAR],Tabla21[CODLUGAR])</f>
        <v>#REF!</v>
      </c>
      <c r="T71">
        <v>338</v>
      </c>
    </row>
    <row r="72" spans="1:20" hidden="1">
      <c r="A72" s="61" t="s">
        <v>3284</v>
      </c>
      <c r="B72" s="61" t="s">
        <v>3449</v>
      </c>
      <c r="C72" s="61" t="s">
        <v>2493</v>
      </c>
      <c r="D72" s="61" t="str">
        <f>Tabla15[[#This Row],[cedula]]&amp;Tabla15[[#This Row],[prog]]&amp;LEFT(Tabla15[[#This Row],[TIPO]],3)</f>
        <v>0011767271701CAR</v>
      </c>
      <c r="E72" s="61" t="e">
        <f>_xlfn.XLOOKUP(Tabla15[[#This Row],[CODIGO]],#REF!,#REF!,_xlfn.XLOOKUP(Tabla15[[#This Row],[CODIGO]],Tabla20[CODIGO],Tabla20[nombre],"BUSCAR"))</f>
        <v>#REF!</v>
      </c>
      <c r="F72" s="61" t="e">
        <f>_xlfn.XLOOKUP(Tabla15[[#This Row],[CODIGO]],#REF!,#REF!,_xlfn.XLOOKUP(Tabla15[[#This Row],[CODIGO]],Tabla20[CODIGO],Tabla20[cargo],"BUSCAR"))</f>
        <v>#REF!</v>
      </c>
      <c r="G72" s="110" t="e">
        <f>_xlfn.XLOOKUP(Tabla15[[#This Row],[cedula]],#REF!,#REF!,"X")</f>
        <v>#REF!</v>
      </c>
      <c r="H72" s="61" t="str">
        <f>_xlfn.XLOOKUP(Tabla15[[#This Row],[ctapresup]],TBLTIPO[cta],TBLTIPO[Tipo Empleado])</f>
        <v>CARACTER EVENTUAL</v>
      </c>
      <c r="I72" s="92">
        <f>_xlfn.XLOOKUP(Tabla15[[#This Row],[cedula]],TCARRERA[CEDULA],TCARRERA[CATEGORIA DEL SERVIDOR],0)</f>
        <v>0</v>
      </c>
      <c r="J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" s="61" t="e">
        <f>IF(ISTEXT(Tabla15[[#This Row],[CARRERA]]),Tabla15[[#This Row],[CARRERA]],Tabla15[[#This Row],[STATUS_01]])</f>
        <v>#REF!</v>
      </c>
      <c r="L72" s="78">
        <f>_xlfn.XLOOKUP(Tabla15[[#This Row],[CODIGO]],Tabla20[CODIGO],Tabla20[sbruto])</f>
        <v>26666.67</v>
      </c>
      <c r="M72" s="82">
        <f>_xlfn.XLOOKUP(Tabla15[[#This Row],[CODIGO]],Tabla20[CODIGO],Tabla20[Otros Descuentos])</f>
        <v>25</v>
      </c>
      <c r="N72" s="78">
        <f>_xlfn.XLOOKUP(Tabla15[[#This Row],[CODIGO]],Tabla20[CODIGO],Tabla20[sneto])</f>
        <v>25065.67</v>
      </c>
      <c r="O72" s="78" t="str">
        <f>_xlfn.XLOOKUP(Tabla15[[#This Row],[CODIGO]],Tabla20[CODIGO],Tabla20[PERIODO])</f>
        <v>08-2023</v>
      </c>
      <c r="P72" s="41">
        <f>Tabla15[[#This Row],[sbruto]]-SUM(Tabla15[[#This Row],[ISR]:[AFP]])-Tabla15[[#This Row],[SNETO]]</f>
        <v>1576</v>
      </c>
      <c r="Q72" s="41">
        <f>_xlfn.XLOOKUP(Tabla15[[#This Row],[CODIGO]],Tabla20[CODIGO],Tabla20[ADP])</f>
        <v>0</v>
      </c>
      <c r="R72" s="61" t="str">
        <f>_xlfn.XLOOKUP(Tabla15[[#This Row],[cedula]],EMPXSEXO[NODOC],EMPXSEXO[GENERO])</f>
        <v>M</v>
      </c>
      <c r="S72" s="61" t="e">
        <f>_xlfn.XLOOKUP(Tabla15[[#This Row],[nomdepto2]],Tabla21[LUGAR],Tabla21[CODLUGAR])</f>
        <v>#REF!</v>
      </c>
      <c r="T72">
        <v>1128</v>
      </c>
    </row>
    <row r="73" spans="1:20">
      <c r="A73" s="99" t="s">
        <v>2463</v>
      </c>
      <c r="B73" s="99" t="s">
        <v>1845</v>
      </c>
      <c r="C73" s="99" t="s">
        <v>2493</v>
      </c>
      <c r="D73" s="99" t="str">
        <f>Tabla15[[#This Row],[cedula]]&amp;Tabla15[[#This Row],[prog]]&amp;LEFT(Tabla15[[#This Row],[TIPO]],3)</f>
        <v>0010002201101FIJ</v>
      </c>
      <c r="E73" s="99" t="e">
        <f>_xlfn.XLOOKUP(Tabla15[[#This Row],[CODIGO]],#REF!,#REF!,_xlfn.XLOOKUP(Tabla15[[#This Row],[CODIGO]],Tabla20[CODIGO],Tabla20[nombre],"BUSCAR"))</f>
        <v>#REF!</v>
      </c>
      <c r="F73" s="100" t="e">
        <f>_xlfn.XLOOKUP(Tabla15[[#This Row],[CODIGO]],#REF!,#REF!,_xlfn.XLOOKUP(Tabla15[[#This Row],[CODIGO]],Tabla20[CODIGO],Tabla20[cargo],"BUSCAR"))</f>
        <v>#REF!</v>
      </c>
      <c r="G73" s="110" t="e">
        <f>_xlfn.XLOOKUP(Tabla15[[#This Row],[cedula]],#REF!,#REF!,"X")</f>
        <v>#REF!</v>
      </c>
      <c r="H73" s="100" t="str">
        <f>_xlfn.XLOOKUP(Tabla15[[#This Row],[ctapresup]],TBLTIPO[cta],TBLTIPO[Tipo Empleado])</f>
        <v>FIJO</v>
      </c>
      <c r="I73" s="102">
        <f>_xlfn.XLOOKUP(Tabla15[[#This Row],[cedula]],TCARRERA[CEDULA],TCARRERA[CATEGORIA DEL SERVIDOR],0)</f>
        <v>0</v>
      </c>
      <c r="J7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3" s="103" t="e">
        <f>IF(ISTEXT(Tabla15[[#This Row],[CARRERA]]),Tabla15[[#This Row],[CARRERA]],Tabla15[[#This Row],[STATUS_01]])</f>
        <v>#REF!</v>
      </c>
      <c r="L73" s="41">
        <f>_xlfn.XLOOKUP(Tabla15[[#This Row],[CODIGO]],Tabla20[CODIGO],Tabla20[sbruto])</f>
        <v>26250</v>
      </c>
      <c r="M73" s="101">
        <f>_xlfn.XLOOKUP(Tabla15[[#This Row],[CODIGO]],Tabla20[CODIGO],Tabla20[Otros Descuentos])</f>
        <v>25</v>
      </c>
      <c r="N73" s="109">
        <f>_xlfn.XLOOKUP(Tabla15[[#This Row],[CODIGO]],Tabla20[CODIGO],Tabla20[sneto])</f>
        <v>24673.62</v>
      </c>
      <c r="O73" s="101" t="str">
        <f>_xlfn.XLOOKUP(Tabla15[[#This Row],[CODIGO]],Tabla20[CODIGO],Tabla20[PERIODO])</f>
        <v>08-2023</v>
      </c>
      <c r="P73" s="41">
        <f>Tabla15[[#This Row],[sbruto]]-SUM(Tabla15[[#This Row],[ISR]:[AFP]])-Tabla15[[#This Row],[SNETO]]</f>
        <v>1551.380000000001</v>
      </c>
      <c r="Q73" s="104">
        <f>_xlfn.XLOOKUP(Tabla15[[#This Row],[CODIGO]],Tabla20[CODIGO],Tabla20[ADP])</f>
        <v>0</v>
      </c>
      <c r="R73" s="99" t="str">
        <f>_xlfn.XLOOKUP(Tabla15[[#This Row],[cedula]],EMPXSEXO[NODOC],EMPXSEXO[GENERO])</f>
        <v>M</v>
      </c>
      <c r="S73" s="61" t="e">
        <f>_xlfn.XLOOKUP(Tabla15[[#This Row],[nomdepto2]],Tabla21[LUGAR],Tabla21[CODLUGAR])</f>
        <v>#REF!</v>
      </c>
      <c r="T73">
        <v>259</v>
      </c>
    </row>
    <row r="74" spans="1:20">
      <c r="A74" s="61" t="s">
        <v>2463</v>
      </c>
      <c r="B74" s="61" t="s">
        <v>1726</v>
      </c>
      <c r="C74" s="61" t="s">
        <v>2493</v>
      </c>
      <c r="D74" s="61" t="str">
        <f>Tabla15[[#This Row],[cedula]]&amp;Tabla15[[#This Row],[prog]]&amp;LEFT(Tabla15[[#This Row],[TIPO]],3)</f>
        <v>4022834108301FIJ</v>
      </c>
      <c r="E74" s="61" t="e">
        <f>_xlfn.XLOOKUP(Tabla15[[#This Row],[CODIGO]],#REF!,#REF!,_xlfn.XLOOKUP(Tabla15[[#This Row],[CODIGO]],Tabla20[CODIGO],Tabla20[nombre],"BUSCAR"))</f>
        <v>#REF!</v>
      </c>
      <c r="F74" s="61" t="e">
        <f>_xlfn.XLOOKUP(Tabla15[[#This Row],[CODIGO]],#REF!,#REF!,_xlfn.XLOOKUP(Tabla15[[#This Row],[CODIGO]],Tabla20[CODIGO],Tabla20[cargo],"BUSCAR"))</f>
        <v>#REF!</v>
      </c>
      <c r="G74" s="110" t="e">
        <f>_xlfn.XLOOKUP(Tabla15[[#This Row],[cedula]],#REF!,#REF!,"X")</f>
        <v>#REF!</v>
      </c>
      <c r="H74" s="61" t="str">
        <f>_xlfn.XLOOKUP(Tabla15[[#This Row],[ctapresup]],TBLTIPO[cta],TBLTIPO[Tipo Empleado])</f>
        <v>FIJO</v>
      </c>
      <c r="I74" s="92">
        <f>_xlfn.XLOOKUP(Tabla15[[#This Row],[cedula]],TCARRERA[CEDULA],TCARRERA[CATEGORIA DEL SERVIDOR],0)</f>
        <v>0</v>
      </c>
      <c r="J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4" s="61" t="e">
        <f>IF(ISTEXT(Tabla15[[#This Row],[CARRERA]]),Tabla15[[#This Row],[CARRERA]],Tabla15[[#This Row],[STATUS_01]])</f>
        <v>#REF!</v>
      </c>
      <c r="L74" s="78">
        <f>_xlfn.XLOOKUP(Tabla15[[#This Row],[CODIGO]],Tabla20[CODIGO],Tabla20[sbruto])</f>
        <v>25000</v>
      </c>
      <c r="M74" s="79">
        <f>_xlfn.XLOOKUP(Tabla15[[#This Row],[CODIGO]],Tabla20[CODIGO],Tabla20[Otros Descuentos])</f>
        <v>14101.76</v>
      </c>
      <c r="N74" s="78">
        <f>_xlfn.XLOOKUP(Tabla15[[#This Row],[CODIGO]],Tabla20[CODIGO],Tabla20[sneto])</f>
        <v>9420.74</v>
      </c>
      <c r="O74" s="78" t="str">
        <f>_xlfn.XLOOKUP(Tabla15[[#This Row],[CODIGO]],Tabla20[CODIGO],Tabla20[PERIODO])</f>
        <v>08-2023</v>
      </c>
      <c r="P74" s="41">
        <f>Tabla15[[#This Row],[sbruto]]-SUM(Tabla15[[#This Row],[ISR]:[AFP]])-Tabla15[[#This Row],[SNETO]]</f>
        <v>1477.5</v>
      </c>
      <c r="Q74" s="41">
        <f>_xlfn.XLOOKUP(Tabla15[[#This Row],[CODIGO]],Tabla20[CODIGO],Tabla20[ADP])</f>
        <v>0</v>
      </c>
      <c r="R74" s="61" t="str">
        <f>_xlfn.XLOOKUP(Tabla15[[#This Row],[cedula]],EMPXSEXO[NODOC],EMPXSEXO[GENERO])</f>
        <v>M</v>
      </c>
      <c r="S74" s="61" t="e">
        <f>_xlfn.XLOOKUP(Tabla15[[#This Row],[nomdepto2]],Tabla21[LUGAR],Tabla21[CODLUGAR])</f>
        <v>#REF!</v>
      </c>
      <c r="T74">
        <v>49</v>
      </c>
    </row>
    <row r="75" spans="1:20" hidden="1">
      <c r="A75" s="61" t="s">
        <v>2464</v>
      </c>
      <c r="B75" s="61" t="s">
        <v>2361</v>
      </c>
      <c r="C75" s="61" t="s">
        <v>2493</v>
      </c>
      <c r="D75" s="61" t="str">
        <f>Tabla15[[#This Row],[cedula]]&amp;Tabla15[[#This Row],[prog]]&amp;LEFT(Tabla15[[#This Row],[TIPO]],3)</f>
        <v>2250014672901SEG</v>
      </c>
      <c r="E75" s="61" t="e">
        <f>_xlfn.XLOOKUP(Tabla15[[#This Row],[CODIGO]],#REF!,#REF!,_xlfn.XLOOKUP(Tabla15[[#This Row],[CODIGO]],Tabla20[CODIGO],Tabla20[nombre],"BUSCAR"))</f>
        <v>#REF!</v>
      </c>
      <c r="F75" s="61" t="e">
        <f>_xlfn.XLOOKUP(Tabla15[[#This Row],[CODIGO]],#REF!,#REF!,_xlfn.XLOOKUP(Tabla15[[#This Row],[CODIGO]],Tabla20[CODIGO],Tabla20[cargo],"BUSCAR"))</f>
        <v>#REF!</v>
      </c>
      <c r="G75" s="110" t="e">
        <f>_xlfn.XLOOKUP(Tabla15[[#This Row],[cedula]],#REF!,#REF!,"X")</f>
        <v>#REF!</v>
      </c>
      <c r="H75" s="61" t="str">
        <f>_xlfn.XLOOKUP(Tabla15[[#This Row],[ctapresup]],TBLTIPO[cta],TBLTIPO[Tipo Empleado])</f>
        <v>SEGURIDAD</v>
      </c>
      <c r="I75" s="92">
        <f>_xlfn.XLOOKUP(Tabla15[[#This Row],[cedula]],TCARRERA[CEDULA],TCARRERA[CATEGORIA DEL SERVIDOR],0)</f>
        <v>0</v>
      </c>
      <c r="J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" s="61" t="e">
        <f>IF(ISTEXT(Tabla15[[#This Row],[CARRERA]]),Tabla15[[#This Row],[CARRERA]],Tabla15[[#This Row],[STATUS_01]])</f>
        <v>#REF!</v>
      </c>
      <c r="L75" s="78">
        <f>_xlfn.XLOOKUP(Tabla15[[#This Row],[CODIGO]],Tabla20[CODIGO],Tabla20[sbruto])</f>
        <v>25000</v>
      </c>
      <c r="M75" s="82">
        <f>_xlfn.XLOOKUP(Tabla15[[#This Row],[CODIGO]],Tabla20[CODIGO],Tabla20[Otros Descuentos])</f>
        <v>0</v>
      </c>
      <c r="N75" s="78">
        <f>_xlfn.XLOOKUP(Tabla15[[#This Row],[CODIGO]],Tabla20[CODIGO],Tabla20[sneto])</f>
        <v>25000</v>
      </c>
      <c r="O75" s="78" t="str">
        <f>_xlfn.XLOOKUP(Tabla15[[#This Row],[CODIGO]],Tabla20[CODIGO],Tabla20[PERIODO])</f>
        <v>08-2023</v>
      </c>
      <c r="P75" s="41">
        <f>Tabla15[[#This Row],[sbruto]]-SUM(Tabla15[[#This Row],[ISR]:[AFP]])-Tabla15[[#This Row],[SNETO]]</f>
        <v>0</v>
      </c>
      <c r="Q75" s="41">
        <f>_xlfn.XLOOKUP(Tabla15[[#This Row],[CODIGO]],Tabla20[CODIGO],Tabla20[ADP])</f>
        <v>0</v>
      </c>
      <c r="R75" s="61" t="str">
        <f>_xlfn.XLOOKUP(Tabla15[[#This Row],[cedula]],EMPXSEXO[NODOC],EMPXSEXO[GENERO])</f>
        <v>M</v>
      </c>
      <c r="S75" s="61" t="e">
        <f>_xlfn.XLOOKUP(Tabla15[[#This Row],[nomdepto2]],Tabla21[LUGAR],Tabla21[CODLUGAR])</f>
        <v>#REF!</v>
      </c>
      <c r="T75">
        <v>1174</v>
      </c>
    </row>
    <row r="76" spans="1:20">
      <c r="A76" s="61" t="s">
        <v>2463</v>
      </c>
      <c r="B76" s="61" t="s">
        <v>1742</v>
      </c>
      <c r="C76" s="61" t="s">
        <v>2493</v>
      </c>
      <c r="D76" s="61" t="str">
        <f>Tabla15[[#This Row],[cedula]]&amp;Tabla15[[#This Row],[prog]]&amp;LEFT(Tabla15[[#This Row],[TIPO]],3)</f>
        <v>0010057529901FIJ</v>
      </c>
      <c r="E76" s="61" t="e">
        <f>_xlfn.XLOOKUP(Tabla15[[#This Row],[CODIGO]],#REF!,#REF!,_xlfn.XLOOKUP(Tabla15[[#This Row],[CODIGO]],Tabla20[CODIGO],Tabla20[nombre],"BUSCAR"))</f>
        <v>#REF!</v>
      </c>
      <c r="F76" s="61" t="e">
        <f>_xlfn.XLOOKUP(Tabla15[[#This Row],[CODIGO]],#REF!,#REF!,_xlfn.XLOOKUP(Tabla15[[#This Row],[CODIGO]],Tabla20[CODIGO],Tabla20[cargo],"BUSCAR"))</f>
        <v>#REF!</v>
      </c>
      <c r="G76" s="110" t="e">
        <f>_xlfn.XLOOKUP(Tabla15[[#This Row],[cedula]],#REF!,#REF!,"X")</f>
        <v>#REF!</v>
      </c>
      <c r="H76" s="61" t="str">
        <f>_xlfn.XLOOKUP(Tabla15[[#This Row],[ctapresup]],TBLTIPO[cta],TBLTIPO[Tipo Empleado])</f>
        <v>FIJO</v>
      </c>
      <c r="I76" s="92">
        <f>_xlfn.XLOOKUP(Tabla15[[#This Row],[cedula]],TCARRERA[CEDULA],TCARRERA[CATEGORIA DEL SERVIDOR],0)</f>
        <v>0</v>
      </c>
      <c r="J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" s="61" t="e">
        <f>IF(ISTEXT(Tabla15[[#This Row],[CARRERA]]),Tabla15[[#This Row],[CARRERA]],Tabla15[[#This Row],[STATUS_01]])</f>
        <v>#REF!</v>
      </c>
      <c r="L76" s="78">
        <f>_xlfn.XLOOKUP(Tabla15[[#This Row],[CODIGO]],Tabla20[CODIGO],Tabla20[sbruto])</f>
        <v>25000</v>
      </c>
      <c r="M76" s="82">
        <f>_xlfn.XLOOKUP(Tabla15[[#This Row],[CODIGO]],Tabla20[CODIGO],Tabla20[Otros Descuentos])</f>
        <v>25</v>
      </c>
      <c r="N76" s="78">
        <f>_xlfn.XLOOKUP(Tabla15[[#This Row],[CODIGO]],Tabla20[CODIGO],Tabla20[sneto])</f>
        <v>23497.5</v>
      </c>
      <c r="O76" s="78" t="str">
        <f>_xlfn.XLOOKUP(Tabla15[[#This Row],[CODIGO]],Tabla20[CODIGO],Tabla20[PERIODO])</f>
        <v>08-2023</v>
      </c>
      <c r="P76" s="41">
        <f>Tabla15[[#This Row],[sbruto]]-SUM(Tabla15[[#This Row],[ISR]:[AFP]])-Tabla15[[#This Row],[SNETO]]</f>
        <v>1477.5</v>
      </c>
      <c r="Q76" s="41">
        <f>_xlfn.XLOOKUP(Tabla15[[#This Row],[CODIGO]],Tabla20[CODIGO],Tabla20[ADP])</f>
        <v>0</v>
      </c>
      <c r="R76" s="61" t="str">
        <f>_xlfn.XLOOKUP(Tabla15[[#This Row],[cedula]],EMPXSEXO[NODOC],EMPXSEXO[GENERO])</f>
        <v>F</v>
      </c>
      <c r="S76" s="61" t="e">
        <f>_xlfn.XLOOKUP(Tabla15[[#This Row],[nomdepto2]],Tabla21[LUGAR],Tabla21[CODLUGAR])</f>
        <v>#REF!</v>
      </c>
      <c r="T76">
        <v>75</v>
      </c>
    </row>
    <row r="77" spans="1:20" hidden="1">
      <c r="A77" s="99" t="s">
        <v>2464</v>
      </c>
      <c r="B77" s="99" t="s">
        <v>3335</v>
      </c>
      <c r="C77" s="99" t="s">
        <v>2493</v>
      </c>
      <c r="D77" s="99" t="str">
        <f>Tabla15[[#This Row],[cedula]]&amp;Tabla15[[#This Row],[prog]]&amp;LEFT(Tabla15[[#This Row],[TIPO]],3)</f>
        <v>2230132098601SEG</v>
      </c>
      <c r="E77" s="99" t="e">
        <f>_xlfn.XLOOKUP(Tabla15[[#This Row],[CODIGO]],#REF!,#REF!,_xlfn.XLOOKUP(Tabla15[[#This Row],[CODIGO]],Tabla20[CODIGO],Tabla20[nombre],"BUSCAR"))</f>
        <v>#REF!</v>
      </c>
      <c r="F77" s="100" t="e">
        <f>_xlfn.XLOOKUP(Tabla15[[#This Row],[CODIGO]],#REF!,#REF!,_xlfn.XLOOKUP(Tabla15[[#This Row],[CODIGO]],Tabla20[CODIGO],Tabla20[cargo],"BUSCAR"))</f>
        <v>#REF!</v>
      </c>
      <c r="G77" s="110" t="e">
        <f>_xlfn.XLOOKUP(Tabla15[[#This Row],[cedula]],#REF!,#REF!,"X")</f>
        <v>#REF!</v>
      </c>
      <c r="H77" s="100" t="str">
        <f>_xlfn.XLOOKUP(Tabla15[[#This Row],[ctapresup]],TBLTIPO[cta],TBLTIPO[Tipo Empleado])</f>
        <v>SEGURIDAD</v>
      </c>
      <c r="I77" s="92">
        <f>_xlfn.XLOOKUP(Tabla15[[#This Row],[cedula]],TCARRERA[CEDULA],TCARRERA[CATEGORIA DEL SERVIDOR],0)</f>
        <v>0</v>
      </c>
      <c r="J7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7" s="103" t="e">
        <f>IF(ISTEXT(Tabla15[[#This Row],[CARRERA]]),Tabla15[[#This Row],[CARRERA]],Tabla15[[#This Row],[STATUS_01]])</f>
        <v>#REF!</v>
      </c>
      <c r="L77" s="41">
        <f>_xlfn.XLOOKUP(Tabla15[[#This Row],[CODIGO]],Tabla20[CODIGO],Tabla20[sbruto])</f>
        <v>25000</v>
      </c>
      <c r="M77" s="122">
        <f>_xlfn.XLOOKUP(Tabla15[[#This Row],[CODIGO]],Tabla20[CODIGO],Tabla20[Otros Descuentos])</f>
        <v>0</v>
      </c>
      <c r="N77" s="109">
        <f>_xlfn.XLOOKUP(Tabla15[[#This Row],[CODIGO]],Tabla20[CODIGO],Tabla20[sneto])</f>
        <v>25000</v>
      </c>
      <c r="O77" s="101" t="str">
        <f>_xlfn.XLOOKUP(Tabla15[[#This Row],[CODIGO]],Tabla20[CODIGO],Tabla20[PERIODO])</f>
        <v>08-2023</v>
      </c>
      <c r="P77" s="41">
        <f>Tabla15[[#This Row],[sbruto]]-SUM(Tabla15[[#This Row],[ISR]:[AFP]])-Tabla15[[#This Row],[SNETO]]</f>
        <v>0</v>
      </c>
      <c r="Q77" s="41">
        <f>_xlfn.XLOOKUP(Tabla15[[#This Row],[CODIGO]],Tabla20[CODIGO],Tabla20[ADP])</f>
        <v>0</v>
      </c>
      <c r="R77" s="99" t="str">
        <f>_xlfn.XLOOKUP(Tabla15[[#This Row],[cedula]],EMPXSEXO[NODOC],EMPXSEXO[GENERO])</f>
        <v>F</v>
      </c>
      <c r="S77" s="123" t="e">
        <f>_xlfn.XLOOKUP(Tabla15[[#This Row],[nomdepto2]],Tabla21[LUGAR],Tabla21[CODLUGAR])</f>
        <v>#REF!</v>
      </c>
      <c r="T77">
        <v>1302</v>
      </c>
    </row>
    <row r="78" spans="1:20" hidden="1">
      <c r="A78" s="99" t="s">
        <v>2464</v>
      </c>
      <c r="B78" s="99" t="s">
        <v>2446</v>
      </c>
      <c r="C78" s="99" t="s">
        <v>2493</v>
      </c>
      <c r="D78" s="99" t="str">
        <f>Tabla15[[#This Row],[cedula]]&amp;Tabla15[[#This Row],[prog]]&amp;LEFT(Tabla15[[#This Row],[TIPO]],3)</f>
        <v>4022604573601SEG</v>
      </c>
      <c r="E78" s="99" t="e">
        <f>_xlfn.XLOOKUP(Tabla15[[#This Row],[CODIGO]],#REF!,#REF!,_xlfn.XLOOKUP(Tabla15[[#This Row],[CODIGO]],Tabla20[CODIGO],Tabla20[nombre],"BUSCAR"))</f>
        <v>#REF!</v>
      </c>
      <c r="F78" s="100" t="e">
        <f>_xlfn.XLOOKUP(Tabla15[[#This Row],[CODIGO]],#REF!,#REF!,_xlfn.XLOOKUP(Tabla15[[#This Row],[CODIGO]],Tabla20[CODIGO],Tabla20[cargo],"BUSCAR"))</f>
        <v>#REF!</v>
      </c>
      <c r="G78" s="110" t="e">
        <f>_xlfn.XLOOKUP(Tabla15[[#This Row],[cedula]],#REF!,#REF!,"X")</f>
        <v>#REF!</v>
      </c>
      <c r="H78" s="100" t="str">
        <f>_xlfn.XLOOKUP(Tabla15[[#This Row],[ctapresup]],TBLTIPO[cta],TBLTIPO[Tipo Empleado])</f>
        <v>SEGURIDAD</v>
      </c>
      <c r="I78" s="92">
        <f>_xlfn.XLOOKUP(Tabla15[[#This Row],[cedula]],TCARRERA[CEDULA],TCARRERA[CATEGORIA DEL SERVIDOR],0)</f>
        <v>0</v>
      </c>
      <c r="J7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8" s="103" t="e">
        <f>IF(ISTEXT(Tabla15[[#This Row],[CARRERA]]),Tabla15[[#This Row],[CARRERA]],Tabla15[[#This Row],[STATUS_01]])</f>
        <v>#REF!</v>
      </c>
      <c r="L78" s="41">
        <f>_xlfn.XLOOKUP(Tabla15[[#This Row],[CODIGO]],Tabla20[CODIGO],Tabla20[sbruto])</f>
        <v>25000</v>
      </c>
      <c r="M78" s="101">
        <f>_xlfn.XLOOKUP(Tabla15[[#This Row],[CODIGO]],Tabla20[CODIGO],Tabla20[Otros Descuentos])</f>
        <v>0</v>
      </c>
      <c r="N78" s="109">
        <f>_xlfn.XLOOKUP(Tabla15[[#This Row],[CODIGO]],Tabla20[CODIGO],Tabla20[sneto])</f>
        <v>25000</v>
      </c>
      <c r="O78" s="101" t="str">
        <f>_xlfn.XLOOKUP(Tabla15[[#This Row],[CODIGO]],Tabla20[CODIGO],Tabla20[PERIODO])</f>
        <v>08-2023</v>
      </c>
      <c r="P78" s="41">
        <f>Tabla15[[#This Row],[sbruto]]-SUM(Tabla15[[#This Row],[ISR]:[AFP]])-Tabla15[[#This Row],[SNETO]]</f>
        <v>0</v>
      </c>
      <c r="Q78" s="41">
        <f>_xlfn.XLOOKUP(Tabla15[[#This Row],[CODIGO]],Tabla20[CODIGO],Tabla20[ADP])</f>
        <v>0</v>
      </c>
      <c r="R78" s="99" t="str">
        <f>_xlfn.XLOOKUP(Tabla15[[#This Row],[cedula]],EMPXSEXO[NODOC],EMPXSEXO[GENERO])</f>
        <v>M</v>
      </c>
      <c r="S78" s="123" t="e">
        <f>_xlfn.XLOOKUP(Tabla15[[#This Row],[nomdepto2]],Tabla21[LUGAR],Tabla21[CODLUGAR])</f>
        <v>#REF!</v>
      </c>
      <c r="T78">
        <v>1309</v>
      </c>
    </row>
    <row r="79" spans="1:20">
      <c r="A79" s="61" t="s">
        <v>2463</v>
      </c>
      <c r="B79" s="61" t="s">
        <v>1904</v>
      </c>
      <c r="C79" s="61" t="s">
        <v>2493</v>
      </c>
      <c r="D79" s="61" t="str">
        <f>Tabla15[[#This Row],[cedula]]&amp;Tabla15[[#This Row],[prog]]&amp;LEFT(Tabla15[[#This Row],[TIPO]],3)</f>
        <v>0250041720501FIJ</v>
      </c>
      <c r="E79" s="61" t="e">
        <f>_xlfn.XLOOKUP(Tabla15[[#This Row],[CODIGO]],#REF!,#REF!,_xlfn.XLOOKUP(Tabla15[[#This Row],[CODIGO]],Tabla20[CODIGO],Tabla20[nombre],"BUSCAR"))</f>
        <v>#REF!</v>
      </c>
      <c r="F79" s="61" t="e">
        <f>_xlfn.XLOOKUP(Tabla15[[#This Row],[CODIGO]],#REF!,#REF!,_xlfn.XLOOKUP(Tabla15[[#This Row],[CODIGO]],Tabla20[CODIGO],Tabla20[cargo],"BUSCAR"))</f>
        <v>#REF!</v>
      </c>
      <c r="G79" s="110" t="e">
        <f>_xlfn.XLOOKUP(Tabla15[[#This Row],[cedula]],#REF!,#REF!,"X")</f>
        <v>#REF!</v>
      </c>
      <c r="H79" s="61" t="str">
        <f>_xlfn.XLOOKUP(Tabla15[[#This Row],[ctapresup]],TBLTIPO[cta],TBLTIPO[Tipo Empleado])</f>
        <v>FIJO</v>
      </c>
      <c r="I79" s="92">
        <f>_xlfn.XLOOKUP(Tabla15[[#This Row],[cedula]],TCARRERA[CEDULA],TCARRERA[CATEGORIA DEL SERVIDOR],0)</f>
        <v>0</v>
      </c>
      <c r="J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" s="61" t="e">
        <f>IF(ISTEXT(Tabla15[[#This Row],[CARRERA]]),Tabla15[[#This Row],[CARRERA]],Tabla15[[#This Row],[STATUS_01]])</f>
        <v>#REF!</v>
      </c>
      <c r="L79" s="78">
        <f>_xlfn.XLOOKUP(Tabla15[[#This Row],[CODIGO]],Tabla20[CODIGO],Tabla20[sbruto])</f>
        <v>25000</v>
      </c>
      <c r="M79" s="82">
        <f>_xlfn.XLOOKUP(Tabla15[[#This Row],[CODIGO]],Tabla20[CODIGO],Tabla20[Otros Descuentos])</f>
        <v>5068</v>
      </c>
      <c r="N79" s="78">
        <f>_xlfn.XLOOKUP(Tabla15[[#This Row],[CODIGO]],Tabla20[CODIGO],Tabla20[sneto])</f>
        <v>18454.5</v>
      </c>
      <c r="O79" s="78" t="str">
        <f>_xlfn.XLOOKUP(Tabla15[[#This Row],[CODIGO]],Tabla20[CODIGO],Tabla20[PERIODO])</f>
        <v>08-2023</v>
      </c>
      <c r="P79" s="41">
        <f>Tabla15[[#This Row],[sbruto]]-SUM(Tabla15[[#This Row],[ISR]:[AFP]])-Tabla15[[#This Row],[SNETO]]</f>
        <v>1477.5</v>
      </c>
      <c r="Q79" s="41">
        <f>_xlfn.XLOOKUP(Tabla15[[#This Row],[CODIGO]],Tabla20[CODIGO],Tabla20[ADP])</f>
        <v>0</v>
      </c>
      <c r="R79" s="61" t="str">
        <f>_xlfn.XLOOKUP(Tabla15[[#This Row],[cedula]],EMPXSEXO[NODOC],EMPXSEXO[GENERO])</f>
        <v>M</v>
      </c>
      <c r="S79" s="61" t="e">
        <f>_xlfn.XLOOKUP(Tabla15[[#This Row],[nomdepto2]],Tabla21[LUGAR],Tabla21[CODLUGAR])</f>
        <v>#REF!</v>
      </c>
      <c r="T79">
        <v>356</v>
      </c>
    </row>
    <row r="80" spans="1:20">
      <c r="A80" s="61" t="s">
        <v>2463</v>
      </c>
      <c r="B80" s="61" t="s">
        <v>1923</v>
      </c>
      <c r="C80" s="61" t="s">
        <v>2493</v>
      </c>
      <c r="D80" s="61" t="str">
        <f>Tabla15[[#This Row],[cedula]]&amp;Tabla15[[#This Row],[prog]]&amp;LEFT(Tabla15[[#This Row],[TIPO]],3)</f>
        <v>0010038506101FIJ</v>
      </c>
      <c r="E80" s="61" t="e">
        <f>_xlfn.XLOOKUP(Tabla15[[#This Row],[CODIGO]],#REF!,#REF!,_xlfn.XLOOKUP(Tabla15[[#This Row],[CODIGO]],Tabla20[CODIGO],Tabla20[nombre],"BUSCAR"))</f>
        <v>#REF!</v>
      </c>
      <c r="F80" s="61" t="e">
        <f>_xlfn.XLOOKUP(Tabla15[[#This Row],[CODIGO]],#REF!,#REF!,_xlfn.XLOOKUP(Tabla15[[#This Row],[CODIGO]],Tabla20[CODIGO],Tabla20[cargo],"BUSCAR"))</f>
        <v>#REF!</v>
      </c>
      <c r="G80" s="110" t="e">
        <f>_xlfn.XLOOKUP(Tabla15[[#This Row],[cedula]],#REF!,#REF!,"X")</f>
        <v>#REF!</v>
      </c>
      <c r="H80" s="61" t="str">
        <f>_xlfn.XLOOKUP(Tabla15[[#This Row],[ctapresup]],TBLTIPO[cta],TBLTIPO[Tipo Empleado])</f>
        <v>FIJO</v>
      </c>
      <c r="I80" s="92">
        <f>_xlfn.XLOOKUP(Tabla15[[#This Row],[cedula]],TCARRERA[CEDULA],TCARRERA[CATEGORIA DEL SERVIDOR],0)</f>
        <v>0</v>
      </c>
      <c r="J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" s="61" t="e">
        <f>IF(ISTEXT(Tabla15[[#This Row],[CARRERA]]),Tabla15[[#This Row],[CARRERA]],Tabla15[[#This Row],[STATUS_01]])</f>
        <v>#REF!</v>
      </c>
      <c r="L80" s="78">
        <f>_xlfn.XLOOKUP(Tabla15[[#This Row],[CODIGO]],Tabla20[CODIGO],Tabla20[sbruto])</f>
        <v>25000</v>
      </c>
      <c r="M80" s="82">
        <f>_xlfn.XLOOKUP(Tabla15[[#This Row],[CODIGO]],Tabla20[CODIGO],Tabla20[Otros Descuentos])</f>
        <v>4123</v>
      </c>
      <c r="N80" s="78">
        <f>_xlfn.XLOOKUP(Tabla15[[#This Row],[CODIGO]],Tabla20[CODIGO],Tabla20[sneto])</f>
        <v>19399.5</v>
      </c>
      <c r="O80" s="78" t="str">
        <f>_xlfn.XLOOKUP(Tabla15[[#This Row],[CODIGO]],Tabla20[CODIGO],Tabla20[PERIODO])</f>
        <v>08-2023</v>
      </c>
      <c r="P80" s="41">
        <f>Tabla15[[#This Row],[sbruto]]-SUM(Tabla15[[#This Row],[ISR]:[AFP]])-Tabla15[[#This Row],[SNETO]]</f>
        <v>1477.5</v>
      </c>
      <c r="Q80" s="41">
        <f>_xlfn.XLOOKUP(Tabla15[[#This Row],[CODIGO]],Tabla20[CODIGO],Tabla20[ADP])</f>
        <v>0</v>
      </c>
      <c r="R80" s="61" t="str">
        <f>_xlfn.XLOOKUP(Tabla15[[#This Row],[cedula]],EMPXSEXO[NODOC],EMPXSEXO[GENERO])</f>
        <v>F</v>
      </c>
      <c r="S80" s="61" t="e">
        <f>_xlfn.XLOOKUP(Tabla15[[#This Row],[nomdepto2]],Tabla21[LUGAR],Tabla21[CODLUGAR])</f>
        <v>#REF!</v>
      </c>
      <c r="T80">
        <v>383</v>
      </c>
    </row>
    <row r="81" spans="1:20" hidden="1">
      <c r="A81" s="61" t="s">
        <v>3284</v>
      </c>
      <c r="B81" s="61" t="s">
        <v>3067</v>
      </c>
      <c r="C81" s="61" t="s">
        <v>2493</v>
      </c>
      <c r="D81" s="61" t="str">
        <f>Tabla15[[#This Row],[cedula]]&amp;Tabla15[[#This Row],[prog]]&amp;LEFT(Tabla15[[#This Row],[TIPO]],3)</f>
        <v>0010534635701CAR</v>
      </c>
      <c r="E81" s="61" t="e">
        <f>_xlfn.XLOOKUP(Tabla15[[#This Row],[CODIGO]],#REF!,#REF!,_xlfn.XLOOKUP(Tabla15[[#This Row],[CODIGO]],Tabla20[CODIGO],Tabla20[nombre],"BUSCAR"))</f>
        <v>#REF!</v>
      </c>
      <c r="F81" s="61" t="e">
        <f>_xlfn.XLOOKUP(Tabla15[[#This Row],[CODIGO]],#REF!,#REF!,_xlfn.XLOOKUP(Tabla15[[#This Row],[CODIGO]],Tabla20[CODIGO],Tabla20[cargo],"BUSCAR"))</f>
        <v>#REF!</v>
      </c>
      <c r="G81" s="110" t="e">
        <f>_xlfn.XLOOKUP(Tabla15[[#This Row],[cedula]],#REF!,#REF!,"X")</f>
        <v>#REF!</v>
      </c>
      <c r="H81" s="61" t="str">
        <f>_xlfn.XLOOKUP(Tabla15[[#This Row],[ctapresup]],TBLTIPO[cta],TBLTIPO[Tipo Empleado])</f>
        <v>CARACTER EVENTUAL</v>
      </c>
      <c r="I81" s="92">
        <f>_xlfn.XLOOKUP(Tabla15[[#This Row],[cedula]],TCARRERA[CEDULA],TCARRERA[CATEGORIA DEL SERVIDOR],0)</f>
        <v>0</v>
      </c>
      <c r="J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" s="61" t="e">
        <f>IF(ISTEXT(Tabla15[[#This Row],[CARRERA]]),Tabla15[[#This Row],[CARRERA]],Tabla15[[#This Row],[STATUS_01]])</f>
        <v>#REF!</v>
      </c>
      <c r="L81" s="78">
        <f>_xlfn.XLOOKUP(Tabla15[[#This Row],[CODIGO]],Tabla20[CODIGO],Tabla20[sbruto])</f>
        <v>25000</v>
      </c>
      <c r="M81" s="82">
        <f>_xlfn.XLOOKUP(Tabla15[[#This Row],[CODIGO]],Tabla20[CODIGO],Tabla20[Otros Descuentos])</f>
        <v>25</v>
      </c>
      <c r="N81" s="78">
        <f>_xlfn.XLOOKUP(Tabla15[[#This Row],[CODIGO]],Tabla20[CODIGO],Tabla20[sneto])</f>
        <v>23497.5</v>
      </c>
      <c r="O81" s="78" t="str">
        <f>_xlfn.XLOOKUP(Tabla15[[#This Row],[CODIGO]],Tabla20[CODIGO],Tabla20[PERIODO])</f>
        <v>08-2023</v>
      </c>
      <c r="P81" s="41">
        <f>Tabla15[[#This Row],[sbruto]]-SUM(Tabla15[[#This Row],[ISR]:[AFP]])-Tabla15[[#This Row],[SNETO]]</f>
        <v>1477.5</v>
      </c>
      <c r="Q81" s="41">
        <f>_xlfn.XLOOKUP(Tabla15[[#This Row],[CODIGO]],Tabla20[CODIGO],Tabla20[ADP])</f>
        <v>0</v>
      </c>
      <c r="R81" s="61" t="str">
        <f>_xlfn.XLOOKUP(Tabla15[[#This Row],[cedula]],EMPXSEXO[NODOC],EMPXSEXO[GENERO])</f>
        <v>M</v>
      </c>
      <c r="S81" s="61" t="e">
        <f>_xlfn.XLOOKUP(Tabla15[[#This Row],[nomdepto2]],Tabla21[LUGAR],Tabla21[CODLUGAR])</f>
        <v>#REF!</v>
      </c>
      <c r="T81">
        <v>1121</v>
      </c>
    </row>
    <row r="82" spans="1:20" hidden="1">
      <c r="A82" s="61" t="s">
        <v>3284</v>
      </c>
      <c r="B82" s="61" t="s">
        <v>3069</v>
      </c>
      <c r="C82" s="61" t="s">
        <v>2493</v>
      </c>
      <c r="D82" s="61" t="str">
        <f>Tabla15[[#This Row],[cedula]]&amp;Tabla15[[#This Row],[prog]]&amp;LEFT(Tabla15[[#This Row],[TIPO]],3)</f>
        <v>2230046881001CAR</v>
      </c>
      <c r="E82" s="61" t="e">
        <f>_xlfn.XLOOKUP(Tabla15[[#This Row],[CODIGO]],#REF!,#REF!,_xlfn.XLOOKUP(Tabla15[[#This Row],[CODIGO]],Tabla20[CODIGO],Tabla20[nombre],"BUSCAR"))</f>
        <v>#REF!</v>
      </c>
      <c r="F82" s="61" t="e">
        <f>_xlfn.XLOOKUP(Tabla15[[#This Row],[CODIGO]],#REF!,#REF!,_xlfn.XLOOKUP(Tabla15[[#This Row],[CODIGO]],Tabla20[CODIGO],Tabla20[cargo],"BUSCAR"))</f>
        <v>#REF!</v>
      </c>
      <c r="G82" s="110" t="e">
        <f>_xlfn.XLOOKUP(Tabla15[[#This Row],[cedula]],#REF!,#REF!,"X")</f>
        <v>#REF!</v>
      </c>
      <c r="H82" s="61" t="str">
        <f>_xlfn.XLOOKUP(Tabla15[[#This Row],[ctapresup]],TBLTIPO[cta],TBLTIPO[Tipo Empleado])</f>
        <v>CARACTER EVENTUAL</v>
      </c>
      <c r="I82" s="92">
        <f>_xlfn.XLOOKUP(Tabla15[[#This Row],[cedula]],TCARRERA[CEDULA],TCARRERA[CATEGORIA DEL SERVIDOR],0)</f>
        <v>0</v>
      </c>
      <c r="J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" s="61" t="e">
        <f>IF(ISTEXT(Tabla15[[#This Row],[CARRERA]]),Tabla15[[#This Row],[CARRERA]],Tabla15[[#This Row],[STATUS_01]])</f>
        <v>#REF!</v>
      </c>
      <c r="L82" s="78">
        <f>_xlfn.XLOOKUP(Tabla15[[#This Row],[CODIGO]],Tabla20[CODIGO],Tabla20[sbruto])</f>
        <v>25000</v>
      </c>
      <c r="M82" s="81">
        <f>_xlfn.XLOOKUP(Tabla15[[#This Row],[CODIGO]],Tabla20[CODIGO],Tabla20[Otros Descuentos])</f>
        <v>25</v>
      </c>
      <c r="N82" s="78">
        <f>_xlfn.XLOOKUP(Tabla15[[#This Row],[CODIGO]],Tabla20[CODIGO],Tabla20[sneto])</f>
        <v>23497.5</v>
      </c>
      <c r="O82" s="78" t="str">
        <f>_xlfn.XLOOKUP(Tabla15[[#This Row],[CODIGO]],Tabla20[CODIGO],Tabla20[PERIODO])</f>
        <v>08-2023</v>
      </c>
      <c r="P82" s="41">
        <f>Tabla15[[#This Row],[sbruto]]-SUM(Tabla15[[#This Row],[ISR]:[AFP]])-Tabla15[[#This Row],[SNETO]]</f>
        <v>1477.5</v>
      </c>
      <c r="Q82" s="41">
        <f>_xlfn.XLOOKUP(Tabla15[[#This Row],[CODIGO]],Tabla20[CODIGO],Tabla20[ADP])</f>
        <v>0</v>
      </c>
      <c r="R82" s="61" t="str">
        <f>_xlfn.XLOOKUP(Tabla15[[#This Row],[cedula]],EMPXSEXO[NODOC],EMPXSEXO[GENERO])</f>
        <v>M</v>
      </c>
      <c r="S82" s="61" t="e">
        <f>_xlfn.XLOOKUP(Tabla15[[#This Row],[nomdepto2]],Tabla21[LUGAR],Tabla21[CODLUGAR])</f>
        <v>#REF!</v>
      </c>
      <c r="T82">
        <v>1123</v>
      </c>
    </row>
    <row r="83" spans="1:20">
      <c r="A83" s="61" t="s">
        <v>2463</v>
      </c>
      <c r="B83" s="61" t="s">
        <v>2623</v>
      </c>
      <c r="C83" s="61" t="s">
        <v>2493</v>
      </c>
      <c r="D83" s="61" t="str">
        <f>Tabla15[[#This Row],[cedula]]&amp;Tabla15[[#This Row],[prog]]&amp;LEFT(Tabla15[[#This Row],[TIPO]],3)</f>
        <v>0011485582801FIJ</v>
      </c>
      <c r="E83" s="61" t="e">
        <f>_xlfn.XLOOKUP(Tabla15[[#This Row],[CODIGO]],#REF!,#REF!,_xlfn.XLOOKUP(Tabla15[[#This Row],[CODIGO]],Tabla20[CODIGO],Tabla20[nombre],"BUSCAR"))</f>
        <v>#REF!</v>
      </c>
      <c r="F83" s="61" t="e">
        <f>_xlfn.XLOOKUP(Tabla15[[#This Row],[CODIGO]],#REF!,#REF!,_xlfn.XLOOKUP(Tabla15[[#This Row],[CODIGO]],Tabla20[CODIGO],Tabla20[cargo],"BUSCAR"))</f>
        <v>#REF!</v>
      </c>
      <c r="G83" s="110" t="e">
        <f>_xlfn.XLOOKUP(Tabla15[[#This Row],[cedula]],#REF!,#REF!,"X")</f>
        <v>#REF!</v>
      </c>
      <c r="H83" s="61" t="str">
        <f>_xlfn.XLOOKUP(Tabla15[[#This Row],[ctapresup]],TBLTIPO[cta],TBLTIPO[Tipo Empleado])</f>
        <v>FIJO</v>
      </c>
      <c r="I83" s="92">
        <f>_xlfn.XLOOKUP(Tabla15[[#This Row],[cedula]],TCARRERA[CEDULA],TCARRERA[CATEGORIA DEL SERVIDOR],0)</f>
        <v>0</v>
      </c>
      <c r="J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" s="61" t="e">
        <f>IF(ISTEXT(Tabla15[[#This Row],[CARRERA]]),Tabla15[[#This Row],[CARRERA]],Tabla15[[#This Row],[STATUS_01]])</f>
        <v>#REF!</v>
      </c>
      <c r="L83" s="78">
        <f>_xlfn.XLOOKUP(Tabla15[[#This Row],[CODIGO]],Tabla20[CODIGO],Tabla20[sbruto])</f>
        <v>24000</v>
      </c>
      <c r="M83" s="82">
        <f>_xlfn.XLOOKUP(Tabla15[[#This Row],[CODIGO]],Tabla20[CODIGO],Tabla20[Otros Descuentos])</f>
        <v>8857.7099999999991</v>
      </c>
      <c r="N83" s="78">
        <f>_xlfn.XLOOKUP(Tabla15[[#This Row],[CODIGO]],Tabla20[CODIGO],Tabla20[sneto])</f>
        <v>13723.89</v>
      </c>
      <c r="O83" s="78" t="str">
        <f>_xlfn.XLOOKUP(Tabla15[[#This Row],[CODIGO]],Tabla20[CODIGO],Tabla20[PERIODO])</f>
        <v>08-2023</v>
      </c>
      <c r="P83" s="41">
        <f>Tabla15[[#This Row],[sbruto]]-SUM(Tabla15[[#This Row],[ISR]:[AFP]])-Tabla15[[#This Row],[SNETO]]</f>
        <v>1418.4000000000015</v>
      </c>
      <c r="Q83" s="41">
        <f>_xlfn.XLOOKUP(Tabla15[[#This Row],[CODIGO]],Tabla20[CODIGO],Tabla20[ADP])</f>
        <v>0</v>
      </c>
      <c r="R83" s="61" t="str">
        <f>_xlfn.XLOOKUP(Tabla15[[#This Row],[cedula]],EMPXSEXO[NODOC],EMPXSEXO[GENERO])</f>
        <v>M</v>
      </c>
      <c r="S83" s="61" t="e">
        <f>_xlfn.XLOOKUP(Tabla15[[#This Row],[nomdepto2]],Tabla21[LUGAR],Tabla21[CODLUGAR])</f>
        <v>#REF!</v>
      </c>
      <c r="T83">
        <v>295</v>
      </c>
    </row>
    <row r="84" spans="1:20">
      <c r="A84" s="61" t="s">
        <v>2463</v>
      </c>
      <c r="B84" s="61" t="s">
        <v>1106</v>
      </c>
      <c r="C84" s="61" t="s">
        <v>2493</v>
      </c>
      <c r="D84" s="61" t="str">
        <f>Tabla15[[#This Row],[cedula]]&amp;Tabla15[[#This Row],[prog]]&amp;LEFT(Tabla15[[#This Row],[TIPO]],3)</f>
        <v>0010416477701FIJ</v>
      </c>
      <c r="E84" s="61" t="e">
        <f>_xlfn.XLOOKUP(Tabla15[[#This Row],[CODIGO]],#REF!,#REF!,_xlfn.XLOOKUP(Tabla15[[#This Row],[CODIGO]],Tabla20[CODIGO],Tabla20[nombre],"BUSCAR"))</f>
        <v>#REF!</v>
      </c>
      <c r="F84" s="61" t="e">
        <f>_xlfn.XLOOKUP(Tabla15[[#This Row],[CODIGO]],#REF!,#REF!,_xlfn.XLOOKUP(Tabla15[[#This Row],[CODIGO]],Tabla20[CODIGO],Tabla20[cargo],"BUSCAR"))</f>
        <v>#REF!</v>
      </c>
      <c r="G84" s="110" t="e">
        <f>_xlfn.XLOOKUP(Tabla15[[#This Row],[cedula]],#REF!,#REF!,"X")</f>
        <v>#REF!</v>
      </c>
      <c r="H84" s="61" t="str">
        <f>_xlfn.XLOOKUP(Tabla15[[#This Row],[ctapresup]],TBLTIPO[cta],TBLTIPO[Tipo Empleado])</f>
        <v>FIJO</v>
      </c>
      <c r="I84" s="92" t="str">
        <f>_xlfn.XLOOKUP(Tabla15[[#This Row],[cedula]],TCARRERA[CEDULA],TCARRERA[CATEGORIA DEL SERVIDOR],0)</f>
        <v>CARRERA ADMINISTRATIVA</v>
      </c>
      <c r="J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" s="61" t="str">
        <f>IF(ISTEXT(Tabla15[[#This Row],[CARRERA]]),Tabla15[[#This Row],[CARRERA]],Tabla15[[#This Row],[STATUS_01]])</f>
        <v>CARRERA ADMINISTRATIVA</v>
      </c>
      <c r="L84" s="78">
        <f>_xlfn.XLOOKUP(Tabla15[[#This Row],[CODIGO]],Tabla20[CODIGO],Tabla20[sbruto])</f>
        <v>22000</v>
      </c>
      <c r="M84" s="82">
        <f>_xlfn.XLOOKUP(Tabla15[[#This Row],[CODIGO]],Tabla20[CODIGO],Tabla20[Otros Descuentos])</f>
        <v>3471</v>
      </c>
      <c r="N84" s="78">
        <f>_xlfn.XLOOKUP(Tabla15[[#This Row],[CODIGO]],Tabla20[CODIGO],Tabla20[sneto])</f>
        <v>17228.8</v>
      </c>
      <c r="O84" s="78" t="str">
        <f>_xlfn.XLOOKUP(Tabla15[[#This Row],[CODIGO]],Tabla20[CODIGO],Tabla20[PERIODO])</f>
        <v>08-2023</v>
      </c>
      <c r="P84" s="41">
        <f>Tabla15[[#This Row],[sbruto]]-SUM(Tabla15[[#This Row],[ISR]:[AFP]])-Tabla15[[#This Row],[SNETO]]</f>
        <v>1300.2000000000007</v>
      </c>
      <c r="Q84" s="41">
        <f>_xlfn.XLOOKUP(Tabla15[[#This Row],[CODIGO]],Tabla20[CODIGO],Tabla20[ADP])</f>
        <v>0</v>
      </c>
      <c r="R84" s="61" t="str">
        <f>_xlfn.XLOOKUP(Tabla15[[#This Row],[cedula]],EMPXSEXO[NODOC],EMPXSEXO[GENERO])</f>
        <v>F</v>
      </c>
      <c r="S84" s="61" t="e">
        <f>_xlfn.XLOOKUP(Tabla15[[#This Row],[nomdepto2]],Tabla21[LUGAR],Tabla21[CODLUGAR])</f>
        <v>#REF!</v>
      </c>
      <c r="T84">
        <v>220</v>
      </c>
    </row>
    <row r="85" spans="1:20">
      <c r="A85" s="61" t="s">
        <v>2463</v>
      </c>
      <c r="B85" s="61" t="s">
        <v>1856</v>
      </c>
      <c r="C85" s="61" t="s">
        <v>2493</v>
      </c>
      <c r="D85" s="61" t="str">
        <f>Tabla15[[#This Row],[cedula]]&amp;Tabla15[[#This Row],[prog]]&amp;LEFT(Tabla15[[#This Row],[TIPO]],3)</f>
        <v>0540137813701FIJ</v>
      </c>
      <c r="E85" s="61" t="e">
        <f>_xlfn.XLOOKUP(Tabla15[[#This Row],[CODIGO]],#REF!,#REF!,_xlfn.XLOOKUP(Tabla15[[#This Row],[CODIGO]],Tabla20[CODIGO],Tabla20[nombre],"BUSCAR"))</f>
        <v>#REF!</v>
      </c>
      <c r="F85" s="61" t="e">
        <f>_xlfn.XLOOKUP(Tabla15[[#This Row],[CODIGO]],#REF!,#REF!,_xlfn.XLOOKUP(Tabla15[[#This Row],[CODIGO]],Tabla20[CODIGO],Tabla20[cargo],"BUSCAR"))</f>
        <v>#REF!</v>
      </c>
      <c r="G85" s="110" t="e">
        <f>_xlfn.XLOOKUP(Tabla15[[#This Row],[cedula]],#REF!,#REF!,"X")</f>
        <v>#REF!</v>
      </c>
      <c r="H85" s="61" t="str">
        <f>_xlfn.XLOOKUP(Tabla15[[#This Row],[ctapresup]],TBLTIPO[cta],TBLTIPO[Tipo Empleado])</f>
        <v>FIJO</v>
      </c>
      <c r="I85" s="92">
        <f>_xlfn.XLOOKUP(Tabla15[[#This Row],[cedula]],TCARRERA[CEDULA],TCARRERA[CATEGORIA DEL SERVIDOR],0)</f>
        <v>0</v>
      </c>
      <c r="J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5" s="61" t="e">
        <f>IF(ISTEXT(Tabla15[[#This Row],[CARRERA]]),Tabla15[[#This Row],[CARRERA]],Tabla15[[#This Row],[STATUS_01]])</f>
        <v>#REF!</v>
      </c>
      <c r="L85" s="78">
        <f>_xlfn.XLOOKUP(Tabla15[[#This Row],[CODIGO]],Tabla20[CODIGO],Tabla20[sbruto])</f>
        <v>22000</v>
      </c>
      <c r="M85" s="82">
        <f>_xlfn.XLOOKUP(Tabla15[[#This Row],[CODIGO]],Tabla20[CODIGO],Tabla20[Otros Descuentos])</f>
        <v>1902.45</v>
      </c>
      <c r="N85" s="78">
        <f>_xlfn.XLOOKUP(Tabla15[[#This Row],[CODIGO]],Tabla20[CODIGO],Tabla20[sneto])</f>
        <v>18797.349999999999</v>
      </c>
      <c r="O85" s="78" t="str">
        <f>_xlfn.XLOOKUP(Tabla15[[#This Row],[CODIGO]],Tabla20[CODIGO],Tabla20[PERIODO])</f>
        <v>08-2023</v>
      </c>
      <c r="P85" s="41">
        <f>Tabla15[[#This Row],[sbruto]]-SUM(Tabla15[[#This Row],[ISR]:[AFP]])-Tabla15[[#This Row],[SNETO]]</f>
        <v>1300.2000000000007</v>
      </c>
      <c r="Q85" s="41">
        <f>_xlfn.XLOOKUP(Tabla15[[#This Row],[CODIGO]],Tabla20[CODIGO],Tabla20[ADP])</f>
        <v>0</v>
      </c>
      <c r="R85" s="61" t="str">
        <f>_xlfn.XLOOKUP(Tabla15[[#This Row],[cedula]],EMPXSEXO[NODOC],EMPXSEXO[GENERO])</f>
        <v>F</v>
      </c>
      <c r="S85" s="61" t="e">
        <f>_xlfn.XLOOKUP(Tabla15[[#This Row],[nomdepto2]],Tabla21[LUGAR],Tabla21[CODLUGAR])</f>
        <v>#REF!</v>
      </c>
      <c r="T85">
        <v>279</v>
      </c>
    </row>
    <row r="86" spans="1:20">
      <c r="A86" s="61" t="s">
        <v>2463</v>
      </c>
      <c r="B86" s="61" t="s">
        <v>1702</v>
      </c>
      <c r="C86" s="61" t="s">
        <v>2493</v>
      </c>
      <c r="D86" s="61" t="str">
        <f>Tabla15[[#This Row],[cedula]]&amp;Tabla15[[#This Row],[prog]]&amp;LEFT(Tabla15[[#This Row],[TIPO]],3)</f>
        <v>4023119320801FIJ</v>
      </c>
      <c r="E86" s="61" t="e">
        <f>_xlfn.XLOOKUP(Tabla15[[#This Row],[CODIGO]],#REF!,#REF!,_xlfn.XLOOKUP(Tabla15[[#This Row],[CODIGO]],Tabla20[CODIGO],Tabla20[nombre],"BUSCAR"))</f>
        <v>#REF!</v>
      </c>
      <c r="F86" s="61" t="e">
        <f>_xlfn.XLOOKUP(Tabla15[[#This Row],[CODIGO]],#REF!,#REF!,_xlfn.XLOOKUP(Tabla15[[#This Row],[CODIGO]],Tabla20[CODIGO],Tabla20[cargo],"BUSCAR"))</f>
        <v>#REF!</v>
      </c>
      <c r="G86" s="110" t="e">
        <f>_xlfn.XLOOKUP(Tabla15[[#This Row],[cedula]],#REF!,#REF!,"X")</f>
        <v>#REF!</v>
      </c>
      <c r="H86" s="61" t="str">
        <f>_xlfn.XLOOKUP(Tabla15[[#This Row],[ctapresup]],TBLTIPO[cta],TBLTIPO[Tipo Empleado])</f>
        <v>FIJO</v>
      </c>
      <c r="I86" s="92">
        <f>_xlfn.XLOOKUP(Tabla15[[#This Row],[cedula]],TCARRERA[CEDULA],TCARRERA[CATEGORIA DEL SERVIDOR],0)</f>
        <v>0</v>
      </c>
      <c r="J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6" s="61" t="e">
        <f>IF(ISTEXT(Tabla15[[#This Row],[CARRERA]]),Tabla15[[#This Row],[CARRERA]],Tabla15[[#This Row],[STATUS_01]])</f>
        <v>#REF!</v>
      </c>
      <c r="L86" s="78">
        <f>_xlfn.XLOOKUP(Tabla15[[#This Row],[CODIGO]],Tabla20[CODIGO],Tabla20[sbruto])</f>
        <v>20000</v>
      </c>
      <c r="M86" s="82">
        <f>_xlfn.XLOOKUP(Tabla15[[#This Row],[CODIGO]],Tabla20[CODIGO],Tabla20[Otros Descuentos])</f>
        <v>25</v>
      </c>
      <c r="N86" s="78">
        <f>_xlfn.XLOOKUP(Tabla15[[#This Row],[CODIGO]],Tabla20[CODIGO],Tabla20[sneto])</f>
        <v>18793</v>
      </c>
      <c r="O86" s="78" t="str">
        <f>_xlfn.XLOOKUP(Tabla15[[#This Row],[CODIGO]],Tabla20[CODIGO],Tabla20[PERIODO])</f>
        <v>08-2023</v>
      </c>
      <c r="P86" s="41">
        <f>Tabla15[[#This Row],[sbruto]]-SUM(Tabla15[[#This Row],[ISR]:[AFP]])-Tabla15[[#This Row],[SNETO]]</f>
        <v>1182</v>
      </c>
      <c r="Q86" s="41">
        <f>_xlfn.XLOOKUP(Tabla15[[#This Row],[CODIGO]],Tabla20[CODIGO],Tabla20[ADP])</f>
        <v>0</v>
      </c>
      <c r="R86" s="61" t="str">
        <f>_xlfn.XLOOKUP(Tabla15[[#This Row],[cedula]],EMPXSEXO[NODOC],EMPXSEXO[GENERO])</f>
        <v>M</v>
      </c>
      <c r="S86" s="61" t="e">
        <f>_xlfn.XLOOKUP(Tabla15[[#This Row],[nomdepto2]],Tabla21[LUGAR],Tabla21[CODLUGAR])</f>
        <v>#REF!</v>
      </c>
      <c r="T86">
        <v>30</v>
      </c>
    </row>
    <row r="87" spans="1:20" hidden="1">
      <c r="A87" s="61" t="s">
        <v>2464</v>
      </c>
      <c r="B87" s="61" t="s">
        <v>2376</v>
      </c>
      <c r="C87" s="61" t="s">
        <v>2493</v>
      </c>
      <c r="D87" s="61" t="str">
        <f>Tabla15[[#This Row],[cedula]]&amp;Tabla15[[#This Row],[prog]]&amp;LEFT(Tabla15[[#This Row],[TIPO]],3)</f>
        <v>0011179264401SEG</v>
      </c>
      <c r="E87" s="61" t="e">
        <f>_xlfn.XLOOKUP(Tabla15[[#This Row],[CODIGO]],#REF!,#REF!,_xlfn.XLOOKUP(Tabla15[[#This Row],[CODIGO]],Tabla20[CODIGO],Tabla20[nombre],"BUSCAR"))</f>
        <v>#REF!</v>
      </c>
      <c r="F87" s="61" t="e">
        <f>_xlfn.XLOOKUP(Tabla15[[#This Row],[CODIGO]],#REF!,#REF!,_xlfn.XLOOKUP(Tabla15[[#This Row],[CODIGO]],Tabla20[CODIGO],Tabla20[cargo],"BUSCAR"))</f>
        <v>#REF!</v>
      </c>
      <c r="G87" s="110" t="e">
        <f>_xlfn.XLOOKUP(Tabla15[[#This Row],[cedula]],#REF!,#REF!,"X")</f>
        <v>#REF!</v>
      </c>
      <c r="H87" s="61" t="str">
        <f>_xlfn.XLOOKUP(Tabla15[[#This Row],[ctapresup]],TBLTIPO[cta],TBLTIPO[Tipo Empleado])</f>
        <v>SEGURIDAD</v>
      </c>
      <c r="I87" s="92">
        <f>_xlfn.XLOOKUP(Tabla15[[#This Row],[cedula]],TCARRERA[CEDULA],TCARRERA[CATEGORIA DEL SERVIDOR],0)</f>
        <v>0</v>
      </c>
      <c r="J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" s="61" t="e">
        <f>IF(ISTEXT(Tabla15[[#This Row],[CARRERA]]),Tabla15[[#This Row],[CARRERA]],Tabla15[[#This Row],[STATUS_01]])</f>
        <v>#REF!</v>
      </c>
      <c r="L87" s="78">
        <f>_xlfn.XLOOKUP(Tabla15[[#This Row],[CODIGO]],Tabla20[CODIGO],Tabla20[sbruto])</f>
        <v>20000</v>
      </c>
      <c r="M87" s="81">
        <f>_xlfn.XLOOKUP(Tabla15[[#This Row],[CODIGO]],Tabla20[CODIGO],Tabla20[Otros Descuentos])</f>
        <v>0</v>
      </c>
      <c r="N87" s="78">
        <f>_xlfn.XLOOKUP(Tabla15[[#This Row],[CODIGO]],Tabla20[CODIGO],Tabla20[sneto])</f>
        <v>20000</v>
      </c>
      <c r="O87" s="78" t="str">
        <f>_xlfn.XLOOKUP(Tabla15[[#This Row],[CODIGO]],Tabla20[CODIGO],Tabla20[PERIODO])</f>
        <v>08-2023</v>
      </c>
      <c r="P87" s="41">
        <f>Tabla15[[#This Row],[sbruto]]-SUM(Tabla15[[#This Row],[ISR]:[AFP]])-Tabla15[[#This Row],[SNETO]]</f>
        <v>0</v>
      </c>
      <c r="Q87" s="41">
        <f>_xlfn.XLOOKUP(Tabla15[[#This Row],[CODIGO]],Tabla20[CODIGO],Tabla20[ADP])</f>
        <v>0</v>
      </c>
      <c r="R87" s="61" t="str">
        <f>_xlfn.XLOOKUP(Tabla15[[#This Row],[cedula]],EMPXSEXO[NODOC],EMPXSEXO[GENERO])</f>
        <v>M</v>
      </c>
      <c r="S87" s="61" t="e">
        <f>_xlfn.XLOOKUP(Tabla15[[#This Row],[nomdepto2]],Tabla21[LUGAR],Tabla21[CODLUGAR])</f>
        <v>#REF!</v>
      </c>
      <c r="T87">
        <v>1196</v>
      </c>
    </row>
    <row r="88" spans="1:20" hidden="1">
      <c r="A88" s="61" t="s">
        <v>2464</v>
      </c>
      <c r="B88" s="61" t="s">
        <v>2387</v>
      </c>
      <c r="C88" s="61" t="s">
        <v>2493</v>
      </c>
      <c r="D88" s="61" t="str">
        <f>Tabla15[[#This Row],[cedula]]&amp;Tabla15[[#This Row],[prog]]&amp;LEFT(Tabla15[[#This Row],[TIPO]],3)</f>
        <v>2270003117601SEG</v>
      </c>
      <c r="E88" s="61" t="e">
        <f>_xlfn.XLOOKUP(Tabla15[[#This Row],[CODIGO]],#REF!,#REF!,_xlfn.XLOOKUP(Tabla15[[#This Row],[CODIGO]],Tabla20[CODIGO],Tabla20[nombre],"BUSCAR"))</f>
        <v>#REF!</v>
      </c>
      <c r="F88" s="61" t="e">
        <f>_xlfn.XLOOKUP(Tabla15[[#This Row],[CODIGO]],#REF!,#REF!,_xlfn.XLOOKUP(Tabla15[[#This Row],[CODIGO]],Tabla20[CODIGO],Tabla20[cargo],"BUSCAR"))</f>
        <v>#REF!</v>
      </c>
      <c r="G88" s="110" t="e">
        <f>_xlfn.XLOOKUP(Tabla15[[#This Row],[cedula]],#REF!,#REF!,"X")</f>
        <v>#REF!</v>
      </c>
      <c r="H88" s="61" t="str">
        <f>_xlfn.XLOOKUP(Tabla15[[#This Row],[ctapresup]],TBLTIPO[cta],TBLTIPO[Tipo Empleado])</f>
        <v>SEGURIDAD</v>
      </c>
      <c r="I88" s="92">
        <f>_xlfn.XLOOKUP(Tabla15[[#This Row],[cedula]],TCARRERA[CEDULA],TCARRERA[CATEGORIA DEL SERVIDOR],0)</f>
        <v>0</v>
      </c>
      <c r="J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" s="61" t="e">
        <f>IF(ISTEXT(Tabla15[[#This Row],[CARRERA]]),Tabla15[[#This Row],[CARRERA]],Tabla15[[#This Row],[STATUS_01]])</f>
        <v>#REF!</v>
      </c>
      <c r="L88" s="78">
        <f>_xlfn.XLOOKUP(Tabla15[[#This Row],[CODIGO]],Tabla20[CODIGO],Tabla20[sbruto])</f>
        <v>20000</v>
      </c>
      <c r="M88" s="79">
        <f>_xlfn.XLOOKUP(Tabla15[[#This Row],[CODIGO]],Tabla20[CODIGO],Tabla20[Otros Descuentos])</f>
        <v>0</v>
      </c>
      <c r="N88" s="78">
        <f>_xlfn.XLOOKUP(Tabla15[[#This Row],[CODIGO]],Tabla20[CODIGO],Tabla20[sneto])</f>
        <v>20000</v>
      </c>
      <c r="O88" s="78" t="str">
        <f>_xlfn.XLOOKUP(Tabla15[[#This Row],[CODIGO]],Tabla20[CODIGO],Tabla20[PERIODO])</f>
        <v>08-2023</v>
      </c>
      <c r="P88" s="41">
        <f>Tabla15[[#This Row],[sbruto]]-SUM(Tabla15[[#This Row],[ISR]:[AFP]])-Tabla15[[#This Row],[SNETO]]</f>
        <v>0</v>
      </c>
      <c r="Q88" s="41">
        <f>_xlfn.XLOOKUP(Tabla15[[#This Row],[CODIGO]],Tabla20[CODIGO],Tabla20[ADP])</f>
        <v>0</v>
      </c>
      <c r="R88" s="61" t="str">
        <f>_xlfn.XLOOKUP(Tabla15[[#This Row],[cedula]],EMPXSEXO[NODOC],EMPXSEXO[GENERO])</f>
        <v>F</v>
      </c>
      <c r="S88" s="61" t="e">
        <f>_xlfn.XLOOKUP(Tabla15[[#This Row],[nomdepto2]],Tabla21[LUGAR],Tabla21[CODLUGAR])</f>
        <v>#REF!</v>
      </c>
      <c r="T88">
        <v>1213</v>
      </c>
    </row>
    <row r="89" spans="1:20" hidden="1">
      <c r="A89" s="99" t="s">
        <v>2464</v>
      </c>
      <c r="B89" s="99" t="s">
        <v>2393</v>
      </c>
      <c r="C89" s="99" t="s">
        <v>2493</v>
      </c>
      <c r="D89" s="99" t="str">
        <f>Tabla15[[#This Row],[cedula]]&amp;Tabla15[[#This Row],[prog]]&amp;LEFT(Tabla15[[#This Row],[TIPO]],3)</f>
        <v>0011801017201SEG</v>
      </c>
      <c r="E89" s="99" t="e">
        <f>_xlfn.XLOOKUP(Tabla15[[#This Row],[CODIGO]],#REF!,#REF!,_xlfn.XLOOKUP(Tabla15[[#This Row],[CODIGO]],Tabla20[CODIGO],Tabla20[nombre],"BUSCAR"))</f>
        <v>#REF!</v>
      </c>
      <c r="F89" s="100" t="e">
        <f>_xlfn.XLOOKUP(Tabla15[[#This Row],[CODIGO]],#REF!,#REF!,_xlfn.XLOOKUP(Tabla15[[#This Row],[CODIGO]],Tabla20[CODIGO],Tabla20[cargo],"BUSCAR"))</f>
        <v>#REF!</v>
      </c>
      <c r="G89" s="110" t="e">
        <f>_xlfn.XLOOKUP(Tabla15[[#This Row],[cedula]],#REF!,#REF!,"X")</f>
        <v>#REF!</v>
      </c>
      <c r="H89" s="100" t="str">
        <f>_xlfn.XLOOKUP(Tabla15[[#This Row],[ctapresup]],TBLTIPO[cta],TBLTIPO[Tipo Empleado])</f>
        <v>SEGURIDAD</v>
      </c>
      <c r="I89" s="92">
        <f>_xlfn.XLOOKUP(Tabla15[[#This Row],[cedula]],TCARRERA[CEDULA],TCARRERA[CATEGORIA DEL SERVIDOR],0)</f>
        <v>0</v>
      </c>
      <c r="J8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9" s="103" t="e">
        <f>IF(ISTEXT(Tabla15[[#This Row],[CARRERA]]),Tabla15[[#This Row],[CARRERA]],Tabla15[[#This Row],[STATUS_01]])</f>
        <v>#REF!</v>
      </c>
      <c r="L89" s="41">
        <f>_xlfn.XLOOKUP(Tabla15[[#This Row],[CODIGO]],Tabla20[CODIGO],Tabla20[sbruto])</f>
        <v>20000</v>
      </c>
      <c r="M89" s="122">
        <f>_xlfn.XLOOKUP(Tabla15[[#This Row],[CODIGO]],Tabla20[CODIGO],Tabla20[Otros Descuentos])</f>
        <v>0</v>
      </c>
      <c r="N89" s="109">
        <f>_xlfn.XLOOKUP(Tabla15[[#This Row],[CODIGO]],Tabla20[CODIGO],Tabla20[sneto])</f>
        <v>20000</v>
      </c>
      <c r="O89" s="101" t="str">
        <f>_xlfn.XLOOKUP(Tabla15[[#This Row],[CODIGO]],Tabla20[CODIGO],Tabla20[PERIODO])</f>
        <v>08-2023</v>
      </c>
      <c r="P89" s="41">
        <f>Tabla15[[#This Row],[sbruto]]-SUM(Tabla15[[#This Row],[ISR]:[AFP]])-Tabla15[[#This Row],[SNETO]]</f>
        <v>0</v>
      </c>
      <c r="Q89" s="41">
        <f>_xlfn.XLOOKUP(Tabla15[[#This Row],[CODIGO]],Tabla20[CODIGO],Tabla20[ADP])</f>
        <v>0</v>
      </c>
      <c r="R89" s="99" t="str">
        <f>_xlfn.XLOOKUP(Tabla15[[#This Row],[cedula]],EMPXSEXO[NODOC],EMPXSEXO[GENERO])</f>
        <v>M</v>
      </c>
      <c r="S89" s="123" t="e">
        <f>_xlfn.XLOOKUP(Tabla15[[#This Row],[nomdepto2]],Tabla21[LUGAR],Tabla21[CODLUGAR])</f>
        <v>#REF!</v>
      </c>
      <c r="T89">
        <v>1228</v>
      </c>
    </row>
    <row r="90" spans="1:20" hidden="1">
      <c r="A90" s="99" t="s">
        <v>2464</v>
      </c>
      <c r="B90" s="99" t="s">
        <v>2409</v>
      </c>
      <c r="C90" s="99" t="s">
        <v>2493</v>
      </c>
      <c r="D90" s="99" t="str">
        <f>Tabla15[[#This Row],[cedula]]&amp;Tabla15[[#This Row],[prog]]&amp;LEFT(Tabla15[[#This Row],[TIPO]],3)</f>
        <v>2250010261501SEG</v>
      </c>
      <c r="E90" s="99" t="e">
        <f>_xlfn.XLOOKUP(Tabla15[[#This Row],[CODIGO]],#REF!,#REF!,_xlfn.XLOOKUP(Tabla15[[#This Row],[CODIGO]],Tabla20[CODIGO],Tabla20[nombre],"BUSCAR"))</f>
        <v>#REF!</v>
      </c>
      <c r="F90" s="100" t="e">
        <f>_xlfn.XLOOKUP(Tabla15[[#This Row],[CODIGO]],#REF!,#REF!,_xlfn.XLOOKUP(Tabla15[[#This Row],[CODIGO]],Tabla20[CODIGO],Tabla20[cargo],"BUSCAR"))</f>
        <v>#REF!</v>
      </c>
      <c r="G90" s="110" t="e">
        <f>_xlfn.XLOOKUP(Tabla15[[#This Row],[cedula]],#REF!,#REF!,"X")</f>
        <v>#REF!</v>
      </c>
      <c r="H90" s="100" t="str">
        <f>_xlfn.XLOOKUP(Tabla15[[#This Row],[ctapresup]],TBLTIPO[cta],TBLTIPO[Tipo Empleado])</f>
        <v>SEGURIDAD</v>
      </c>
      <c r="I90" s="92">
        <f>_xlfn.XLOOKUP(Tabla15[[#This Row],[cedula]],TCARRERA[CEDULA],TCARRERA[CATEGORIA DEL SERVIDOR],0)</f>
        <v>0</v>
      </c>
      <c r="J9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0" s="103" t="e">
        <f>IF(ISTEXT(Tabla15[[#This Row],[CARRERA]]),Tabla15[[#This Row],[CARRERA]],Tabla15[[#This Row],[STATUS_01]])</f>
        <v>#REF!</v>
      </c>
      <c r="L90" s="41">
        <f>_xlfn.XLOOKUP(Tabla15[[#This Row],[CODIGO]],Tabla20[CODIGO],Tabla20[sbruto])</f>
        <v>20000</v>
      </c>
      <c r="M90" s="101">
        <f>_xlfn.XLOOKUP(Tabla15[[#This Row],[CODIGO]],Tabla20[CODIGO],Tabla20[Otros Descuentos])</f>
        <v>0</v>
      </c>
      <c r="N90" s="109">
        <f>_xlfn.XLOOKUP(Tabla15[[#This Row],[CODIGO]],Tabla20[CODIGO],Tabla20[sneto])</f>
        <v>20000</v>
      </c>
      <c r="O90" s="101" t="str">
        <f>_xlfn.XLOOKUP(Tabla15[[#This Row],[CODIGO]],Tabla20[CODIGO],Tabla20[PERIODO])</f>
        <v>08-2023</v>
      </c>
      <c r="P90" s="41">
        <f>Tabla15[[#This Row],[sbruto]]-SUM(Tabla15[[#This Row],[ISR]:[AFP]])-Tabla15[[#This Row],[SNETO]]</f>
        <v>0</v>
      </c>
      <c r="Q90" s="41">
        <f>_xlfn.XLOOKUP(Tabla15[[#This Row],[CODIGO]],Tabla20[CODIGO],Tabla20[ADP])</f>
        <v>0</v>
      </c>
      <c r="R90" s="99" t="str">
        <f>_xlfn.XLOOKUP(Tabla15[[#This Row],[cedula]],EMPXSEXO[NODOC],EMPXSEXO[GENERO])</f>
        <v>M</v>
      </c>
      <c r="S90" s="123" t="e">
        <f>_xlfn.XLOOKUP(Tabla15[[#This Row],[nomdepto2]],Tabla21[LUGAR],Tabla21[CODLUGAR])</f>
        <v>#REF!</v>
      </c>
      <c r="T90">
        <v>1252</v>
      </c>
    </row>
    <row r="91" spans="1:20" hidden="1">
      <c r="A91" s="99" t="s">
        <v>2464</v>
      </c>
      <c r="B91" s="99" t="s">
        <v>2421</v>
      </c>
      <c r="C91" s="99" t="s">
        <v>2493</v>
      </c>
      <c r="D91" s="99" t="str">
        <f>Tabla15[[#This Row],[cedula]]&amp;Tabla15[[#This Row],[prog]]&amp;LEFT(Tabla15[[#This Row],[TIPO]],3)</f>
        <v>0080022786001SEG</v>
      </c>
      <c r="E91" s="99" t="e">
        <f>_xlfn.XLOOKUP(Tabla15[[#This Row],[CODIGO]],#REF!,#REF!,_xlfn.XLOOKUP(Tabla15[[#This Row],[CODIGO]],Tabla20[CODIGO],Tabla20[nombre],"BUSCAR"))</f>
        <v>#REF!</v>
      </c>
      <c r="F91" s="100" t="e">
        <f>_xlfn.XLOOKUP(Tabla15[[#This Row],[CODIGO]],#REF!,#REF!,_xlfn.XLOOKUP(Tabla15[[#This Row],[CODIGO]],Tabla20[CODIGO],Tabla20[cargo],"BUSCAR"))</f>
        <v>#REF!</v>
      </c>
      <c r="G91" s="110" t="e">
        <f>_xlfn.XLOOKUP(Tabla15[[#This Row],[cedula]],#REF!,#REF!,"X")</f>
        <v>#REF!</v>
      </c>
      <c r="H91" s="100" t="str">
        <f>_xlfn.XLOOKUP(Tabla15[[#This Row],[ctapresup]],TBLTIPO[cta],TBLTIPO[Tipo Empleado])</f>
        <v>SEGURIDAD</v>
      </c>
      <c r="I91" s="92">
        <f>_xlfn.XLOOKUP(Tabla15[[#This Row],[cedula]],TCARRERA[CEDULA],TCARRERA[CATEGORIA DEL SERVIDOR],0)</f>
        <v>0</v>
      </c>
      <c r="J9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1" s="103" t="e">
        <f>IF(ISTEXT(Tabla15[[#This Row],[CARRERA]]),Tabla15[[#This Row],[CARRERA]],Tabla15[[#This Row],[STATUS_01]])</f>
        <v>#REF!</v>
      </c>
      <c r="L91" s="41">
        <f>_xlfn.XLOOKUP(Tabla15[[#This Row],[CODIGO]],Tabla20[CODIGO],Tabla20[sbruto])</f>
        <v>20000</v>
      </c>
      <c r="M91" s="122">
        <f>_xlfn.XLOOKUP(Tabla15[[#This Row],[CODIGO]],Tabla20[CODIGO],Tabla20[Otros Descuentos])</f>
        <v>0</v>
      </c>
      <c r="N91" s="109">
        <f>_xlfn.XLOOKUP(Tabla15[[#This Row],[CODIGO]],Tabla20[CODIGO],Tabla20[sneto])</f>
        <v>20000</v>
      </c>
      <c r="O91" s="101" t="str">
        <f>_xlfn.XLOOKUP(Tabla15[[#This Row],[CODIGO]],Tabla20[CODIGO],Tabla20[PERIODO])</f>
        <v>08-2023</v>
      </c>
      <c r="P91" s="41">
        <f>Tabla15[[#This Row],[sbruto]]-SUM(Tabla15[[#This Row],[ISR]:[AFP]])-Tabla15[[#This Row],[SNETO]]</f>
        <v>0</v>
      </c>
      <c r="Q91" s="41">
        <f>_xlfn.XLOOKUP(Tabla15[[#This Row],[CODIGO]],Tabla20[CODIGO],Tabla20[ADP])</f>
        <v>0</v>
      </c>
      <c r="R91" s="99" t="str">
        <f>_xlfn.XLOOKUP(Tabla15[[#This Row],[cedula]],EMPXSEXO[NODOC],EMPXSEXO[GENERO])</f>
        <v>M</v>
      </c>
      <c r="S91" s="123" t="e">
        <f>_xlfn.XLOOKUP(Tabla15[[#This Row],[nomdepto2]],Tabla21[LUGAR],Tabla21[CODLUGAR])</f>
        <v>#REF!</v>
      </c>
      <c r="T91">
        <v>1269</v>
      </c>
    </row>
    <row r="92" spans="1:20" hidden="1">
      <c r="A92" s="99" t="s">
        <v>2464</v>
      </c>
      <c r="B92" s="99" t="s">
        <v>3024</v>
      </c>
      <c r="C92" s="99" t="s">
        <v>2493</v>
      </c>
      <c r="D92" s="99" t="str">
        <f>Tabla15[[#This Row],[cedula]]&amp;Tabla15[[#This Row],[prog]]&amp;LEFT(Tabla15[[#This Row],[TIPO]],3)</f>
        <v>2230104234101SEG</v>
      </c>
      <c r="E92" s="99" t="e">
        <f>_xlfn.XLOOKUP(Tabla15[[#This Row],[CODIGO]],#REF!,#REF!,_xlfn.XLOOKUP(Tabla15[[#This Row],[CODIGO]],Tabla20[CODIGO],Tabla20[nombre],"BUSCAR"))</f>
        <v>#REF!</v>
      </c>
      <c r="F92" s="100" t="e">
        <f>_xlfn.XLOOKUP(Tabla15[[#This Row],[CODIGO]],#REF!,#REF!,_xlfn.XLOOKUP(Tabla15[[#This Row],[CODIGO]],Tabla20[CODIGO],Tabla20[cargo],"BUSCAR"))</f>
        <v>#REF!</v>
      </c>
      <c r="G92" s="110" t="e">
        <f>_xlfn.XLOOKUP(Tabla15[[#This Row],[cedula]],#REF!,#REF!,"X")</f>
        <v>#REF!</v>
      </c>
      <c r="H92" s="100" t="str">
        <f>_xlfn.XLOOKUP(Tabla15[[#This Row],[ctapresup]],TBLTIPO[cta],TBLTIPO[Tipo Empleado])</f>
        <v>SEGURIDAD</v>
      </c>
      <c r="I92" s="92">
        <f>_xlfn.XLOOKUP(Tabla15[[#This Row],[cedula]],TCARRERA[CEDULA],TCARRERA[CATEGORIA DEL SERVIDOR],0)</f>
        <v>0</v>
      </c>
      <c r="J9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2" s="103" t="e">
        <f>IF(ISTEXT(Tabla15[[#This Row],[CARRERA]]),Tabla15[[#This Row],[CARRERA]],Tabla15[[#This Row],[STATUS_01]])</f>
        <v>#REF!</v>
      </c>
      <c r="L92" s="41">
        <f>_xlfn.XLOOKUP(Tabla15[[#This Row],[CODIGO]],Tabla20[CODIGO],Tabla20[sbruto])</f>
        <v>20000</v>
      </c>
      <c r="M92" s="101">
        <f>_xlfn.XLOOKUP(Tabla15[[#This Row],[CODIGO]],Tabla20[CODIGO],Tabla20[Otros Descuentos])</f>
        <v>0</v>
      </c>
      <c r="N92" s="109">
        <f>_xlfn.XLOOKUP(Tabla15[[#This Row],[CODIGO]],Tabla20[CODIGO],Tabla20[sneto])</f>
        <v>20000</v>
      </c>
      <c r="O92" s="101" t="str">
        <f>_xlfn.XLOOKUP(Tabla15[[#This Row],[CODIGO]],Tabla20[CODIGO],Tabla20[PERIODO])</f>
        <v>08-2023</v>
      </c>
      <c r="P92" s="41">
        <f>Tabla15[[#This Row],[sbruto]]-SUM(Tabla15[[#This Row],[ISR]:[AFP]])-Tabla15[[#This Row],[SNETO]]</f>
        <v>0</v>
      </c>
      <c r="Q92" s="41">
        <f>_xlfn.XLOOKUP(Tabla15[[#This Row],[CODIGO]],Tabla20[CODIGO],Tabla20[ADP])</f>
        <v>0</v>
      </c>
      <c r="R92" s="99" t="str">
        <f>_xlfn.XLOOKUP(Tabla15[[#This Row],[cedula]],EMPXSEXO[NODOC],EMPXSEXO[GENERO])</f>
        <v>F</v>
      </c>
      <c r="S92" s="123" t="e">
        <f>_xlfn.XLOOKUP(Tabla15[[#This Row],[nomdepto2]],Tabla21[LUGAR],Tabla21[CODLUGAR])</f>
        <v>#REF!</v>
      </c>
      <c r="T92">
        <v>1299</v>
      </c>
    </row>
    <row r="93" spans="1:20">
      <c r="A93" s="61" t="s">
        <v>2463</v>
      </c>
      <c r="B93" s="61" t="s">
        <v>1907</v>
      </c>
      <c r="C93" s="61" t="s">
        <v>2493</v>
      </c>
      <c r="D93" s="61" t="str">
        <f>Tabla15[[#This Row],[cedula]]&amp;Tabla15[[#This Row],[prog]]&amp;LEFT(Tabla15[[#This Row],[TIPO]],3)</f>
        <v>0011086699301FIJ</v>
      </c>
      <c r="E93" s="61" t="e">
        <f>_xlfn.XLOOKUP(Tabla15[[#This Row],[CODIGO]],#REF!,#REF!,_xlfn.XLOOKUP(Tabla15[[#This Row],[CODIGO]],Tabla20[CODIGO],Tabla20[nombre],"BUSCAR"))</f>
        <v>#REF!</v>
      </c>
      <c r="F93" s="61" t="e">
        <f>_xlfn.XLOOKUP(Tabla15[[#This Row],[CODIGO]],#REF!,#REF!,_xlfn.XLOOKUP(Tabla15[[#This Row],[CODIGO]],Tabla20[CODIGO],Tabla20[cargo],"BUSCAR"))</f>
        <v>#REF!</v>
      </c>
      <c r="G93" s="110" t="e">
        <f>_xlfn.XLOOKUP(Tabla15[[#This Row],[cedula]],#REF!,#REF!,"X")</f>
        <v>#REF!</v>
      </c>
      <c r="H93" s="61" t="str">
        <f>_xlfn.XLOOKUP(Tabla15[[#This Row],[ctapresup]],TBLTIPO[cta],TBLTIPO[Tipo Empleado])</f>
        <v>FIJO</v>
      </c>
      <c r="I93" s="92">
        <f>_xlfn.XLOOKUP(Tabla15[[#This Row],[cedula]],TCARRERA[CEDULA],TCARRERA[CATEGORIA DEL SERVIDOR],0)</f>
        <v>0</v>
      </c>
      <c r="J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" s="61" t="e">
        <f>IF(ISTEXT(Tabla15[[#This Row],[CARRERA]]),Tabla15[[#This Row],[CARRERA]],Tabla15[[#This Row],[STATUS_01]])</f>
        <v>#REF!</v>
      </c>
      <c r="L93" s="78">
        <f>_xlfn.XLOOKUP(Tabla15[[#This Row],[CODIGO]],Tabla20[CODIGO],Tabla20[sbruto])</f>
        <v>20000</v>
      </c>
      <c r="M93" s="82">
        <f>_xlfn.XLOOKUP(Tabla15[[#This Row],[CODIGO]],Tabla20[CODIGO],Tabla20[Otros Descuentos])</f>
        <v>13983.95</v>
      </c>
      <c r="N93" s="78">
        <f>_xlfn.XLOOKUP(Tabla15[[#This Row],[CODIGO]],Tabla20[CODIGO],Tabla20[sneto])</f>
        <v>4834.05</v>
      </c>
      <c r="O93" s="78" t="str">
        <f>_xlfn.XLOOKUP(Tabla15[[#This Row],[CODIGO]],Tabla20[CODIGO],Tabla20[PERIODO])</f>
        <v>08-2023</v>
      </c>
      <c r="P93" s="41">
        <f>Tabla15[[#This Row],[sbruto]]-SUM(Tabla15[[#This Row],[ISR]:[AFP]])-Tabla15[[#This Row],[SNETO]]</f>
        <v>1182</v>
      </c>
      <c r="Q93" s="41">
        <f>_xlfn.XLOOKUP(Tabla15[[#This Row],[CODIGO]],Tabla20[CODIGO],Tabla20[ADP])</f>
        <v>0</v>
      </c>
      <c r="R93" s="61" t="str">
        <f>_xlfn.XLOOKUP(Tabla15[[#This Row],[cedula]],EMPXSEXO[NODOC],EMPXSEXO[GENERO])</f>
        <v>F</v>
      </c>
      <c r="S93" s="61" t="e">
        <f>_xlfn.XLOOKUP(Tabla15[[#This Row],[nomdepto2]],Tabla21[LUGAR],Tabla21[CODLUGAR])</f>
        <v>#REF!</v>
      </c>
      <c r="T93">
        <v>359</v>
      </c>
    </row>
    <row r="94" spans="1:20">
      <c r="A94" s="61" t="s">
        <v>2463</v>
      </c>
      <c r="B94" s="61" t="s">
        <v>1739</v>
      </c>
      <c r="C94" s="61" t="s">
        <v>2493</v>
      </c>
      <c r="D94" s="61" t="str">
        <f>Tabla15[[#This Row],[cedula]]&amp;Tabla15[[#This Row],[prog]]&amp;LEFT(Tabla15[[#This Row],[TIPO]],3)</f>
        <v>0010572279701FIJ</v>
      </c>
      <c r="E94" s="61" t="e">
        <f>_xlfn.XLOOKUP(Tabla15[[#This Row],[CODIGO]],#REF!,#REF!,_xlfn.XLOOKUP(Tabla15[[#This Row],[CODIGO]],Tabla20[CODIGO],Tabla20[nombre],"BUSCAR"))</f>
        <v>#REF!</v>
      </c>
      <c r="F94" s="61" t="e">
        <f>_xlfn.XLOOKUP(Tabla15[[#This Row],[CODIGO]],#REF!,#REF!,_xlfn.XLOOKUP(Tabla15[[#This Row],[CODIGO]],Tabla20[CODIGO],Tabla20[cargo],"BUSCAR"))</f>
        <v>#REF!</v>
      </c>
      <c r="G94" s="110" t="e">
        <f>_xlfn.XLOOKUP(Tabla15[[#This Row],[cedula]],#REF!,#REF!,"X")</f>
        <v>#REF!</v>
      </c>
      <c r="H94" s="61" t="str">
        <f>_xlfn.XLOOKUP(Tabla15[[#This Row],[ctapresup]],TBLTIPO[cta],TBLTIPO[Tipo Empleado])</f>
        <v>FIJO</v>
      </c>
      <c r="I94" s="92">
        <f>_xlfn.XLOOKUP(Tabla15[[#This Row],[cedula]],TCARRERA[CEDULA],TCARRERA[CATEGORIA DEL SERVIDOR],0)</f>
        <v>0</v>
      </c>
      <c r="J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" s="61" t="e">
        <f>IF(ISTEXT(Tabla15[[#This Row],[CARRERA]]),Tabla15[[#This Row],[CARRERA]],Tabla15[[#This Row],[STATUS_01]])</f>
        <v>#REF!</v>
      </c>
      <c r="L94" s="78">
        <f>_xlfn.XLOOKUP(Tabla15[[#This Row],[CODIGO]],Tabla20[CODIGO],Tabla20[sbruto])</f>
        <v>18000</v>
      </c>
      <c r="M94" s="79">
        <f>_xlfn.XLOOKUP(Tabla15[[#This Row],[CODIGO]],Tabla20[CODIGO],Tabla20[Otros Descuentos])</f>
        <v>25</v>
      </c>
      <c r="N94" s="78">
        <f>_xlfn.XLOOKUP(Tabla15[[#This Row],[CODIGO]],Tabla20[CODIGO],Tabla20[sneto])</f>
        <v>16911.2</v>
      </c>
      <c r="O94" s="78" t="str">
        <f>_xlfn.XLOOKUP(Tabla15[[#This Row],[CODIGO]],Tabla20[CODIGO],Tabla20[PERIODO])</f>
        <v>08-2023</v>
      </c>
      <c r="P94" s="41">
        <f>Tabla15[[#This Row],[sbruto]]-SUM(Tabla15[[#This Row],[ISR]:[AFP]])-Tabla15[[#This Row],[SNETO]]</f>
        <v>1063.7999999999993</v>
      </c>
      <c r="Q94" s="41">
        <f>_xlfn.XLOOKUP(Tabla15[[#This Row],[CODIGO]],Tabla20[CODIGO],Tabla20[ADP])</f>
        <v>0</v>
      </c>
      <c r="R94" s="61" t="str">
        <f>_xlfn.XLOOKUP(Tabla15[[#This Row],[cedula]],EMPXSEXO[NODOC],EMPXSEXO[GENERO])</f>
        <v>M</v>
      </c>
      <c r="S94" s="61" t="e">
        <f>_xlfn.XLOOKUP(Tabla15[[#This Row],[nomdepto2]],Tabla21[LUGAR],Tabla21[CODLUGAR])</f>
        <v>#REF!</v>
      </c>
      <c r="T94">
        <v>72</v>
      </c>
    </row>
    <row r="95" spans="1:20">
      <c r="A95" s="61" t="s">
        <v>2463</v>
      </c>
      <c r="B95" s="61" t="s">
        <v>1755</v>
      </c>
      <c r="C95" s="61" t="s">
        <v>2493</v>
      </c>
      <c r="D95" s="61" t="str">
        <f>Tabla15[[#This Row],[cedula]]&amp;Tabla15[[#This Row],[prog]]&amp;LEFT(Tabla15[[#This Row],[TIPO]],3)</f>
        <v>0010537170201FIJ</v>
      </c>
      <c r="E95" s="61" t="e">
        <f>_xlfn.XLOOKUP(Tabla15[[#This Row],[CODIGO]],#REF!,#REF!,_xlfn.XLOOKUP(Tabla15[[#This Row],[CODIGO]],Tabla20[CODIGO],Tabla20[nombre],"BUSCAR"))</f>
        <v>#REF!</v>
      </c>
      <c r="F95" s="61" t="e">
        <f>_xlfn.XLOOKUP(Tabla15[[#This Row],[CODIGO]],#REF!,#REF!,_xlfn.XLOOKUP(Tabla15[[#This Row],[CODIGO]],Tabla20[CODIGO],Tabla20[cargo],"BUSCAR"))</f>
        <v>#REF!</v>
      </c>
      <c r="G95" s="110" t="e">
        <f>_xlfn.XLOOKUP(Tabla15[[#This Row],[cedula]],#REF!,#REF!,"X")</f>
        <v>#REF!</v>
      </c>
      <c r="H95" s="61" t="str">
        <f>_xlfn.XLOOKUP(Tabla15[[#This Row],[ctapresup]],TBLTIPO[cta],TBLTIPO[Tipo Empleado])</f>
        <v>FIJO</v>
      </c>
      <c r="I95" s="92">
        <f>_xlfn.XLOOKUP(Tabla15[[#This Row],[cedula]],TCARRERA[CEDULA],TCARRERA[CATEGORIA DEL SERVIDOR],0)</f>
        <v>0</v>
      </c>
      <c r="J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" s="61" t="e">
        <f>IF(ISTEXT(Tabla15[[#This Row],[CARRERA]]),Tabla15[[#This Row],[CARRERA]],Tabla15[[#This Row],[STATUS_01]])</f>
        <v>#REF!</v>
      </c>
      <c r="L95" s="78">
        <f>_xlfn.XLOOKUP(Tabla15[[#This Row],[CODIGO]],Tabla20[CODIGO],Tabla20[sbruto])</f>
        <v>18000</v>
      </c>
      <c r="M95" s="82">
        <f>_xlfn.XLOOKUP(Tabla15[[#This Row],[CODIGO]],Tabla20[CODIGO],Tabla20[Otros Descuentos])</f>
        <v>3916.84</v>
      </c>
      <c r="N95" s="78">
        <f>_xlfn.XLOOKUP(Tabla15[[#This Row],[CODIGO]],Tabla20[CODIGO],Tabla20[sneto])</f>
        <v>13019.36</v>
      </c>
      <c r="O95" s="78" t="str">
        <f>_xlfn.XLOOKUP(Tabla15[[#This Row],[CODIGO]],Tabla20[CODIGO],Tabla20[PERIODO])</f>
        <v>08-2023</v>
      </c>
      <c r="P95" s="41">
        <f>Tabla15[[#This Row],[sbruto]]-SUM(Tabla15[[#This Row],[ISR]:[AFP]])-Tabla15[[#This Row],[SNETO]]</f>
        <v>1063.7999999999993</v>
      </c>
      <c r="Q95" s="41">
        <f>_xlfn.XLOOKUP(Tabla15[[#This Row],[CODIGO]],Tabla20[CODIGO],Tabla20[ADP])</f>
        <v>0</v>
      </c>
      <c r="R95" s="61" t="str">
        <f>_xlfn.XLOOKUP(Tabla15[[#This Row],[cedula]],EMPXSEXO[NODOC],EMPXSEXO[GENERO])</f>
        <v>M</v>
      </c>
      <c r="S95" s="61" t="e">
        <f>_xlfn.XLOOKUP(Tabla15[[#This Row],[nomdepto2]],Tabla21[LUGAR],Tabla21[CODLUGAR])</f>
        <v>#REF!</v>
      </c>
      <c r="T95">
        <v>99</v>
      </c>
    </row>
    <row r="96" spans="1:20">
      <c r="A96" s="61" t="s">
        <v>2463</v>
      </c>
      <c r="B96" s="61" t="s">
        <v>1763</v>
      </c>
      <c r="C96" s="61" t="s">
        <v>2493</v>
      </c>
      <c r="D96" s="61" t="str">
        <f>Tabla15[[#This Row],[cedula]]&amp;Tabla15[[#This Row],[prog]]&amp;LEFT(Tabla15[[#This Row],[TIPO]],3)</f>
        <v>2250052883501FIJ</v>
      </c>
      <c r="E96" s="61" t="e">
        <f>_xlfn.XLOOKUP(Tabla15[[#This Row],[CODIGO]],#REF!,#REF!,_xlfn.XLOOKUP(Tabla15[[#This Row],[CODIGO]],Tabla20[CODIGO],Tabla20[nombre],"BUSCAR"))</f>
        <v>#REF!</v>
      </c>
      <c r="F96" s="61" t="e">
        <f>_xlfn.XLOOKUP(Tabla15[[#This Row],[CODIGO]],#REF!,#REF!,_xlfn.XLOOKUP(Tabla15[[#This Row],[CODIGO]],Tabla20[CODIGO],Tabla20[cargo],"BUSCAR"))</f>
        <v>#REF!</v>
      </c>
      <c r="G96" s="110" t="e">
        <f>_xlfn.XLOOKUP(Tabla15[[#This Row],[cedula]],#REF!,#REF!,"X")</f>
        <v>#REF!</v>
      </c>
      <c r="H96" s="61" t="str">
        <f>_xlfn.XLOOKUP(Tabla15[[#This Row],[ctapresup]],TBLTIPO[cta],TBLTIPO[Tipo Empleado])</f>
        <v>FIJO</v>
      </c>
      <c r="I96" s="92">
        <f>_xlfn.XLOOKUP(Tabla15[[#This Row],[cedula]],TCARRERA[CEDULA],TCARRERA[CATEGORIA DEL SERVIDOR],0)</f>
        <v>0</v>
      </c>
      <c r="J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" s="61" t="e">
        <f>IF(ISTEXT(Tabla15[[#This Row],[CARRERA]]),Tabla15[[#This Row],[CARRERA]],Tabla15[[#This Row],[STATUS_01]])</f>
        <v>#REF!</v>
      </c>
      <c r="L96" s="78">
        <f>_xlfn.XLOOKUP(Tabla15[[#This Row],[CODIGO]],Tabla20[CODIGO],Tabla20[sbruto])</f>
        <v>18000</v>
      </c>
      <c r="M96" s="81">
        <f>_xlfn.XLOOKUP(Tabla15[[#This Row],[CODIGO]],Tabla20[CODIGO],Tabla20[Otros Descuentos])</f>
        <v>7444.63</v>
      </c>
      <c r="N96" s="78">
        <f>_xlfn.XLOOKUP(Tabla15[[#This Row],[CODIGO]],Tabla20[CODIGO],Tabla20[sneto])</f>
        <v>9491.57</v>
      </c>
      <c r="O96" s="78" t="str">
        <f>_xlfn.XLOOKUP(Tabla15[[#This Row],[CODIGO]],Tabla20[CODIGO],Tabla20[PERIODO])</f>
        <v>08-2023</v>
      </c>
      <c r="P96" s="41">
        <f>Tabla15[[#This Row],[sbruto]]-SUM(Tabla15[[#This Row],[ISR]:[AFP]])-Tabla15[[#This Row],[SNETO]]</f>
        <v>1063.7999999999993</v>
      </c>
      <c r="Q96" s="41">
        <f>_xlfn.XLOOKUP(Tabla15[[#This Row],[CODIGO]],Tabla20[CODIGO],Tabla20[ADP])</f>
        <v>0</v>
      </c>
      <c r="R96" s="61" t="str">
        <f>_xlfn.XLOOKUP(Tabla15[[#This Row],[cedula]],EMPXSEXO[NODOC],EMPXSEXO[GENERO])</f>
        <v>M</v>
      </c>
      <c r="S96" s="61" t="e">
        <f>_xlfn.XLOOKUP(Tabla15[[#This Row],[nomdepto2]],Tabla21[LUGAR],Tabla21[CODLUGAR])</f>
        <v>#REF!</v>
      </c>
      <c r="T96">
        <v>117</v>
      </c>
    </row>
    <row r="97" spans="1:20">
      <c r="A97" s="61" t="s">
        <v>2463</v>
      </c>
      <c r="B97" s="61" t="s">
        <v>3013</v>
      </c>
      <c r="C97" s="61" t="s">
        <v>2493</v>
      </c>
      <c r="D97" s="61" t="str">
        <f>Tabla15[[#This Row],[cedula]]&amp;Tabla15[[#This Row],[prog]]&amp;LEFT(Tabla15[[#This Row],[TIPO]],3)</f>
        <v>0011542862501FIJ</v>
      </c>
      <c r="E97" s="61" t="e">
        <f>_xlfn.XLOOKUP(Tabla15[[#This Row],[CODIGO]],#REF!,#REF!,_xlfn.XLOOKUP(Tabla15[[#This Row],[CODIGO]],Tabla20[CODIGO],Tabla20[nombre],"BUSCAR"))</f>
        <v>#REF!</v>
      </c>
      <c r="F97" s="61" t="e">
        <f>_xlfn.XLOOKUP(Tabla15[[#This Row],[CODIGO]],#REF!,#REF!,_xlfn.XLOOKUP(Tabla15[[#This Row],[CODIGO]],Tabla20[CODIGO],Tabla20[cargo],"BUSCAR"))</f>
        <v>#REF!</v>
      </c>
      <c r="G97" s="110" t="e">
        <f>_xlfn.XLOOKUP(Tabla15[[#This Row],[cedula]],#REF!,#REF!,"X")</f>
        <v>#REF!</v>
      </c>
      <c r="H97" s="61" t="str">
        <f>_xlfn.XLOOKUP(Tabla15[[#This Row],[ctapresup]],TBLTIPO[cta],TBLTIPO[Tipo Empleado])</f>
        <v>FIJO</v>
      </c>
      <c r="I97" s="92">
        <f>_xlfn.XLOOKUP(Tabla15[[#This Row],[cedula]],TCARRERA[CEDULA],TCARRERA[CATEGORIA DEL SERVIDOR],0)</f>
        <v>0</v>
      </c>
      <c r="J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7" s="61" t="e">
        <f>IF(ISTEXT(Tabla15[[#This Row],[CARRERA]]),Tabla15[[#This Row],[CARRERA]],Tabla15[[#This Row],[STATUS_01]])</f>
        <v>#REF!</v>
      </c>
      <c r="L97" s="78">
        <f>_xlfn.XLOOKUP(Tabla15[[#This Row],[CODIGO]],Tabla20[CODIGO],Tabla20[sbruto])</f>
        <v>18000</v>
      </c>
      <c r="M97" s="79">
        <f>_xlfn.XLOOKUP(Tabla15[[#This Row],[CODIGO]],Tabla20[CODIGO],Tabla20[Otros Descuentos])</f>
        <v>6828.5</v>
      </c>
      <c r="N97" s="78">
        <f>_xlfn.XLOOKUP(Tabla15[[#This Row],[CODIGO]],Tabla20[CODIGO],Tabla20[sneto])</f>
        <v>10107.700000000001</v>
      </c>
      <c r="O97" s="78" t="str">
        <f>_xlfn.XLOOKUP(Tabla15[[#This Row],[CODIGO]],Tabla20[CODIGO],Tabla20[PERIODO])</f>
        <v>08-2023</v>
      </c>
      <c r="P97" s="41">
        <f>Tabla15[[#This Row],[sbruto]]-SUM(Tabla15[[#This Row],[ISR]:[AFP]])-Tabla15[[#This Row],[SNETO]]</f>
        <v>1063.7999999999993</v>
      </c>
      <c r="Q97" s="41">
        <f>_xlfn.XLOOKUP(Tabla15[[#This Row],[CODIGO]],Tabla20[CODIGO],Tabla20[ADP])</f>
        <v>0</v>
      </c>
      <c r="R97" s="61" t="str">
        <f>_xlfn.XLOOKUP(Tabla15[[#This Row],[cedula]],EMPXSEXO[NODOC],EMPXSEXO[GENERO])</f>
        <v>M</v>
      </c>
      <c r="S97" s="61" t="e">
        <f>_xlfn.XLOOKUP(Tabla15[[#This Row],[nomdepto2]],Tabla21[LUGAR],Tabla21[CODLUGAR])</f>
        <v>#REF!</v>
      </c>
      <c r="T97">
        <v>142</v>
      </c>
    </row>
    <row r="98" spans="1:20">
      <c r="A98" s="61" t="s">
        <v>2463</v>
      </c>
      <c r="B98" s="61" t="s">
        <v>1779</v>
      </c>
      <c r="C98" s="61" t="s">
        <v>2493</v>
      </c>
      <c r="D98" s="61" t="str">
        <f>Tabla15[[#This Row],[cedula]]&amp;Tabla15[[#This Row],[prog]]&amp;LEFT(Tabla15[[#This Row],[TIPO]],3)</f>
        <v>4024867618701FIJ</v>
      </c>
      <c r="E98" s="61" t="e">
        <f>_xlfn.XLOOKUP(Tabla15[[#This Row],[CODIGO]],#REF!,#REF!,_xlfn.XLOOKUP(Tabla15[[#This Row],[CODIGO]],Tabla20[CODIGO],Tabla20[nombre],"BUSCAR"))</f>
        <v>#REF!</v>
      </c>
      <c r="F98" s="61" t="e">
        <f>_xlfn.XLOOKUP(Tabla15[[#This Row],[CODIGO]],#REF!,#REF!,_xlfn.XLOOKUP(Tabla15[[#This Row],[CODIGO]],Tabla20[CODIGO],Tabla20[cargo],"BUSCAR"))</f>
        <v>#REF!</v>
      </c>
      <c r="G98" s="110" t="e">
        <f>_xlfn.XLOOKUP(Tabla15[[#This Row],[cedula]],#REF!,#REF!,"X")</f>
        <v>#REF!</v>
      </c>
      <c r="H98" s="61" t="str">
        <f>_xlfn.XLOOKUP(Tabla15[[#This Row],[ctapresup]],TBLTIPO[cta],TBLTIPO[Tipo Empleado])</f>
        <v>FIJO</v>
      </c>
      <c r="I98" s="92">
        <f>_xlfn.XLOOKUP(Tabla15[[#This Row],[cedula]],TCARRERA[CEDULA],TCARRERA[CATEGORIA DEL SERVIDOR],0)</f>
        <v>0</v>
      </c>
      <c r="J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8" s="61" t="e">
        <f>IF(ISTEXT(Tabla15[[#This Row],[CARRERA]]),Tabla15[[#This Row],[CARRERA]],Tabla15[[#This Row],[STATUS_01]])</f>
        <v>#REF!</v>
      </c>
      <c r="L98" s="78">
        <f>_xlfn.XLOOKUP(Tabla15[[#This Row],[CODIGO]],Tabla20[CODIGO],Tabla20[sbruto])</f>
        <v>18000</v>
      </c>
      <c r="M98" s="82">
        <f>_xlfn.XLOOKUP(Tabla15[[#This Row],[CODIGO]],Tabla20[CODIGO],Tabla20[Otros Descuentos])</f>
        <v>25</v>
      </c>
      <c r="N98" s="78">
        <f>_xlfn.XLOOKUP(Tabla15[[#This Row],[CODIGO]],Tabla20[CODIGO],Tabla20[sneto])</f>
        <v>16911.2</v>
      </c>
      <c r="O98" s="78" t="str">
        <f>_xlfn.XLOOKUP(Tabla15[[#This Row],[CODIGO]],Tabla20[CODIGO],Tabla20[PERIODO])</f>
        <v>08-2023</v>
      </c>
      <c r="P98" s="41">
        <f>Tabla15[[#This Row],[sbruto]]-SUM(Tabla15[[#This Row],[ISR]:[AFP]])-Tabla15[[#This Row],[SNETO]]</f>
        <v>1063.7999999999993</v>
      </c>
      <c r="Q98" s="41">
        <f>_xlfn.XLOOKUP(Tabla15[[#This Row],[CODIGO]],Tabla20[CODIGO],Tabla20[ADP])</f>
        <v>0</v>
      </c>
      <c r="R98" s="61" t="str">
        <f>_xlfn.XLOOKUP(Tabla15[[#This Row],[cedula]],EMPXSEXO[NODOC],EMPXSEXO[GENERO])</f>
        <v>M</v>
      </c>
      <c r="S98" s="61" t="e">
        <f>_xlfn.XLOOKUP(Tabla15[[#This Row],[nomdepto2]],Tabla21[LUGAR],Tabla21[CODLUGAR])</f>
        <v>#REF!</v>
      </c>
      <c r="T98">
        <v>149</v>
      </c>
    </row>
    <row r="99" spans="1:20">
      <c r="A99" s="61" t="s">
        <v>2463</v>
      </c>
      <c r="B99" s="61" t="s">
        <v>1104</v>
      </c>
      <c r="C99" s="61" t="s">
        <v>2493</v>
      </c>
      <c r="D99" s="61" t="str">
        <f>Tabla15[[#This Row],[cedula]]&amp;Tabla15[[#This Row],[prog]]&amp;LEFT(Tabla15[[#This Row],[TIPO]],3)</f>
        <v>0010360135701FIJ</v>
      </c>
      <c r="E99" s="61" t="e">
        <f>_xlfn.XLOOKUP(Tabla15[[#This Row],[CODIGO]],#REF!,#REF!,_xlfn.XLOOKUP(Tabla15[[#This Row],[CODIGO]],Tabla20[CODIGO],Tabla20[nombre],"BUSCAR"))</f>
        <v>#REF!</v>
      </c>
      <c r="F99" s="61" t="e">
        <f>_xlfn.XLOOKUP(Tabla15[[#This Row],[CODIGO]],#REF!,#REF!,_xlfn.XLOOKUP(Tabla15[[#This Row],[CODIGO]],Tabla20[CODIGO],Tabla20[cargo],"BUSCAR"))</f>
        <v>#REF!</v>
      </c>
      <c r="G99" s="110" t="e">
        <f>_xlfn.XLOOKUP(Tabla15[[#This Row],[cedula]],#REF!,#REF!,"X")</f>
        <v>#REF!</v>
      </c>
      <c r="H99" s="61" t="str">
        <f>_xlfn.XLOOKUP(Tabla15[[#This Row],[ctapresup]],TBLTIPO[cta],TBLTIPO[Tipo Empleado])</f>
        <v>FIJO</v>
      </c>
      <c r="I99" s="92" t="str">
        <f>_xlfn.XLOOKUP(Tabla15[[#This Row],[cedula]],TCARRERA[CEDULA],TCARRERA[CATEGORIA DEL SERVIDOR],0)</f>
        <v>CARRERA ADMINISTRATIVA</v>
      </c>
      <c r="J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9" s="61" t="str">
        <f>IF(ISTEXT(Tabla15[[#This Row],[CARRERA]]),Tabla15[[#This Row],[CARRERA]],Tabla15[[#This Row],[STATUS_01]])</f>
        <v>CARRERA ADMINISTRATIVA</v>
      </c>
      <c r="L99" s="78">
        <f>_xlfn.XLOOKUP(Tabla15[[#This Row],[CODIGO]],Tabla20[CODIGO],Tabla20[sbruto])</f>
        <v>18000</v>
      </c>
      <c r="M99" s="79">
        <f>_xlfn.XLOOKUP(Tabla15[[#This Row],[CODIGO]],Tabla20[CODIGO],Tabla20[Otros Descuentos])</f>
        <v>9748.7199999999993</v>
      </c>
      <c r="N99" s="78">
        <f>_xlfn.XLOOKUP(Tabla15[[#This Row],[CODIGO]],Tabla20[CODIGO],Tabla20[sneto])</f>
        <v>7187.48</v>
      </c>
      <c r="O99" s="78" t="str">
        <f>_xlfn.XLOOKUP(Tabla15[[#This Row],[CODIGO]],Tabla20[CODIGO],Tabla20[PERIODO])</f>
        <v>08-2023</v>
      </c>
      <c r="P99" s="41">
        <f>Tabla15[[#This Row],[sbruto]]-SUM(Tabla15[[#This Row],[ISR]:[AFP]])-Tabla15[[#This Row],[SNETO]]</f>
        <v>1063.8000000000029</v>
      </c>
      <c r="Q99" s="41">
        <f>_xlfn.XLOOKUP(Tabla15[[#This Row],[CODIGO]],Tabla20[CODIGO],Tabla20[ADP])</f>
        <v>0</v>
      </c>
      <c r="R99" s="61" t="str">
        <f>_xlfn.XLOOKUP(Tabla15[[#This Row],[cedula]],EMPXSEXO[NODOC],EMPXSEXO[GENERO])</f>
        <v>M</v>
      </c>
      <c r="S99" s="61" t="e">
        <f>_xlfn.XLOOKUP(Tabla15[[#This Row],[nomdepto2]],Tabla21[LUGAR],Tabla21[CODLUGAR])</f>
        <v>#REF!</v>
      </c>
      <c r="T99">
        <v>214</v>
      </c>
    </row>
    <row r="100" spans="1:20" hidden="1">
      <c r="A100" s="99" t="s">
        <v>2464</v>
      </c>
      <c r="B100" s="99" t="s">
        <v>2401</v>
      </c>
      <c r="C100" s="99" t="s">
        <v>2493</v>
      </c>
      <c r="D100" s="99" t="str">
        <f>Tabla15[[#This Row],[cedula]]&amp;Tabla15[[#This Row],[prog]]&amp;LEFT(Tabla15[[#This Row],[TIPO]],3)</f>
        <v>4022635465801SEG</v>
      </c>
      <c r="E100" s="99" t="e">
        <f>_xlfn.XLOOKUP(Tabla15[[#This Row],[CODIGO]],#REF!,#REF!,_xlfn.XLOOKUP(Tabla15[[#This Row],[CODIGO]],Tabla20[CODIGO],Tabla20[nombre],"BUSCAR"))</f>
        <v>#REF!</v>
      </c>
      <c r="F100" s="100" t="e">
        <f>_xlfn.XLOOKUP(Tabla15[[#This Row],[CODIGO]],#REF!,#REF!,_xlfn.XLOOKUP(Tabla15[[#This Row],[CODIGO]],Tabla20[CODIGO],Tabla20[cargo],"BUSCAR"))</f>
        <v>#REF!</v>
      </c>
      <c r="G100" s="110" t="e">
        <f>_xlfn.XLOOKUP(Tabla15[[#This Row],[cedula]],#REF!,#REF!,"X")</f>
        <v>#REF!</v>
      </c>
      <c r="H100" s="100" t="str">
        <f>_xlfn.XLOOKUP(Tabla15[[#This Row],[ctapresup]],TBLTIPO[cta],TBLTIPO[Tipo Empleado])</f>
        <v>SEGURIDAD</v>
      </c>
      <c r="I100" s="92">
        <f>_xlfn.XLOOKUP(Tabla15[[#This Row],[cedula]],TCARRERA[CEDULA],TCARRERA[CATEGORIA DEL SERVIDOR],0)</f>
        <v>0</v>
      </c>
      <c r="J10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00" s="103" t="e">
        <f>IF(ISTEXT(Tabla15[[#This Row],[CARRERA]]),Tabla15[[#This Row],[CARRERA]],Tabla15[[#This Row],[STATUS_01]])</f>
        <v>#REF!</v>
      </c>
      <c r="L100" s="41">
        <f>_xlfn.XLOOKUP(Tabla15[[#This Row],[CODIGO]],Tabla20[CODIGO],Tabla20[sbruto])</f>
        <v>18000</v>
      </c>
      <c r="M100" s="122">
        <f>_xlfn.XLOOKUP(Tabla15[[#This Row],[CODIGO]],Tabla20[CODIGO],Tabla20[Otros Descuentos])</f>
        <v>0</v>
      </c>
      <c r="N100" s="109">
        <f>_xlfn.XLOOKUP(Tabla15[[#This Row],[CODIGO]],Tabla20[CODIGO],Tabla20[sneto])</f>
        <v>18000</v>
      </c>
      <c r="O100" s="101" t="str">
        <f>_xlfn.XLOOKUP(Tabla15[[#This Row],[CODIGO]],Tabla20[CODIGO],Tabla20[PERIODO])</f>
        <v>08-2023</v>
      </c>
      <c r="P100" s="41">
        <f>Tabla15[[#This Row],[sbruto]]-SUM(Tabla15[[#This Row],[ISR]:[AFP]])-Tabla15[[#This Row],[SNETO]]</f>
        <v>0</v>
      </c>
      <c r="Q100" s="41">
        <f>_xlfn.XLOOKUP(Tabla15[[#This Row],[CODIGO]],Tabla20[CODIGO],Tabla20[ADP])</f>
        <v>0</v>
      </c>
      <c r="R100" s="99" t="str">
        <f>_xlfn.XLOOKUP(Tabla15[[#This Row],[cedula]],EMPXSEXO[NODOC],EMPXSEXO[GENERO])</f>
        <v>M</v>
      </c>
      <c r="S100" s="123" t="e">
        <f>_xlfn.XLOOKUP(Tabla15[[#This Row],[nomdepto2]],Tabla21[LUGAR],Tabla21[CODLUGAR])</f>
        <v>#REF!</v>
      </c>
      <c r="T100">
        <v>1240</v>
      </c>
    </row>
    <row r="101" spans="1:20">
      <c r="A101" s="61" t="s">
        <v>2463</v>
      </c>
      <c r="B101" s="61" t="s">
        <v>2709</v>
      </c>
      <c r="C101" s="61" t="s">
        <v>2493</v>
      </c>
      <c r="D101" s="61" t="str">
        <f>Tabla15[[#This Row],[cedula]]&amp;Tabla15[[#This Row],[prog]]&amp;LEFT(Tabla15[[#This Row],[TIPO]],3)</f>
        <v>4021311702701FIJ</v>
      </c>
      <c r="E101" s="61" t="e">
        <f>_xlfn.XLOOKUP(Tabla15[[#This Row],[CODIGO]],#REF!,#REF!,_xlfn.XLOOKUP(Tabla15[[#This Row],[CODIGO]],Tabla20[CODIGO],Tabla20[nombre],"BUSCAR"))</f>
        <v>#REF!</v>
      </c>
      <c r="F101" s="61" t="e">
        <f>_xlfn.XLOOKUP(Tabla15[[#This Row],[CODIGO]],#REF!,#REF!,_xlfn.XLOOKUP(Tabla15[[#This Row],[CODIGO]],Tabla20[CODIGO],Tabla20[cargo],"BUSCAR"))</f>
        <v>#REF!</v>
      </c>
      <c r="G101" s="110" t="e">
        <f>_xlfn.XLOOKUP(Tabla15[[#This Row],[cedula]],#REF!,#REF!,"X")</f>
        <v>#REF!</v>
      </c>
      <c r="H101" s="61" t="str">
        <f>_xlfn.XLOOKUP(Tabla15[[#This Row],[ctapresup]],TBLTIPO[cta],TBLTIPO[Tipo Empleado])</f>
        <v>FIJO</v>
      </c>
      <c r="I101" s="92">
        <f>_xlfn.XLOOKUP(Tabla15[[#This Row],[cedula]],TCARRERA[CEDULA],TCARRERA[CATEGORIA DEL SERVIDOR],0)</f>
        <v>0</v>
      </c>
      <c r="J1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" s="61" t="e">
        <f>IF(ISTEXT(Tabla15[[#This Row],[CARRERA]]),Tabla15[[#This Row],[CARRERA]],Tabla15[[#This Row],[STATUS_01]])</f>
        <v>#REF!</v>
      </c>
      <c r="L101" s="78">
        <f>_xlfn.XLOOKUP(Tabla15[[#This Row],[CODIGO]],Tabla20[CODIGO],Tabla20[sbruto])</f>
        <v>18000</v>
      </c>
      <c r="M101" s="82">
        <f>_xlfn.XLOOKUP(Tabla15[[#This Row],[CODIGO]],Tabla20[CODIGO],Tabla20[Otros Descuentos])</f>
        <v>25</v>
      </c>
      <c r="N101" s="78">
        <f>_xlfn.XLOOKUP(Tabla15[[#This Row],[CODIGO]],Tabla20[CODIGO],Tabla20[sneto])</f>
        <v>16911.2</v>
      </c>
      <c r="O101" s="78" t="str">
        <f>_xlfn.XLOOKUP(Tabla15[[#This Row],[CODIGO]],Tabla20[CODIGO],Tabla20[PERIODO])</f>
        <v>08-2023</v>
      </c>
      <c r="P101" s="41">
        <f>Tabla15[[#This Row],[sbruto]]-SUM(Tabla15[[#This Row],[ISR]:[AFP]])-Tabla15[[#This Row],[SNETO]]</f>
        <v>1063.7999999999993</v>
      </c>
      <c r="Q101" s="41">
        <f>_xlfn.XLOOKUP(Tabla15[[#This Row],[CODIGO]],Tabla20[CODIGO],Tabla20[ADP])</f>
        <v>0</v>
      </c>
      <c r="R101" s="61" t="str">
        <f>_xlfn.XLOOKUP(Tabla15[[#This Row],[cedula]],EMPXSEXO[NODOC],EMPXSEXO[GENERO])</f>
        <v>M</v>
      </c>
      <c r="S101" s="61" t="e">
        <f>_xlfn.XLOOKUP(Tabla15[[#This Row],[nomdepto2]],Tabla21[LUGAR],Tabla21[CODLUGAR])</f>
        <v>#REF!</v>
      </c>
      <c r="T101">
        <v>243</v>
      </c>
    </row>
    <row r="102" spans="1:20">
      <c r="A102" s="61" t="s">
        <v>2463</v>
      </c>
      <c r="B102" s="61" t="s">
        <v>1128</v>
      </c>
      <c r="C102" s="61" t="s">
        <v>2493</v>
      </c>
      <c r="D102" s="61" t="str">
        <f>Tabla15[[#This Row],[cedula]]&amp;Tabla15[[#This Row],[prog]]&amp;LEFT(Tabla15[[#This Row],[TIPO]],3)</f>
        <v>0010341719201FIJ</v>
      </c>
      <c r="E102" s="61" t="e">
        <f>_xlfn.XLOOKUP(Tabla15[[#This Row],[CODIGO]],#REF!,#REF!,_xlfn.XLOOKUP(Tabla15[[#This Row],[CODIGO]],Tabla20[CODIGO],Tabla20[nombre],"BUSCAR"))</f>
        <v>#REF!</v>
      </c>
      <c r="F102" s="61" t="e">
        <f>_xlfn.XLOOKUP(Tabla15[[#This Row],[CODIGO]],#REF!,#REF!,_xlfn.XLOOKUP(Tabla15[[#This Row],[CODIGO]],Tabla20[CODIGO],Tabla20[cargo],"BUSCAR"))</f>
        <v>#REF!</v>
      </c>
      <c r="G102" s="110" t="e">
        <f>_xlfn.XLOOKUP(Tabla15[[#This Row],[cedula]],#REF!,#REF!,"X")</f>
        <v>#REF!</v>
      </c>
      <c r="H102" s="61" t="str">
        <f>_xlfn.XLOOKUP(Tabla15[[#This Row],[ctapresup]],TBLTIPO[cta],TBLTIPO[Tipo Empleado])</f>
        <v>FIJO</v>
      </c>
      <c r="I102" s="92" t="str">
        <f>_xlfn.XLOOKUP(Tabla15[[#This Row],[cedula]],TCARRERA[CEDULA],TCARRERA[CATEGORIA DEL SERVIDOR],0)</f>
        <v>CARRERA ADMINISTRATIVA</v>
      </c>
      <c r="J1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" s="61" t="str">
        <f>IF(ISTEXT(Tabla15[[#This Row],[CARRERA]]),Tabla15[[#This Row],[CARRERA]],Tabla15[[#This Row],[STATUS_01]])</f>
        <v>CARRERA ADMINISTRATIVA</v>
      </c>
      <c r="L102" s="78">
        <f>_xlfn.XLOOKUP(Tabla15[[#This Row],[CODIGO]],Tabla20[CODIGO],Tabla20[sbruto])</f>
        <v>18000</v>
      </c>
      <c r="M102" s="81">
        <f>_xlfn.XLOOKUP(Tabla15[[#This Row],[CODIGO]],Tabla20[CODIGO],Tabla20[Otros Descuentos])</f>
        <v>8867.49</v>
      </c>
      <c r="N102" s="81">
        <f>_xlfn.XLOOKUP(Tabla15[[#This Row],[CODIGO]],Tabla20[CODIGO],Tabla20[sneto])</f>
        <v>8068.71</v>
      </c>
      <c r="O102" s="81" t="str">
        <f>_xlfn.XLOOKUP(Tabla15[[#This Row],[CODIGO]],Tabla20[CODIGO],Tabla20[PERIODO])</f>
        <v>08-2023</v>
      </c>
      <c r="P102" s="41">
        <f>Tabla15[[#This Row],[sbruto]]-SUM(Tabla15[[#This Row],[ISR]:[AFP]])-Tabla15[[#This Row],[SNETO]]</f>
        <v>1063.7999999999993</v>
      </c>
      <c r="Q102" s="41">
        <f>_xlfn.XLOOKUP(Tabla15[[#This Row],[CODIGO]],Tabla20[CODIGO],Tabla20[ADP])</f>
        <v>0</v>
      </c>
      <c r="R102" s="61" t="str">
        <f>_xlfn.XLOOKUP(Tabla15[[#This Row],[cedula]],EMPXSEXO[NODOC],EMPXSEXO[GENERO])</f>
        <v>M</v>
      </c>
      <c r="S102" s="61" t="e">
        <f>_xlfn.XLOOKUP(Tabla15[[#This Row],[nomdepto2]],Tabla21[LUGAR],Tabla21[CODLUGAR])</f>
        <v>#REF!</v>
      </c>
      <c r="T102">
        <v>303</v>
      </c>
    </row>
    <row r="103" spans="1:20">
      <c r="A103" s="61" t="s">
        <v>2463</v>
      </c>
      <c r="B103" s="61" t="s">
        <v>1889</v>
      </c>
      <c r="C103" s="61" t="s">
        <v>2493</v>
      </c>
      <c r="D103" s="61" t="str">
        <f>Tabla15[[#This Row],[cedula]]&amp;Tabla15[[#This Row],[prog]]&amp;LEFT(Tabla15[[#This Row],[TIPO]],3)</f>
        <v>0010912248101FIJ</v>
      </c>
      <c r="E103" s="61" t="e">
        <f>_xlfn.XLOOKUP(Tabla15[[#This Row],[CODIGO]],#REF!,#REF!,_xlfn.XLOOKUP(Tabla15[[#This Row],[CODIGO]],Tabla20[CODIGO],Tabla20[nombre],"BUSCAR"))</f>
        <v>#REF!</v>
      </c>
      <c r="F103" s="61" t="e">
        <f>_xlfn.XLOOKUP(Tabla15[[#This Row],[CODIGO]],#REF!,#REF!,_xlfn.XLOOKUP(Tabla15[[#This Row],[CODIGO]],Tabla20[CODIGO],Tabla20[cargo],"BUSCAR"))</f>
        <v>#REF!</v>
      </c>
      <c r="G103" s="110" t="e">
        <f>_xlfn.XLOOKUP(Tabla15[[#This Row],[cedula]],#REF!,#REF!,"X")</f>
        <v>#REF!</v>
      </c>
      <c r="H103" s="61" t="str">
        <f>_xlfn.XLOOKUP(Tabla15[[#This Row],[ctapresup]],TBLTIPO[cta],TBLTIPO[Tipo Empleado])</f>
        <v>FIJO</v>
      </c>
      <c r="I103" s="92">
        <f>_xlfn.XLOOKUP(Tabla15[[#This Row],[cedula]],TCARRERA[CEDULA],TCARRERA[CATEGORIA DEL SERVIDOR],0)</f>
        <v>0</v>
      </c>
      <c r="J1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" s="61" t="e">
        <f>IF(ISTEXT(Tabla15[[#This Row],[CARRERA]]),Tabla15[[#This Row],[CARRERA]],Tabla15[[#This Row],[STATUS_01]])</f>
        <v>#REF!</v>
      </c>
      <c r="L103" s="78">
        <f>_xlfn.XLOOKUP(Tabla15[[#This Row],[CODIGO]],Tabla20[CODIGO],Tabla20[sbruto])</f>
        <v>18000</v>
      </c>
      <c r="M103" s="82">
        <f>_xlfn.XLOOKUP(Tabla15[[#This Row],[CODIGO]],Tabla20[CODIGO],Tabla20[Otros Descuentos])</f>
        <v>7550.16</v>
      </c>
      <c r="N103" s="78">
        <f>_xlfn.XLOOKUP(Tabla15[[#This Row],[CODIGO]],Tabla20[CODIGO],Tabla20[sneto])</f>
        <v>9386.0400000000009</v>
      </c>
      <c r="O103" s="78" t="str">
        <f>_xlfn.XLOOKUP(Tabla15[[#This Row],[CODIGO]],Tabla20[CODIGO],Tabla20[PERIODO])</f>
        <v>08-2023</v>
      </c>
      <c r="P103" s="41">
        <f>Tabla15[[#This Row],[sbruto]]-SUM(Tabla15[[#This Row],[ISR]:[AFP]])-Tabla15[[#This Row],[SNETO]]</f>
        <v>1063.7999999999993</v>
      </c>
      <c r="Q103" s="41">
        <f>_xlfn.XLOOKUP(Tabla15[[#This Row],[CODIGO]],Tabla20[CODIGO],Tabla20[ADP])</f>
        <v>0</v>
      </c>
      <c r="R103" s="61" t="str">
        <f>_xlfn.XLOOKUP(Tabla15[[#This Row],[cedula]],EMPXSEXO[NODOC],EMPXSEXO[GENERO])</f>
        <v>M</v>
      </c>
      <c r="S103" s="61" t="e">
        <f>_xlfn.XLOOKUP(Tabla15[[#This Row],[nomdepto2]],Tabla21[LUGAR],Tabla21[CODLUGAR])</f>
        <v>#REF!</v>
      </c>
      <c r="T103">
        <v>339</v>
      </c>
    </row>
    <row r="104" spans="1:20">
      <c r="A104" s="61" t="s">
        <v>2463</v>
      </c>
      <c r="B104" s="61" t="s">
        <v>2719</v>
      </c>
      <c r="C104" s="61" t="s">
        <v>2493</v>
      </c>
      <c r="D104" s="61" t="str">
        <f>Tabla15[[#This Row],[cedula]]&amp;Tabla15[[#This Row],[prog]]&amp;LEFT(Tabla15[[#This Row],[TIPO]],3)</f>
        <v>4022292002301FIJ</v>
      </c>
      <c r="E104" s="61" t="e">
        <f>_xlfn.XLOOKUP(Tabla15[[#This Row],[CODIGO]],#REF!,#REF!,_xlfn.XLOOKUP(Tabla15[[#This Row],[CODIGO]],Tabla20[CODIGO],Tabla20[nombre],"BUSCAR"))</f>
        <v>#REF!</v>
      </c>
      <c r="F104" s="61" t="e">
        <f>_xlfn.XLOOKUP(Tabla15[[#This Row],[CODIGO]],#REF!,#REF!,_xlfn.XLOOKUP(Tabla15[[#This Row],[CODIGO]],Tabla20[CODIGO],Tabla20[cargo],"BUSCAR"))</f>
        <v>#REF!</v>
      </c>
      <c r="G104" s="110" t="e">
        <f>_xlfn.XLOOKUP(Tabla15[[#This Row],[cedula]],#REF!,#REF!,"X")</f>
        <v>#REF!</v>
      </c>
      <c r="H104" s="61" t="str">
        <f>_xlfn.XLOOKUP(Tabla15[[#This Row],[ctapresup]],TBLTIPO[cta],TBLTIPO[Tipo Empleado])</f>
        <v>FIJO</v>
      </c>
      <c r="I104" s="92">
        <f>_xlfn.XLOOKUP(Tabla15[[#This Row],[cedula]],TCARRERA[CEDULA],TCARRERA[CATEGORIA DEL SERVIDOR],0)</f>
        <v>0</v>
      </c>
      <c r="J1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" s="61" t="e">
        <f>IF(ISTEXT(Tabla15[[#This Row],[CARRERA]]),Tabla15[[#This Row],[CARRERA]],Tabla15[[#This Row],[STATUS_01]])</f>
        <v>#REF!</v>
      </c>
      <c r="L104" s="78">
        <f>_xlfn.XLOOKUP(Tabla15[[#This Row],[CODIGO]],Tabla20[CODIGO],Tabla20[sbruto])</f>
        <v>18000</v>
      </c>
      <c r="M104" s="81">
        <f>_xlfn.XLOOKUP(Tabla15[[#This Row],[CODIGO]],Tabla20[CODIGO],Tabla20[Otros Descuentos])</f>
        <v>8438.5</v>
      </c>
      <c r="N104" s="78">
        <f>_xlfn.XLOOKUP(Tabla15[[#This Row],[CODIGO]],Tabla20[CODIGO],Tabla20[sneto])</f>
        <v>8497.7000000000007</v>
      </c>
      <c r="O104" s="78" t="str">
        <f>_xlfn.XLOOKUP(Tabla15[[#This Row],[CODIGO]],Tabla20[CODIGO],Tabla20[PERIODO])</f>
        <v>08-2023</v>
      </c>
      <c r="P104" s="41">
        <f>Tabla15[[#This Row],[sbruto]]-SUM(Tabla15[[#This Row],[ISR]:[AFP]])-Tabla15[[#This Row],[SNETO]]</f>
        <v>1063.7999999999993</v>
      </c>
      <c r="Q104" s="41">
        <f>_xlfn.XLOOKUP(Tabla15[[#This Row],[CODIGO]],Tabla20[CODIGO],Tabla20[ADP])</f>
        <v>0</v>
      </c>
      <c r="R104" s="61" t="str">
        <f>_xlfn.XLOOKUP(Tabla15[[#This Row],[cedula]],EMPXSEXO[NODOC],EMPXSEXO[GENERO])</f>
        <v>M</v>
      </c>
      <c r="S104" s="61" t="e">
        <f>_xlfn.XLOOKUP(Tabla15[[#This Row],[nomdepto2]],Tabla21[LUGAR],Tabla21[CODLUGAR])</f>
        <v>#REF!</v>
      </c>
      <c r="T104">
        <v>355</v>
      </c>
    </row>
    <row r="105" spans="1:20">
      <c r="A105" s="61" t="s">
        <v>2463</v>
      </c>
      <c r="B105" s="61" t="s">
        <v>1908</v>
      </c>
      <c r="C105" s="61" t="s">
        <v>2493</v>
      </c>
      <c r="D105" s="61" t="str">
        <f>Tabla15[[#This Row],[cedula]]&amp;Tabla15[[#This Row],[prog]]&amp;LEFT(Tabla15[[#This Row],[TIPO]],3)</f>
        <v>4023793886101FIJ</v>
      </c>
      <c r="E105" s="61" t="e">
        <f>_xlfn.XLOOKUP(Tabla15[[#This Row],[CODIGO]],#REF!,#REF!,_xlfn.XLOOKUP(Tabla15[[#This Row],[CODIGO]],Tabla20[CODIGO],Tabla20[nombre],"BUSCAR"))</f>
        <v>#REF!</v>
      </c>
      <c r="F105" s="61" t="e">
        <f>_xlfn.XLOOKUP(Tabla15[[#This Row],[CODIGO]],#REF!,#REF!,_xlfn.XLOOKUP(Tabla15[[#This Row],[CODIGO]],Tabla20[CODIGO],Tabla20[cargo],"BUSCAR"))</f>
        <v>#REF!</v>
      </c>
      <c r="G105" s="110" t="e">
        <f>_xlfn.XLOOKUP(Tabla15[[#This Row],[cedula]],#REF!,#REF!,"X")</f>
        <v>#REF!</v>
      </c>
      <c r="H105" s="61" t="str">
        <f>_xlfn.XLOOKUP(Tabla15[[#This Row],[ctapresup]],TBLTIPO[cta],TBLTIPO[Tipo Empleado])</f>
        <v>FIJO</v>
      </c>
      <c r="I105" s="92">
        <f>_xlfn.XLOOKUP(Tabla15[[#This Row],[cedula]],TCARRERA[CEDULA],TCARRERA[CATEGORIA DEL SERVIDOR],0)</f>
        <v>0</v>
      </c>
      <c r="J1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" s="61" t="e">
        <f>IF(ISTEXT(Tabla15[[#This Row],[CARRERA]]),Tabla15[[#This Row],[CARRERA]],Tabla15[[#This Row],[STATUS_01]])</f>
        <v>#REF!</v>
      </c>
      <c r="L105" s="78">
        <f>_xlfn.XLOOKUP(Tabla15[[#This Row],[CODIGO]],Tabla20[CODIGO],Tabla20[sbruto])</f>
        <v>18000</v>
      </c>
      <c r="M105" s="82">
        <f>_xlfn.XLOOKUP(Tabla15[[#This Row],[CODIGO]],Tabla20[CODIGO],Tabla20[Otros Descuentos])</f>
        <v>6569.34</v>
      </c>
      <c r="N105" s="78">
        <f>_xlfn.XLOOKUP(Tabla15[[#This Row],[CODIGO]],Tabla20[CODIGO],Tabla20[sneto])</f>
        <v>10366.86</v>
      </c>
      <c r="O105" s="78" t="str">
        <f>_xlfn.XLOOKUP(Tabla15[[#This Row],[CODIGO]],Tabla20[CODIGO],Tabla20[PERIODO])</f>
        <v>08-2023</v>
      </c>
      <c r="P105" s="41">
        <f>Tabla15[[#This Row],[sbruto]]-SUM(Tabla15[[#This Row],[ISR]:[AFP]])-Tabla15[[#This Row],[SNETO]]</f>
        <v>1063.7999999999993</v>
      </c>
      <c r="Q105" s="41">
        <f>_xlfn.XLOOKUP(Tabla15[[#This Row],[CODIGO]],Tabla20[CODIGO],Tabla20[ADP])</f>
        <v>0</v>
      </c>
      <c r="R105" s="61" t="str">
        <f>_xlfn.XLOOKUP(Tabla15[[#This Row],[cedula]],EMPXSEXO[NODOC],EMPXSEXO[GENERO])</f>
        <v>M</v>
      </c>
      <c r="S105" s="61" t="e">
        <f>_xlfn.XLOOKUP(Tabla15[[#This Row],[nomdepto2]],Tabla21[LUGAR],Tabla21[CODLUGAR])</f>
        <v>#REF!</v>
      </c>
      <c r="T105">
        <v>360</v>
      </c>
    </row>
    <row r="106" spans="1:20">
      <c r="A106" s="61" t="s">
        <v>2463</v>
      </c>
      <c r="B106" s="61" t="s">
        <v>3359</v>
      </c>
      <c r="C106" s="61" t="s">
        <v>2493</v>
      </c>
      <c r="D106" s="61" t="str">
        <f>Tabla15[[#This Row],[cedula]]&amp;Tabla15[[#This Row],[prog]]&amp;LEFT(Tabla15[[#This Row],[TIPO]],3)</f>
        <v>0010551929201FIJ</v>
      </c>
      <c r="E106" s="61" t="e">
        <f>_xlfn.XLOOKUP(Tabla15[[#This Row],[CODIGO]],#REF!,#REF!,_xlfn.XLOOKUP(Tabla15[[#This Row],[CODIGO]],Tabla20[CODIGO],Tabla20[nombre],"BUSCAR"))</f>
        <v>#REF!</v>
      </c>
      <c r="F106" s="61" t="e">
        <f>_xlfn.XLOOKUP(Tabla15[[#This Row],[CODIGO]],#REF!,#REF!,_xlfn.XLOOKUP(Tabla15[[#This Row],[CODIGO]],Tabla20[CODIGO],Tabla20[cargo],"BUSCAR"))</f>
        <v>#REF!</v>
      </c>
      <c r="G106" s="110" t="e">
        <f>_xlfn.XLOOKUP(Tabla15[[#This Row],[cedula]],#REF!,#REF!,"X")</f>
        <v>#REF!</v>
      </c>
      <c r="H106" s="61" t="str">
        <f>_xlfn.XLOOKUP(Tabla15[[#This Row],[ctapresup]],TBLTIPO[cta],TBLTIPO[Tipo Empleado])</f>
        <v>FIJO</v>
      </c>
      <c r="I106" s="92">
        <f>_xlfn.XLOOKUP(Tabla15[[#This Row],[cedula]],TCARRERA[CEDULA],TCARRERA[CATEGORIA DEL SERVIDOR],0)</f>
        <v>0</v>
      </c>
      <c r="J1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6" s="61" t="e">
        <f>IF(ISTEXT(Tabla15[[#This Row],[CARRERA]]),Tabla15[[#This Row],[CARRERA]],Tabla15[[#This Row],[STATUS_01]])</f>
        <v>#REF!</v>
      </c>
      <c r="L106" s="78">
        <f>_xlfn.XLOOKUP(Tabla15[[#This Row],[CODIGO]],Tabla20[CODIGO],Tabla20[sbruto])</f>
        <v>18000</v>
      </c>
      <c r="M106" s="81">
        <f>_xlfn.XLOOKUP(Tabla15[[#This Row],[CODIGO]],Tabla20[CODIGO],Tabla20[Otros Descuentos])</f>
        <v>2071</v>
      </c>
      <c r="N106" s="78">
        <f>_xlfn.XLOOKUP(Tabla15[[#This Row],[CODIGO]],Tabla20[CODIGO],Tabla20[sneto])</f>
        <v>14865.2</v>
      </c>
      <c r="O106" s="78" t="str">
        <f>_xlfn.XLOOKUP(Tabla15[[#This Row],[CODIGO]],Tabla20[CODIGO],Tabla20[PERIODO])</f>
        <v>08-2023</v>
      </c>
      <c r="P106" s="41">
        <f>Tabla15[[#This Row],[sbruto]]-SUM(Tabla15[[#This Row],[ISR]:[AFP]])-Tabla15[[#This Row],[SNETO]]</f>
        <v>1063.7999999999993</v>
      </c>
      <c r="Q106" s="41">
        <f>_xlfn.XLOOKUP(Tabla15[[#This Row],[CODIGO]],Tabla20[CODIGO],Tabla20[ADP])</f>
        <v>0</v>
      </c>
      <c r="R106" s="61" t="str">
        <f>_xlfn.XLOOKUP(Tabla15[[#This Row],[cedula]],EMPXSEXO[NODOC],EMPXSEXO[GENERO])</f>
        <v>M</v>
      </c>
      <c r="S106" s="61" t="e">
        <f>_xlfn.XLOOKUP(Tabla15[[#This Row],[nomdepto2]],Tabla21[LUGAR],Tabla21[CODLUGAR])</f>
        <v>#REF!</v>
      </c>
      <c r="T106">
        <v>369</v>
      </c>
    </row>
    <row r="107" spans="1:20">
      <c r="A107" s="61" t="s">
        <v>2463</v>
      </c>
      <c r="B107" s="61" t="s">
        <v>1819</v>
      </c>
      <c r="C107" s="61" t="s">
        <v>2493</v>
      </c>
      <c r="D107" s="61" t="str">
        <f>Tabla15[[#This Row],[cedula]]&amp;Tabla15[[#This Row],[prog]]&amp;LEFT(Tabla15[[#This Row],[TIPO]],3)</f>
        <v>0011095356901FIJ</v>
      </c>
      <c r="E107" s="61" t="e">
        <f>_xlfn.XLOOKUP(Tabla15[[#This Row],[CODIGO]],#REF!,#REF!,_xlfn.XLOOKUP(Tabla15[[#This Row],[CODIGO]],Tabla20[CODIGO],Tabla20[nombre],"BUSCAR"))</f>
        <v>#REF!</v>
      </c>
      <c r="F107" s="61" t="e">
        <f>_xlfn.XLOOKUP(Tabla15[[#This Row],[CODIGO]],#REF!,#REF!,_xlfn.XLOOKUP(Tabla15[[#This Row],[CODIGO]],Tabla20[CODIGO],Tabla20[cargo],"BUSCAR"))</f>
        <v>#REF!</v>
      </c>
      <c r="G107" s="110" t="e">
        <f>_xlfn.XLOOKUP(Tabla15[[#This Row],[cedula]],#REF!,#REF!,"X")</f>
        <v>#REF!</v>
      </c>
      <c r="H107" s="61" t="str">
        <f>_xlfn.XLOOKUP(Tabla15[[#This Row],[ctapresup]],TBLTIPO[cta],TBLTIPO[Tipo Empleado])</f>
        <v>FIJO</v>
      </c>
      <c r="I107" s="92">
        <f>_xlfn.XLOOKUP(Tabla15[[#This Row],[cedula]],TCARRERA[CEDULA],TCARRERA[CATEGORIA DEL SERVIDOR],0)</f>
        <v>0</v>
      </c>
      <c r="J1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" s="61" t="e">
        <f>IF(ISTEXT(Tabla15[[#This Row],[CARRERA]]),Tabla15[[#This Row],[CARRERA]],Tabla15[[#This Row],[STATUS_01]])</f>
        <v>#REF!</v>
      </c>
      <c r="L107" s="78">
        <f>_xlfn.XLOOKUP(Tabla15[[#This Row],[CODIGO]],Tabla20[CODIGO],Tabla20[sbruto])</f>
        <v>16500</v>
      </c>
      <c r="M107" s="79">
        <f>_xlfn.XLOOKUP(Tabla15[[#This Row],[CODIGO]],Tabla20[CODIGO],Tabla20[Otros Descuentos])</f>
        <v>6025.9</v>
      </c>
      <c r="N107" s="78">
        <f>_xlfn.XLOOKUP(Tabla15[[#This Row],[CODIGO]],Tabla20[CODIGO],Tabla20[sneto])</f>
        <v>9498.9500000000007</v>
      </c>
      <c r="O107" s="78" t="str">
        <f>_xlfn.XLOOKUP(Tabla15[[#This Row],[CODIGO]],Tabla20[CODIGO],Tabla20[PERIODO])</f>
        <v>08-2023</v>
      </c>
      <c r="P107" s="41">
        <f>Tabla15[[#This Row],[sbruto]]-SUM(Tabla15[[#This Row],[ISR]:[AFP]])-Tabla15[[#This Row],[SNETO]]</f>
        <v>975.14999999999964</v>
      </c>
      <c r="Q107" s="41">
        <f>_xlfn.XLOOKUP(Tabla15[[#This Row],[CODIGO]],Tabla20[CODIGO],Tabla20[ADP])</f>
        <v>0</v>
      </c>
      <c r="R107" s="61" t="str">
        <f>_xlfn.XLOOKUP(Tabla15[[#This Row],[cedula]],EMPXSEXO[NODOC],EMPXSEXO[GENERO])</f>
        <v>M</v>
      </c>
      <c r="S107" s="61" t="e">
        <f>_xlfn.XLOOKUP(Tabla15[[#This Row],[nomdepto2]],Tabla21[LUGAR],Tabla21[CODLUGAR])</f>
        <v>#REF!</v>
      </c>
      <c r="T107">
        <v>206</v>
      </c>
    </row>
    <row r="108" spans="1:20" hidden="1">
      <c r="A108" s="61" t="s">
        <v>2464</v>
      </c>
      <c r="B108" s="61" t="s">
        <v>3294</v>
      </c>
      <c r="C108" s="61" t="s">
        <v>2493</v>
      </c>
      <c r="D108" s="61" t="str">
        <f>Tabla15[[#This Row],[cedula]]&amp;Tabla15[[#This Row],[prog]]&amp;LEFT(Tabla15[[#This Row],[TIPO]],3)</f>
        <v>0490071708501SEG</v>
      </c>
      <c r="E108" s="61" t="e">
        <f>_xlfn.XLOOKUP(Tabla15[[#This Row],[CODIGO]],#REF!,#REF!,_xlfn.XLOOKUP(Tabla15[[#This Row],[CODIGO]],Tabla20[CODIGO],Tabla20[nombre],"BUSCAR"))</f>
        <v>#REF!</v>
      </c>
      <c r="F108" s="61" t="e">
        <f>_xlfn.XLOOKUP(Tabla15[[#This Row],[CODIGO]],#REF!,#REF!,_xlfn.XLOOKUP(Tabla15[[#This Row],[CODIGO]],Tabla20[CODIGO],Tabla20[cargo],"BUSCAR"))</f>
        <v>#REF!</v>
      </c>
      <c r="G108" s="110" t="e">
        <f>_xlfn.XLOOKUP(Tabla15[[#This Row],[cedula]],#REF!,#REF!,"X")</f>
        <v>#REF!</v>
      </c>
      <c r="H108" s="61" t="str">
        <f>_xlfn.XLOOKUP(Tabla15[[#This Row],[ctapresup]],TBLTIPO[cta],TBLTIPO[Tipo Empleado])</f>
        <v>SEGURIDAD</v>
      </c>
      <c r="I108" s="92">
        <f>_xlfn.XLOOKUP(Tabla15[[#This Row],[cedula]],TCARRERA[CEDULA],TCARRERA[CATEGORIA DEL SERVIDOR],0)</f>
        <v>0</v>
      </c>
      <c r="J1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" s="61" t="e">
        <f>IF(ISTEXT(Tabla15[[#This Row],[CARRERA]]),Tabla15[[#This Row],[CARRERA]],Tabla15[[#This Row],[STATUS_01]])</f>
        <v>#REF!</v>
      </c>
      <c r="L108" s="78">
        <f>_xlfn.XLOOKUP(Tabla15[[#This Row],[CODIGO]],Tabla20[CODIGO],Tabla20[sbruto])</f>
        <v>15000</v>
      </c>
      <c r="M108" s="82">
        <f>_xlfn.XLOOKUP(Tabla15[[#This Row],[CODIGO]],Tabla20[CODIGO],Tabla20[Otros Descuentos])</f>
        <v>0</v>
      </c>
      <c r="N108" s="78">
        <f>_xlfn.XLOOKUP(Tabla15[[#This Row],[CODIGO]],Tabla20[CODIGO],Tabla20[sneto])</f>
        <v>15000</v>
      </c>
      <c r="O108" s="78" t="str">
        <f>_xlfn.XLOOKUP(Tabla15[[#This Row],[CODIGO]],Tabla20[CODIGO],Tabla20[PERIODO])</f>
        <v>08-2023</v>
      </c>
      <c r="P108" s="41">
        <f>Tabla15[[#This Row],[sbruto]]-SUM(Tabla15[[#This Row],[ISR]:[AFP]])-Tabla15[[#This Row],[SNETO]]</f>
        <v>0</v>
      </c>
      <c r="Q108" s="41">
        <f>_xlfn.XLOOKUP(Tabla15[[#This Row],[CODIGO]],Tabla20[CODIGO],Tabla20[ADP])</f>
        <v>0</v>
      </c>
      <c r="R108" s="61" t="str">
        <f>_xlfn.XLOOKUP(Tabla15[[#This Row],[cedula]],EMPXSEXO[NODOC],EMPXSEXO[GENERO])</f>
        <v>M</v>
      </c>
      <c r="S108" s="61" t="e">
        <f>_xlfn.XLOOKUP(Tabla15[[#This Row],[nomdepto2]],Tabla21[LUGAR],Tabla21[CODLUGAR])</f>
        <v>#REF!</v>
      </c>
      <c r="T108">
        <v>1159</v>
      </c>
    </row>
    <row r="109" spans="1:20" hidden="1">
      <c r="A109" s="61" t="s">
        <v>2464</v>
      </c>
      <c r="B109" s="61" t="s">
        <v>3454</v>
      </c>
      <c r="C109" s="61" t="s">
        <v>2493</v>
      </c>
      <c r="D109" s="61" t="str">
        <f>Tabla15[[#This Row],[cedula]]&amp;Tabla15[[#This Row],[prog]]&amp;LEFT(Tabla15[[#This Row],[TIPO]],3)</f>
        <v>0011179861701SEG</v>
      </c>
      <c r="E109" s="61" t="e">
        <f>_xlfn.XLOOKUP(Tabla15[[#This Row],[CODIGO]],#REF!,#REF!,_xlfn.XLOOKUP(Tabla15[[#This Row],[CODIGO]],Tabla20[CODIGO],Tabla20[nombre],"BUSCAR"))</f>
        <v>#REF!</v>
      </c>
      <c r="F109" s="61" t="e">
        <f>_xlfn.XLOOKUP(Tabla15[[#This Row],[CODIGO]],#REF!,#REF!,_xlfn.XLOOKUP(Tabla15[[#This Row],[CODIGO]],Tabla20[CODIGO],Tabla20[cargo],"BUSCAR"))</f>
        <v>#REF!</v>
      </c>
      <c r="G109" s="110" t="e">
        <f>_xlfn.XLOOKUP(Tabla15[[#This Row],[cedula]],#REF!,#REF!,"X")</f>
        <v>#REF!</v>
      </c>
      <c r="H109" s="61" t="str">
        <f>_xlfn.XLOOKUP(Tabla15[[#This Row],[ctapresup]],TBLTIPO[cta],TBLTIPO[Tipo Empleado])</f>
        <v>SEGURIDAD</v>
      </c>
      <c r="I109" s="92">
        <f>_xlfn.XLOOKUP(Tabla15[[#This Row],[cedula]],TCARRERA[CEDULA],TCARRERA[CATEGORIA DEL SERVIDOR],0)</f>
        <v>0</v>
      </c>
      <c r="J1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" s="61" t="e">
        <f>IF(ISTEXT(Tabla15[[#This Row],[CARRERA]]),Tabla15[[#This Row],[CARRERA]],Tabla15[[#This Row],[STATUS_01]])</f>
        <v>#REF!</v>
      </c>
      <c r="L109" s="78">
        <f>_xlfn.XLOOKUP(Tabla15[[#This Row],[CODIGO]],Tabla20[CODIGO],Tabla20[sbruto])</f>
        <v>15000</v>
      </c>
      <c r="M109" s="82">
        <f>_xlfn.XLOOKUP(Tabla15[[#This Row],[CODIGO]],Tabla20[CODIGO],Tabla20[Otros Descuentos])</f>
        <v>0</v>
      </c>
      <c r="N109" s="78">
        <f>_xlfn.XLOOKUP(Tabla15[[#This Row],[CODIGO]],Tabla20[CODIGO],Tabla20[sneto])</f>
        <v>15000</v>
      </c>
      <c r="O109" s="78" t="str">
        <f>_xlfn.XLOOKUP(Tabla15[[#This Row],[CODIGO]],Tabla20[CODIGO],Tabla20[PERIODO])</f>
        <v>08-2023</v>
      </c>
      <c r="P109" s="41">
        <f>Tabla15[[#This Row],[sbruto]]-SUM(Tabla15[[#This Row],[ISR]:[AFP]])-Tabla15[[#This Row],[SNETO]]</f>
        <v>0</v>
      </c>
      <c r="Q109" s="41">
        <f>_xlfn.XLOOKUP(Tabla15[[#This Row],[CODIGO]],Tabla20[CODIGO],Tabla20[ADP])</f>
        <v>0</v>
      </c>
      <c r="R109" s="61" t="str">
        <f>_xlfn.XLOOKUP(Tabla15[[#This Row],[cedula]],EMPXSEXO[NODOC],EMPXSEXO[GENERO])</f>
        <v>F</v>
      </c>
      <c r="S109" s="61" t="e">
        <f>_xlfn.XLOOKUP(Tabla15[[#This Row],[nomdepto2]],Tabla21[LUGAR],Tabla21[CODLUGAR])</f>
        <v>#REF!</v>
      </c>
      <c r="T109">
        <v>1160</v>
      </c>
    </row>
    <row r="110" spans="1:20" hidden="1">
      <c r="A110" s="61" t="s">
        <v>2464</v>
      </c>
      <c r="B110" s="61" t="s">
        <v>2573</v>
      </c>
      <c r="C110" s="61" t="s">
        <v>2493</v>
      </c>
      <c r="D110" s="61" t="str">
        <f>Tabla15[[#This Row],[cedula]]&amp;Tabla15[[#This Row],[prog]]&amp;LEFT(Tabla15[[#This Row],[TIPO]],3)</f>
        <v>0011147265001SEG</v>
      </c>
      <c r="E110" s="61" t="e">
        <f>_xlfn.XLOOKUP(Tabla15[[#This Row],[CODIGO]],#REF!,#REF!,_xlfn.XLOOKUP(Tabla15[[#This Row],[CODIGO]],Tabla20[CODIGO],Tabla20[nombre],"BUSCAR"))</f>
        <v>#REF!</v>
      </c>
      <c r="F110" s="61" t="e">
        <f>_xlfn.XLOOKUP(Tabla15[[#This Row],[CODIGO]],#REF!,#REF!,_xlfn.XLOOKUP(Tabla15[[#This Row],[CODIGO]],Tabla20[CODIGO],Tabla20[cargo],"BUSCAR"))</f>
        <v>#REF!</v>
      </c>
      <c r="G110" s="110" t="e">
        <f>_xlfn.XLOOKUP(Tabla15[[#This Row],[cedula]],#REF!,#REF!,"X")</f>
        <v>#REF!</v>
      </c>
      <c r="H110" s="61" t="str">
        <f>_xlfn.XLOOKUP(Tabla15[[#This Row],[ctapresup]],TBLTIPO[cta],TBLTIPO[Tipo Empleado])</f>
        <v>SEGURIDAD</v>
      </c>
      <c r="I110" s="92">
        <f>_xlfn.XLOOKUP(Tabla15[[#This Row],[cedula]],TCARRERA[CEDULA],TCARRERA[CATEGORIA DEL SERVIDOR],0)</f>
        <v>0</v>
      </c>
      <c r="J1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0" s="61" t="e">
        <f>IF(ISTEXT(Tabla15[[#This Row],[CARRERA]]),Tabla15[[#This Row],[CARRERA]],Tabla15[[#This Row],[STATUS_01]])</f>
        <v>#REF!</v>
      </c>
      <c r="L110" s="78">
        <f>_xlfn.XLOOKUP(Tabla15[[#This Row],[CODIGO]],Tabla20[CODIGO],Tabla20[sbruto])</f>
        <v>15000</v>
      </c>
      <c r="M110" s="82">
        <f>_xlfn.XLOOKUP(Tabla15[[#This Row],[CODIGO]],Tabla20[CODIGO],Tabla20[Otros Descuentos])</f>
        <v>0</v>
      </c>
      <c r="N110" s="78">
        <f>_xlfn.XLOOKUP(Tabla15[[#This Row],[CODIGO]],Tabla20[CODIGO],Tabla20[sneto])</f>
        <v>15000</v>
      </c>
      <c r="O110" s="78" t="str">
        <f>_xlfn.XLOOKUP(Tabla15[[#This Row],[CODIGO]],Tabla20[CODIGO],Tabla20[PERIODO])</f>
        <v>08-2023</v>
      </c>
      <c r="P110" s="41">
        <f>Tabla15[[#This Row],[sbruto]]-SUM(Tabla15[[#This Row],[ISR]:[AFP]])-Tabla15[[#This Row],[SNETO]]</f>
        <v>0</v>
      </c>
      <c r="Q110" s="41">
        <f>_xlfn.XLOOKUP(Tabla15[[#This Row],[CODIGO]],Tabla20[CODIGO],Tabla20[ADP])</f>
        <v>0</v>
      </c>
      <c r="R110" s="61" t="str">
        <f>_xlfn.XLOOKUP(Tabla15[[#This Row],[cedula]],EMPXSEXO[NODOC],EMPXSEXO[GENERO])</f>
        <v>M</v>
      </c>
      <c r="S110" s="61" t="e">
        <f>_xlfn.XLOOKUP(Tabla15[[#This Row],[nomdepto2]],Tabla21[LUGAR],Tabla21[CODLUGAR])</f>
        <v>#REF!</v>
      </c>
      <c r="T110">
        <v>1169</v>
      </c>
    </row>
    <row r="111" spans="1:20" hidden="1">
      <c r="A111" s="61" t="s">
        <v>2464</v>
      </c>
      <c r="B111" s="61" t="s">
        <v>2369</v>
      </c>
      <c r="C111" s="61" t="s">
        <v>2493</v>
      </c>
      <c r="D111" s="61" t="str">
        <f>Tabla15[[#This Row],[cedula]]&amp;Tabla15[[#This Row],[prog]]&amp;LEFT(Tabla15[[#This Row],[TIPO]],3)</f>
        <v>0520008678201SEG</v>
      </c>
      <c r="E111" s="61" t="e">
        <f>_xlfn.XLOOKUP(Tabla15[[#This Row],[CODIGO]],#REF!,#REF!,_xlfn.XLOOKUP(Tabla15[[#This Row],[CODIGO]],Tabla20[CODIGO],Tabla20[nombre],"BUSCAR"))</f>
        <v>#REF!</v>
      </c>
      <c r="F111" s="61" t="e">
        <f>_xlfn.XLOOKUP(Tabla15[[#This Row],[CODIGO]],#REF!,#REF!,_xlfn.XLOOKUP(Tabla15[[#This Row],[CODIGO]],Tabla20[CODIGO],Tabla20[cargo],"BUSCAR"))</f>
        <v>#REF!</v>
      </c>
      <c r="G111" s="110" t="e">
        <f>_xlfn.XLOOKUP(Tabla15[[#This Row],[cedula]],#REF!,#REF!,"X")</f>
        <v>#REF!</v>
      </c>
      <c r="H111" s="61" t="str">
        <f>_xlfn.XLOOKUP(Tabla15[[#This Row],[ctapresup]],TBLTIPO[cta],TBLTIPO[Tipo Empleado])</f>
        <v>SEGURIDAD</v>
      </c>
      <c r="I111" s="92">
        <f>_xlfn.XLOOKUP(Tabla15[[#This Row],[cedula]],TCARRERA[CEDULA],TCARRERA[CATEGORIA DEL SERVIDOR],0)</f>
        <v>0</v>
      </c>
      <c r="J111" s="133" t="e">
        <f>_xlfn.XLOOKUP(Tabla15[[#This Row],[nombre]],TNOMBRADOS[EMPLEADO],TNOMBRADOS[STATUS],_xlfn.XLOOKUP(Tabla15[[#This Row],[cargo]],Tabla612[CARGO],Tabla612[CATEGORIA DEL SERVIDOR],Tabla15[[#This Row],[TIPO]]))</f>
        <v>#REF!</v>
      </c>
      <c r="K111" s="61" t="e">
        <f>IF(ISTEXT(Tabla15[[#This Row],[CARRERA]]),Tabla15[[#This Row],[CARRERA]],Tabla15[[#This Row],[STATUS_01]])</f>
        <v>#REF!</v>
      </c>
      <c r="L111" s="78">
        <f>_xlfn.XLOOKUP(Tabla15[[#This Row],[CODIGO]],Tabla20[CODIGO],Tabla20[sbruto])</f>
        <v>15000</v>
      </c>
      <c r="M111" s="79">
        <f>_xlfn.XLOOKUP(Tabla15[[#This Row],[CODIGO]],Tabla20[CODIGO],Tabla20[Otros Descuentos])</f>
        <v>0</v>
      </c>
      <c r="N111" s="78">
        <f>_xlfn.XLOOKUP(Tabla15[[#This Row],[CODIGO]],Tabla20[CODIGO],Tabla20[sneto])</f>
        <v>15000</v>
      </c>
      <c r="O111" s="78" t="str">
        <f>_xlfn.XLOOKUP(Tabla15[[#This Row],[CODIGO]],Tabla20[CODIGO],Tabla20[PERIODO])</f>
        <v>08-2023</v>
      </c>
      <c r="P111" s="41">
        <f>Tabla15[[#This Row],[sbruto]]-SUM(Tabla15[[#This Row],[ISR]:[AFP]])-Tabla15[[#This Row],[SNETO]]</f>
        <v>0</v>
      </c>
      <c r="Q111" s="41">
        <f>_xlfn.XLOOKUP(Tabla15[[#This Row],[CODIGO]],Tabla20[CODIGO],Tabla20[ADP])</f>
        <v>0</v>
      </c>
      <c r="R111" s="61" t="str">
        <f>_xlfn.XLOOKUP(Tabla15[[#This Row],[cedula]],EMPXSEXO[NODOC],EMPXSEXO[GENERO])</f>
        <v>M</v>
      </c>
      <c r="S111" s="61" t="e">
        <f>_xlfn.XLOOKUP(Tabla15[[#This Row],[nomdepto2]],Tabla21[LUGAR],Tabla21[CODLUGAR])</f>
        <v>#REF!</v>
      </c>
      <c r="T111">
        <v>1185</v>
      </c>
    </row>
    <row r="112" spans="1:20" hidden="1">
      <c r="A112" s="61" t="s">
        <v>2464</v>
      </c>
      <c r="B112" s="61" t="s">
        <v>3711</v>
      </c>
      <c r="C112" s="61" t="s">
        <v>2493</v>
      </c>
      <c r="D112" s="61" t="str">
        <f>Tabla15[[#This Row],[cedula]]&amp;Tabla15[[#This Row],[prog]]&amp;LEFT(Tabla15[[#This Row],[TIPO]],3)</f>
        <v>0310502143401SEG</v>
      </c>
      <c r="E112" s="61" t="e">
        <f>_xlfn.XLOOKUP(Tabla15[[#This Row],[CODIGO]],#REF!,#REF!,_xlfn.XLOOKUP(Tabla15[[#This Row],[CODIGO]],Tabla20[CODIGO],Tabla20[nombre],"BUSCAR"))</f>
        <v>#REF!</v>
      </c>
      <c r="F112" s="61" t="e">
        <f>_xlfn.XLOOKUP(Tabla15[[#This Row],[CODIGO]],#REF!,#REF!,_xlfn.XLOOKUP(Tabla15[[#This Row],[CODIGO]],Tabla20[CODIGO],Tabla20[cargo],"BUSCAR"))</f>
        <v>#REF!</v>
      </c>
      <c r="G112" s="110" t="e">
        <f>_xlfn.XLOOKUP(Tabla15[[#This Row],[cedula]],#REF!,#REF!,"X")</f>
        <v>#REF!</v>
      </c>
      <c r="H112" s="61" t="str">
        <f>_xlfn.XLOOKUP(Tabla15[[#This Row],[ctapresup]],TBLTIPO[cta],TBLTIPO[Tipo Empleado])</f>
        <v>SEGURIDAD</v>
      </c>
      <c r="I112" s="92">
        <f>_xlfn.XLOOKUP(Tabla15[[#This Row],[cedula]],TCARRERA[CEDULA],TCARRERA[CATEGORIA DEL SERVIDOR],0)</f>
        <v>0</v>
      </c>
      <c r="J1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2" s="61" t="e">
        <f>IF(ISTEXT(Tabla15[[#This Row],[CARRERA]]),Tabla15[[#This Row],[CARRERA]],Tabla15[[#This Row],[STATUS_01]])</f>
        <v>#REF!</v>
      </c>
      <c r="L112" s="78">
        <f>_xlfn.XLOOKUP(Tabla15[[#This Row],[CODIGO]],Tabla20[CODIGO],Tabla20[sbruto])</f>
        <v>15000</v>
      </c>
      <c r="M112" s="81">
        <f>_xlfn.XLOOKUP(Tabla15[[#This Row],[CODIGO]],Tabla20[CODIGO],Tabla20[Otros Descuentos])</f>
        <v>0</v>
      </c>
      <c r="N112" s="78">
        <f>_xlfn.XLOOKUP(Tabla15[[#This Row],[CODIGO]],Tabla20[CODIGO],Tabla20[sneto])</f>
        <v>15000</v>
      </c>
      <c r="O112" s="78" t="str">
        <f>_xlfn.XLOOKUP(Tabla15[[#This Row],[CODIGO]],Tabla20[CODIGO],Tabla20[PERIODO])</f>
        <v>08-2023</v>
      </c>
      <c r="P112" s="41">
        <f>Tabla15[[#This Row],[sbruto]]-SUM(Tabla15[[#This Row],[ISR]:[AFP]])-Tabla15[[#This Row],[SNETO]]</f>
        <v>0</v>
      </c>
      <c r="Q112" s="41">
        <f>_xlfn.XLOOKUP(Tabla15[[#This Row],[CODIGO]],Tabla20[CODIGO],Tabla20[ADP])</f>
        <v>0</v>
      </c>
      <c r="R112" s="61" t="str">
        <f>_xlfn.XLOOKUP(Tabla15[[#This Row],[cedula]],EMPXSEXO[NODOC],EMPXSEXO[GENERO])</f>
        <v>M</v>
      </c>
      <c r="S112" s="61" t="e">
        <f>_xlfn.XLOOKUP(Tabla15[[#This Row],[nomdepto2]],Tabla21[LUGAR],Tabla21[CODLUGAR])</f>
        <v>#REF!</v>
      </c>
      <c r="T112">
        <v>1221</v>
      </c>
    </row>
    <row r="113" spans="1:20" hidden="1">
      <c r="A113" s="61" t="s">
        <v>2464</v>
      </c>
      <c r="B113" s="61" t="s">
        <v>2390</v>
      </c>
      <c r="C113" s="61" t="s">
        <v>2493</v>
      </c>
      <c r="D113" s="61" t="str">
        <f>Tabla15[[#This Row],[cedula]]&amp;Tabla15[[#This Row],[prog]]&amp;LEFT(Tabla15[[#This Row],[TIPO]],3)</f>
        <v>0200012262801SEG</v>
      </c>
      <c r="E113" s="61" t="e">
        <f>_xlfn.XLOOKUP(Tabla15[[#This Row],[CODIGO]],#REF!,#REF!,_xlfn.XLOOKUP(Tabla15[[#This Row],[CODIGO]],Tabla20[CODIGO],Tabla20[nombre],"BUSCAR"))</f>
        <v>#REF!</v>
      </c>
      <c r="F113" s="61" t="e">
        <f>_xlfn.XLOOKUP(Tabla15[[#This Row],[CODIGO]],#REF!,#REF!,_xlfn.XLOOKUP(Tabla15[[#This Row],[CODIGO]],Tabla20[CODIGO],Tabla20[cargo],"BUSCAR"))</f>
        <v>#REF!</v>
      </c>
      <c r="G113" s="110" t="e">
        <f>_xlfn.XLOOKUP(Tabla15[[#This Row],[cedula]],#REF!,#REF!,"X")</f>
        <v>#REF!</v>
      </c>
      <c r="H113" s="61" t="str">
        <f>_xlfn.XLOOKUP(Tabla15[[#This Row],[ctapresup]],TBLTIPO[cta],TBLTIPO[Tipo Empleado])</f>
        <v>SEGURIDAD</v>
      </c>
      <c r="I113" s="92">
        <f>_xlfn.XLOOKUP(Tabla15[[#This Row],[cedula]],TCARRERA[CEDULA],TCARRERA[CATEGORIA DEL SERVIDOR],0)</f>
        <v>0</v>
      </c>
      <c r="J1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3" s="61" t="e">
        <f>IF(ISTEXT(Tabla15[[#This Row],[CARRERA]]),Tabla15[[#This Row],[CARRERA]],Tabla15[[#This Row],[STATUS_01]])</f>
        <v>#REF!</v>
      </c>
      <c r="L113" s="78">
        <f>_xlfn.XLOOKUP(Tabla15[[#This Row],[CODIGO]],Tabla20[CODIGO],Tabla20[sbruto])</f>
        <v>15000</v>
      </c>
      <c r="M113" s="81">
        <f>_xlfn.XLOOKUP(Tabla15[[#This Row],[CODIGO]],Tabla20[CODIGO],Tabla20[Otros Descuentos])</f>
        <v>0</v>
      </c>
      <c r="N113" s="81">
        <f>_xlfn.XLOOKUP(Tabla15[[#This Row],[CODIGO]],Tabla20[CODIGO],Tabla20[sneto])</f>
        <v>15000</v>
      </c>
      <c r="O113" s="81" t="str">
        <f>_xlfn.XLOOKUP(Tabla15[[#This Row],[CODIGO]],Tabla20[CODIGO],Tabla20[PERIODO])</f>
        <v>08-2023</v>
      </c>
      <c r="P113" s="41">
        <f>Tabla15[[#This Row],[sbruto]]-SUM(Tabla15[[#This Row],[ISR]:[AFP]])-Tabla15[[#This Row],[SNETO]]</f>
        <v>0</v>
      </c>
      <c r="Q113" s="41">
        <f>_xlfn.XLOOKUP(Tabla15[[#This Row],[CODIGO]],Tabla20[CODIGO],Tabla20[ADP])</f>
        <v>0</v>
      </c>
      <c r="R113" s="61" t="str">
        <f>_xlfn.XLOOKUP(Tabla15[[#This Row],[cedula]],EMPXSEXO[NODOC],EMPXSEXO[GENERO])</f>
        <v>M</v>
      </c>
      <c r="S113" s="61" t="e">
        <f>_xlfn.XLOOKUP(Tabla15[[#This Row],[nomdepto2]],Tabla21[LUGAR],Tabla21[CODLUGAR])</f>
        <v>#REF!</v>
      </c>
      <c r="T113">
        <v>1224</v>
      </c>
    </row>
    <row r="114" spans="1:20">
      <c r="A114" s="61" t="s">
        <v>2463</v>
      </c>
      <c r="B114" s="61" t="s">
        <v>3541</v>
      </c>
      <c r="C114" s="61" t="s">
        <v>2493</v>
      </c>
      <c r="D114" s="61" t="str">
        <f>Tabla15[[#This Row],[cedula]]&amp;Tabla15[[#This Row],[prog]]&amp;LEFT(Tabla15[[#This Row],[TIPO]],3)</f>
        <v>0011066191501FIJ</v>
      </c>
      <c r="E114" s="61" t="e">
        <f>_xlfn.XLOOKUP(Tabla15[[#This Row],[CODIGO]],#REF!,#REF!,_xlfn.XLOOKUP(Tabla15[[#This Row],[CODIGO]],Tabla20[CODIGO],Tabla20[nombre],"BUSCAR"))</f>
        <v>#REF!</v>
      </c>
      <c r="F114" s="61" t="e">
        <f>_xlfn.XLOOKUP(Tabla15[[#This Row],[CODIGO]],#REF!,#REF!,_xlfn.XLOOKUP(Tabla15[[#This Row],[CODIGO]],Tabla20[CODIGO],Tabla20[cargo],"BUSCAR"))</f>
        <v>#REF!</v>
      </c>
      <c r="G114" s="110" t="e">
        <f>_xlfn.XLOOKUP(Tabla15[[#This Row],[cedula]],#REF!,#REF!,"X")</f>
        <v>#REF!</v>
      </c>
      <c r="H114" s="61" t="str">
        <f>_xlfn.XLOOKUP(Tabla15[[#This Row],[ctapresup]],TBLTIPO[cta],TBLTIPO[Tipo Empleado])</f>
        <v>FIJO</v>
      </c>
      <c r="I114" s="92">
        <f>_xlfn.XLOOKUP(Tabla15[[#This Row],[cedula]],TCARRERA[CEDULA],TCARRERA[CATEGORIA DEL SERVIDOR],0)</f>
        <v>0</v>
      </c>
      <c r="J1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4" s="61" t="e">
        <f>IF(ISTEXT(Tabla15[[#This Row],[CARRERA]]),Tabla15[[#This Row],[CARRERA]],Tabla15[[#This Row],[STATUS_01]])</f>
        <v>#REF!</v>
      </c>
      <c r="L114" s="78">
        <f>_xlfn.XLOOKUP(Tabla15[[#This Row],[CODIGO]],Tabla20[CODIGO],Tabla20[sbruto])</f>
        <v>15000</v>
      </c>
      <c r="M114" s="81">
        <f>_xlfn.XLOOKUP(Tabla15[[#This Row],[CODIGO]],Tabla20[CODIGO],Tabla20[Otros Descuentos])</f>
        <v>25</v>
      </c>
      <c r="N114" s="78">
        <f>_xlfn.XLOOKUP(Tabla15[[#This Row],[CODIGO]],Tabla20[CODIGO],Tabla20[sneto])</f>
        <v>14088.5</v>
      </c>
      <c r="O114" s="78" t="str">
        <f>_xlfn.XLOOKUP(Tabla15[[#This Row],[CODIGO]],Tabla20[CODIGO],Tabla20[PERIODO])</f>
        <v>08-2023</v>
      </c>
      <c r="P114" s="41">
        <f>Tabla15[[#This Row],[sbruto]]-SUM(Tabla15[[#This Row],[ISR]:[AFP]])-Tabla15[[#This Row],[SNETO]]</f>
        <v>886.5</v>
      </c>
      <c r="Q114" s="41">
        <f>_xlfn.XLOOKUP(Tabla15[[#This Row],[CODIGO]],Tabla20[CODIGO],Tabla20[ADP])</f>
        <v>0</v>
      </c>
      <c r="R114" s="61" t="str">
        <f>_xlfn.XLOOKUP(Tabla15[[#This Row],[cedula]],EMPXSEXO[NODOC],EMPXSEXO[GENERO])</f>
        <v>M</v>
      </c>
      <c r="S114" s="61" t="e">
        <f>_xlfn.XLOOKUP(Tabla15[[#This Row],[nomdepto2]],Tabla21[LUGAR],Tabla21[CODLUGAR])</f>
        <v>#REF!</v>
      </c>
      <c r="T114">
        <v>208</v>
      </c>
    </row>
    <row r="115" spans="1:20" hidden="1">
      <c r="A115" s="99" t="s">
        <v>2464</v>
      </c>
      <c r="B115" s="99" t="s">
        <v>3326</v>
      </c>
      <c r="C115" s="99" t="s">
        <v>2493</v>
      </c>
      <c r="D115" s="99" t="str">
        <f>Tabla15[[#This Row],[cedula]]&amp;Tabla15[[#This Row],[prog]]&amp;LEFT(Tabla15[[#This Row],[TIPO]],3)</f>
        <v>4022698351401SEG</v>
      </c>
      <c r="E115" s="99" t="e">
        <f>_xlfn.XLOOKUP(Tabla15[[#This Row],[CODIGO]],#REF!,#REF!,_xlfn.XLOOKUP(Tabla15[[#This Row],[CODIGO]],Tabla20[CODIGO],Tabla20[nombre],"BUSCAR"))</f>
        <v>#REF!</v>
      </c>
      <c r="F115" s="100" t="e">
        <f>_xlfn.XLOOKUP(Tabla15[[#This Row],[CODIGO]],#REF!,#REF!,_xlfn.XLOOKUP(Tabla15[[#This Row],[CODIGO]],Tabla20[CODIGO],Tabla20[cargo],"BUSCAR"))</f>
        <v>#REF!</v>
      </c>
      <c r="G115" s="110" t="e">
        <f>_xlfn.XLOOKUP(Tabla15[[#This Row],[cedula]],#REF!,#REF!,"X")</f>
        <v>#REF!</v>
      </c>
      <c r="H115" s="100" t="str">
        <f>_xlfn.XLOOKUP(Tabla15[[#This Row],[ctapresup]],TBLTIPO[cta],TBLTIPO[Tipo Empleado])</f>
        <v>SEGURIDAD</v>
      </c>
      <c r="I115" s="92">
        <f>_xlfn.XLOOKUP(Tabla15[[#This Row],[cedula]],TCARRERA[CEDULA],TCARRERA[CATEGORIA DEL SERVIDOR],0)</f>
        <v>0</v>
      </c>
      <c r="J11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5" s="103" t="e">
        <f>IF(ISTEXT(Tabla15[[#This Row],[CARRERA]]),Tabla15[[#This Row],[CARRERA]],Tabla15[[#This Row],[STATUS_01]])</f>
        <v>#REF!</v>
      </c>
      <c r="L115" s="41">
        <f>_xlfn.XLOOKUP(Tabla15[[#This Row],[CODIGO]],Tabla20[CODIGO],Tabla20[sbruto])</f>
        <v>15000</v>
      </c>
      <c r="M115" s="105">
        <f>_xlfn.XLOOKUP(Tabla15[[#This Row],[CODIGO]],Tabla20[CODIGO],Tabla20[Otros Descuentos])</f>
        <v>0</v>
      </c>
      <c r="N115" s="109">
        <f>_xlfn.XLOOKUP(Tabla15[[#This Row],[CODIGO]],Tabla20[CODIGO],Tabla20[sneto])</f>
        <v>15000</v>
      </c>
      <c r="O115" s="101" t="str">
        <f>_xlfn.XLOOKUP(Tabla15[[#This Row],[CODIGO]],Tabla20[CODIGO],Tabla20[PERIODO])</f>
        <v>08-2023</v>
      </c>
      <c r="P115" s="41">
        <f>Tabla15[[#This Row],[sbruto]]-SUM(Tabla15[[#This Row],[ISR]:[AFP]])-Tabla15[[#This Row],[SNETO]]</f>
        <v>0</v>
      </c>
      <c r="Q115" s="41">
        <f>_xlfn.XLOOKUP(Tabla15[[#This Row],[CODIGO]],Tabla20[CODIGO],Tabla20[ADP])</f>
        <v>0</v>
      </c>
      <c r="R115" s="99" t="str">
        <f>_xlfn.XLOOKUP(Tabla15[[#This Row],[cedula]],EMPXSEXO[NODOC],EMPXSEXO[GENERO])</f>
        <v>M</v>
      </c>
      <c r="S115" s="123" t="e">
        <f>_xlfn.XLOOKUP(Tabla15[[#This Row],[nomdepto2]],Tabla21[LUGAR],Tabla21[CODLUGAR])</f>
        <v>#REF!</v>
      </c>
      <c r="T115">
        <v>1243</v>
      </c>
    </row>
    <row r="116" spans="1:20" hidden="1">
      <c r="A116" s="99" t="s">
        <v>2464</v>
      </c>
      <c r="B116" s="99" t="s">
        <v>2574</v>
      </c>
      <c r="C116" s="99" t="s">
        <v>2493</v>
      </c>
      <c r="D116" s="99" t="str">
        <f>Tabla15[[#This Row],[cedula]]&amp;Tabla15[[#This Row],[prog]]&amp;LEFT(Tabla15[[#This Row],[TIPO]],3)</f>
        <v>0120094555601SEG</v>
      </c>
      <c r="E116" s="99" t="e">
        <f>_xlfn.XLOOKUP(Tabla15[[#This Row],[CODIGO]],#REF!,#REF!,_xlfn.XLOOKUP(Tabla15[[#This Row],[CODIGO]],Tabla20[CODIGO],Tabla20[nombre],"BUSCAR"))</f>
        <v>#REF!</v>
      </c>
      <c r="F116" s="100" t="e">
        <f>_xlfn.XLOOKUP(Tabla15[[#This Row],[CODIGO]],#REF!,#REF!,_xlfn.XLOOKUP(Tabla15[[#This Row],[CODIGO]],Tabla20[CODIGO],Tabla20[cargo],"BUSCAR"))</f>
        <v>#REF!</v>
      </c>
      <c r="G116" s="110" t="e">
        <f>_xlfn.XLOOKUP(Tabla15[[#This Row],[cedula]],#REF!,#REF!,"X")</f>
        <v>#REF!</v>
      </c>
      <c r="H116" s="100" t="str">
        <f>_xlfn.XLOOKUP(Tabla15[[#This Row],[ctapresup]],TBLTIPO[cta],TBLTIPO[Tipo Empleado])</f>
        <v>SEGURIDAD</v>
      </c>
      <c r="I116" s="92">
        <f>_xlfn.XLOOKUP(Tabla15[[#This Row],[cedula]],TCARRERA[CEDULA],TCARRERA[CATEGORIA DEL SERVIDOR],0)</f>
        <v>0</v>
      </c>
      <c r="J11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6" s="103" t="e">
        <f>IF(ISTEXT(Tabla15[[#This Row],[CARRERA]]),Tabla15[[#This Row],[CARRERA]],Tabla15[[#This Row],[STATUS_01]])</f>
        <v>#REF!</v>
      </c>
      <c r="L116" s="41">
        <f>_xlfn.XLOOKUP(Tabla15[[#This Row],[CODIGO]],Tabla20[CODIGO],Tabla20[sbruto])</f>
        <v>15000</v>
      </c>
      <c r="M116" s="101">
        <f>_xlfn.XLOOKUP(Tabla15[[#This Row],[CODIGO]],Tabla20[CODIGO],Tabla20[Otros Descuentos])</f>
        <v>0</v>
      </c>
      <c r="N116" s="109">
        <f>_xlfn.XLOOKUP(Tabla15[[#This Row],[CODIGO]],Tabla20[CODIGO],Tabla20[sneto])</f>
        <v>15000</v>
      </c>
      <c r="O116" s="101" t="str">
        <f>_xlfn.XLOOKUP(Tabla15[[#This Row],[CODIGO]],Tabla20[CODIGO],Tabla20[PERIODO])</f>
        <v>08-2023</v>
      </c>
      <c r="P116" s="41">
        <f>Tabla15[[#This Row],[sbruto]]-SUM(Tabla15[[#This Row],[ISR]:[AFP]])-Tabla15[[#This Row],[SNETO]]</f>
        <v>0</v>
      </c>
      <c r="Q116" s="41">
        <f>_xlfn.XLOOKUP(Tabla15[[#This Row],[CODIGO]],Tabla20[CODIGO],Tabla20[ADP])</f>
        <v>0</v>
      </c>
      <c r="R116" s="99" t="str">
        <f>_xlfn.XLOOKUP(Tabla15[[#This Row],[cedula]],EMPXSEXO[NODOC],EMPXSEXO[GENERO])</f>
        <v>M</v>
      </c>
      <c r="S116" s="123" t="e">
        <f>_xlfn.XLOOKUP(Tabla15[[#This Row],[nomdepto2]],Tabla21[LUGAR],Tabla21[CODLUGAR])</f>
        <v>#REF!</v>
      </c>
      <c r="T116">
        <v>1263</v>
      </c>
    </row>
    <row r="117" spans="1:20" hidden="1">
      <c r="A117" s="99" t="s">
        <v>2464</v>
      </c>
      <c r="B117" s="99" t="s">
        <v>2420</v>
      </c>
      <c r="C117" s="99" t="s">
        <v>2493</v>
      </c>
      <c r="D117" s="99" t="str">
        <f>Tabla15[[#This Row],[cedula]]&amp;Tabla15[[#This Row],[prog]]&amp;LEFT(Tabla15[[#This Row],[TIPO]],3)</f>
        <v>0200011698401SEG</v>
      </c>
      <c r="E117" s="99" t="e">
        <f>_xlfn.XLOOKUP(Tabla15[[#This Row],[CODIGO]],#REF!,#REF!,_xlfn.XLOOKUP(Tabla15[[#This Row],[CODIGO]],Tabla20[CODIGO],Tabla20[nombre],"BUSCAR"))</f>
        <v>#REF!</v>
      </c>
      <c r="F117" s="100" t="e">
        <f>_xlfn.XLOOKUP(Tabla15[[#This Row],[CODIGO]],#REF!,#REF!,_xlfn.XLOOKUP(Tabla15[[#This Row],[CODIGO]],Tabla20[CODIGO],Tabla20[cargo],"BUSCAR"))</f>
        <v>#REF!</v>
      </c>
      <c r="G117" s="110" t="e">
        <f>_xlfn.XLOOKUP(Tabla15[[#This Row],[cedula]],#REF!,#REF!,"X")</f>
        <v>#REF!</v>
      </c>
      <c r="H117" s="100" t="str">
        <f>_xlfn.XLOOKUP(Tabla15[[#This Row],[ctapresup]],TBLTIPO[cta],TBLTIPO[Tipo Empleado])</f>
        <v>SEGURIDAD</v>
      </c>
      <c r="I117" s="92">
        <f>_xlfn.XLOOKUP(Tabla15[[#This Row],[cedula]],TCARRERA[CEDULA],TCARRERA[CATEGORIA DEL SERVIDOR],0)</f>
        <v>0</v>
      </c>
      <c r="J11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7" s="103" t="e">
        <f>IF(ISTEXT(Tabla15[[#This Row],[CARRERA]]),Tabla15[[#This Row],[CARRERA]],Tabla15[[#This Row],[STATUS_01]])</f>
        <v>#REF!</v>
      </c>
      <c r="L117" s="41">
        <f>_xlfn.XLOOKUP(Tabla15[[#This Row],[CODIGO]],Tabla20[CODIGO],Tabla20[sbruto])</f>
        <v>15000</v>
      </c>
      <c r="M117" s="101">
        <f>_xlfn.XLOOKUP(Tabla15[[#This Row],[CODIGO]],Tabla20[CODIGO],Tabla20[Otros Descuentos])</f>
        <v>0</v>
      </c>
      <c r="N117" s="109">
        <f>_xlfn.XLOOKUP(Tabla15[[#This Row],[CODIGO]],Tabla20[CODIGO],Tabla20[sneto])</f>
        <v>15000</v>
      </c>
      <c r="O117" s="101" t="str">
        <f>_xlfn.XLOOKUP(Tabla15[[#This Row],[CODIGO]],Tabla20[CODIGO],Tabla20[PERIODO])</f>
        <v>08-2023</v>
      </c>
      <c r="P117" s="41">
        <f>Tabla15[[#This Row],[sbruto]]-SUM(Tabla15[[#This Row],[ISR]:[AFP]])-Tabla15[[#This Row],[SNETO]]</f>
        <v>0</v>
      </c>
      <c r="Q117" s="41">
        <f>_xlfn.XLOOKUP(Tabla15[[#This Row],[CODIGO]],Tabla20[CODIGO],Tabla20[ADP])</f>
        <v>0</v>
      </c>
      <c r="R117" s="99" t="str">
        <f>_xlfn.XLOOKUP(Tabla15[[#This Row],[cedula]],EMPXSEXO[NODOC],EMPXSEXO[GENERO])</f>
        <v>M</v>
      </c>
      <c r="S117" s="123" t="e">
        <f>_xlfn.XLOOKUP(Tabla15[[#This Row],[nomdepto2]],Tabla21[LUGAR],Tabla21[CODLUGAR])</f>
        <v>#REF!</v>
      </c>
      <c r="T117">
        <v>1267</v>
      </c>
    </row>
    <row r="118" spans="1:20" hidden="1">
      <c r="A118" s="99" t="s">
        <v>2464</v>
      </c>
      <c r="B118" s="99" t="s">
        <v>2422</v>
      </c>
      <c r="C118" s="99" t="s">
        <v>2493</v>
      </c>
      <c r="D118" s="99" t="str">
        <f>Tabla15[[#This Row],[cedula]]&amp;Tabla15[[#This Row],[prog]]&amp;LEFT(Tabla15[[#This Row],[TIPO]],3)</f>
        <v>0110029348701SEG</v>
      </c>
      <c r="E118" s="99" t="e">
        <f>_xlfn.XLOOKUP(Tabla15[[#This Row],[CODIGO]],#REF!,#REF!,_xlfn.XLOOKUP(Tabla15[[#This Row],[CODIGO]],Tabla20[CODIGO],Tabla20[nombre],"BUSCAR"))</f>
        <v>#REF!</v>
      </c>
      <c r="F118" s="100" t="e">
        <f>_xlfn.XLOOKUP(Tabla15[[#This Row],[CODIGO]],#REF!,#REF!,_xlfn.XLOOKUP(Tabla15[[#This Row],[CODIGO]],Tabla20[CODIGO],Tabla20[cargo],"BUSCAR"))</f>
        <v>#REF!</v>
      </c>
      <c r="G118" s="110" t="e">
        <f>_xlfn.XLOOKUP(Tabla15[[#This Row],[cedula]],#REF!,#REF!,"X")</f>
        <v>#REF!</v>
      </c>
      <c r="H118" s="100" t="str">
        <f>_xlfn.XLOOKUP(Tabla15[[#This Row],[ctapresup]],TBLTIPO[cta],TBLTIPO[Tipo Empleado])</f>
        <v>SEGURIDAD</v>
      </c>
      <c r="I118" s="92">
        <f>_xlfn.XLOOKUP(Tabla15[[#This Row],[cedula]],TCARRERA[CEDULA],TCARRERA[CATEGORIA DEL SERVIDOR],0)</f>
        <v>0</v>
      </c>
      <c r="J11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8" s="103" t="e">
        <f>IF(ISTEXT(Tabla15[[#This Row],[CARRERA]]),Tabla15[[#This Row],[CARRERA]],Tabla15[[#This Row],[STATUS_01]])</f>
        <v>#REF!</v>
      </c>
      <c r="L118" s="41" t="e">
        <f>_xlfn.XLOOKUP(Tabla15[[#This Row],[CODIGO]],Tabla20[CODIGO],Tabla20[sbruto])</f>
        <v>#N/A</v>
      </c>
      <c r="M118" s="101" t="e">
        <f>_xlfn.XLOOKUP(Tabla15[[#This Row],[CODIGO]],Tabla20[CODIGO],Tabla20[Otros Descuentos])</f>
        <v>#N/A</v>
      </c>
      <c r="N118" s="109" t="e">
        <f>_xlfn.XLOOKUP(Tabla15[[#This Row],[CODIGO]],Tabla20[CODIGO],Tabla20[sneto])</f>
        <v>#N/A</v>
      </c>
      <c r="O118" s="101" t="e">
        <f>_xlfn.XLOOKUP(Tabla15[[#This Row],[CODIGO]],Tabla20[CODIGO],Tabla20[PERIODO])</f>
        <v>#N/A</v>
      </c>
      <c r="P118" s="41" t="e">
        <f>Tabla15[[#This Row],[sbruto]]-SUM(Tabla15[[#This Row],[ISR]:[AFP]])-Tabla15[[#This Row],[SNETO]]</f>
        <v>#N/A</v>
      </c>
      <c r="Q118" s="41" t="e">
        <f>_xlfn.XLOOKUP(Tabla15[[#This Row],[CODIGO]],Tabla20[CODIGO],Tabla20[ADP])</f>
        <v>#N/A</v>
      </c>
      <c r="R118" s="99" t="str">
        <f>_xlfn.XLOOKUP(Tabla15[[#This Row],[cedula]],EMPXSEXO[NODOC],EMPXSEXO[GENERO])</f>
        <v>M</v>
      </c>
      <c r="S118" s="123" t="e">
        <f>_xlfn.XLOOKUP(Tabla15[[#This Row],[nomdepto2]],Tabla21[LUGAR],Tabla21[CODLUGAR])</f>
        <v>#REF!</v>
      </c>
      <c r="T118">
        <v>1271</v>
      </c>
    </row>
    <row r="119" spans="1:20" hidden="1">
      <c r="A119" s="99" t="s">
        <v>2464</v>
      </c>
      <c r="B119" s="99" t="s">
        <v>2628</v>
      </c>
      <c r="C119" s="99" t="s">
        <v>2493</v>
      </c>
      <c r="D119" s="99" t="str">
        <f>Tabla15[[#This Row],[cedula]]&amp;Tabla15[[#This Row],[prog]]&amp;LEFT(Tabla15[[#This Row],[TIPO]],3)</f>
        <v>0020095250501SEG</v>
      </c>
      <c r="E119" s="99" t="e">
        <f>_xlfn.XLOOKUP(Tabla15[[#This Row],[CODIGO]],#REF!,#REF!,_xlfn.XLOOKUP(Tabla15[[#This Row],[CODIGO]],Tabla20[CODIGO],Tabla20[nombre],"BUSCAR"))</f>
        <v>#REF!</v>
      </c>
      <c r="F119" s="100" t="e">
        <f>_xlfn.XLOOKUP(Tabla15[[#This Row],[CODIGO]],#REF!,#REF!,_xlfn.XLOOKUP(Tabla15[[#This Row],[CODIGO]],Tabla20[CODIGO],Tabla20[cargo],"BUSCAR"))</f>
        <v>#REF!</v>
      </c>
      <c r="G119" s="110" t="e">
        <f>_xlfn.XLOOKUP(Tabla15[[#This Row],[cedula]],#REF!,#REF!,"X")</f>
        <v>#REF!</v>
      </c>
      <c r="H119" s="100" t="str">
        <f>_xlfn.XLOOKUP(Tabla15[[#This Row],[ctapresup]],TBLTIPO[cta],TBLTIPO[Tipo Empleado])</f>
        <v>SEGURIDAD</v>
      </c>
      <c r="I119" s="92">
        <f>_xlfn.XLOOKUP(Tabla15[[#This Row],[cedula]],TCARRERA[CEDULA],TCARRERA[CATEGORIA DEL SERVIDOR],0)</f>
        <v>0</v>
      </c>
      <c r="J11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9" s="103" t="e">
        <f>IF(ISTEXT(Tabla15[[#This Row],[CARRERA]]),Tabla15[[#This Row],[CARRERA]],Tabla15[[#This Row],[STATUS_01]])</f>
        <v>#REF!</v>
      </c>
      <c r="L119" s="41">
        <f>_xlfn.XLOOKUP(Tabla15[[#This Row],[CODIGO]],Tabla20[CODIGO],Tabla20[sbruto])</f>
        <v>15000</v>
      </c>
      <c r="M119" s="101">
        <f>_xlfn.XLOOKUP(Tabla15[[#This Row],[CODIGO]],Tabla20[CODIGO],Tabla20[Otros Descuentos])</f>
        <v>0</v>
      </c>
      <c r="N119" s="109">
        <f>_xlfn.XLOOKUP(Tabla15[[#This Row],[CODIGO]],Tabla20[CODIGO],Tabla20[sneto])</f>
        <v>15000</v>
      </c>
      <c r="O119" s="101" t="str">
        <f>_xlfn.XLOOKUP(Tabla15[[#This Row],[CODIGO]],Tabla20[CODIGO],Tabla20[PERIODO])</f>
        <v>08-2023</v>
      </c>
      <c r="P119" s="41">
        <f>Tabla15[[#This Row],[sbruto]]-SUM(Tabla15[[#This Row],[ISR]:[AFP]])-Tabla15[[#This Row],[SNETO]]</f>
        <v>0</v>
      </c>
      <c r="Q119" s="41">
        <f>_xlfn.XLOOKUP(Tabla15[[#This Row],[CODIGO]],Tabla20[CODIGO],Tabla20[ADP])</f>
        <v>0</v>
      </c>
      <c r="R119" s="99" t="str">
        <f>_xlfn.XLOOKUP(Tabla15[[#This Row],[cedula]],EMPXSEXO[NODOC],EMPXSEXO[GENERO])</f>
        <v>M</v>
      </c>
      <c r="S119" s="123" t="e">
        <f>_xlfn.XLOOKUP(Tabla15[[#This Row],[nomdepto2]],Tabla21[LUGAR],Tabla21[CODLUGAR])</f>
        <v>#REF!</v>
      </c>
      <c r="T119">
        <v>1278</v>
      </c>
    </row>
    <row r="120" spans="1:20" hidden="1">
      <c r="A120" s="99" t="s">
        <v>2464</v>
      </c>
      <c r="B120" s="99" t="s">
        <v>2430</v>
      </c>
      <c r="C120" s="99" t="s">
        <v>2493</v>
      </c>
      <c r="D120" s="99" t="str">
        <f>Tabla15[[#This Row],[cedula]]&amp;Tabla15[[#This Row],[prog]]&amp;LEFT(Tabla15[[#This Row],[TIPO]],3)</f>
        <v>0011091669901SEG</v>
      </c>
      <c r="E120" s="99" t="e">
        <f>_xlfn.XLOOKUP(Tabla15[[#This Row],[CODIGO]],#REF!,#REF!,_xlfn.XLOOKUP(Tabla15[[#This Row],[CODIGO]],Tabla20[CODIGO],Tabla20[nombre],"BUSCAR"))</f>
        <v>#REF!</v>
      </c>
      <c r="F120" s="100" t="e">
        <f>_xlfn.XLOOKUP(Tabla15[[#This Row],[CODIGO]],#REF!,#REF!,_xlfn.XLOOKUP(Tabla15[[#This Row],[CODIGO]],Tabla20[CODIGO],Tabla20[cargo],"BUSCAR"))</f>
        <v>#REF!</v>
      </c>
      <c r="G120" s="110" t="e">
        <f>_xlfn.XLOOKUP(Tabla15[[#This Row],[cedula]],#REF!,#REF!,"X")</f>
        <v>#REF!</v>
      </c>
      <c r="H120" s="100" t="str">
        <f>_xlfn.XLOOKUP(Tabla15[[#This Row],[ctapresup]],TBLTIPO[cta],TBLTIPO[Tipo Empleado])</f>
        <v>SEGURIDAD</v>
      </c>
      <c r="I120" s="92">
        <f>_xlfn.XLOOKUP(Tabla15[[#This Row],[cedula]],TCARRERA[CEDULA],TCARRERA[CATEGORIA DEL SERVIDOR],0)</f>
        <v>0</v>
      </c>
      <c r="J12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0" s="103" t="e">
        <f>IF(ISTEXT(Tabla15[[#This Row],[CARRERA]]),Tabla15[[#This Row],[CARRERA]],Tabla15[[#This Row],[STATUS_01]])</f>
        <v>#REF!</v>
      </c>
      <c r="L120" s="41">
        <f>_xlfn.XLOOKUP(Tabla15[[#This Row],[CODIGO]],Tabla20[CODIGO],Tabla20[sbruto])</f>
        <v>15000</v>
      </c>
      <c r="M120" s="105">
        <f>_xlfn.XLOOKUP(Tabla15[[#This Row],[CODIGO]],Tabla20[CODIGO],Tabla20[Otros Descuentos])</f>
        <v>0</v>
      </c>
      <c r="N120" s="109">
        <f>_xlfn.XLOOKUP(Tabla15[[#This Row],[CODIGO]],Tabla20[CODIGO],Tabla20[sneto])</f>
        <v>15000</v>
      </c>
      <c r="O120" s="101" t="str">
        <f>_xlfn.XLOOKUP(Tabla15[[#This Row],[CODIGO]],Tabla20[CODIGO],Tabla20[PERIODO])</f>
        <v>08-2023</v>
      </c>
      <c r="P120" s="41">
        <f>Tabla15[[#This Row],[sbruto]]-SUM(Tabla15[[#This Row],[ISR]:[AFP]])-Tabla15[[#This Row],[SNETO]]</f>
        <v>0</v>
      </c>
      <c r="Q120" s="41">
        <f>_xlfn.XLOOKUP(Tabla15[[#This Row],[CODIGO]],Tabla20[CODIGO],Tabla20[ADP])</f>
        <v>0</v>
      </c>
      <c r="R120" s="99" t="str">
        <f>_xlfn.XLOOKUP(Tabla15[[#This Row],[cedula]],EMPXSEXO[NODOC],EMPXSEXO[GENERO])</f>
        <v>M</v>
      </c>
      <c r="S120" s="123" t="e">
        <f>_xlfn.XLOOKUP(Tabla15[[#This Row],[nomdepto2]],Tabla21[LUGAR],Tabla21[CODLUGAR])</f>
        <v>#REF!</v>
      </c>
      <c r="T120">
        <v>1280</v>
      </c>
    </row>
    <row r="121" spans="1:20" hidden="1">
      <c r="A121" s="99" t="s">
        <v>2464</v>
      </c>
      <c r="B121" s="99" t="s">
        <v>2432</v>
      </c>
      <c r="C121" s="99" t="s">
        <v>2493</v>
      </c>
      <c r="D121" s="99" t="str">
        <f>Tabla15[[#This Row],[cedula]]&amp;Tabla15[[#This Row],[prog]]&amp;LEFT(Tabla15[[#This Row],[TIPO]],3)</f>
        <v>0280062698401SEG</v>
      </c>
      <c r="E121" s="99" t="e">
        <f>_xlfn.XLOOKUP(Tabla15[[#This Row],[CODIGO]],#REF!,#REF!,_xlfn.XLOOKUP(Tabla15[[#This Row],[CODIGO]],Tabla20[CODIGO],Tabla20[nombre],"BUSCAR"))</f>
        <v>#REF!</v>
      </c>
      <c r="F121" s="100" t="e">
        <f>_xlfn.XLOOKUP(Tabla15[[#This Row],[CODIGO]],#REF!,#REF!,_xlfn.XLOOKUP(Tabla15[[#This Row],[CODIGO]],Tabla20[CODIGO],Tabla20[cargo],"BUSCAR"))</f>
        <v>#REF!</v>
      </c>
      <c r="G121" s="110" t="e">
        <f>_xlfn.XLOOKUP(Tabla15[[#This Row],[cedula]],#REF!,#REF!,"X")</f>
        <v>#REF!</v>
      </c>
      <c r="H121" s="100" t="str">
        <f>_xlfn.XLOOKUP(Tabla15[[#This Row],[ctapresup]],TBLTIPO[cta],TBLTIPO[Tipo Empleado])</f>
        <v>SEGURIDAD</v>
      </c>
      <c r="I121" s="92">
        <f>_xlfn.XLOOKUP(Tabla15[[#This Row],[cedula]],TCARRERA[CEDULA],TCARRERA[CATEGORIA DEL SERVIDOR],0)</f>
        <v>0</v>
      </c>
      <c r="J12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1" s="103" t="e">
        <f>IF(ISTEXT(Tabla15[[#This Row],[CARRERA]]),Tabla15[[#This Row],[CARRERA]],Tabla15[[#This Row],[STATUS_01]])</f>
        <v>#REF!</v>
      </c>
      <c r="L121" s="41">
        <f>_xlfn.XLOOKUP(Tabla15[[#This Row],[CODIGO]],Tabla20[CODIGO],Tabla20[sbruto])</f>
        <v>15000</v>
      </c>
      <c r="M121" s="101">
        <f>_xlfn.XLOOKUP(Tabla15[[#This Row],[CODIGO]],Tabla20[CODIGO],Tabla20[Otros Descuentos])</f>
        <v>0</v>
      </c>
      <c r="N121" s="109">
        <f>_xlfn.XLOOKUP(Tabla15[[#This Row],[CODIGO]],Tabla20[CODIGO],Tabla20[sneto])</f>
        <v>15000</v>
      </c>
      <c r="O121" s="101" t="str">
        <f>_xlfn.XLOOKUP(Tabla15[[#This Row],[CODIGO]],Tabla20[CODIGO],Tabla20[PERIODO])</f>
        <v>08-2023</v>
      </c>
      <c r="P121" s="41">
        <f>Tabla15[[#This Row],[sbruto]]-SUM(Tabla15[[#This Row],[ISR]:[AFP]])-Tabla15[[#This Row],[SNETO]]</f>
        <v>0</v>
      </c>
      <c r="Q121" s="41">
        <f>_xlfn.XLOOKUP(Tabla15[[#This Row],[CODIGO]],Tabla20[CODIGO],Tabla20[ADP])</f>
        <v>0</v>
      </c>
      <c r="R121" s="99" t="str">
        <f>_xlfn.XLOOKUP(Tabla15[[#This Row],[cedula]],EMPXSEXO[NODOC],EMPXSEXO[GENERO])</f>
        <v>M</v>
      </c>
      <c r="S121" s="123" t="e">
        <f>_xlfn.XLOOKUP(Tabla15[[#This Row],[nomdepto2]],Tabla21[LUGAR],Tabla21[CODLUGAR])</f>
        <v>#REF!</v>
      </c>
      <c r="T121">
        <v>1282</v>
      </c>
    </row>
    <row r="122" spans="1:20" hidden="1">
      <c r="A122" s="99" t="s">
        <v>2464</v>
      </c>
      <c r="B122" s="99" t="s">
        <v>2434</v>
      </c>
      <c r="C122" s="99" t="s">
        <v>2493</v>
      </c>
      <c r="D122" s="99" t="str">
        <f>Tabla15[[#This Row],[cedula]]&amp;Tabla15[[#This Row],[prog]]&amp;LEFT(Tabla15[[#This Row],[TIPO]],3)</f>
        <v>0830001722801SEG</v>
      </c>
      <c r="E122" s="99" t="e">
        <f>_xlfn.XLOOKUP(Tabla15[[#This Row],[CODIGO]],#REF!,#REF!,_xlfn.XLOOKUP(Tabla15[[#This Row],[CODIGO]],Tabla20[CODIGO],Tabla20[nombre],"BUSCAR"))</f>
        <v>#REF!</v>
      </c>
      <c r="F122" s="100" t="e">
        <f>_xlfn.XLOOKUP(Tabla15[[#This Row],[CODIGO]],#REF!,#REF!,_xlfn.XLOOKUP(Tabla15[[#This Row],[CODIGO]],Tabla20[CODIGO],Tabla20[cargo],"BUSCAR"))</f>
        <v>#REF!</v>
      </c>
      <c r="G122" s="110" t="e">
        <f>_xlfn.XLOOKUP(Tabla15[[#This Row],[cedula]],#REF!,#REF!,"X")</f>
        <v>#REF!</v>
      </c>
      <c r="H122" s="100" t="str">
        <f>_xlfn.XLOOKUP(Tabla15[[#This Row],[ctapresup]],TBLTIPO[cta],TBLTIPO[Tipo Empleado])</f>
        <v>SEGURIDAD</v>
      </c>
      <c r="I122" s="92">
        <f>_xlfn.XLOOKUP(Tabla15[[#This Row],[cedula]],TCARRERA[CEDULA],TCARRERA[CATEGORIA DEL SERVIDOR],0)</f>
        <v>0</v>
      </c>
      <c r="J12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2" s="103" t="e">
        <f>IF(ISTEXT(Tabla15[[#This Row],[CARRERA]]),Tabla15[[#This Row],[CARRERA]],Tabla15[[#This Row],[STATUS_01]])</f>
        <v>#REF!</v>
      </c>
      <c r="L122" s="41">
        <f>_xlfn.XLOOKUP(Tabla15[[#This Row],[CODIGO]],Tabla20[CODIGO],Tabla20[sbruto])</f>
        <v>15000</v>
      </c>
      <c r="M122" s="122">
        <f>_xlfn.XLOOKUP(Tabla15[[#This Row],[CODIGO]],Tabla20[CODIGO],Tabla20[Otros Descuentos])</f>
        <v>0</v>
      </c>
      <c r="N122" s="109">
        <f>_xlfn.XLOOKUP(Tabla15[[#This Row],[CODIGO]],Tabla20[CODIGO],Tabla20[sneto])</f>
        <v>15000</v>
      </c>
      <c r="O122" s="101" t="str">
        <f>_xlfn.XLOOKUP(Tabla15[[#This Row],[CODIGO]],Tabla20[CODIGO],Tabla20[PERIODO])</f>
        <v>08-2023</v>
      </c>
      <c r="P122" s="41">
        <f>Tabla15[[#This Row],[sbruto]]-SUM(Tabla15[[#This Row],[ISR]:[AFP]])-Tabla15[[#This Row],[SNETO]]</f>
        <v>0</v>
      </c>
      <c r="Q122" s="41">
        <f>_xlfn.XLOOKUP(Tabla15[[#This Row],[CODIGO]],Tabla20[CODIGO],Tabla20[ADP])</f>
        <v>0</v>
      </c>
      <c r="R122" s="99" t="str">
        <f>_xlfn.XLOOKUP(Tabla15[[#This Row],[cedula]],EMPXSEXO[NODOC],EMPXSEXO[GENERO])</f>
        <v>M</v>
      </c>
      <c r="S122" s="123" t="e">
        <f>_xlfn.XLOOKUP(Tabla15[[#This Row],[nomdepto2]],Tabla21[LUGAR],Tabla21[CODLUGAR])</f>
        <v>#REF!</v>
      </c>
      <c r="T122">
        <v>1288</v>
      </c>
    </row>
    <row r="123" spans="1:20" hidden="1">
      <c r="A123" s="99" t="s">
        <v>2464</v>
      </c>
      <c r="B123" s="99" t="s">
        <v>2437</v>
      </c>
      <c r="C123" s="99" t="s">
        <v>2493</v>
      </c>
      <c r="D123" s="99" t="str">
        <f>Tabla15[[#This Row],[cedula]]&amp;Tabla15[[#This Row],[prog]]&amp;LEFT(Tabla15[[#This Row],[TIPO]],3)</f>
        <v>0820016529101SEG</v>
      </c>
      <c r="E123" s="99" t="e">
        <f>_xlfn.XLOOKUP(Tabla15[[#This Row],[CODIGO]],#REF!,#REF!,_xlfn.XLOOKUP(Tabla15[[#This Row],[CODIGO]],Tabla20[CODIGO],Tabla20[nombre],"BUSCAR"))</f>
        <v>#REF!</v>
      </c>
      <c r="F123" s="100" t="e">
        <f>_xlfn.XLOOKUP(Tabla15[[#This Row],[CODIGO]],#REF!,#REF!,_xlfn.XLOOKUP(Tabla15[[#This Row],[CODIGO]],Tabla20[CODIGO],Tabla20[cargo],"BUSCAR"))</f>
        <v>#REF!</v>
      </c>
      <c r="G123" s="110" t="e">
        <f>_xlfn.XLOOKUP(Tabla15[[#This Row],[cedula]],#REF!,#REF!,"X")</f>
        <v>#REF!</v>
      </c>
      <c r="H123" s="100" t="str">
        <f>_xlfn.XLOOKUP(Tabla15[[#This Row],[ctapresup]],TBLTIPO[cta],TBLTIPO[Tipo Empleado])</f>
        <v>SEGURIDAD</v>
      </c>
      <c r="I123" s="92">
        <f>_xlfn.XLOOKUP(Tabla15[[#This Row],[cedula]],TCARRERA[CEDULA],TCARRERA[CATEGORIA DEL SERVIDOR],0)</f>
        <v>0</v>
      </c>
      <c r="J12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3" s="103" t="e">
        <f>IF(ISTEXT(Tabla15[[#This Row],[CARRERA]]),Tabla15[[#This Row],[CARRERA]],Tabla15[[#This Row],[STATUS_01]])</f>
        <v>#REF!</v>
      </c>
      <c r="L123" s="41">
        <f>_xlfn.XLOOKUP(Tabla15[[#This Row],[CODIGO]],Tabla20[CODIGO],Tabla20[sbruto])</f>
        <v>15000</v>
      </c>
      <c r="M123" s="105">
        <f>_xlfn.XLOOKUP(Tabla15[[#This Row],[CODIGO]],Tabla20[CODIGO],Tabla20[Otros Descuentos])</f>
        <v>0</v>
      </c>
      <c r="N123" s="109">
        <f>_xlfn.XLOOKUP(Tabla15[[#This Row],[CODIGO]],Tabla20[CODIGO],Tabla20[sneto])</f>
        <v>15000</v>
      </c>
      <c r="O123" s="101" t="str">
        <f>_xlfn.XLOOKUP(Tabla15[[#This Row],[CODIGO]],Tabla20[CODIGO],Tabla20[PERIODO])</f>
        <v>08-2023</v>
      </c>
      <c r="P123" s="41">
        <f>Tabla15[[#This Row],[sbruto]]-SUM(Tabla15[[#This Row],[ISR]:[AFP]])-Tabla15[[#This Row],[SNETO]]</f>
        <v>0</v>
      </c>
      <c r="Q123" s="41">
        <f>_xlfn.XLOOKUP(Tabla15[[#This Row],[CODIGO]],Tabla20[CODIGO],Tabla20[ADP])</f>
        <v>0</v>
      </c>
      <c r="R123" s="99" t="str">
        <f>_xlfn.XLOOKUP(Tabla15[[#This Row],[cedula]],EMPXSEXO[NODOC],EMPXSEXO[GENERO])</f>
        <v>M</v>
      </c>
      <c r="S123" s="123" t="e">
        <f>_xlfn.XLOOKUP(Tabla15[[#This Row],[nomdepto2]],Tabla21[LUGAR],Tabla21[CODLUGAR])</f>
        <v>#REF!</v>
      </c>
      <c r="T123">
        <v>1294</v>
      </c>
    </row>
    <row r="124" spans="1:20" hidden="1">
      <c r="A124" s="99" t="s">
        <v>2464</v>
      </c>
      <c r="B124" s="99" t="s">
        <v>2444</v>
      </c>
      <c r="C124" s="99" t="s">
        <v>2493</v>
      </c>
      <c r="D124" s="99" t="str">
        <f>Tabla15[[#This Row],[cedula]]&amp;Tabla15[[#This Row],[prog]]&amp;LEFT(Tabla15[[#This Row],[TIPO]],3)</f>
        <v>2250005363601SEG</v>
      </c>
      <c r="E124" s="99" t="e">
        <f>_xlfn.XLOOKUP(Tabla15[[#This Row],[CODIGO]],#REF!,#REF!,_xlfn.XLOOKUP(Tabla15[[#This Row],[CODIGO]],Tabla20[CODIGO],Tabla20[nombre],"BUSCAR"))</f>
        <v>#REF!</v>
      </c>
      <c r="F124" s="100" t="e">
        <f>_xlfn.XLOOKUP(Tabla15[[#This Row],[CODIGO]],#REF!,#REF!,_xlfn.XLOOKUP(Tabla15[[#This Row],[CODIGO]],Tabla20[CODIGO],Tabla20[cargo],"BUSCAR"))</f>
        <v>#REF!</v>
      </c>
      <c r="G124" s="110" t="e">
        <f>_xlfn.XLOOKUP(Tabla15[[#This Row],[cedula]],#REF!,#REF!,"X")</f>
        <v>#REF!</v>
      </c>
      <c r="H124" s="100" t="str">
        <f>_xlfn.XLOOKUP(Tabla15[[#This Row],[ctapresup]],TBLTIPO[cta],TBLTIPO[Tipo Empleado])</f>
        <v>SEGURIDAD</v>
      </c>
      <c r="I124" s="92">
        <f>_xlfn.XLOOKUP(Tabla15[[#This Row],[cedula]],TCARRERA[CEDULA],TCARRERA[CATEGORIA DEL SERVIDOR],0)</f>
        <v>0</v>
      </c>
      <c r="J12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4" s="103" t="e">
        <f>IF(ISTEXT(Tabla15[[#This Row],[CARRERA]]),Tabla15[[#This Row],[CARRERA]],Tabla15[[#This Row],[STATUS_01]])</f>
        <v>#REF!</v>
      </c>
      <c r="L124" s="41">
        <f>_xlfn.XLOOKUP(Tabla15[[#This Row],[CODIGO]],Tabla20[CODIGO],Tabla20[sbruto])</f>
        <v>15000</v>
      </c>
      <c r="M124" s="105">
        <f>_xlfn.XLOOKUP(Tabla15[[#This Row],[CODIGO]],Tabla20[CODIGO],Tabla20[Otros Descuentos])</f>
        <v>0</v>
      </c>
      <c r="N124" s="109">
        <f>_xlfn.XLOOKUP(Tabla15[[#This Row],[CODIGO]],Tabla20[CODIGO],Tabla20[sneto])</f>
        <v>15000</v>
      </c>
      <c r="O124" s="101" t="str">
        <f>_xlfn.XLOOKUP(Tabla15[[#This Row],[CODIGO]],Tabla20[CODIGO],Tabla20[PERIODO])</f>
        <v>08-2023</v>
      </c>
      <c r="P124" s="41">
        <f>Tabla15[[#This Row],[sbruto]]-SUM(Tabla15[[#This Row],[ISR]:[AFP]])-Tabla15[[#This Row],[SNETO]]</f>
        <v>0</v>
      </c>
      <c r="Q124" s="41">
        <f>_xlfn.XLOOKUP(Tabla15[[#This Row],[CODIGO]],Tabla20[CODIGO],Tabla20[ADP])</f>
        <v>0</v>
      </c>
      <c r="R124" s="99" t="str">
        <f>_xlfn.XLOOKUP(Tabla15[[#This Row],[cedula]],EMPXSEXO[NODOC],EMPXSEXO[GENERO])</f>
        <v>M</v>
      </c>
      <c r="S124" s="123" t="e">
        <f>_xlfn.XLOOKUP(Tabla15[[#This Row],[nomdepto2]],Tabla21[LUGAR],Tabla21[CODLUGAR])</f>
        <v>#REF!</v>
      </c>
      <c r="T124">
        <v>1307</v>
      </c>
    </row>
    <row r="125" spans="1:20">
      <c r="A125" s="61" t="s">
        <v>2463</v>
      </c>
      <c r="B125" s="61" t="s">
        <v>1942</v>
      </c>
      <c r="C125" s="61" t="s">
        <v>2493</v>
      </c>
      <c r="D125" s="61" t="str">
        <f>Tabla15[[#This Row],[cedula]]&amp;Tabla15[[#This Row],[prog]]&amp;LEFT(Tabla15[[#This Row],[TIPO]],3)</f>
        <v>0011736732601FIJ</v>
      </c>
      <c r="E125" s="61" t="e">
        <f>_xlfn.XLOOKUP(Tabla15[[#This Row],[CODIGO]],#REF!,#REF!,_xlfn.XLOOKUP(Tabla15[[#This Row],[CODIGO]],Tabla20[CODIGO],Tabla20[nombre],"BUSCAR"))</f>
        <v>#REF!</v>
      </c>
      <c r="F125" s="61" t="e">
        <f>_xlfn.XLOOKUP(Tabla15[[#This Row],[CODIGO]],#REF!,#REF!,_xlfn.XLOOKUP(Tabla15[[#This Row],[CODIGO]],Tabla20[CODIGO],Tabla20[cargo],"BUSCAR"))</f>
        <v>#REF!</v>
      </c>
      <c r="G125" s="110" t="e">
        <f>_xlfn.XLOOKUP(Tabla15[[#This Row],[cedula]],#REF!,#REF!,"X")</f>
        <v>#REF!</v>
      </c>
      <c r="H125" s="61" t="str">
        <f>_xlfn.XLOOKUP(Tabla15[[#This Row],[ctapresup]],TBLTIPO[cta],TBLTIPO[Tipo Empleado])</f>
        <v>FIJO</v>
      </c>
      <c r="I125" s="92">
        <f>_xlfn.XLOOKUP(Tabla15[[#This Row],[cedula]],TCARRERA[CEDULA],TCARRERA[CATEGORIA DEL SERVIDOR],0)</f>
        <v>0</v>
      </c>
      <c r="J1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5" s="61" t="e">
        <f>IF(ISTEXT(Tabla15[[#This Row],[CARRERA]]),Tabla15[[#This Row],[CARRERA]],Tabla15[[#This Row],[STATUS_01]])</f>
        <v>#REF!</v>
      </c>
      <c r="L125" s="78">
        <f>_xlfn.XLOOKUP(Tabla15[[#This Row],[CODIGO]],Tabla20[CODIGO],Tabla20[sbruto])</f>
        <v>15000</v>
      </c>
      <c r="M125" s="81">
        <f>_xlfn.XLOOKUP(Tabla15[[#This Row],[CODIGO]],Tabla20[CODIGO],Tabla20[Otros Descuentos])</f>
        <v>3571</v>
      </c>
      <c r="N125" s="78">
        <f>_xlfn.XLOOKUP(Tabla15[[#This Row],[CODIGO]],Tabla20[CODIGO],Tabla20[sneto])</f>
        <v>10542.5</v>
      </c>
      <c r="O125" s="78" t="str">
        <f>_xlfn.XLOOKUP(Tabla15[[#This Row],[CODIGO]],Tabla20[CODIGO],Tabla20[PERIODO])</f>
        <v>08-2023</v>
      </c>
      <c r="P125" s="41">
        <f>Tabla15[[#This Row],[sbruto]]-SUM(Tabla15[[#This Row],[ISR]:[AFP]])-Tabla15[[#This Row],[SNETO]]</f>
        <v>886.5</v>
      </c>
      <c r="Q125" s="41">
        <f>_xlfn.XLOOKUP(Tabla15[[#This Row],[CODIGO]],Tabla20[CODIGO],Tabla20[ADP])</f>
        <v>0</v>
      </c>
      <c r="R125" s="61" t="str">
        <f>_xlfn.XLOOKUP(Tabla15[[#This Row],[cedula]],EMPXSEXO[NODOC],EMPXSEXO[GENERO])</f>
        <v>M</v>
      </c>
      <c r="S125" s="61" t="e">
        <f>_xlfn.XLOOKUP(Tabla15[[#This Row],[nomdepto2]],Tabla21[LUGAR],Tabla21[CODLUGAR])</f>
        <v>#REF!</v>
      </c>
      <c r="T125">
        <v>412</v>
      </c>
    </row>
    <row r="126" spans="1:20">
      <c r="A126" s="61" t="s">
        <v>2463</v>
      </c>
      <c r="B126" s="61" t="s">
        <v>1777</v>
      </c>
      <c r="C126" s="61" t="s">
        <v>2493</v>
      </c>
      <c r="D126" s="61" t="str">
        <f>Tabla15[[#This Row],[cedula]]&amp;Tabla15[[#This Row],[prog]]&amp;LEFT(Tabla15[[#This Row],[TIPO]],3)</f>
        <v>0010364900001FIJ</v>
      </c>
      <c r="E126" s="61" t="e">
        <f>_xlfn.XLOOKUP(Tabla15[[#This Row],[CODIGO]],#REF!,#REF!,_xlfn.XLOOKUP(Tabla15[[#This Row],[CODIGO]],Tabla20[CODIGO],Tabla20[nombre],"BUSCAR"))</f>
        <v>#REF!</v>
      </c>
      <c r="F126" s="61" t="e">
        <f>_xlfn.XLOOKUP(Tabla15[[#This Row],[CODIGO]],#REF!,#REF!,_xlfn.XLOOKUP(Tabla15[[#This Row],[CODIGO]],Tabla20[CODIGO],Tabla20[cargo],"BUSCAR"))</f>
        <v>#REF!</v>
      </c>
      <c r="G126" s="110" t="e">
        <f>_xlfn.XLOOKUP(Tabla15[[#This Row],[cedula]],#REF!,#REF!,"X")</f>
        <v>#REF!</v>
      </c>
      <c r="H126" s="61" t="str">
        <f>_xlfn.XLOOKUP(Tabla15[[#This Row],[ctapresup]],TBLTIPO[cta],TBLTIPO[Tipo Empleado])</f>
        <v>FIJO</v>
      </c>
      <c r="I126" s="92">
        <f>_xlfn.XLOOKUP(Tabla15[[#This Row],[cedula]],TCARRERA[CEDULA],TCARRERA[CATEGORIA DEL SERVIDOR],0)</f>
        <v>0</v>
      </c>
      <c r="J1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" s="61" t="e">
        <f>IF(ISTEXT(Tabla15[[#This Row],[CARRERA]]),Tabla15[[#This Row],[CARRERA]],Tabla15[[#This Row],[STATUS_01]])</f>
        <v>#REF!</v>
      </c>
      <c r="L126" s="78">
        <f>_xlfn.XLOOKUP(Tabla15[[#This Row],[CODIGO]],Tabla20[CODIGO],Tabla20[sbruto])</f>
        <v>13200</v>
      </c>
      <c r="M126" s="79">
        <f>_xlfn.XLOOKUP(Tabla15[[#This Row],[CODIGO]],Tabla20[CODIGO],Tabla20[Otros Descuentos])</f>
        <v>375</v>
      </c>
      <c r="N126" s="78">
        <f>_xlfn.XLOOKUP(Tabla15[[#This Row],[CODIGO]],Tabla20[CODIGO],Tabla20[sneto])</f>
        <v>12044.88</v>
      </c>
      <c r="O126" s="78" t="str">
        <f>_xlfn.XLOOKUP(Tabla15[[#This Row],[CODIGO]],Tabla20[CODIGO],Tabla20[PERIODO])</f>
        <v>08-2023</v>
      </c>
      <c r="P126" s="41">
        <f>Tabla15[[#This Row],[sbruto]]-SUM(Tabla15[[#This Row],[ISR]:[AFP]])-Tabla15[[#This Row],[SNETO]]</f>
        <v>780.1200000000008</v>
      </c>
      <c r="Q126" s="41">
        <f>_xlfn.XLOOKUP(Tabla15[[#This Row],[CODIGO]],Tabla20[CODIGO],Tabla20[ADP])</f>
        <v>0</v>
      </c>
      <c r="R126" s="61" t="str">
        <f>_xlfn.XLOOKUP(Tabla15[[#This Row],[cedula]],EMPXSEXO[NODOC],EMPXSEXO[GENERO])</f>
        <v>M</v>
      </c>
      <c r="S126" s="61" t="e">
        <f>_xlfn.XLOOKUP(Tabla15[[#This Row],[nomdepto2]],Tabla21[LUGAR],Tabla21[CODLUGAR])</f>
        <v>#REF!</v>
      </c>
      <c r="T126">
        <v>146</v>
      </c>
    </row>
    <row r="127" spans="1:20" hidden="1">
      <c r="A127" s="99" t="s">
        <v>2464</v>
      </c>
      <c r="B127" s="99" t="s">
        <v>2413</v>
      </c>
      <c r="C127" s="99" t="s">
        <v>2493</v>
      </c>
      <c r="D127" s="99" t="str">
        <f>Tabla15[[#This Row],[cedula]]&amp;Tabla15[[#This Row],[prog]]&amp;LEFT(Tabla15[[#This Row],[TIPO]],3)</f>
        <v>0170018870701SEG</v>
      </c>
      <c r="E127" s="99" t="e">
        <f>_xlfn.XLOOKUP(Tabla15[[#This Row],[CODIGO]],#REF!,#REF!,_xlfn.XLOOKUP(Tabla15[[#This Row],[CODIGO]],Tabla20[CODIGO],Tabla20[nombre],"BUSCAR"))</f>
        <v>#REF!</v>
      </c>
      <c r="F127" s="100" t="e">
        <f>_xlfn.XLOOKUP(Tabla15[[#This Row],[CODIGO]],#REF!,#REF!,_xlfn.XLOOKUP(Tabla15[[#This Row],[CODIGO]],Tabla20[CODIGO],Tabla20[cargo],"BUSCAR"))</f>
        <v>#REF!</v>
      </c>
      <c r="G127" s="110" t="e">
        <f>_xlfn.XLOOKUP(Tabla15[[#This Row],[cedula]],#REF!,#REF!,"X")</f>
        <v>#REF!</v>
      </c>
      <c r="H127" s="100" t="str">
        <f>_xlfn.XLOOKUP(Tabla15[[#This Row],[ctapresup]],TBLTIPO[cta],TBLTIPO[Tipo Empleado])</f>
        <v>SEGURIDAD</v>
      </c>
      <c r="I127" s="92">
        <f>_xlfn.XLOOKUP(Tabla15[[#This Row],[cedula]],TCARRERA[CEDULA],TCARRERA[CATEGORIA DEL SERVIDOR],0)</f>
        <v>0</v>
      </c>
      <c r="J12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7" s="103" t="e">
        <f>IF(ISTEXT(Tabla15[[#This Row],[CARRERA]]),Tabla15[[#This Row],[CARRERA]],Tabla15[[#This Row],[STATUS_01]])</f>
        <v>#REF!</v>
      </c>
      <c r="L127" s="41">
        <f>_xlfn.XLOOKUP(Tabla15[[#This Row],[CODIGO]],Tabla20[CODIGO],Tabla20[sbruto])</f>
        <v>12000</v>
      </c>
      <c r="M127" s="122">
        <f>_xlfn.XLOOKUP(Tabla15[[#This Row],[CODIGO]],Tabla20[CODIGO],Tabla20[Otros Descuentos])</f>
        <v>0</v>
      </c>
      <c r="N127" s="109">
        <f>_xlfn.XLOOKUP(Tabla15[[#This Row],[CODIGO]],Tabla20[CODIGO],Tabla20[sneto])</f>
        <v>12000</v>
      </c>
      <c r="O127" s="101" t="str">
        <f>_xlfn.XLOOKUP(Tabla15[[#This Row],[CODIGO]],Tabla20[CODIGO],Tabla20[PERIODO])</f>
        <v>08-2023</v>
      </c>
      <c r="P127" s="41">
        <f>Tabla15[[#This Row],[sbruto]]-SUM(Tabla15[[#This Row],[ISR]:[AFP]])-Tabla15[[#This Row],[SNETO]]</f>
        <v>0</v>
      </c>
      <c r="Q127" s="41">
        <f>_xlfn.XLOOKUP(Tabla15[[#This Row],[CODIGO]],Tabla20[CODIGO],Tabla20[ADP])</f>
        <v>0</v>
      </c>
      <c r="R127" s="99" t="str">
        <f>_xlfn.XLOOKUP(Tabla15[[#This Row],[cedula]],EMPXSEXO[NODOC],EMPXSEXO[GENERO])</f>
        <v>M</v>
      </c>
      <c r="S127" s="123" t="e">
        <f>_xlfn.XLOOKUP(Tabla15[[#This Row],[nomdepto2]],Tabla21[LUGAR],Tabla21[CODLUGAR])</f>
        <v>#REF!</v>
      </c>
      <c r="T127">
        <v>1259</v>
      </c>
    </row>
    <row r="128" spans="1:20">
      <c r="A128" s="61" t="s">
        <v>2463</v>
      </c>
      <c r="B128" s="61" t="s">
        <v>1113</v>
      </c>
      <c r="C128" s="61" t="s">
        <v>2493</v>
      </c>
      <c r="D128" s="61" t="str">
        <f>Tabla15[[#This Row],[cedula]]&amp;Tabla15[[#This Row],[prog]]&amp;LEFT(Tabla15[[#This Row],[TIPO]],3)</f>
        <v>0010933798001FIJ</v>
      </c>
      <c r="E128" s="61" t="e">
        <f>_xlfn.XLOOKUP(Tabla15[[#This Row],[CODIGO]],#REF!,#REF!,_xlfn.XLOOKUP(Tabla15[[#This Row],[CODIGO]],Tabla20[CODIGO],Tabla20[nombre],"BUSCAR"))</f>
        <v>#REF!</v>
      </c>
      <c r="F128" s="61" t="e">
        <f>_xlfn.XLOOKUP(Tabla15[[#This Row],[CODIGO]],#REF!,#REF!,_xlfn.XLOOKUP(Tabla15[[#This Row],[CODIGO]],Tabla20[CODIGO],Tabla20[cargo],"BUSCAR"))</f>
        <v>#REF!</v>
      </c>
      <c r="G128" s="110" t="e">
        <f>_xlfn.XLOOKUP(Tabla15[[#This Row],[cedula]],#REF!,#REF!,"X")</f>
        <v>#REF!</v>
      </c>
      <c r="H128" s="61" t="str">
        <f>_xlfn.XLOOKUP(Tabla15[[#This Row],[ctapresup]],TBLTIPO[cta],TBLTIPO[Tipo Empleado])</f>
        <v>FIJO</v>
      </c>
      <c r="I128" s="92" t="str">
        <f>_xlfn.XLOOKUP(Tabla15[[#This Row],[cedula]],TCARRERA[CEDULA],TCARRERA[CATEGORIA DEL SERVIDOR],0)</f>
        <v>CARRERA ADMINISTRATIVA</v>
      </c>
      <c r="J1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" s="61" t="str">
        <f>IF(ISTEXT(Tabla15[[#This Row],[CARRERA]]),Tabla15[[#This Row],[CARRERA]],Tabla15[[#This Row],[STATUS_01]])</f>
        <v>CARRERA ADMINISTRATIVA</v>
      </c>
      <c r="L128" s="78">
        <f>_xlfn.XLOOKUP(Tabla15[[#This Row],[CODIGO]],Tabla20[CODIGO],Tabla20[sbruto])</f>
        <v>11399.67</v>
      </c>
      <c r="M128" s="78">
        <f>_xlfn.XLOOKUP(Tabla15[[#This Row],[CODIGO]],Tabla20[CODIGO],Tabla20[Otros Descuentos])</f>
        <v>25</v>
      </c>
      <c r="N128" s="78">
        <f>_xlfn.XLOOKUP(Tabla15[[#This Row],[CODIGO]],Tabla20[CODIGO],Tabla20[sneto])</f>
        <v>10700.95</v>
      </c>
      <c r="O128" s="78" t="str">
        <f>_xlfn.XLOOKUP(Tabla15[[#This Row],[CODIGO]],Tabla20[CODIGO],Tabla20[PERIODO])</f>
        <v>08-2023</v>
      </c>
      <c r="P128" s="41">
        <f>Tabla15[[#This Row],[sbruto]]-SUM(Tabla15[[#This Row],[ISR]:[AFP]])-Tabla15[[#This Row],[SNETO]]</f>
        <v>673.71999999999935</v>
      </c>
      <c r="Q128" s="41">
        <f>_xlfn.XLOOKUP(Tabla15[[#This Row],[CODIGO]],Tabla20[CODIGO],Tabla20[ADP])</f>
        <v>0</v>
      </c>
      <c r="R128" s="61" t="str">
        <f>_xlfn.XLOOKUP(Tabla15[[#This Row],[cedula]],EMPXSEXO[NODOC],EMPXSEXO[GENERO])</f>
        <v>M</v>
      </c>
      <c r="S128" s="61" t="e">
        <f>_xlfn.XLOOKUP(Tabla15[[#This Row],[nomdepto2]],Tabla21[LUGAR],Tabla21[CODLUGAR])</f>
        <v>#REF!</v>
      </c>
      <c r="T128">
        <v>257</v>
      </c>
    </row>
    <row r="129" spans="1:20">
      <c r="A129" s="61" t="s">
        <v>2463</v>
      </c>
      <c r="B129" s="61" t="s">
        <v>1713</v>
      </c>
      <c r="C129" s="61" t="s">
        <v>2493</v>
      </c>
      <c r="D129" s="61" t="str">
        <f>Tabla15[[#This Row],[cedula]]&amp;Tabla15[[#This Row],[prog]]&amp;LEFT(Tabla15[[#This Row],[TIPO]],3)</f>
        <v>0011581929401FIJ</v>
      </c>
      <c r="E129" s="61" t="e">
        <f>_xlfn.XLOOKUP(Tabla15[[#This Row],[CODIGO]],#REF!,#REF!,_xlfn.XLOOKUP(Tabla15[[#This Row],[CODIGO]],Tabla20[CODIGO],Tabla20[nombre],"BUSCAR"))</f>
        <v>#REF!</v>
      </c>
      <c r="F129" s="61" t="e">
        <f>_xlfn.XLOOKUP(Tabla15[[#This Row],[CODIGO]],#REF!,#REF!,_xlfn.XLOOKUP(Tabla15[[#This Row],[CODIGO]],Tabla20[CODIGO],Tabla20[cargo],"BUSCAR"))</f>
        <v>#REF!</v>
      </c>
      <c r="G129" s="110" t="e">
        <f>_xlfn.XLOOKUP(Tabla15[[#This Row],[cedula]],#REF!,#REF!,"X")</f>
        <v>#REF!</v>
      </c>
      <c r="H129" s="61" t="str">
        <f>_xlfn.XLOOKUP(Tabla15[[#This Row],[ctapresup]],TBLTIPO[cta],TBLTIPO[Tipo Empleado])</f>
        <v>FIJO</v>
      </c>
      <c r="I129" s="92">
        <f>_xlfn.XLOOKUP(Tabla15[[#This Row],[cedula]],TCARRERA[CEDULA],TCARRERA[CATEGORIA DEL SERVIDOR],0)</f>
        <v>0</v>
      </c>
      <c r="J1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" s="61" t="e">
        <f>IF(ISTEXT(Tabla15[[#This Row],[CARRERA]]),Tabla15[[#This Row],[CARRERA]],Tabla15[[#This Row],[STATUS_01]])</f>
        <v>#REF!</v>
      </c>
      <c r="L129" s="78">
        <f>_xlfn.XLOOKUP(Tabla15[[#This Row],[CODIGO]],Tabla20[CODIGO],Tabla20[sbruto])</f>
        <v>11000</v>
      </c>
      <c r="M129" s="82">
        <f>_xlfn.XLOOKUP(Tabla15[[#This Row],[CODIGO]],Tabla20[CODIGO],Tabla20[Otros Descuentos])</f>
        <v>25</v>
      </c>
      <c r="N129" s="78">
        <f>_xlfn.XLOOKUP(Tabla15[[#This Row],[CODIGO]],Tabla20[CODIGO],Tabla20[sneto])</f>
        <v>10324.9</v>
      </c>
      <c r="O129" s="78" t="str">
        <f>_xlfn.XLOOKUP(Tabla15[[#This Row],[CODIGO]],Tabla20[CODIGO],Tabla20[PERIODO])</f>
        <v>08-2023</v>
      </c>
      <c r="P129" s="41">
        <f>Tabla15[[#This Row],[sbruto]]-SUM(Tabla15[[#This Row],[ISR]:[AFP]])-Tabla15[[#This Row],[SNETO]]</f>
        <v>650.10000000000036</v>
      </c>
      <c r="Q129" s="41">
        <f>_xlfn.XLOOKUP(Tabla15[[#This Row],[CODIGO]],Tabla20[CODIGO],Tabla20[ADP])</f>
        <v>0</v>
      </c>
      <c r="R129" s="61" t="str">
        <f>_xlfn.XLOOKUP(Tabla15[[#This Row],[cedula]],EMPXSEXO[NODOC],EMPXSEXO[GENERO])</f>
        <v>F</v>
      </c>
      <c r="S129" s="61" t="e">
        <f>_xlfn.XLOOKUP(Tabla15[[#This Row],[nomdepto2]],Tabla21[LUGAR],Tabla21[CODLUGAR])</f>
        <v>#REF!</v>
      </c>
      <c r="T129">
        <v>19</v>
      </c>
    </row>
    <row r="130" spans="1:20">
      <c r="A130" s="61" t="s">
        <v>2463</v>
      </c>
      <c r="B130" s="61" t="s">
        <v>1714</v>
      </c>
      <c r="C130" s="61" t="s">
        <v>2493</v>
      </c>
      <c r="D130" s="61" t="str">
        <f>Tabla15[[#This Row],[cedula]]&amp;Tabla15[[#This Row],[prog]]&amp;LEFT(Tabla15[[#This Row],[TIPO]],3)</f>
        <v>0010400016101FIJ</v>
      </c>
      <c r="E130" s="61" t="e">
        <f>_xlfn.XLOOKUP(Tabla15[[#This Row],[CODIGO]],#REF!,#REF!,_xlfn.XLOOKUP(Tabla15[[#This Row],[CODIGO]],Tabla20[CODIGO],Tabla20[nombre],"BUSCAR"))</f>
        <v>#REF!</v>
      </c>
      <c r="F130" s="61" t="e">
        <f>_xlfn.XLOOKUP(Tabla15[[#This Row],[CODIGO]],#REF!,#REF!,_xlfn.XLOOKUP(Tabla15[[#This Row],[CODIGO]],Tabla20[CODIGO],Tabla20[cargo],"BUSCAR"))</f>
        <v>#REF!</v>
      </c>
      <c r="G130" s="110" t="e">
        <f>_xlfn.XLOOKUP(Tabla15[[#This Row],[cedula]],#REF!,#REF!,"X")</f>
        <v>#REF!</v>
      </c>
      <c r="H130" s="61" t="str">
        <f>_xlfn.XLOOKUP(Tabla15[[#This Row],[ctapresup]],TBLTIPO[cta],TBLTIPO[Tipo Empleado])</f>
        <v>FIJO</v>
      </c>
      <c r="I130" s="92">
        <f>_xlfn.XLOOKUP(Tabla15[[#This Row],[cedula]],TCARRERA[CEDULA],TCARRERA[CATEGORIA DEL SERVIDOR],0)</f>
        <v>0</v>
      </c>
      <c r="J1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" s="61" t="e">
        <f>IF(ISTEXT(Tabla15[[#This Row],[CARRERA]]),Tabla15[[#This Row],[CARRERA]],Tabla15[[#This Row],[STATUS_01]])</f>
        <v>#REF!</v>
      </c>
      <c r="L130" s="78">
        <f>_xlfn.XLOOKUP(Tabla15[[#This Row],[CODIGO]],Tabla20[CODIGO],Tabla20[sbruto])</f>
        <v>11000</v>
      </c>
      <c r="M130" s="81">
        <f>_xlfn.XLOOKUP(Tabla15[[#This Row],[CODIGO]],Tabla20[CODIGO],Tabla20[Otros Descuentos])</f>
        <v>375</v>
      </c>
      <c r="N130" s="81">
        <f>_xlfn.XLOOKUP(Tabla15[[#This Row],[CODIGO]],Tabla20[CODIGO],Tabla20[sneto])</f>
        <v>9974.9</v>
      </c>
      <c r="O130" s="81" t="str">
        <f>_xlfn.XLOOKUP(Tabla15[[#This Row],[CODIGO]],Tabla20[CODIGO],Tabla20[PERIODO])</f>
        <v>08-2023</v>
      </c>
      <c r="P130" s="41">
        <f>Tabla15[[#This Row],[sbruto]]-SUM(Tabla15[[#This Row],[ISR]:[AFP]])-Tabla15[[#This Row],[SNETO]]</f>
        <v>650.10000000000036</v>
      </c>
      <c r="Q130" s="41">
        <f>_xlfn.XLOOKUP(Tabla15[[#This Row],[CODIGO]],Tabla20[CODIGO],Tabla20[ADP])</f>
        <v>0</v>
      </c>
      <c r="R130" s="61" t="str">
        <f>_xlfn.XLOOKUP(Tabla15[[#This Row],[cedula]],EMPXSEXO[NODOC],EMPXSEXO[GENERO])</f>
        <v>F</v>
      </c>
      <c r="S130" s="61" t="e">
        <f>_xlfn.XLOOKUP(Tabla15[[#This Row],[nomdepto2]],Tabla21[LUGAR],Tabla21[CODLUGAR])</f>
        <v>#REF!</v>
      </c>
      <c r="T130">
        <v>20</v>
      </c>
    </row>
    <row r="131" spans="1:20">
      <c r="A131" s="61" t="s">
        <v>2463</v>
      </c>
      <c r="B131" s="61" t="s">
        <v>1782</v>
      </c>
      <c r="C131" s="61" t="s">
        <v>2493</v>
      </c>
      <c r="D131" s="61" t="str">
        <f>Tabla15[[#This Row],[cedula]]&amp;Tabla15[[#This Row],[prog]]&amp;LEFT(Tabla15[[#This Row],[TIPO]],3)</f>
        <v>0010409802501FIJ</v>
      </c>
      <c r="E131" s="61" t="e">
        <f>_xlfn.XLOOKUP(Tabla15[[#This Row],[CODIGO]],#REF!,#REF!,_xlfn.XLOOKUP(Tabla15[[#This Row],[CODIGO]],Tabla20[CODIGO],Tabla20[nombre],"BUSCAR"))</f>
        <v>#REF!</v>
      </c>
      <c r="F131" s="61" t="e">
        <f>_xlfn.XLOOKUP(Tabla15[[#This Row],[CODIGO]],#REF!,#REF!,_xlfn.XLOOKUP(Tabla15[[#This Row],[CODIGO]],Tabla20[CODIGO],Tabla20[cargo],"BUSCAR"))</f>
        <v>#REF!</v>
      </c>
      <c r="G131" s="110" t="e">
        <f>_xlfn.XLOOKUP(Tabla15[[#This Row],[cedula]],#REF!,#REF!,"X")</f>
        <v>#REF!</v>
      </c>
      <c r="H131" s="61" t="str">
        <f>_xlfn.XLOOKUP(Tabla15[[#This Row],[ctapresup]],TBLTIPO[cta],TBLTIPO[Tipo Empleado])</f>
        <v>FIJO</v>
      </c>
      <c r="I131" s="92" t="str">
        <f>_xlfn.XLOOKUP(Tabla15[[#This Row],[cedula]],TCARRERA[CEDULA],TCARRERA[CATEGORIA DEL SERVIDOR],0)</f>
        <v>CARRERA ADMINISTRATIVA</v>
      </c>
      <c r="J1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1" s="61" t="str">
        <f>IF(ISTEXT(Tabla15[[#This Row],[CARRERA]]),Tabla15[[#This Row],[CARRERA]],Tabla15[[#This Row],[STATUS_01]])</f>
        <v>CARRERA ADMINISTRATIVA</v>
      </c>
      <c r="L131" s="78">
        <f>_xlfn.XLOOKUP(Tabla15[[#This Row],[CODIGO]],Tabla20[CODIGO],Tabla20[sbruto])</f>
        <v>11000</v>
      </c>
      <c r="M131" s="82">
        <f>_xlfn.XLOOKUP(Tabla15[[#This Row],[CODIGO]],Tabla20[CODIGO],Tabla20[Otros Descuentos])</f>
        <v>921</v>
      </c>
      <c r="N131" s="78">
        <f>_xlfn.XLOOKUP(Tabla15[[#This Row],[CODIGO]],Tabla20[CODIGO],Tabla20[sneto])</f>
        <v>9428.9</v>
      </c>
      <c r="O131" s="78" t="str">
        <f>_xlfn.XLOOKUP(Tabla15[[#This Row],[CODIGO]],Tabla20[CODIGO],Tabla20[PERIODO])</f>
        <v>08-2023</v>
      </c>
      <c r="P131" s="41">
        <f>Tabla15[[#This Row],[sbruto]]-SUM(Tabla15[[#This Row],[ISR]:[AFP]])-Tabla15[[#This Row],[SNETO]]</f>
        <v>650.10000000000036</v>
      </c>
      <c r="Q131" s="41">
        <f>_xlfn.XLOOKUP(Tabla15[[#This Row],[CODIGO]],Tabla20[CODIGO],Tabla20[ADP])</f>
        <v>0</v>
      </c>
      <c r="R131" s="61" t="str">
        <f>_xlfn.XLOOKUP(Tabla15[[#This Row],[cedula]],EMPXSEXO[NODOC],EMPXSEXO[GENERO])</f>
        <v>F</v>
      </c>
      <c r="S131" s="61" t="e">
        <f>_xlfn.XLOOKUP(Tabla15[[#This Row],[nomdepto2]],Tabla21[LUGAR],Tabla21[CODLUGAR])</f>
        <v>#REF!</v>
      </c>
      <c r="T131">
        <v>154</v>
      </c>
    </row>
    <row r="132" spans="1:20" hidden="1">
      <c r="A132" s="61" t="s">
        <v>2464</v>
      </c>
      <c r="B132" s="61" t="s">
        <v>2347</v>
      </c>
      <c r="C132" s="61" t="s">
        <v>2493</v>
      </c>
      <c r="D132" s="61" t="str">
        <f>Tabla15[[#This Row],[cedula]]&amp;Tabla15[[#This Row],[prog]]&amp;LEFT(Tabla15[[#This Row],[TIPO]],3)</f>
        <v>4022659506001SEG</v>
      </c>
      <c r="E132" s="61" t="e">
        <f>_xlfn.XLOOKUP(Tabla15[[#This Row],[CODIGO]],#REF!,#REF!,_xlfn.XLOOKUP(Tabla15[[#This Row],[CODIGO]],Tabla20[CODIGO],Tabla20[nombre],"BUSCAR"))</f>
        <v>#REF!</v>
      </c>
      <c r="F132" s="61" t="e">
        <f>_xlfn.XLOOKUP(Tabla15[[#This Row],[CODIGO]],#REF!,#REF!,_xlfn.XLOOKUP(Tabla15[[#This Row],[CODIGO]],Tabla20[CODIGO],Tabla20[cargo],"BUSCAR"))</f>
        <v>#REF!</v>
      </c>
      <c r="G132" s="110" t="e">
        <f>_xlfn.XLOOKUP(Tabla15[[#This Row],[cedula]],#REF!,#REF!,"X")</f>
        <v>#REF!</v>
      </c>
      <c r="H132" s="61" t="str">
        <f>_xlfn.XLOOKUP(Tabla15[[#This Row],[ctapresup]],TBLTIPO[cta],TBLTIPO[Tipo Empleado])</f>
        <v>SEGURIDAD</v>
      </c>
      <c r="I132" s="92">
        <f>_xlfn.XLOOKUP(Tabla15[[#This Row],[cedula]],TCARRERA[CEDULA],TCARRERA[CATEGORIA DEL SERVIDOR],0)</f>
        <v>0</v>
      </c>
      <c r="J1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2" s="61" t="e">
        <f>IF(ISTEXT(Tabla15[[#This Row],[CARRERA]]),Tabla15[[#This Row],[CARRERA]],Tabla15[[#This Row],[STATUS_01]])</f>
        <v>#REF!</v>
      </c>
      <c r="L132" s="78">
        <f>_xlfn.XLOOKUP(Tabla15[[#This Row],[CODIGO]],Tabla20[CODIGO],Tabla20[sbruto])</f>
        <v>10000</v>
      </c>
      <c r="M132" s="82">
        <f>_xlfn.XLOOKUP(Tabla15[[#This Row],[CODIGO]],Tabla20[CODIGO],Tabla20[Otros Descuentos])</f>
        <v>0</v>
      </c>
      <c r="N132" s="78">
        <f>_xlfn.XLOOKUP(Tabla15[[#This Row],[CODIGO]],Tabla20[CODIGO],Tabla20[sneto])</f>
        <v>10000</v>
      </c>
      <c r="O132" s="78" t="str">
        <f>_xlfn.XLOOKUP(Tabla15[[#This Row],[CODIGO]],Tabla20[CODIGO],Tabla20[PERIODO])</f>
        <v>08-2023</v>
      </c>
      <c r="P132" s="41">
        <f>Tabla15[[#This Row],[sbruto]]-SUM(Tabla15[[#This Row],[ISR]:[AFP]])-Tabla15[[#This Row],[SNETO]]</f>
        <v>0</v>
      </c>
      <c r="Q132" s="41">
        <f>_xlfn.XLOOKUP(Tabla15[[#This Row],[CODIGO]],Tabla20[CODIGO],Tabla20[ADP])</f>
        <v>0</v>
      </c>
      <c r="R132" s="61" t="str">
        <f>_xlfn.XLOOKUP(Tabla15[[#This Row],[cedula]],EMPXSEXO[NODOC],EMPXSEXO[GENERO])</f>
        <v>M</v>
      </c>
      <c r="S132" s="61" t="e">
        <f>_xlfn.XLOOKUP(Tabla15[[#This Row],[nomdepto2]],Tabla21[LUGAR],Tabla21[CODLUGAR])</f>
        <v>#REF!</v>
      </c>
      <c r="T132">
        <v>1158</v>
      </c>
    </row>
    <row r="133" spans="1:20" hidden="1">
      <c r="A133" s="61" t="s">
        <v>2464</v>
      </c>
      <c r="B133" s="61" t="s">
        <v>2349</v>
      </c>
      <c r="C133" s="61" t="s">
        <v>2493</v>
      </c>
      <c r="D133" s="61" t="str">
        <f>Tabla15[[#This Row],[cedula]]&amp;Tabla15[[#This Row],[prog]]&amp;LEFT(Tabla15[[#This Row],[TIPO]],3)</f>
        <v>0160017104301SEG</v>
      </c>
      <c r="E133" s="61" t="e">
        <f>_xlfn.XLOOKUP(Tabla15[[#This Row],[CODIGO]],#REF!,#REF!,_xlfn.XLOOKUP(Tabla15[[#This Row],[CODIGO]],Tabla20[CODIGO],Tabla20[nombre],"BUSCAR"))</f>
        <v>#REF!</v>
      </c>
      <c r="F133" s="61" t="e">
        <f>_xlfn.XLOOKUP(Tabla15[[#This Row],[CODIGO]],#REF!,#REF!,_xlfn.XLOOKUP(Tabla15[[#This Row],[CODIGO]],Tabla20[CODIGO],Tabla20[cargo],"BUSCAR"))</f>
        <v>#REF!</v>
      </c>
      <c r="G133" s="110" t="e">
        <f>_xlfn.XLOOKUP(Tabla15[[#This Row],[cedula]],#REF!,#REF!,"X")</f>
        <v>#REF!</v>
      </c>
      <c r="H133" s="61" t="str">
        <f>_xlfn.XLOOKUP(Tabla15[[#This Row],[ctapresup]],TBLTIPO[cta],TBLTIPO[Tipo Empleado])</f>
        <v>SEGURIDAD</v>
      </c>
      <c r="I133" s="92">
        <f>_xlfn.XLOOKUP(Tabla15[[#This Row],[cedula]],TCARRERA[CEDULA],TCARRERA[CATEGORIA DEL SERVIDOR],0)</f>
        <v>0</v>
      </c>
      <c r="J1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3" s="61" t="e">
        <f>IF(ISTEXT(Tabla15[[#This Row],[CARRERA]]),Tabla15[[#This Row],[CARRERA]],Tabla15[[#This Row],[STATUS_01]])</f>
        <v>#REF!</v>
      </c>
      <c r="L133" s="78">
        <f>_xlfn.XLOOKUP(Tabla15[[#This Row],[CODIGO]],Tabla20[CODIGO],Tabla20[sbruto])</f>
        <v>10000</v>
      </c>
      <c r="M133" s="82">
        <f>_xlfn.XLOOKUP(Tabla15[[#This Row],[CODIGO]],Tabla20[CODIGO],Tabla20[Otros Descuentos])</f>
        <v>0</v>
      </c>
      <c r="N133" s="81">
        <f>_xlfn.XLOOKUP(Tabla15[[#This Row],[CODIGO]],Tabla20[CODIGO],Tabla20[sneto])</f>
        <v>10000</v>
      </c>
      <c r="O133" s="81" t="str">
        <f>_xlfn.XLOOKUP(Tabla15[[#This Row],[CODIGO]],Tabla20[CODIGO],Tabla20[PERIODO])</f>
        <v>08-2023</v>
      </c>
      <c r="P133" s="41">
        <f>Tabla15[[#This Row],[sbruto]]-SUM(Tabla15[[#This Row],[ISR]:[AFP]])-Tabla15[[#This Row],[SNETO]]</f>
        <v>0</v>
      </c>
      <c r="Q133" s="41">
        <f>_xlfn.XLOOKUP(Tabla15[[#This Row],[CODIGO]],Tabla20[CODIGO],Tabla20[ADP])</f>
        <v>0</v>
      </c>
      <c r="R133" s="61" t="str">
        <f>_xlfn.XLOOKUP(Tabla15[[#This Row],[cedula]],EMPXSEXO[NODOC],EMPXSEXO[GENERO])</f>
        <v>M</v>
      </c>
      <c r="S133" s="61" t="e">
        <f>_xlfn.XLOOKUP(Tabla15[[#This Row],[nomdepto2]],Tabla21[LUGAR],Tabla21[CODLUGAR])</f>
        <v>#REF!</v>
      </c>
      <c r="T133">
        <v>1161</v>
      </c>
    </row>
    <row r="134" spans="1:20" hidden="1">
      <c r="A134" s="61" t="s">
        <v>2465</v>
      </c>
      <c r="B134" s="61" t="s">
        <v>2333</v>
      </c>
      <c r="C134" s="61" t="s">
        <v>2493</v>
      </c>
      <c r="D134" s="61" t="str">
        <f>Tabla15[[#This Row],[cedula]]&amp;Tabla15[[#This Row],[prog]]&amp;LEFT(Tabla15[[#This Row],[TIPO]],3)</f>
        <v>0011738850401TRA</v>
      </c>
      <c r="E134" s="61" t="e">
        <f>_xlfn.XLOOKUP(Tabla15[[#This Row],[CODIGO]],#REF!,#REF!,_xlfn.XLOOKUP(Tabla15[[#This Row],[CODIGO]],Tabla20[CODIGO],Tabla20[nombre],"BUSCAR"))</f>
        <v>#REF!</v>
      </c>
      <c r="F134" s="61" t="e">
        <f>_xlfn.XLOOKUP(Tabla15[[#This Row],[CODIGO]],#REF!,#REF!,_xlfn.XLOOKUP(Tabla15[[#This Row],[CODIGO]],Tabla20[CODIGO],Tabla20[cargo],"BUSCAR"))</f>
        <v>#REF!</v>
      </c>
      <c r="G134" s="110" t="e">
        <f>_xlfn.XLOOKUP(Tabla15[[#This Row],[cedula]],#REF!,#REF!,"X")</f>
        <v>#REF!</v>
      </c>
      <c r="H134" s="61" t="str">
        <f>_xlfn.XLOOKUP(Tabla15[[#This Row],[ctapresup]],TBLTIPO[cta],TBLTIPO[Tipo Empleado])</f>
        <v>TRAMITE DE PENSION</v>
      </c>
      <c r="I134" s="92">
        <f>_xlfn.XLOOKUP(Tabla15[[#This Row],[cedula]],TCARRERA[CEDULA],TCARRERA[CATEGORIA DEL SERVIDOR],0)</f>
        <v>0</v>
      </c>
      <c r="J1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4" s="61" t="e">
        <f>IF(ISTEXT(Tabla15[[#This Row],[CARRERA]]),Tabla15[[#This Row],[CARRERA]],Tabla15[[#This Row],[STATUS_01]])</f>
        <v>#REF!</v>
      </c>
      <c r="L134" s="78">
        <f>_xlfn.XLOOKUP(Tabla15[[#This Row],[CODIGO]],Tabla20[CODIGO],Tabla20[sbruto])</f>
        <v>10000</v>
      </c>
      <c r="M134" s="82">
        <f>_xlfn.XLOOKUP(Tabla15[[#This Row],[CODIGO]],Tabla20[CODIGO],Tabla20[Otros Descuentos])</f>
        <v>75</v>
      </c>
      <c r="N134" s="78">
        <f>_xlfn.XLOOKUP(Tabla15[[#This Row],[CODIGO]],Tabla20[CODIGO],Tabla20[sneto])</f>
        <v>9334</v>
      </c>
      <c r="O134" s="78" t="str">
        <f>_xlfn.XLOOKUP(Tabla15[[#This Row],[CODIGO]],Tabla20[CODIGO],Tabla20[PERIODO])</f>
        <v>08-2023</v>
      </c>
      <c r="P134" s="41">
        <f>Tabla15[[#This Row],[sbruto]]-SUM(Tabla15[[#This Row],[ISR]:[AFP]])-Tabla15[[#This Row],[SNETO]]</f>
        <v>591</v>
      </c>
      <c r="Q134" s="41">
        <f>_xlfn.XLOOKUP(Tabla15[[#This Row],[CODIGO]],Tabla20[CODIGO],Tabla20[ADP])</f>
        <v>0</v>
      </c>
      <c r="R134" s="61" t="str">
        <f>_xlfn.XLOOKUP(Tabla15[[#This Row],[cedula]],EMPXSEXO[NODOC],EMPXSEXO[GENERO])</f>
        <v>F</v>
      </c>
      <c r="S134" s="61" t="e">
        <f>_xlfn.XLOOKUP(Tabla15[[#This Row],[nomdepto2]],Tabla21[LUGAR],Tabla21[CODLUGAR])</f>
        <v>#REF!</v>
      </c>
      <c r="T134">
        <v>1142</v>
      </c>
    </row>
    <row r="135" spans="1:20" hidden="1">
      <c r="A135" s="61" t="s">
        <v>2464</v>
      </c>
      <c r="B135" s="61" t="s">
        <v>2627</v>
      </c>
      <c r="C135" s="61" t="s">
        <v>2493</v>
      </c>
      <c r="D135" s="61" t="str">
        <f>Tabla15[[#This Row],[cedula]]&amp;Tabla15[[#This Row],[prog]]&amp;LEFT(Tabla15[[#This Row],[TIPO]],3)</f>
        <v>0011172303701SEG</v>
      </c>
      <c r="E135" s="61" t="e">
        <f>_xlfn.XLOOKUP(Tabla15[[#This Row],[CODIGO]],#REF!,#REF!,_xlfn.XLOOKUP(Tabla15[[#This Row],[CODIGO]],Tabla20[CODIGO],Tabla20[nombre],"BUSCAR"))</f>
        <v>#REF!</v>
      </c>
      <c r="F135" s="61" t="e">
        <f>_xlfn.XLOOKUP(Tabla15[[#This Row],[CODIGO]],#REF!,#REF!,_xlfn.XLOOKUP(Tabla15[[#This Row],[CODIGO]],Tabla20[CODIGO],Tabla20[cargo],"BUSCAR"))</f>
        <v>#REF!</v>
      </c>
      <c r="G135" s="110" t="e">
        <f>_xlfn.XLOOKUP(Tabla15[[#This Row],[cedula]],#REF!,#REF!,"X")</f>
        <v>#REF!</v>
      </c>
      <c r="H135" s="61" t="str">
        <f>_xlfn.XLOOKUP(Tabla15[[#This Row],[ctapresup]],TBLTIPO[cta],TBLTIPO[Tipo Empleado])</f>
        <v>SEGURIDAD</v>
      </c>
      <c r="I135" s="92">
        <f>_xlfn.XLOOKUP(Tabla15[[#This Row],[cedula]],TCARRERA[CEDULA],TCARRERA[CATEGORIA DEL SERVIDOR],0)</f>
        <v>0</v>
      </c>
      <c r="J1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5" s="61" t="e">
        <f>IF(ISTEXT(Tabla15[[#This Row],[CARRERA]]),Tabla15[[#This Row],[CARRERA]],Tabla15[[#This Row],[STATUS_01]])</f>
        <v>#REF!</v>
      </c>
      <c r="L135" s="78" t="e">
        <f>_xlfn.XLOOKUP(Tabla15[[#This Row],[CODIGO]],Tabla20[CODIGO],Tabla20[sbruto])</f>
        <v>#N/A</v>
      </c>
      <c r="M135" s="81" t="e">
        <f>_xlfn.XLOOKUP(Tabla15[[#This Row],[CODIGO]],Tabla20[CODIGO],Tabla20[Otros Descuentos])</f>
        <v>#N/A</v>
      </c>
      <c r="N135" s="78" t="e">
        <f>_xlfn.XLOOKUP(Tabla15[[#This Row],[CODIGO]],Tabla20[CODIGO],Tabla20[sneto])</f>
        <v>#N/A</v>
      </c>
      <c r="O135" s="78" t="e">
        <f>_xlfn.XLOOKUP(Tabla15[[#This Row],[CODIGO]],Tabla20[CODIGO],Tabla20[PERIODO])</f>
        <v>#N/A</v>
      </c>
      <c r="P135" s="41" t="e">
        <f>Tabla15[[#This Row],[sbruto]]-SUM(Tabla15[[#This Row],[ISR]:[AFP]])-Tabla15[[#This Row],[SNETO]]</f>
        <v>#N/A</v>
      </c>
      <c r="Q135" s="41" t="e">
        <f>_xlfn.XLOOKUP(Tabla15[[#This Row],[CODIGO]],Tabla20[CODIGO],Tabla20[ADP])</f>
        <v>#N/A</v>
      </c>
      <c r="R135" s="61" t="str">
        <f>_xlfn.XLOOKUP(Tabla15[[#This Row],[cedula]],EMPXSEXO[NODOC],EMPXSEXO[GENERO])</f>
        <v>M</v>
      </c>
      <c r="S135" s="61" t="e">
        <f>_xlfn.XLOOKUP(Tabla15[[#This Row],[nomdepto2]],Tabla21[LUGAR],Tabla21[CODLUGAR])</f>
        <v>#REF!</v>
      </c>
      <c r="T135">
        <v>1162</v>
      </c>
    </row>
    <row r="136" spans="1:20" hidden="1">
      <c r="A136" s="61" t="s">
        <v>2465</v>
      </c>
      <c r="B136" s="61" t="s">
        <v>2334</v>
      </c>
      <c r="C136" s="61" t="s">
        <v>2493</v>
      </c>
      <c r="D136" s="61" t="str">
        <f>Tabla15[[#This Row],[cedula]]&amp;Tabla15[[#This Row],[prog]]&amp;LEFT(Tabla15[[#This Row],[TIPO]],3)</f>
        <v>0130006496901TRA</v>
      </c>
      <c r="E136" s="61" t="e">
        <f>_xlfn.XLOOKUP(Tabla15[[#This Row],[CODIGO]],#REF!,#REF!,_xlfn.XLOOKUP(Tabla15[[#This Row],[CODIGO]],Tabla20[CODIGO],Tabla20[nombre],"BUSCAR"))</f>
        <v>#REF!</v>
      </c>
      <c r="F136" s="61" t="e">
        <f>_xlfn.XLOOKUP(Tabla15[[#This Row],[CODIGO]],#REF!,#REF!,_xlfn.XLOOKUP(Tabla15[[#This Row],[CODIGO]],Tabla20[CODIGO],Tabla20[cargo],"BUSCAR"))</f>
        <v>#REF!</v>
      </c>
      <c r="G136" s="110" t="e">
        <f>_xlfn.XLOOKUP(Tabla15[[#This Row],[cedula]],#REF!,#REF!,"X")</f>
        <v>#REF!</v>
      </c>
      <c r="H136" s="61" t="str">
        <f>_xlfn.XLOOKUP(Tabla15[[#This Row],[ctapresup]],TBLTIPO[cta],TBLTIPO[Tipo Empleado])</f>
        <v>TRAMITE DE PENSION</v>
      </c>
      <c r="I136" s="92">
        <f>_xlfn.XLOOKUP(Tabla15[[#This Row],[cedula]],TCARRERA[CEDULA],TCARRERA[CATEGORIA DEL SERVIDOR],0)</f>
        <v>0</v>
      </c>
      <c r="J1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6" s="61" t="e">
        <f>IF(ISTEXT(Tabla15[[#This Row],[CARRERA]]),Tabla15[[#This Row],[CARRERA]],Tabla15[[#This Row],[STATUS_01]])</f>
        <v>#REF!</v>
      </c>
      <c r="L136" s="78">
        <f>_xlfn.XLOOKUP(Tabla15[[#This Row],[CODIGO]],Tabla20[CODIGO],Tabla20[sbruto])</f>
        <v>10000</v>
      </c>
      <c r="M136" s="79">
        <f>_xlfn.XLOOKUP(Tabla15[[#This Row],[CODIGO]],Tabla20[CODIGO],Tabla20[Otros Descuentos])</f>
        <v>375</v>
      </c>
      <c r="N136" s="78">
        <f>_xlfn.XLOOKUP(Tabla15[[#This Row],[CODIGO]],Tabla20[CODIGO],Tabla20[sneto])</f>
        <v>9034</v>
      </c>
      <c r="O136" s="78" t="str">
        <f>_xlfn.XLOOKUP(Tabla15[[#This Row],[CODIGO]],Tabla20[CODIGO],Tabla20[PERIODO])</f>
        <v>08-2023</v>
      </c>
      <c r="P136" s="41">
        <f>Tabla15[[#This Row],[sbruto]]-SUM(Tabla15[[#This Row],[ISR]:[AFP]])-Tabla15[[#This Row],[SNETO]]</f>
        <v>591</v>
      </c>
      <c r="Q136" s="41">
        <f>_xlfn.XLOOKUP(Tabla15[[#This Row],[CODIGO]],Tabla20[CODIGO],Tabla20[ADP])</f>
        <v>0</v>
      </c>
      <c r="R136" s="61" t="str">
        <f>_xlfn.XLOOKUP(Tabla15[[#This Row],[cedula]],EMPXSEXO[NODOC],EMPXSEXO[GENERO])</f>
        <v>M</v>
      </c>
      <c r="S136" s="61" t="e">
        <f>_xlfn.XLOOKUP(Tabla15[[#This Row],[nomdepto2]],Tabla21[LUGAR],Tabla21[CODLUGAR])</f>
        <v>#REF!</v>
      </c>
      <c r="T136">
        <v>1143</v>
      </c>
    </row>
    <row r="137" spans="1:20">
      <c r="A137" s="61" t="s">
        <v>2463</v>
      </c>
      <c r="B137" s="61" t="s">
        <v>1080</v>
      </c>
      <c r="C137" s="61" t="s">
        <v>2493</v>
      </c>
      <c r="D137" s="61" t="str">
        <f>Tabla15[[#This Row],[cedula]]&amp;Tabla15[[#This Row],[prog]]&amp;LEFT(Tabla15[[#This Row],[TIPO]],3)</f>
        <v>0130012482101FIJ</v>
      </c>
      <c r="E137" s="61" t="e">
        <f>_xlfn.XLOOKUP(Tabla15[[#This Row],[CODIGO]],#REF!,#REF!,_xlfn.XLOOKUP(Tabla15[[#This Row],[CODIGO]],Tabla20[CODIGO],Tabla20[nombre],"BUSCAR"))</f>
        <v>#REF!</v>
      </c>
      <c r="F137" s="61" t="e">
        <f>_xlfn.XLOOKUP(Tabla15[[#This Row],[CODIGO]],#REF!,#REF!,_xlfn.XLOOKUP(Tabla15[[#This Row],[CODIGO]],Tabla20[CODIGO],Tabla20[cargo],"BUSCAR"))</f>
        <v>#REF!</v>
      </c>
      <c r="G137" s="110" t="e">
        <f>_xlfn.XLOOKUP(Tabla15[[#This Row],[cedula]],#REF!,#REF!,"X")</f>
        <v>#REF!</v>
      </c>
      <c r="H137" s="61" t="str">
        <f>_xlfn.XLOOKUP(Tabla15[[#This Row],[ctapresup]],TBLTIPO[cta],TBLTIPO[Tipo Empleado])</f>
        <v>FIJO</v>
      </c>
      <c r="I137" s="92" t="str">
        <f>_xlfn.XLOOKUP(Tabla15[[#This Row],[cedula]],TCARRERA[CEDULA],TCARRERA[CATEGORIA DEL SERVIDOR],0)</f>
        <v>CARRERA ADMINISTRATIVA</v>
      </c>
      <c r="J1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7" s="61" t="str">
        <f>IF(ISTEXT(Tabla15[[#This Row],[CARRERA]]),Tabla15[[#This Row],[CARRERA]],Tabla15[[#This Row],[STATUS_01]])</f>
        <v>CARRERA ADMINISTRATIVA</v>
      </c>
      <c r="L137" s="78">
        <f>_xlfn.XLOOKUP(Tabla15[[#This Row],[CODIGO]],Tabla20[CODIGO],Tabla20[sbruto])</f>
        <v>10000</v>
      </c>
      <c r="M137" s="81">
        <f>_xlfn.XLOOKUP(Tabla15[[#This Row],[CODIGO]],Tabla20[CODIGO],Tabla20[Otros Descuentos])</f>
        <v>75</v>
      </c>
      <c r="N137" s="78">
        <f>_xlfn.XLOOKUP(Tabla15[[#This Row],[CODIGO]],Tabla20[CODIGO],Tabla20[sneto])</f>
        <v>9334</v>
      </c>
      <c r="O137" s="78" t="str">
        <f>_xlfn.XLOOKUP(Tabla15[[#This Row],[CODIGO]],Tabla20[CODIGO],Tabla20[PERIODO])</f>
        <v>08-2023</v>
      </c>
      <c r="P137" s="41">
        <f>Tabla15[[#This Row],[sbruto]]-SUM(Tabla15[[#This Row],[ISR]:[AFP]])-Tabla15[[#This Row],[SNETO]]</f>
        <v>591</v>
      </c>
      <c r="Q137" s="41">
        <f>_xlfn.XLOOKUP(Tabla15[[#This Row],[CODIGO]],Tabla20[CODIGO],Tabla20[ADP])</f>
        <v>0</v>
      </c>
      <c r="R137" s="61" t="str">
        <f>_xlfn.XLOOKUP(Tabla15[[#This Row],[cedula]],EMPXSEXO[NODOC],EMPXSEXO[GENERO])</f>
        <v>M</v>
      </c>
      <c r="S137" s="61" t="e">
        <f>_xlfn.XLOOKUP(Tabla15[[#This Row],[nomdepto2]],Tabla21[LUGAR],Tabla21[CODLUGAR])</f>
        <v>#REF!</v>
      </c>
      <c r="T137">
        <v>35</v>
      </c>
    </row>
    <row r="138" spans="1:20" hidden="1">
      <c r="A138" s="61" t="s">
        <v>2464</v>
      </c>
      <c r="B138" s="61" t="s">
        <v>2635</v>
      </c>
      <c r="C138" s="61" t="s">
        <v>2493</v>
      </c>
      <c r="D138" s="61" t="str">
        <f>Tabla15[[#This Row],[cedula]]&amp;Tabla15[[#This Row],[prog]]&amp;LEFT(Tabla15[[#This Row],[TIPO]],3)</f>
        <v>2250060888401SEG</v>
      </c>
      <c r="E138" s="61" t="e">
        <f>_xlfn.XLOOKUP(Tabla15[[#This Row],[CODIGO]],#REF!,#REF!,_xlfn.XLOOKUP(Tabla15[[#This Row],[CODIGO]],Tabla20[CODIGO],Tabla20[nombre],"BUSCAR"))</f>
        <v>#REF!</v>
      </c>
      <c r="F138" s="61" t="e">
        <f>_xlfn.XLOOKUP(Tabla15[[#This Row],[CODIGO]],#REF!,#REF!,_xlfn.XLOOKUP(Tabla15[[#This Row],[CODIGO]],Tabla20[CODIGO],Tabla20[cargo],"BUSCAR"))</f>
        <v>#REF!</v>
      </c>
      <c r="G138" s="110" t="e">
        <f>_xlfn.XLOOKUP(Tabla15[[#This Row],[cedula]],#REF!,#REF!,"X")</f>
        <v>#REF!</v>
      </c>
      <c r="H138" s="61" t="str">
        <f>_xlfn.XLOOKUP(Tabla15[[#This Row],[ctapresup]],TBLTIPO[cta],TBLTIPO[Tipo Empleado])</f>
        <v>SEGURIDAD</v>
      </c>
      <c r="I138" s="92">
        <f>_xlfn.XLOOKUP(Tabla15[[#This Row],[cedula]],TCARRERA[CEDULA],TCARRERA[CATEGORIA DEL SERVIDOR],0)</f>
        <v>0</v>
      </c>
      <c r="J1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8" s="61" t="e">
        <f>IF(ISTEXT(Tabla15[[#This Row],[CARRERA]]),Tabla15[[#This Row],[CARRERA]],Tabla15[[#This Row],[STATUS_01]])</f>
        <v>#REF!</v>
      </c>
      <c r="L138" s="78">
        <f>_xlfn.XLOOKUP(Tabla15[[#This Row],[CODIGO]],Tabla20[CODIGO],Tabla20[sbruto])</f>
        <v>10000</v>
      </c>
      <c r="M138" s="81">
        <f>_xlfn.XLOOKUP(Tabla15[[#This Row],[CODIGO]],Tabla20[CODIGO],Tabla20[Otros Descuentos])</f>
        <v>0</v>
      </c>
      <c r="N138" s="78">
        <f>_xlfn.XLOOKUP(Tabla15[[#This Row],[CODIGO]],Tabla20[CODIGO],Tabla20[sneto])</f>
        <v>10000</v>
      </c>
      <c r="O138" s="78" t="str">
        <f>_xlfn.XLOOKUP(Tabla15[[#This Row],[CODIGO]],Tabla20[CODIGO],Tabla20[PERIODO])</f>
        <v>08-2023</v>
      </c>
      <c r="P138" s="41">
        <f>Tabla15[[#This Row],[sbruto]]-SUM(Tabla15[[#This Row],[ISR]:[AFP]])-Tabla15[[#This Row],[SNETO]]</f>
        <v>0</v>
      </c>
      <c r="Q138" s="41">
        <f>_xlfn.XLOOKUP(Tabla15[[#This Row],[CODIGO]],Tabla20[CODIGO],Tabla20[ADP])</f>
        <v>0</v>
      </c>
      <c r="R138" s="61" t="str">
        <f>_xlfn.XLOOKUP(Tabla15[[#This Row],[cedula]],EMPXSEXO[NODOC],EMPXSEXO[GENERO])</f>
        <v>F</v>
      </c>
      <c r="S138" s="61" t="e">
        <f>_xlfn.XLOOKUP(Tabla15[[#This Row],[nomdepto2]],Tabla21[LUGAR],Tabla21[CODLUGAR])</f>
        <v>#REF!</v>
      </c>
      <c r="T138">
        <v>1163</v>
      </c>
    </row>
    <row r="139" spans="1:20" hidden="1">
      <c r="A139" s="61" t="s">
        <v>2464</v>
      </c>
      <c r="B139" s="61" t="s">
        <v>2632</v>
      </c>
      <c r="C139" s="61" t="s">
        <v>2493</v>
      </c>
      <c r="D139" s="61" t="str">
        <f>Tabla15[[#This Row],[cedula]]&amp;Tabla15[[#This Row],[prog]]&amp;LEFT(Tabla15[[#This Row],[TIPO]],3)</f>
        <v>0260136992501SEG</v>
      </c>
      <c r="E139" s="61" t="e">
        <f>_xlfn.XLOOKUP(Tabla15[[#This Row],[CODIGO]],#REF!,#REF!,_xlfn.XLOOKUP(Tabla15[[#This Row],[CODIGO]],Tabla20[CODIGO],Tabla20[nombre],"BUSCAR"))</f>
        <v>#REF!</v>
      </c>
      <c r="F139" s="61" t="e">
        <f>_xlfn.XLOOKUP(Tabla15[[#This Row],[CODIGO]],#REF!,#REF!,_xlfn.XLOOKUP(Tabla15[[#This Row],[CODIGO]],Tabla20[CODIGO],Tabla20[cargo],"BUSCAR"))</f>
        <v>#REF!</v>
      </c>
      <c r="G139" s="110" t="e">
        <f>_xlfn.XLOOKUP(Tabla15[[#This Row],[cedula]],#REF!,#REF!,"X")</f>
        <v>#REF!</v>
      </c>
      <c r="H139" s="61" t="str">
        <f>_xlfn.XLOOKUP(Tabla15[[#This Row],[ctapresup]],TBLTIPO[cta],TBLTIPO[Tipo Empleado])</f>
        <v>SEGURIDAD</v>
      </c>
      <c r="I139" s="92">
        <f>_xlfn.XLOOKUP(Tabla15[[#This Row],[cedula]],TCARRERA[CEDULA],TCARRERA[CATEGORIA DEL SERVIDOR],0)</f>
        <v>0</v>
      </c>
      <c r="J1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9" s="61" t="e">
        <f>IF(ISTEXT(Tabla15[[#This Row],[CARRERA]]),Tabla15[[#This Row],[CARRERA]],Tabla15[[#This Row],[STATUS_01]])</f>
        <v>#REF!</v>
      </c>
      <c r="L139" s="78" t="e">
        <f>_xlfn.XLOOKUP(Tabla15[[#This Row],[CODIGO]],Tabla20[CODIGO],Tabla20[sbruto])</f>
        <v>#N/A</v>
      </c>
      <c r="M139" s="82" t="e">
        <f>_xlfn.XLOOKUP(Tabla15[[#This Row],[CODIGO]],Tabla20[CODIGO],Tabla20[Otros Descuentos])</f>
        <v>#N/A</v>
      </c>
      <c r="N139" s="81" t="e">
        <f>_xlfn.XLOOKUP(Tabla15[[#This Row],[CODIGO]],Tabla20[CODIGO],Tabla20[sneto])</f>
        <v>#N/A</v>
      </c>
      <c r="O139" s="81" t="e">
        <f>_xlfn.XLOOKUP(Tabla15[[#This Row],[CODIGO]],Tabla20[CODIGO],Tabla20[PERIODO])</f>
        <v>#N/A</v>
      </c>
      <c r="P139" s="41" t="e">
        <f>Tabla15[[#This Row],[sbruto]]-SUM(Tabla15[[#This Row],[ISR]:[AFP]])-Tabla15[[#This Row],[SNETO]]</f>
        <v>#N/A</v>
      </c>
      <c r="Q139" s="41" t="e">
        <f>_xlfn.XLOOKUP(Tabla15[[#This Row],[CODIGO]],Tabla20[CODIGO],Tabla20[ADP])</f>
        <v>#N/A</v>
      </c>
      <c r="R139" s="61" t="str">
        <f>_xlfn.XLOOKUP(Tabla15[[#This Row],[cedula]],EMPXSEXO[NODOC],EMPXSEXO[GENERO])</f>
        <v>M</v>
      </c>
      <c r="S139" s="61" t="e">
        <f>_xlfn.XLOOKUP(Tabla15[[#This Row],[nomdepto2]],Tabla21[LUGAR],Tabla21[CODLUGAR])</f>
        <v>#REF!</v>
      </c>
      <c r="T139">
        <v>1164</v>
      </c>
    </row>
    <row r="140" spans="1:20" hidden="1">
      <c r="A140" s="61" t="s">
        <v>2464</v>
      </c>
      <c r="B140" s="61" t="s">
        <v>2352</v>
      </c>
      <c r="C140" s="61" t="s">
        <v>2493</v>
      </c>
      <c r="D140" s="61" t="str">
        <f>Tabla15[[#This Row],[cedula]]&amp;Tabla15[[#This Row],[prog]]&amp;LEFT(Tabla15[[#This Row],[TIPO]],3)</f>
        <v>0110042861201SEG</v>
      </c>
      <c r="E140" s="61" t="e">
        <f>_xlfn.XLOOKUP(Tabla15[[#This Row],[CODIGO]],#REF!,#REF!,_xlfn.XLOOKUP(Tabla15[[#This Row],[CODIGO]],Tabla20[CODIGO],Tabla20[nombre],"BUSCAR"))</f>
        <v>#REF!</v>
      </c>
      <c r="F140" s="61" t="e">
        <f>_xlfn.XLOOKUP(Tabla15[[#This Row],[CODIGO]],#REF!,#REF!,_xlfn.XLOOKUP(Tabla15[[#This Row],[CODIGO]],Tabla20[CODIGO],Tabla20[cargo],"BUSCAR"))</f>
        <v>#REF!</v>
      </c>
      <c r="G140" s="110" t="e">
        <f>_xlfn.XLOOKUP(Tabla15[[#This Row],[cedula]],#REF!,#REF!,"X")</f>
        <v>#REF!</v>
      </c>
      <c r="H140" s="61" t="str">
        <f>_xlfn.XLOOKUP(Tabla15[[#This Row],[ctapresup]],TBLTIPO[cta],TBLTIPO[Tipo Empleado])</f>
        <v>SEGURIDAD</v>
      </c>
      <c r="I140" s="92">
        <f>_xlfn.XLOOKUP(Tabla15[[#This Row],[cedula]],TCARRERA[CEDULA],TCARRERA[CATEGORIA DEL SERVIDOR],0)</f>
        <v>0</v>
      </c>
      <c r="J1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0" s="61" t="e">
        <f>IF(ISTEXT(Tabla15[[#This Row],[CARRERA]]),Tabla15[[#This Row],[CARRERA]],Tabla15[[#This Row],[STATUS_01]])</f>
        <v>#REF!</v>
      </c>
      <c r="L140" s="78">
        <f>_xlfn.XLOOKUP(Tabla15[[#This Row],[CODIGO]],Tabla20[CODIGO],Tabla20[sbruto])</f>
        <v>10000</v>
      </c>
      <c r="M140" s="78">
        <f>_xlfn.XLOOKUP(Tabla15[[#This Row],[CODIGO]],Tabla20[CODIGO],Tabla20[Otros Descuentos])</f>
        <v>0</v>
      </c>
      <c r="N140" s="78">
        <f>_xlfn.XLOOKUP(Tabla15[[#This Row],[CODIGO]],Tabla20[CODIGO],Tabla20[sneto])</f>
        <v>10000</v>
      </c>
      <c r="O140" s="78" t="str">
        <f>_xlfn.XLOOKUP(Tabla15[[#This Row],[CODIGO]],Tabla20[CODIGO],Tabla20[PERIODO])</f>
        <v>08-2023</v>
      </c>
      <c r="P140" s="41">
        <f>Tabla15[[#This Row],[sbruto]]-SUM(Tabla15[[#This Row],[ISR]:[AFP]])-Tabla15[[#This Row],[SNETO]]</f>
        <v>0</v>
      </c>
      <c r="Q140" s="41">
        <f>_xlfn.XLOOKUP(Tabla15[[#This Row],[CODIGO]],Tabla20[CODIGO],Tabla20[ADP])</f>
        <v>0</v>
      </c>
      <c r="R140" s="61" t="str">
        <f>_xlfn.XLOOKUP(Tabla15[[#This Row],[cedula]],EMPXSEXO[NODOC],EMPXSEXO[GENERO])</f>
        <v>M</v>
      </c>
      <c r="S140" s="61" t="e">
        <f>_xlfn.XLOOKUP(Tabla15[[#This Row],[nomdepto2]],Tabla21[LUGAR],Tabla21[CODLUGAR])</f>
        <v>#REF!</v>
      </c>
      <c r="T140">
        <v>1165</v>
      </c>
    </row>
    <row r="141" spans="1:20">
      <c r="A141" s="61" t="s">
        <v>2463</v>
      </c>
      <c r="B141" s="61" t="s">
        <v>1721</v>
      </c>
      <c r="C141" s="61" t="s">
        <v>2493</v>
      </c>
      <c r="D141" s="61" t="str">
        <f>Tabla15[[#This Row],[cedula]]&amp;Tabla15[[#This Row],[prog]]&amp;LEFT(Tabla15[[#This Row],[TIPO]],3)</f>
        <v>0010564313401FIJ</v>
      </c>
      <c r="E141" s="61" t="e">
        <f>_xlfn.XLOOKUP(Tabla15[[#This Row],[CODIGO]],#REF!,#REF!,_xlfn.XLOOKUP(Tabla15[[#This Row],[CODIGO]],Tabla20[CODIGO],Tabla20[nombre],"BUSCAR"))</f>
        <v>#REF!</v>
      </c>
      <c r="F141" s="61" t="e">
        <f>_xlfn.XLOOKUP(Tabla15[[#This Row],[CODIGO]],#REF!,#REF!,_xlfn.XLOOKUP(Tabla15[[#This Row],[CODIGO]],Tabla20[CODIGO],Tabla20[cargo],"BUSCAR"))</f>
        <v>#REF!</v>
      </c>
      <c r="G141" s="110" t="e">
        <f>_xlfn.XLOOKUP(Tabla15[[#This Row],[cedula]],#REF!,#REF!,"X")</f>
        <v>#REF!</v>
      </c>
      <c r="H141" s="61" t="str">
        <f>_xlfn.XLOOKUP(Tabla15[[#This Row],[ctapresup]],TBLTIPO[cta],TBLTIPO[Tipo Empleado])</f>
        <v>FIJO</v>
      </c>
      <c r="I141" s="92">
        <f>_xlfn.XLOOKUP(Tabla15[[#This Row],[cedula]],TCARRERA[CEDULA],TCARRERA[CATEGORIA DEL SERVIDOR],0)</f>
        <v>0</v>
      </c>
      <c r="J1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1" s="61" t="e">
        <f>IF(ISTEXT(Tabla15[[#This Row],[CARRERA]]),Tabla15[[#This Row],[CARRERA]],Tabla15[[#This Row],[STATUS_01]])</f>
        <v>#REF!</v>
      </c>
      <c r="L141" s="78">
        <f>_xlfn.XLOOKUP(Tabla15[[#This Row],[CODIGO]],Tabla20[CODIGO],Tabla20[sbruto])</f>
        <v>10000</v>
      </c>
      <c r="M141" s="79">
        <f>_xlfn.XLOOKUP(Tabla15[[#This Row],[CODIGO]],Tabla20[CODIGO],Tabla20[Otros Descuentos])</f>
        <v>325</v>
      </c>
      <c r="N141" s="78">
        <f>_xlfn.XLOOKUP(Tabla15[[#This Row],[CODIGO]],Tabla20[CODIGO],Tabla20[sneto])</f>
        <v>9084</v>
      </c>
      <c r="O141" s="78" t="str">
        <f>_xlfn.XLOOKUP(Tabla15[[#This Row],[CODIGO]],Tabla20[CODIGO],Tabla20[PERIODO])</f>
        <v>08-2023</v>
      </c>
      <c r="P141" s="41">
        <f>Tabla15[[#This Row],[sbruto]]-SUM(Tabla15[[#This Row],[ISR]:[AFP]])-Tabla15[[#This Row],[SNETO]]</f>
        <v>591</v>
      </c>
      <c r="Q141" s="41">
        <f>_xlfn.XLOOKUP(Tabla15[[#This Row],[CODIGO]],Tabla20[CODIGO],Tabla20[ADP])</f>
        <v>0</v>
      </c>
      <c r="R141" s="61" t="str">
        <f>_xlfn.XLOOKUP(Tabla15[[#This Row],[cedula]],EMPXSEXO[NODOC],EMPXSEXO[GENERO])</f>
        <v>M</v>
      </c>
      <c r="S141" s="61" t="e">
        <f>_xlfn.XLOOKUP(Tabla15[[#This Row],[nomdepto2]],Tabla21[LUGAR],Tabla21[CODLUGAR])</f>
        <v>#REF!</v>
      </c>
      <c r="T141">
        <v>38</v>
      </c>
    </row>
    <row r="142" spans="1:20" hidden="1">
      <c r="A142" s="61" t="s">
        <v>2464</v>
      </c>
      <c r="B142" s="61" t="s">
        <v>3296</v>
      </c>
      <c r="C142" s="61" t="s">
        <v>2493</v>
      </c>
      <c r="D142" s="61" t="str">
        <f>Tabla15[[#This Row],[cedula]]&amp;Tabla15[[#This Row],[prog]]&amp;LEFT(Tabla15[[#This Row],[TIPO]],3)</f>
        <v>4021881970001SEG</v>
      </c>
      <c r="E142" s="61" t="e">
        <f>_xlfn.XLOOKUP(Tabla15[[#This Row],[CODIGO]],#REF!,#REF!,_xlfn.XLOOKUP(Tabla15[[#This Row],[CODIGO]],Tabla20[CODIGO],Tabla20[nombre],"BUSCAR"))</f>
        <v>#REF!</v>
      </c>
      <c r="F142" s="61" t="e">
        <f>_xlfn.XLOOKUP(Tabla15[[#This Row],[CODIGO]],#REF!,#REF!,_xlfn.XLOOKUP(Tabla15[[#This Row],[CODIGO]],Tabla20[CODIGO],Tabla20[cargo],"BUSCAR"))</f>
        <v>#REF!</v>
      </c>
      <c r="G142" s="110" t="e">
        <f>_xlfn.XLOOKUP(Tabla15[[#This Row],[cedula]],#REF!,#REF!,"X")</f>
        <v>#REF!</v>
      </c>
      <c r="H142" s="61" t="str">
        <f>_xlfn.XLOOKUP(Tabla15[[#This Row],[ctapresup]],TBLTIPO[cta],TBLTIPO[Tipo Empleado])</f>
        <v>SEGURIDAD</v>
      </c>
      <c r="I142" s="92">
        <f>_xlfn.XLOOKUP(Tabla15[[#This Row],[cedula]],TCARRERA[CEDULA],TCARRERA[CATEGORIA DEL SERVIDOR],0)</f>
        <v>0</v>
      </c>
      <c r="J14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2" s="61" t="e">
        <f>IF(ISTEXT(Tabla15[[#This Row],[CARRERA]]),Tabla15[[#This Row],[CARRERA]],Tabla15[[#This Row],[STATUS_01]])</f>
        <v>#REF!</v>
      </c>
      <c r="L142" s="78">
        <f>_xlfn.XLOOKUP(Tabla15[[#This Row],[CODIGO]],Tabla20[CODIGO],Tabla20[sbruto])</f>
        <v>10000</v>
      </c>
      <c r="M142" s="82">
        <f>_xlfn.XLOOKUP(Tabla15[[#This Row],[CODIGO]],Tabla20[CODIGO],Tabla20[Otros Descuentos])</f>
        <v>0</v>
      </c>
      <c r="N142" s="78">
        <f>_xlfn.XLOOKUP(Tabla15[[#This Row],[CODIGO]],Tabla20[CODIGO],Tabla20[sneto])</f>
        <v>10000</v>
      </c>
      <c r="O142" s="78" t="str">
        <f>_xlfn.XLOOKUP(Tabla15[[#This Row],[CODIGO]],Tabla20[CODIGO],Tabla20[PERIODO])</f>
        <v>08-2023</v>
      </c>
      <c r="P142" s="41">
        <f>Tabla15[[#This Row],[sbruto]]-SUM(Tabla15[[#This Row],[ISR]:[AFP]])-Tabla15[[#This Row],[SNETO]]</f>
        <v>0</v>
      </c>
      <c r="Q142" s="41">
        <f>_xlfn.XLOOKUP(Tabla15[[#This Row],[CODIGO]],Tabla20[CODIGO],Tabla20[ADP])</f>
        <v>0</v>
      </c>
      <c r="R142" s="61" t="str">
        <f>_xlfn.XLOOKUP(Tabla15[[#This Row],[cedula]],EMPXSEXO[NODOC],EMPXSEXO[GENERO])</f>
        <v>F</v>
      </c>
      <c r="S142" s="61" t="e">
        <f>_xlfn.XLOOKUP(Tabla15[[#This Row],[nomdepto2]],Tabla21[LUGAR],Tabla21[CODLUGAR])</f>
        <v>#REF!</v>
      </c>
      <c r="T142">
        <v>1166</v>
      </c>
    </row>
    <row r="143" spans="1:20" hidden="1">
      <c r="A143" s="61" t="s">
        <v>2464</v>
      </c>
      <c r="B143" s="61" t="s">
        <v>2354</v>
      </c>
      <c r="C143" s="61" t="s">
        <v>2493</v>
      </c>
      <c r="D143" s="61" t="str">
        <f>Tabla15[[#This Row],[cedula]]&amp;Tabla15[[#This Row],[prog]]&amp;LEFT(Tabla15[[#This Row],[TIPO]],3)</f>
        <v>0050046701401SEG</v>
      </c>
      <c r="E143" s="61" t="e">
        <f>_xlfn.XLOOKUP(Tabla15[[#This Row],[CODIGO]],#REF!,#REF!,_xlfn.XLOOKUP(Tabla15[[#This Row],[CODIGO]],Tabla20[CODIGO],Tabla20[nombre],"BUSCAR"))</f>
        <v>#REF!</v>
      </c>
      <c r="F143" s="61" t="e">
        <f>_xlfn.XLOOKUP(Tabla15[[#This Row],[CODIGO]],#REF!,#REF!,_xlfn.XLOOKUP(Tabla15[[#This Row],[CODIGO]],Tabla20[CODIGO],Tabla20[cargo],"BUSCAR"))</f>
        <v>#REF!</v>
      </c>
      <c r="G143" s="110" t="e">
        <f>_xlfn.XLOOKUP(Tabla15[[#This Row],[cedula]],#REF!,#REF!,"X")</f>
        <v>#REF!</v>
      </c>
      <c r="H143" s="61" t="str">
        <f>_xlfn.XLOOKUP(Tabla15[[#This Row],[ctapresup]],TBLTIPO[cta],TBLTIPO[Tipo Empleado])</f>
        <v>SEGURIDAD</v>
      </c>
      <c r="I143" s="92">
        <f>_xlfn.XLOOKUP(Tabla15[[#This Row],[cedula]],TCARRERA[CEDULA],TCARRERA[CATEGORIA DEL SERVIDOR],0)</f>
        <v>0</v>
      </c>
      <c r="J14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3" s="61" t="e">
        <f>IF(ISTEXT(Tabla15[[#This Row],[CARRERA]]),Tabla15[[#This Row],[CARRERA]],Tabla15[[#This Row],[STATUS_01]])</f>
        <v>#REF!</v>
      </c>
      <c r="L143" s="78">
        <f>_xlfn.XLOOKUP(Tabla15[[#This Row],[CODIGO]],Tabla20[CODIGO],Tabla20[sbruto])</f>
        <v>10000</v>
      </c>
      <c r="M143" s="82">
        <f>_xlfn.XLOOKUP(Tabla15[[#This Row],[CODIGO]],Tabla20[CODIGO],Tabla20[Otros Descuentos])</f>
        <v>0</v>
      </c>
      <c r="N143" s="78">
        <f>_xlfn.XLOOKUP(Tabla15[[#This Row],[CODIGO]],Tabla20[CODIGO],Tabla20[sneto])</f>
        <v>10000</v>
      </c>
      <c r="O143" s="78" t="str">
        <f>_xlfn.XLOOKUP(Tabla15[[#This Row],[CODIGO]],Tabla20[CODIGO],Tabla20[PERIODO])</f>
        <v>08-2023</v>
      </c>
      <c r="P143" s="41">
        <f>Tabla15[[#This Row],[sbruto]]-SUM(Tabla15[[#This Row],[ISR]:[AFP]])-Tabla15[[#This Row],[SNETO]]</f>
        <v>0</v>
      </c>
      <c r="Q143" s="41">
        <f>_xlfn.XLOOKUP(Tabla15[[#This Row],[CODIGO]],Tabla20[CODIGO],Tabla20[ADP])</f>
        <v>0</v>
      </c>
      <c r="R143" s="61" t="str">
        <f>_xlfn.XLOOKUP(Tabla15[[#This Row],[cedula]],EMPXSEXO[NODOC],EMPXSEXO[GENERO])</f>
        <v>F</v>
      </c>
      <c r="S143" s="61" t="e">
        <f>_xlfn.XLOOKUP(Tabla15[[#This Row],[nomdepto2]],Tabla21[LUGAR],Tabla21[CODLUGAR])</f>
        <v>#REF!</v>
      </c>
      <c r="T143">
        <v>1167</v>
      </c>
    </row>
    <row r="144" spans="1:20" hidden="1">
      <c r="A144" s="61" t="s">
        <v>2464</v>
      </c>
      <c r="B144" s="61" t="s">
        <v>2356</v>
      </c>
      <c r="C144" s="61" t="s">
        <v>2493</v>
      </c>
      <c r="D144" s="61" t="str">
        <f>Tabla15[[#This Row],[cedula]]&amp;Tabla15[[#This Row],[prog]]&amp;LEFT(Tabla15[[#This Row],[TIPO]],3)</f>
        <v>4022840810601SEG</v>
      </c>
      <c r="E144" s="61" t="e">
        <f>_xlfn.XLOOKUP(Tabla15[[#This Row],[CODIGO]],#REF!,#REF!,_xlfn.XLOOKUP(Tabla15[[#This Row],[CODIGO]],Tabla20[CODIGO],Tabla20[nombre],"BUSCAR"))</f>
        <v>#REF!</v>
      </c>
      <c r="F144" s="61" t="e">
        <f>_xlfn.XLOOKUP(Tabla15[[#This Row],[CODIGO]],#REF!,#REF!,_xlfn.XLOOKUP(Tabla15[[#This Row],[CODIGO]],Tabla20[CODIGO],Tabla20[cargo],"BUSCAR"))</f>
        <v>#REF!</v>
      </c>
      <c r="G144" s="110" t="e">
        <f>_xlfn.XLOOKUP(Tabla15[[#This Row],[cedula]],#REF!,#REF!,"X")</f>
        <v>#REF!</v>
      </c>
      <c r="H144" s="61" t="str">
        <f>_xlfn.XLOOKUP(Tabla15[[#This Row],[ctapresup]],TBLTIPO[cta],TBLTIPO[Tipo Empleado])</f>
        <v>SEGURIDAD</v>
      </c>
      <c r="I144" s="92">
        <f>_xlfn.XLOOKUP(Tabla15[[#This Row],[cedula]],TCARRERA[CEDULA],TCARRERA[CATEGORIA DEL SERVIDOR],0)</f>
        <v>0</v>
      </c>
      <c r="J1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4" s="61" t="e">
        <f>IF(ISTEXT(Tabla15[[#This Row],[CARRERA]]),Tabla15[[#This Row],[CARRERA]],Tabla15[[#This Row],[STATUS_01]])</f>
        <v>#REF!</v>
      </c>
      <c r="L144" s="78">
        <f>_xlfn.XLOOKUP(Tabla15[[#This Row],[CODIGO]],Tabla20[CODIGO],Tabla20[sbruto])</f>
        <v>10000</v>
      </c>
      <c r="M144" s="81">
        <f>_xlfn.XLOOKUP(Tabla15[[#This Row],[CODIGO]],Tabla20[CODIGO],Tabla20[Otros Descuentos])</f>
        <v>0</v>
      </c>
      <c r="N144" s="81">
        <f>_xlfn.XLOOKUP(Tabla15[[#This Row],[CODIGO]],Tabla20[CODIGO],Tabla20[sneto])</f>
        <v>10000</v>
      </c>
      <c r="O144" s="81" t="str">
        <f>_xlfn.XLOOKUP(Tabla15[[#This Row],[CODIGO]],Tabla20[CODIGO],Tabla20[PERIODO])</f>
        <v>08-2023</v>
      </c>
      <c r="P144" s="41">
        <f>Tabla15[[#This Row],[sbruto]]-SUM(Tabla15[[#This Row],[ISR]:[AFP]])-Tabla15[[#This Row],[SNETO]]</f>
        <v>0</v>
      </c>
      <c r="Q144" s="41">
        <f>_xlfn.XLOOKUP(Tabla15[[#This Row],[CODIGO]],Tabla20[CODIGO],Tabla20[ADP])</f>
        <v>0</v>
      </c>
      <c r="R144" s="61" t="str">
        <f>_xlfn.XLOOKUP(Tabla15[[#This Row],[cedula]],EMPXSEXO[NODOC],EMPXSEXO[GENERO])</f>
        <v>F</v>
      </c>
      <c r="S144" s="61" t="e">
        <f>_xlfn.XLOOKUP(Tabla15[[#This Row],[nomdepto2]],Tabla21[LUGAR],Tabla21[CODLUGAR])</f>
        <v>#REF!</v>
      </c>
      <c r="T144">
        <v>1170</v>
      </c>
    </row>
    <row r="145" spans="1:20" hidden="1">
      <c r="A145" s="61" t="s">
        <v>2464</v>
      </c>
      <c r="B145" s="61" t="s">
        <v>2359</v>
      </c>
      <c r="C145" s="61" t="s">
        <v>2493</v>
      </c>
      <c r="D145" s="61" t="str">
        <f>Tabla15[[#This Row],[cedula]]&amp;Tabla15[[#This Row],[prog]]&amp;LEFT(Tabla15[[#This Row],[TIPO]],3)</f>
        <v>0160017215701SEG</v>
      </c>
      <c r="E145" s="61" t="e">
        <f>_xlfn.XLOOKUP(Tabla15[[#This Row],[CODIGO]],#REF!,#REF!,_xlfn.XLOOKUP(Tabla15[[#This Row],[CODIGO]],Tabla20[CODIGO],Tabla20[nombre],"BUSCAR"))</f>
        <v>#REF!</v>
      </c>
      <c r="F145" s="61" t="e">
        <f>_xlfn.XLOOKUP(Tabla15[[#This Row],[CODIGO]],#REF!,#REF!,_xlfn.XLOOKUP(Tabla15[[#This Row],[CODIGO]],Tabla20[CODIGO],Tabla20[cargo],"BUSCAR"))</f>
        <v>#REF!</v>
      </c>
      <c r="G145" s="110" t="e">
        <f>_xlfn.XLOOKUP(Tabla15[[#This Row],[cedula]],#REF!,#REF!,"X")</f>
        <v>#REF!</v>
      </c>
      <c r="H145" s="61" t="str">
        <f>_xlfn.XLOOKUP(Tabla15[[#This Row],[ctapresup]],TBLTIPO[cta],TBLTIPO[Tipo Empleado])</f>
        <v>SEGURIDAD</v>
      </c>
      <c r="I145" s="92">
        <f>_xlfn.XLOOKUP(Tabla15[[#This Row],[cedula]],TCARRERA[CEDULA],TCARRERA[CATEGORIA DEL SERVIDOR],0)</f>
        <v>0</v>
      </c>
      <c r="J1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5" s="61" t="e">
        <f>IF(ISTEXT(Tabla15[[#This Row],[CARRERA]]),Tabla15[[#This Row],[CARRERA]],Tabla15[[#This Row],[STATUS_01]])</f>
        <v>#REF!</v>
      </c>
      <c r="L145" s="78">
        <f>_xlfn.XLOOKUP(Tabla15[[#This Row],[CODIGO]],Tabla20[CODIGO],Tabla20[sbruto])</f>
        <v>10000</v>
      </c>
      <c r="M145" s="78">
        <f>_xlfn.XLOOKUP(Tabla15[[#This Row],[CODIGO]],Tabla20[CODIGO],Tabla20[Otros Descuentos])</f>
        <v>0</v>
      </c>
      <c r="N145" s="78">
        <f>_xlfn.XLOOKUP(Tabla15[[#This Row],[CODIGO]],Tabla20[CODIGO],Tabla20[sneto])</f>
        <v>10000</v>
      </c>
      <c r="O145" s="78" t="str">
        <f>_xlfn.XLOOKUP(Tabla15[[#This Row],[CODIGO]],Tabla20[CODIGO],Tabla20[PERIODO])</f>
        <v>08-2023</v>
      </c>
      <c r="P145" s="41">
        <f>Tabla15[[#This Row],[sbruto]]-SUM(Tabla15[[#This Row],[ISR]:[AFP]])-Tabla15[[#This Row],[SNETO]]</f>
        <v>0</v>
      </c>
      <c r="Q145" s="41">
        <f>_xlfn.XLOOKUP(Tabla15[[#This Row],[CODIGO]],Tabla20[CODIGO],Tabla20[ADP])</f>
        <v>0</v>
      </c>
      <c r="R145" s="61" t="str">
        <f>_xlfn.XLOOKUP(Tabla15[[#This Row],[cedula]],EMPXSEXO[NODOC],EMPXSEXO[GENERO])</f>
        <v>M</v>
      </c>
      <c r="S145" s="61" t="e">
        <f>_xlfn.XLOOKUP(Tabla15[[#This Row],[nomdepto2]],Tabla21[LUGAR],Tabla21[CODLUGAR])</f>
        <v>#REF!</v>
      </c>
      <c r="T145">
        <v>1171</v>
      </c>
    </row>
    <row r="146" spans="1:20" hidden="1">
      <c r="A146" s="61" t="s">
        <v>2464</v>
      </c>
      <c r="B146" s="61" t="s">
        <v>2360</v>
      </c>
      <c r="C146" s="61" t="s">
        <v>2493</v>
      </c>
      <c r="D146" s="61" t="str">
        <f>Tabla15[[#This Row],[cedula]]&amp;Tabla15[[#This Row],[prog]]&amp;LEFT(Tabla15[[#This Row],[TIPO]],3)</f>
        <v>0010499692101SEG</v>
      </c>
      <c r="E146" s="61" t="e">
        <f>_xlfn.XLOOKUP(Tabla15[[#This Row],[CODIGO]],#REF!,#REF!,_xlfn.XLOOKUP(Tabla15[[#This Row],[CODIGO]],Tabla20[CODIGO],Tabla20[nombre],"BUSCAR"))</f>
        <v>#REF!</v>
      </c>
      <c r="F146" s="61" t="e">
        <f>_xlfn.XLOOKUP(Tabla15[[#This Row],[CODIGO]],#REF!,#REF!,_xlfn.XLOOKUP(Tabla15[[#This Row],[CODIGO]],Tabla20[CODIGO],Tabla20[cargo],"BUSCAR"))</f>
        <v>#REF!</v>
      </c>
      <c r="G146" s="110" t="e">
        <f>_xlfn.XLOOKUP(Tabla15[[#This Row],[cedula]],#REF!,#REF!,"X")</f>
        <v>#REF!</v>
      </c>
      <c r="H146" s="61" t="str">
        <f>_xlfn.XLOOKUP(Tabla15[[#This Row],[ctapresup]],TBLTIPO[cta],TBLTIPO[Tipo Empleado])</f>
        <v>SEGURIDAD</v>
      </c>
      <c r="I146" s="92">
        <f>_xlfn.XLOOKUP(Tabla15[[#This Row],[cedula]],TCARRERA[CEDULA],TCARRERA[CATEGORIA DEL SERVIDOR],0)</f>
        <v>0</v>
      </c>
      <c r="J1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6" s="61" t="e">
        <f>IF(ISTEXT(Tabla15[[#This Row],[CARRERA]]),Tabla15[[#This Row],[CARRERA]],Tabla15[[#This Row],[STATUS_01]])</f>
        <v>#REF!</v>
      </c>
      <c r="L146" s="78">
        <f>_xlfn.XLOOKUP(Tabla15[[#This Row],[CODIGO]],Tabla20[CODIGO],Tabla20[sbruto])</f>
        <v>10000</v>
      </c>
      <c r="M146" s="81">
        <f>_xlfn.XLOOKUP(Tabla15[[#This Row],[CODIGO]],Tabla20[CODIGO],Tabla20[Otros Descuentos])</f>
        <v>0</v>
      </c>
      <c r="N146" s="78">
        <f>_xlfn.XLOOKUP(Tabla15[[#This Row],[CODIGO]],Tabla20[CODIGO],Tabla20[sneto])</f>
        <v>10000</v>
      </c>
      <c r="O146" s="78" t="str">
        <f>_xlfn.XLOOKUP(Tabla15[[#This Row],[CODIGO]],Tabla20[CODIGO],Tabla20[PERIODO])</f>
        <v>08-2023</v>
      </c>
      <c r="P146" s="41">
        <f>Tabla15[[#This Row],[sbruto]]-SUM(Tabla15[[#This Row],[ISR]:[AFP]])-Tabla15[[#This Row],[SNETO]]</f>
        <v>0</v>
      </c>
      <c r="Q146" s="41">
        <f>_xlfn.XLOOKUP(Tabla15[[#This Row],[CODIGO]],Tabla20[CODIGO],Tabla20[ADP])</f>
        <v>0</v>
      </c>
      <c r="R146" s="61" t="str">
        <f>_xlfn.XLOOKUP(Tabla15[[#This Row],[cedula]],EMPXSEXO[NODOC],EMPXSEXO[GENERO])</f>
        <v>M</v>
      </c>
      <c r="S146" s="61" t="e">
        <f>_xlfn.XLOOKUP(Tabla15[[#This Row],[nomdepto2]],Tabla21[LUGAR],Tabla21[CODLUGAR])</f>
        <v>#REF!</v>
      </c>
      <c r="T146">
        <v>1172</v>
      </c>
    </row>
    <row r="147" spans="1:20" hidden="1">
      <c r="A147" s="61" t="s">
        <v>2464</v>
      </c>
      <c r="B147" s="61" t="s">
        <v>3149</v>
      </c>
      <c r="C147" s="61" t="s">
        <v>2493</v>
      </c>
      <c r="D147" s="61" t="str">
        <f>Tabla15[[#This Row],[cedula]]&amp;Tabla15[[#This Row],[prog]]&amp;LEFT(Tabla15[[#This Row],[TIPO]],3)</f>
        <v>0650033824601SEG</v>
      </c>
      <c r="E147" s="61" t="e">
        <f>_xlfn.XLOOKUP(Tabla15[[#This Row],[CODIGO]],#REF!,#REF!,_xlfn.XLOOKUP(Tabla15[[#This Row],[CODIGO]],Tabla20[CODIGO],Tabla20[nombre],"BUSCAR"))</f>
        <v>#REF!</v>
      </c>
      <c r="F147" s="61" t="e">
        <f>_xlfn.XLOOKUP(Tabla15[[#This Row],[CODIGO]],#REF!,#REF!,_xlfn.XLOOKUP(Tabla15[[#This Row],[CODIGO]],Tabla20[CODIGO],Tabla20[cargo],"BUSCAR"))</f>
        <v>#REF!</v>
      </c>
      <c r="G147" s="110" t="e">
        <f>_xlfn.XLOOKUP(Tabla15[[#This Row],[cedula]],#REF!,#REF!,"X")</f>
        <v>#REF!</v>
      </c>
      <c r="H147" s="61" t="str">
        <f>_xlfn.XLOOKUP(Tabla15[[#This Row],[ctapresup]],TBLTIPO[cta],TBLTIPO[Tipo Empleado])</f>
        <v>SEGURIDAD</v>
      </c>
      <c r="I147" s="92">
        <f>_xlfn.XLOOKUP(Tabla15[[#This Row],[cedula]],TCARRERA[CEDULA],TCARRERA[CATEGORIA DEL SERVIDOR],0)</f>
        <v>0</v>
      </c>
      <c r="J1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7" s="61" t="e">
        <f>IF(ISTEXT(Tabla15[[#This Row],[CARRERA]]),Tabla15[[#This Row],[CARRERA]],Tabla15[[#This Row],[STATUS_01]])</f>
        <v>#REF!</v>
      </c>
      <c r="L147" s="78">
        <f>_xlfn.XLOOKUP(Tabla15[[#This Row],[CODIGO]],Tabla20[CODIGO],Tabla20[sbruto])</f>
        <v>10000</v>
      </c>
      <c r="M147" s="81">
        <f>_xlfn.XLOOKUP(Tabla15[[#This Row],[CODIGO]],Tabla20[CODIGO],Tabla20[Otros Descuentos])</f>
        <v>0</v>
      </c>
      <c r="N147" s="78">
        <f>_xlfn.XLOOKUP(Tabla15[[#This Row],[CODIGO]],Tabla20[CODIGO],Tabla20[sneto])</f>
        <v>10000</v>
      </c>
      <c r="O147" s="78" t="str">
        <f>_xlfn.XLOOKUP(Tabla15[[#This Row],[CODIGO]],Tabla20[CODIGO],Tabla20[PERIODO])</f>
        <v>08-2023</v>
      </c>
      <c r="P147" s="41">
        <f>Tabla15[[#This Row],[sbruto]]-SUM(Tabla15[[#This Row],[ISR]:[AFP]])-Tabla15[[#This Row],[SNETO]]</f>
        <v>0</v>
      </c>
      <c r="Q147" s="41">
        <f>_xlfn.XLOOKUP(Tabla15[[#This Row],[CODIGO]],Tabla20[CODIGO],Tabla20[ADP])</f>
        <v>0</v>
      </c>
      <c r="R147" s="61" t="str">
        <f>_xlfn.XLOOKUP(Tabla15[[#This Row],[cedula]],EMPXSEXO[NODOC],EMPXSEXO[GENERO])</f>
        <v>M</v>
      </c>
      <c r="S147" s="61" t="e">
        <f>_xlfn.XLOOKUP(Tabla15[[#This Row],[nomdepto2]],Tabla21[LUGAR],Tabla21[CODLUGAR])</f>
        <v>#REF!</v>
      </c>
      <c r="T147">
        <v>1173</v>
      </c>
    </row>
    <row r="148" spans="1:20" hidden="1">
      <c r="A148" s="61" t="s">
        <v>2464</v>
      </c>
      <c r="B148" s="61" t="s">
        <v>3705</v>
      </c>
      <c r="C148" s="61" t="s">
        <v>2493</v>
      </c>
      <c r="D148" s="61" t="str">
        <f>Tabla15[[#This Row],[cedula]]&amp;Tabla15[[#This Row],[prog]]&amp;LEFT(Tabla15[[#This Row],[TIPO]],3)</f>
        <v>0180079765401SEG</v>
      </c>
      <c r="E148" s="61" t="e">
        <f>_xlfn.XLOOKUP(Tabla15[[#This Row],[CODIGO]],#REF!,#REF!,_xlfn.XLOOKUP(Tabla15[[#This Row],[CODIGO]],Tabla20[CODIGO],Tabla20[nombre],"BUSCAR"))</f>
        <v>#REF!</v>
      </c>
      <c r="F148" s="61" t="e">
        <f>_xlfn.XLOOKUP(Tabla15[[#This Row],[CODIGO]],#REF!,#REF!,_xlfn.XLOOKUP(Tabla15[[#This Row],[CODIGO]],Tabla20[CODIGO],Tabla20[cargo],"BUSCAR"))</f>
        <v>#REF!</v>
      </c>
      <c r="G148" s="110" t="e">
        <f>_xlfn.XLOOKUP(Tabla15[[#This Row],[cedula]],#REF!,#REF!,"X")</f>
        <v>#REF!</v>
      </c>
      <c r="H148" s="61" t="str">
        <f>_xlfn.XLOOKUP(Tabla15[[#This Row],[ctapresup]],TBLTIPO[cta],TBLTIPO[Tipo Empleado])</f>
        <v>SEGURIDAD</v>
      </c>
      <c r="I148" s="92">
        <f>_xlfn.XLOOKUP(Tabla15[[#This Row],[cedula]],TCARRERA[CEDULA],TCARRERA[CATEGORIA DEL SERVIDOR],0)</f>
        <v>0</v>
      </c>
      <c r="J1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8" s="61" t="e">
        <f>IF(ISTEXT(Tabla15[[#This Row],[CARRERA]]),Tabla15[[#This Row],[CARRERA]],Tabla15[[#This Row],[STATUS_01]])</f>
        <v>#REF!</v>
      </c>
      <c r="L148" s="78">
        <f>_xlfn.XLOOKUP(Tabla15[[#This Row],[CODIGO]],Tabla20[CODIGO],Tabla20[sbruto])</f>
        <v>10000</v>
      </c>
      <c r="M148" s="82">
        <f>_xlfn.XLOOKUP(Tabla15[[#This Row],[CODIGO]],Tabla20[CODIGO],Tabla20[Otros Descuentos])</f>
        <v>0</v>
      </c>
      <c r="N148" s="81">
        <f>_xlfn.XLOOKUP(Tabla15[[#This Row],[CODIGO]],Tabla20[CODIGO],Tabla20[sneto])</f>
        <v>10000</v>
      </c>
      <c r="O148" s="81" t="str">
        <f>_xlfn.XLOOKUP(Tabla15[[#This Row],[CODIGO]],Tabla20[CODIGO],Tabla20[PERIODO])</f>
        <v>08-2023</v>
      </c>
      <c r="P148" s="41">
        <f>Tabla15[[#This Row],[sbruto]]-SUM(Tabla15[[#This Row],[ISR]:[AFP]])-Tabla15[[#This Row],[SNETO]]</f>
        <v>0</v>
      </c>
      <c r="Q148" s="41">
        <f>_xlfn.XLOOKUP(Tabla15[[#This Row],[CODIGO]],Tabla20[CODIGO],Tabla20[ADP])</f>
        <v>0</v>
      </c>
      <c r="R148" s="61" t="str">
        <f>_xlfn.XLOOKUP(Tabla15[[#This Row],[cedula]],EMPXSEXO[NODOC],EMPXSEXO[GENERO])</f>
        <v>M</v>
      </c>
      <c r="S148" s="61" t="e">
        <f>_xlfn.XLOOKUP(Tabla15[[#This Row],[nomdepto2]],Tabla21[LUGAR],Tabla21[CODLUGAR])</f>
        <v>#REF!</v>
      </c>
      <c r="T148">
        <v>1175</v>
      </c>
    </row>
    <row r="149" spans="1:20" hidden="1">
      <c r="A149" s="61" t="s">
        <v>2464</v>
      </c>
      <c r="B149" s="61" t="s">
        <v>2508</v>
      </c>
      <c r="C149" s="61" t="s">
        <v>2493</v>
      </c>
      <c r="D149" s="61" t="str">
        <f>Tabla15[[#This Row],[cedula]]&amp;Tabla15[[#This Row],[prog]]&amp;LEFT(Tabla15[[#This Row],[TIPO]],3)</f>
        <v>1400003119601SEG</v>
      </c>
      <c r="E149" s="61" t="e">
        <f>_xlfn.XLOOKUP(Tabla15[[#This Row],[CODIGO]],#REF!,#REF!,_xlfn.XLOOKUP(Tabla15[[#This Row],[CODIGO]],Tabla20[CODIGO],Tabla20[nombre],"BUSCAR"))</f>
        <v>#REF!</v>
      </c>
      <c r="F149" s="61" t="e">
        <f>_xlfn.XLOOKUP(Tabla15[[#This Row],[CODIGO]],#REF!,#REF!,_xlfn.XLOOKUP(Tabla15[[#This Row],[CODIGO]],Tabla20[CODIGO],Tabla20[cargo],"BUSCAR"))</f>
        <v>#REF!</v>
      </c>
      <c r="G149" s="110" t="e">
        <f>_xlfn.XLOOKUP(Tabla15[[#This Row],[cedula]],#REF!,#REF!,"X")</f>
        <v>#REF!</v>
      </c>
      <c r="H149" s="61" t="str">
        <f>_xlfn.XLOOKUP(Tabla15[[#This Row],[ctapresup]],TBLTIPO[cta],TBLTIPO[Tipo Empleado])</f>
        <v>SEGURIDAD</v>
      </c>
      <c r="I149" s="92">
        <f>_xlfn.XLOOKUP(Tabla15[[#This Row],[cedula]],TCARRERA[CEDULA],TCARRERA[CATEGORIA DEL SERVIDOR],0)</f>
        <v>0</v>
      </c>
      <c r="J1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49" s="61" t="e">
        <f>IF(ISTEXT(Tabla15[[#This Row],[CARRERA]]),Tabla15[[#This Row],[CARRERA]],Tabla15[[#This Row],[STATUS_01]])</f>
        <v>#REF!</v>
      </c>
      <c r="L149" s="78">
        <f>_xlfn.XLOOKUP(Tabla15[[#This Row],[CODIGO]],Tabla20[CODIGO],Tabla20[sbruto])</f>
        <v>10000</v>
      </c>
      <c r="M149" s="82">
        <f>_xlfn.XLOOKUP(Tabla15[[#This Row],[CODIGO]],Tabla20[CODIGO],Tabla20[Otros Descuentos])</f>
        <v>0</v>
      </c>
      <c r="N149" s="78">
        <f>_xlfn.XLOOKUP(Tabla15[[#This Row],[CODIGO]],Tabla20[CODIGO],Tabla20[sneto])</f>
        <v>10000</v>
      </c>
      <c r="O149" s="78" t="str">
        <f>_xlfn.XLOOKUP(Tabla15[[#This Row],[CODIGO]],Tabla20[CODIGO],Tabla20[PERIODO])</f>
        <v>08-2023</v>
      </c>
      <c r="P149" s="41">
        <f>Tabla15[[#This Row],[sbruto]]-SUM(Tabla15[[#This Row],[ISR]:[AFP]])-Tabla15[[#This Row],[SNETO]]</f>
        <v>0</v>
      </c>
      <c r="Q149" s="41">
        <f>_xlfn.XLOOKUP(Tabla15[[#This Row],[CODIGO]],Tabla20[CODIGO],Tabla20[ADP])</f>
        <v>0</v>
      </c>
      <c r="R149" s="61" t="str">
        <f>_xlfn.XLOOKUP(Tabla15[[#This Row],[cedula]],EMPXSEXO[NODOC],EMPXSEXO[GENERO])</f>
        <v>F</v>
      </c>
      <c r="S149" s="61" t="e">
        <f>_xlfn.XLOOKUP(Tabla15[[#This Row],[nomdepto2]],Tabla21[LUGAR],Tabla21[CODLUGAR])</f>
        <v>#REF!</v>
      </c>
      <c r="T149">
        <v>1177</v>
      </c>
    </row>
    <row r="150" spans="1:20" hidden="1">
      <c r="A150" s="61" t="s">
        <v>2464</v>
      </c>
      <c r="B150" s="61" t="s">
        <v>3386</v>
      </c>
      <c r="C150" s="61" t="s">
        <v>2493</v>
      </c>
      <c r="D150" s="61" t="str">
        <f>Tabla15[[#This Row],[cedula]]&amp;Tabla15[[#This Row],[prog]]&amp;LEFT(Tabla15[[#This Row],[TIPO]],3)</f>
        <v>2230162820601SEG</v>
      </c>
      <c r="E150" s="61" t="e">
        <f>_xlfn.XLOOKUP(Tabla15[[#This Row],[CODIGO]],#REF!,#REF!,_xlfn.XLOOKUP(Tabla15[[#This Row],[CODIGO]],Tabla20[CODIGO],Tabla20[nombre],"BUSCAR"))</f>
        <v>#REF!</v>
      </c>
      <c r="F150" s="61" t="e">
        <f>_xlfn.XLOOKUP(Tabla15[[#This Row],[CODIGO]],#REF!,#REF!,_xlfn.XLOOKUP(Tabla15[[#This Row],[CODIGO]],Tabla20[CODIGO],Tabla20[cargo],"BUSCAR"))</f>
        <v>#REF!</v>
      </c>
      <c r="G150" s="110" t="e">
        <f>_xlfn.XLOOKUP(Tabla15[[#This Row],[cedula]],#REF!,#REF!,"X")</f>
        <v>#REF!</v>
      </c>
      <c r="H150" s="61" t="str">
        <f>_xlfn.XLOOKUP(Tabla15[[#This Row],[ctapresup]],TBLTIPO[cta],TBLTIPO[Tipo Empleado])</f>
        <v>SEGURIDAD</v>
      </c>
      <c r="I150" s="92">
        <f>_xlfn.XLOOKUP(Tabla15[[#This Row],[cedula]],TCARRERA[CEDULA],TCARRERA[CATEGORIA DEL SERVIDOR],0)</f>
        <v>0</v>
      </c>
      <c r="J1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0" s="61" t="e">
        <f>IF(ISTEXT(Tabla15[[#This Row],[CARRERA]]),Tabla15[[#This Row],[CARRERA]],Tabla15[[#This Row],[STATUS_01]])</f>
        <v>#REF!</v>
      </c>
      <c r="L150" s="78" t="e">
        <f>_xlfn.XLOOKUP(Tabla15[[#This Row],[CODIGO]],Tabla20[CODIGO],Tabla20[sbruto])</f>
        <v>#N/A</v>
      </c>
      <c r="M150" s="82" t="e">
        <f>_xlfn.XLOOKUP(Tabla15[[#This Row],[CODIGO]],Tabla20[CODIGO],Tabla20[Otros Descuentos])</f>
        <v>#N/A</v>
      </c>
      <c r="N150" s="81" t="e">
        <f>_xlfn.XLOOKUP(Tabla15[[#This Row],[CODIGO]],Tabla20[CODIGO],Tabla20[sneto])</f>
        <v>#N/A</v>
      </c>
      <c r="O150" s="81" t="e">
        <f>_xlfn.XLOOKUP(Tabla15[[#This Row],[CODIGO]],Tabla20[CODIGO],Tabla20[PERIODO])</f>
        <v>#N/A</v>
      </c>
      <c r="P150" s="41" t="e">
        <f>Tabla15[[#This Row],[sbruto]]-SUM(Tabla15[[#This Row],[ISR]:[AFP]])-Tabla15[[#This Row],[SNETO]]</f>
        <v>#N/A</v>
      </c>
      <c r="Q150" s="41" t="e">
        <f>_xlfn.XLOOKUP(Tabla15[[#This Row],[CODIGO]],Tabla20[CODIGO],Tabla20[ADP])</f>
        <v>#N/A</v>
      </c>
      <c r="R150" s="61" t="str">
        <f>_xlfn.XLOOKUP(Tabla15[[#This Row],[cedula]],EMPXSEXO[NODOC],EMPXSEXO[GENERO])</f>
        <v>M</v>
      </c>
      <c r="S150" s="61" t="e">
        <f>_xlfn.XLOOKUP(Tabla15[[#This Row],[nomdepto2]],Tabla21[LUGAR],Tabla21[CODLUGAR])</f>
        <v>#REF!</v>
      </c>
      <c r="T150">
        <v>1179</v>
      </c>
    </row>
    <row r="151" spans="1:20" hidden="1">
      <c r="A151" s="61" t="s">
        <v>2464</v>
      </c>
      <c r="B151" s="61" t="s">
        <v>2364</v>
      </c>
      <c r="C151" s="61" t="s">
        <v>2493</v>
      </c>
      <c r="D151" s="61" t="str">
        <f>Tabla15[[#This Row],[cedula]]&amp;Tabla15[[#This Row],[prog]]&amp;LEFT(Tabla15[[#This Row],[TIPO]],3)</f>
        <v>0011226788501SEG</v>
      </c>
      <c r="E151" s="61" t="e">
        <f>_xlfn.XLOOKUP(Tabla15[[#This Row],[CODIGO]],#REF!,#REF!,_xlfn.XLOOKUP(Tabla15[[#This Row],[CODIGO]],Tabla20[CODIGO],Tabla20[nombre],"BUSCAR"))</f>
        <v>#REF!</v>
      </c>
      <c r="F151" s="61" t="e">
        <f>_xlfn.XLOOKUP(Tabla15[[#This Row],[CODIGO]],#REF!,#REF!,_xlfn.XLOOKUP(Tabla15[[#This Row],[CODIGO]],Tabla20[CODIGO],Tabla20[cargo],"BUSCAR"))</f>
        <v>#REF!</v>
      </c>
      <c r="G151" s="110" t="e">
        <f>_xlfn.XLOOKUP(Tabla15[[#This Row],[cedula]],#REF!,#REF!,"X")</f>
        <v>#REF!</v>
      </c>
      <c r="H151" s="61" t="str">
        <f>_xlfn.XLOOKUP(Tabla15[[#This Row],[ctapresup]],TBLTIPO[cta],TBLTIPO[Tipo Empleado])</f>
        <v>SEGURIDAD</v>
      </c>
      <c r="I151" s="92">
        <f>_xlfn.XLOOKUP(Tabla15[[#This Row],[cedula]],TCARRERA[CEDULA],TCARRERA[CATEGORIA DEL SERVIDOR],0)</f>
        <v>0</v>
      </c>
      <c r="J1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1" s="61" t="e">
        <f>IF(ISTEXT(Tabla15[[#This Row],[CARRERA]]),Tabla15[[#This Row],[CARRERA]],Tabla15[[#This Row],[STATUS_01]])</f>
        <v>#REF!</v>
      </c>
      <c r="L151" s="78">
        <f>_xlfn.XLOOKUP(Tabla15[[#This Row],[CODIGO]],Tabla20[CODIGO],Tabla20[sbruto])</f>
        <v>10000</v>
      </c>
      <c r="M151" s="81">
        <f>_xlfn.XLOOKUP(Tabla15[[#This Row],[CODIGO]],Tabla20[CODIGO],Tabla20[Otros Descuentos])</f>
        <v>0</v>
      </c>
      <c r="N151" s="78">
        <f>_xlfn.XLOOKUP(Tabla15[[#This Row],[CODIGO]],Tabla20[CODIGO],Tabla20[sneto])</f>
        <v>10000</v>
      </c>
      <c r="O151" s="78" t="str">
        <f>_xlfn.XLOOKUP(Tabla15[[#This Row],[CODIGO]],Tabla20[CODIGO],Tabla20[PERIODO])</f>
        <v>08-2023</v>
      </c>
      <c r="P151" s="41">
        <f>Tabla15[[#This Row],[sbruto]]-SUM(Tabla15[[#This Row],[ISR]:[AFP]])-Tabla15[[#This Row],[SNETO]]</f>
        <v>0</v>
      </c>
      <c r="Q151" s="41">
        <f>_xlfn.XLOOKUP(Tabla15[[#This Row],[CODIGO]],Tabla20[CODIGO],Tabla20[ADP])</f>
        <v>0</v>
      </c>
      <c r="R151" s="61" t="str">
        <f>_xlfn.XLOOKUP(Tabla15[[#This Row],[cedula]],EMPXSEXO[NODOC],EMPXSEXO[GENERO])</f>
        <v>F</v>
      </c>
      <c r="S151" s="61" t="e">
        <f>_xlfn.XLOOKUP(Tabla15[[#This Row],[nomdepto2]],Tabla21[LUGAR],Tabla21[CODLUGAR])</f>
        <v>#REF!</v>
      </c>
      <c r="T151">
        <v>1180</v>
      </c>
    </row>
    <row r="152" spans="1:20" hidden="1">
      <c r="A152" s="61" t="s">
        <v>2464</v>
      </c>
      <c r="B152" s="61" t="s">
        <v>3305</v>
      </c>
      <c r="C152" s="61" t="s">
        <v>2493</v>
      </c>
      <c r="D152" s="61" t="str">
        <f>Tabla15[[#This Row],[cedula]]&amp;Tabla15[[#This Row],[prog]]&amp;LEFT(Tabla15[[#This Row],[TIPO]],3)</f>
        <v>0600024942201SEG</v>
      </c>
      <c r="E152" s="61" t="e">
        <f>_xlfn.XLOOKUP(Tabla15[[#This Row],[CODIGO]],#REF!,#REF!,_xlfn.XLOOKUP(Tabla15[[#This Row],[CODIGO]],Tabla20[CODIGO],Tabla20[nombre],"BUSCAR"))</f>
        <v>#REF!</v>
      </c>
      <c r="F152" s="61" t="e">
        <f>_xlfn.XLOOKUP(Tabla15[[#This Row],[CODIGO]],#REF!,#REF!,_xlfn.XLOOKUP(Tabla15[[#This Row],[CODIGO]],Tabla20[CODIGO],Tabla20[cargo],"BUSCAR"))</f>
        <v>#REF!</v>
      </c>
      <c r="G152" s="110" t="e">
        <f>_xlfn.XLOOKUP(Tabla15[[#This Row],[cedula]],#REF!,#REF!,"X")</f>
        <v>#REF!</v>
      </c>
      <c r="H152" s="61" t="str">
        <f>_xlfn.XLOOKUP(Tabla15[[#This Row],[ctapresup]],TBLTIPO[cta],TBLTIPO[Tipo Empleado])</f>
        <v>SEGURIDAD</v>
      </c>
      <c r="I152" s="92">
        <f>_xlfn.XLOOKUP(Tabla15[[#This Row],[cedula]],TCARRERA[CEDULA],TCARRERA[CATEGORIA DEL SERVIDOR],0)</f>
        <v>0</v>
      </c>
      <c r="J1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2" s="61" t="e">
        <f>IF(ISTEXT(Tabla15[[#This Row],[CARRERA]]),Tabla15[[#This Row],[CARRERA]],Tabla15[[#This Row],[STATUS_01]])</f>
        <v>#REF!</v>
      </c>
      <c r="L152" s="78">
        <f>_xlfn.XLOOKUP(Tabla15[[#This Row],[CODIGO]],Tabla20[CODIGO],Tabla20[sbruto])</f>
        <v>10000</v>
      </c>
      <c r="M152" s="81">
        <f>_xlfn.XLOOKUP(Tabla15[[#This Row],[CODIGO]],Tabla20[CODIGO],Tabla20[Otros Descuentos])</f>
        <v>0</v>
      </c>
      <c r="N152" s="81">
        <f>_xlfn.XLOOKUP(Tabla15[[#This Row],[CODIGO]],Tabla20[CODIGO],Tabla20[sneto])</f>
        <v>10000</v>
      </c>
      <c r="O152" s="81" t="str">
        <f>_xlfn.XLOOKUP(Tabla15[[#This Row],[CODIGO]],Tabla20[CODIGO],Tabla20[PERIODO])</f>
        <v>08-2023</v>
      </c>
      <c r="P152" s="41">
        <f>Tabla15[[#This Row],[sbruto]]-SUM(Tabla15[[#This Row],[ISR]:[AFP]])-Tabla15[[#This Row],[SNETO]]</f>
        <v>0</v>
      </c>
      <c r="Q152" s="41">
        <f>_xlfn.XLOOKUP(Tabla15[[#This Row],[CODIGO]],Tabla20[CODIGO],Tabla20[ADP])</f>
        <v>0</v>
      </c>
      <c r="R152" s="61" t="str">
        <f>_xlfn.XLOOKUP(Tabla15[[#This Row],[cedula]],EMPXSEXO[NODOC],EMPXSEXO[GENERO])</f>
        <v>M</v>
      </c>
      <c r="S152" s="61" t="e">
        <f>_xlfn.XLOOKUP(Tabla15[[#This Row],[nomdepto2]],Tabla21[LUGAR],Tabla21[CODLUGAR])</f>
        <v>#REF!</v>
      </c>
      <c r="T152">
        <v>1181</v>
      </c>
    </row>
    <row r="153" spans="1:20" hidden="1">
      <c r="A153" s="61" t="s">
        <v>2464</v>
      </c>
      <c r="B153" s="61" t="s">
        <v>2367</v>
      </c>
      <c r="C153" s="61" t="s">
        <v>2493</v>
      </c>
      <c r="D153" s="61" t="str">
        <f>Tabla15[[#This Row],[cedula]]&amp;Tabla15[[#This Row],[prog]]&amp;LEFT(Tabla15[[#This Row],[TIPO]],3)</f>
        <v>0160017941801SEG</v>
      </c>
      <c r="E153" s="61" t="e">
        <f>_xlfn.XLOOKUP(Tabla15[[#This Row],[CODIGO]],#REF!,#REF!,_xlfn.XLOOKUP(Tabla15[[#This Row],[CODIGO]],Tabla20[CODIGO],Tabla20[nombre],"BUSCAR"))</f>
        <v>#REF!</v>
      </c>
      <c r="F153" s="61" t="e">
        <f>_xlfn.XLOOKUP(Tabla15[[#This Row],[CODIGO]],#REF!,#REF!,_xlfn.XLOOKUP(Tabla15[[#This Row],[CODIGO]],Tabla20[CODIGO],Tabla20[cargo],"BUSCAR"))</f>
        <v>#REF!</v>
      </c>
      <c r="G153" s="110" t="e">
        <f>_xlfn.XLOOKUP(Tabla15[[#This Row],[cedula]],#REF!,#REF!,"X")</f>
        <v>#REF!</v>
      </c>
      <c r="H153" s="61" t="str">
        <f>_xlfn.XLOOKUP(Tabla15[[#This Row],[ctapresup]],TBLTIPO[cta],TBLTIPO[Tipo Empleado])</f>
        <v>SEGURIDAD</v>
      </c>
      <c r="I153" s="92">
        <f>_xlfn.XLOOKUP(Tabla15[[#This Row],[cedula]],TCARRERA[CEDULA],TCARRERA[CATEGORIA DEL SERVIDOR],0)</f>
        <v>0</v>
      </c>
      <c r="J1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3" s="61" t="e">
        <f>IF(ISTEXT(Tabla15[[#This Row],[CARRERA]]),Tabla15[[#This Row],[CARRERA]],Tabla15[[#This Row],[STATUS_01]])</f>
        <v>#REF!</v>
      </c>
      <c r="L153" s="78">
        <f>_xlfn.XLOOKUP(Tabla15[[#This Row],[CODIGO]],Tabla20[CODIGO],Tabla20[sbruto])</f>
        <v>10000</v>
      </c>
      <c r="M153" s="81">
        <f>_xlfn.XLOOKUP(Tabla15[[#This Row],[CODIGO]],Tabla20[CODIGO],Tabla20[Otros Descuentos])</f>
        <v>0</v>
      </c>
      <c r="N153" s="78">
        <f>_xlfn.XLOOKUP(Tabla15[[#This Row],[CODIGO]],Tabla20[CODIGO],Tabla20[sneto])</f>
        <v>10000</v>
      </c>
      <c r="O153" s="78" t="str">
        <f>_xlfn.XLOOKUP(Tabla15[[#This Row],[CODIGO]],Tabla20[CODIGO],Tabla20[PERIODO])</f>
        <v>08-2023</v>
      </c>
      <c r="P153" s="41">
        <f>Tabla15[[#This Row],[sbruto]]-SUM(Tabla15[[#This Row],[ISR]:[AFP]])-Tabla15[[#This Row],[SNETO]]</f>
        <v>0</v>
      </c>
      <c r="Q153" s="41">
        <f>_xlfn.XLOOKUP(Tabla15[[#This Row],[CODIGO]],Tabla20[CODIGO],Tabla20[ADP])</f>
        <v>0</v>
      </c>
      <c r="R153" s="61" t="str">
        <f>_xlfn.XLOOKUP(Tabla15[[#This Row],[cedula]],EMPXSEXO[NODOC],EMPXSEXO[GENERO])</f>
        <v>M</v>
      </c>
      <c r="S153" s="61" t="e">
        <f>_xlfn.XLOOKUP(Tabla15[[#This Row],[nomdepto2]],Tabla21[LUGAR],Tabla21[CODLUGAR])</f>
        <v>#REF!</v>
      </c>
      <c r="T153">
        <v>1182</v>
      </c>
    </row>
    <row r="154" spans="1:20" hidden="1">
      <c r="A154" s="61" t="s">
        <v>2464</v>
      </c>
      <c r="B154" s="61" t="s">
        <v>3388</v>
      </c>
      <c r="C154" s="61" t="s">
        <v>2493</v>
      </c>
      <c r="D154" s="61" t="str">
        <f>Tabla15[[#This Row],[cedula]]&amp;Tabla15[[#This Row],[prog]]&amp;LEFT(Tabla15[[#This Row],[TIPO]],3)</f>
        <v>0110041751601SEG</v>
      </c>
      <c r="E154" s="61" t="e">
        <f>_xlfn.XLOOKUP(Tabla15[[#This Row],[CODIGO]],#REF!,#REF!,_xlfn.XLOOKUP(Tabla15[[#This Row],[CODIGO]],Tabla20[CODIGO],Tabla20[nombre],"BUSCAR"))</f>
        <v>#REF!</v>
      </c>
      <c r="F154" s="61" t="e">
        <f>_xlfn.XLOOKUP(Tabla15[[#This Row],[CODIGO]],#REF!,#REF!,_xlfn.XLOOKUP(Tabla15[[#This Row],[CODIGO]],Tabla20[CODIGO],Tabla20[cargo],"BUSCAR"))</f>
        <v>#REF!</v>
      </c>
      <c r="G154" s="110" t="e">
        <f>_xlfn.XLOOKUP(Tabla15[[#This Row],[cedula]],#REF!,#REF!,"X")</f>
        <v>#REF!</v>
      </c>
      <c r="H154" s="61" t="str">
        <f>_xlfn.XLOOKUP(Tabla15[[#This Row],[ctapresup]],TBLTIPO[cta],TBLTIPO[Tipo Empleado])</f>
        <v>SEGURIDAD</v>
      </c>
      <c r="I154" s="92">
        <f>_xlfn.XLOOKUP(Tabla15[[#This Row],[cedula]],TCARRERA[CEDULA],TCARRERA[CATEGORIA DEL SERVIDOR],0)</f>
        <v>0</v>
      </c>
      <c r="J1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4" s="61" t="e">
        <f>IF(ISTEXT(Tabla15[[#This Row],[CARRERA]]),Tabla15[[#This Row],[CARRERA]],Tabla15[[#This Row],[STATUS_01]])</f>
        <v>#REF!</v>
      </c>
      <c r="L154" s="78">
        <f>_xlfn.XLOOKUP(Tabla15[[#This Row],[CODIGO]],Tabla20[CODIGO],Tabla20[sbruto])</f>
        <v>10000</v>
      </c>
      <c r="M154" s="78">
        <f>_xlfn.XLOOKUP(Tabla15[[#This Row],[CODIGO]],Tabla20[CODIGO],Tabla20[Otros Descuentos])</f>
        <v>0</v>
      </c>
      <c r="N154" s="78">
        <f>_xlfn.XLOOKUP(Tabla15[[#This Row],[CODIGO]],Tabla20[CODIGO],Tabla20[sneto])</f>
        <v>10000</v>
      </c>
      <c r="O154" s="78" t="str">
        <f>_xlfn.XLOOKUP(Tabla15[[#This Row],[CODIGO]],Tabla20[CODIGO],Tabla20[PERIODO])</f>
        <v>08-2023</v>
      </c>
      <c r="P154" s="41">
        <f>Tabla15[[#This Row],[sbruto]]-SUM(Tabla15[[#This Row],[ISR]:[AFP]])-Tabla15[[#This Row],[SNETO]]</f>
        <v>0</v>
      </c>
      <c r="Q154" s="41">
        <f>_xlfn.XLOOKUP(Tabla15[[#This Row],[CODIGO]],Tabla20[CODIGO],Tabla20[ADP])</f>
        <v>0</v>
      </c>
      <c r="R154" s="61" t="str">
        <f>_xlfn.XLOOKUP(Tabla15[[#This Row],[cedula]],EMPXSEXO[NODOC],EMPXSEXO[GENERO])</f>
        <v>M</v>
      </c>
      <c r="S154" s="61" t="e">
        <f>_xlfn.XLOOKUP(Tabla15[[#This Row],[nomdepto2]],Tabla21[LUGAR],Tabla21[CODLUGAR])</f>
        <v>#REF!</v>
      </c>
      <c r="T154">
        <v>1183</v>
      </c>
    </row>
    <row r="155" spans="1:20" hidden="1">
      <c r="A155" s="61" t="s">
        <v>2464</v>
      </c>
      <c r="B155" s="61" t="s">
        <v>2370</v>
      </c>
      <c r="C155" s="61" t="s">
        <v>2493</v>
      </c>
      <c r="D155" s="61" t="str">
        <f>Tabla15[[#This Row],[cedula]]&amp;Tabla15[[#This Row],[prog]]&amp;LEFT(Tabla15[[#This Row],[TIPO]],3)</f>
        <v>0110034908101SEG</v>
      </c>
      <c r="E155" s="61" t="e">
        <f>_xlfn.XLOOKUP(Tabla15[[#This Row],[CODIGO]],#REF!,#REF!,_xlfn.XLOOKUP(Tabla15[[#This Row],[CODIGO]],Tabla20[CODIGO],Tabla20[nombre],"BUSCAR"))</f>
        <v>#REF!</v>
      </c>
      <c r="F155" s="61" t="e">
        <f>_xlfn.XLOOKUP(Tabla15[[#This Row],[CODIGO]],#REF!,#REF!,_xlfn.XLOOKUP(Tabla15[[#This Row],[CODIGO]],Tabla20[CODIGO],Tabla20[cargo],"BUSCAR"))</f>
        <v>#REF!</v>
      </c>
      <c r="G155" s="110" t="e">
        <f>_xlfn.XLOOKUP(Tabla15[[#This Row],[cedula]],#REF!,#REF!,"X")</f>
        <v>#REF!</v>
      </c>
      <c r="H155" s="61" t="str">
        <f>_xlfn.XLOOKUP(Tabla15[[#This Row],[ctapresup]],TBLTIPO[cta],TBLTIPO[Tipo Empleado])</f>
        <v>SEGURIDAD</v>
      </c>
      <c r="I155" s="92">
        <f>_xlfn.XLOOKUP(Tabla15[[#This Row],[cedula]],TCARRERA[CEDULA],TCARRERA[CATEGORIA DEL SERVIDOR],0)</f>
        <v>0</v>
      </c>
      <c r="J1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5" s="61" t="e">
        <f>IF(ISTEXT(Tabla15[[#This Row],[CARRERA]]),Tabla15[[#This Row],[CARRERA]],Tabla15[[#This Row],[STATUS_01]])</f>
        <v>#REF!</v>
      </c>
      <c r="L155" s="78">
        <f>_xlfn.XLOOKUP(Tabla15[[#This Row],[CODIGO]],Tabla20[CODIGO],Tabla20[sbruto])</f>
        <v>10000</v>
      </c>
      <c r="M155" s="81">
        <f>_xlfn.XLOOKUP(Tabla15[[#This Row],[CODIGO]],Tabla20[CODIGO],Tabla20[Otros Descuentos])</f>
        <v>0</v>
      </c>
      <c r="N155" s="78">
        <f>_xlfn.XLOOKUP(Tabla15[[#This Row],[CODIGO]],Tabla20[CODIGO],Tabla20[sneto])</f>
        <v>10000</v>
      </c>
      <c r="O155" s="78" t="str">
        <f>_xlfn.XLOOKUP(Tabla15[[#This Row],[CODIGO]],Tabla20[CODIGO],Tabla20[PERIODO])</f>
        <v>08-2023</v>
      </c>
      <c r="P155" s="41">
        <f>Tabla15[[#This Row],[sbruto]]-SUM(Tabla15[[#This Row],[ISR]:[AFP]])-Tabla15[[#This Row],[SNETO]]</f>
        <v>0</v>
      </c>
      <c r="Q155" s="41">
        <f>_xlfn.XLOOKUP(Tabla15[[#This Row],[CODIGO]],Tabla20[CODIGO],Tabla20[ADP])</f>
        <v>0</v>
      </c>
      <c r="R155" s="61" t="str">
        <f>_xlfn.XLOOKUP(Tabla15[[#This Row],[cedula]],EMPXSEXO[NODOC],EMPXSEXO[GENERO])</f>
        <v>M</v>
      </c>
      <c r="S155" s="61" t="e">
        <f>_xlfn.XLOOKUP(Tabla15[[#This Row],[nomdepto2]],Tabla21[LUGAR],Tabla21[CODLUGAR])</f>
        <v>#REF!</v>
      </c>
      <c r="T155">
        <v>1186</v>
      </c>
    </row>
    <row r="156" spans="1:20" hidden="1">
      <c r="A156" s="61" t="s">
        <v>2464</v>
      </c>
      <c r="B156" s="61" t="s">
        <v>3456</v>
      </c>
      <c r="C156" s="61" t="s">
        <v>2493</v>
      </c>
      <c r="D156" s="61" t="str">
        <f>Tabla15[[#This Row],[cedula]]&amp;Tabla15[[#This Row],[prog]]&amp;LEFT(Tabla15[[#This Row],[TIPO]],3)</f>
        <v>4022374870401SEG</v>
      </c>
      <c r="E156" s="61" t="e">
        <f>_xlfn.XLOOKUP(Tabla15[[#This Row],[CODIGO]],#REF!,#REF!,_xlfn.XLOOKUP(Tabla15[[#This Row],[CODIGO]],Tabla20[CODIGO],Tabla20[nombre],"BUSCAR"))</f>
        <v>#REF!</v>
      </c>
      <c r="F156" s="61" t="e">
        <f>_xlfn.XLOOKUP(Tabla15[[#This Row],[CODIGO]],#REF!,#REF!,_xlfn.XLOOKUP(Tabla15[[#This Row],[CODIGO]],Tabla20[CODIGO],Tabla20[cargo],"BUSCAR"))</f>
        <v>#REF!</v>
      </c>
      <c r="G156" s="110" t="e">
        <f>_xlfn.XLOOKUP(Tabla15[[#This Row],[cedula]],#REF!,#REF!,"X")</f>
        <v>#REF!</v>
      </c>
      <c r="H156" s="61" t="str">
        <f>_xlfn.XLOOKUP(Tabla15[[#This Row],[ctapresup]],TBLTIPO[cta],TBLTIPO[Tipo Empleado])</f>
        <v>SEGURIDAD</v>
      </c>
      <c r="I156" s="92">
        <f>_xlfn.XLOOKUP(Tabla15[[#This Row],[cedula]],TCARRERA[CEDULA],TCARRERA[CATEGORIA DEL SERVIDOR],0)</f>
        <v>0</v>
      </c>
      <c r="J1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6" s="61" t="e">
        <f>IF(ISTEXT(Tabla15[[#This Row],[CARRERA]]),Tabla15[[#This Row],[CARRERA]],Tabla15[[#This Row],[STATUS_01]])</f>
        <v>#REF!</v>
      </c>
      <c r="L156" s="78">
        <f>_xlfn.XLOOKUP(Tabla15[[#This Row],[CODIGO]],Tabla20[CODIGO],Tabla20[sbruto])</f>
        <v>10000</v>
      </c>
      <c r="M156" s="82">
        <f>_xlfn.XLOOKUP(Tabla15[[#This Row],[CODIGO]],Tabla20[CODIGO],Tabla20[Otros Descuentos])</f>
        <v>0</v>
      </c>
      <c r="N156" s="78">
        <f>_xlfn.XLOOKUP(Tabla15[[#This Row],[CODIGO]],Tabla20[CODIGO],Tabla20[sneto])</f>
        <v>10000</v>
      </c>
      <c r="O156" s="78" t="str">
        <f>_xlfn.XLOOKUP(Tabla15[[#This Row],[CODIGO]],Tabla20[CODIGO],Tabla20[PERIODO])</f>
        <v>08-2023</v>
      </c>
      <c r="P156" s="41">
        <f>Tabla15[[#This Row],[sbruto]]-SUM(Tabla15[[#This Row],[ISR]:[AFP]])-Tabla15[[#This Row],[SNETO]]</f>
        <v>0</v>
      </c>
      <c r="Q156" s="41">
        <f>_xlfn.XLOOKUP(Tabla15[[#This Row],[CODIGO]],Tabla20[CODIGO],Tabla20[ADP])</f>
        <v>0</v>
      </c>
      <c r="R156" s="61" t="str">
        <f>_xlfn.XLOOKUP(Tabla15[[#This Row],[cedula]],EMPXSEXO[NODOC],EMPXSEXO[GENERO])</f>
        <v>M</v>
      </c>
      <c r="S156" s="61" t="e">
        <f>_xlfn.XLOOKUP(Tabla15[[#This Row],[nomdepto2]],Tabla21[LUGAR],Tabla21[CODLUGAR])</f>
        <v>#REF!</v>
      </c>
      <c r="T156">
        <v>1187</v>
      </c>
    </row>
    <row r="157" spans="1:20" hidden="1">
      <c r="A157" s="61" t="s">
        <v>2464</v>
      </c>
      <c r="B157" s="61" t="s">
        <v>2371</v>
      </c>
      <c r="C157" s="61" t="s">
        <v>2493</v>
      </c>
      <c r="D157" s="61" t="str">
        <f>Tabla15[[#This Row],[cedula]]&amp;Tabla15[[#This Row],[prog]]&amp;LEFT(Tabla15[[#This Row],[TIPO]],3)</f>
        <v>0930078436101SEG</v>
      </c>
      <c r="E157" s="61" t="e">
        <f>_xlfn.XLOOKUP(Tabla15[[#This Row],[CODIGO]],#REF!,#REF!,_xlfn.XLOOKUP(Tabla15[[#This Row],[CODIGO]],Tabla20[CODIGO],Tabla20[nombre],"BUSCAR"))</f>
        <v>#REF!</v>
      </c>
      <c r="F157" s="61" t="e">
        <f>_xlfn.XLOOKUP(Tabla15[[#This Row],[CODIGO]],#REF!,#REF!,_xlfn.XLOOKUP(Tabla15[[#This Row],[CODIGO]],Tabla20[CODIGO],Tabla20[cargo],"BUSCAR"))</f>
        <v>#REF!</v>
      </c>
      <c r="G157" s="110" t="e">
        <f>_xlfn.XLOOKUP(Tabla15[[#This Row],[cedula]],#REF!,#REF!,"X")</f>
        <v>#REF!</v>
      </c>
      <c r="H157" s="61" t="str">
        <f>_xlfn.XLOOKUP(Tabla15[[#This Row],[ctapresup]],TBLTIPO[cta],TBLTIPO[Tipo Empleado])</f>
        <v>SEGURIDAD</v>
      </c>
      <c r="I157" s="92">
        <f>_xlfn.XLOOKUP(Tabla15[[#This Row],[cedula]],TCARRERA[CEDULA],TCARRERA[CATEGORIA DEL SERVIDOR],0)</f>
        <v>0</v>
      </c>
      <c r="J1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7" s="61" t="e">
        <f>IF(ISTEXT(Tabla15[[#This Row],[CARRERA]]),Tabla15[[#This Row],[CARRERA]],Tabla15[[#This Row],[STATUS_01]])</f>
        <v>#REF!</v>
      </c>
      <c r="L157" s="78">
        <f>_xlfn.XLOOKUP(Tabla15[[#This Row],[CODIGO]],Tabla20[CODIGO],Tabla20[sbruto])</f>
        <v>10000</v>
      </c>
      <c r="M157" s="82">
        <f>_xlfn.XLOOKUP(Tabla15[[#This Row],[CODIGO]],Tabla20[CODIGO],Tabla20[Otros Descuentos])</f>
        <v>0</v>
      </c>
      <c r="N157" s="78">
        <f>_xlfn.XLOOKUP(Tabla15[[#This Row],[CODIGO]],Tabla20[CODIGO],Tabla20[sneto])</f>
        <v>10000</v>
      </c>
      <c r="O157" s="78" t="str">
        <f>_xlfn.XLOOKUP(Tabla15[[#This Row],[CODIGO]],Tabla20[CODIGO],Tabla20[PERIODO])</f>
        <v>08-2023</v>
      </c>
      <c r="P157" s="41">
        <f>Tabla15[[#This Row],[sbruto]]-SUM(Tabla15[[#This Row],[ISR]:[AFP]])-Tabla15[[#This Row],[SNETO]]</f>
        <v>0</v>
      </c>
      <c r="Q157" s="41">
        <f>_xlfn.XLOOKUP(Tabla15[[#This Row],[CODIGO]],Tabla20[CODIGO],Tabla20[ADP])</f>
        <v>0</v>
      </c>
      <c r="R157" s="61" t="str">
        <f>_xlfn.XLOOKUP(Tabla15[[#This Row],[cedula]],EMPXSEXO[NODOC],EMPXSEXO[GENERO])</f>
        <v>M</v>
      </c>
      <c r="S157" s="61" t="e">
        <f>_xlfn.XLOOKUP(Tabla15[[#This Row],[nomdepto2]],Tabla21[LUGAR],Tabla21[CODLUGAR])</f>
        <v>#REF!</v>
      </c>
      <c r="T157">
        <v>1188</v>
      </c>
    </row>
    <row r="158" spans="1:20" hidden="1">
      <c r="A158" s="61" t="s">
        <v>2464</v>
      </c>
      <c r="B158" s="61" t="s">
        <v>3308</v>
      </c>
      <c r="C158" s="61" t="s">
        <v>2493</v>
      </c>
      <c r="D158" s="61" t="str">
        <f>Tabla15[[#This Row],[cedula]]&amp;Tabla15[[#This Row],[prog]]&amp;LEFT(Tabla15[[#This Row],[TIPO]],3)</f>
        <v>4024152637101SEG</v>
      </c>
      <c r="E158" s="61" t="e">
        <f>_xlfn.XLOOKUP(Tabla15[[#This Row],[CODIGO]],#REF!,#REF!,_xlfn.XLOOKUP(Tabla15[[#This Row],[CODIGO]],Tabla20[CODIGO],Tabla20[nombre],"BUSCAR"))</f>
        <v>#REF!</v>
      </c>
      <c r="F158" s="61" t="e">
        <f>_xlfn.XLOOKUP(Tabla15[[#This Row],[CODIGO]],#REF!,#REF!,_xlfn.XLOOKUP(Tabla15[[#This Row],[CODIGO]],Tabla20[CODIGO],Tabla20[cargo],"BUSCAR"))</f>
        <v>#REF!</v>
      </c>
      <c r="G158" s="110" t="e">
        <f>_xlfn.XLOOKUP(Tabla15[[#This Row],[cedula]],#REF!,#REF!,"X")</f>
        <v>#REF!</v>
      </c>
      <c r="H158" s="61" t="str">
        <f>_xlfn.XLOOKUP(Tabla15[[#This Row],[ctapresup]],TBLTIPO[cta],TBLTIPO[Tipo Empleado])</f>
        <v>SEGURIDAD</v>
      </c>
      <c r="I158" s="92">
        <f>_xlfn.XLOOKUP(Tabla15[[#This Row],[cedula]],TCARRERA[CEDULA],TCARRERA[CATEGORIA DEL SERVIDOR],0)</f>
        <v>0</v>
      </c>
      <c r="J1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8" s="61" t="e">
        <f>IF(ISTEXT(Tabla15[[#This Row],[CARRERA]]),Tabla15[[#This Row],[CARRERA]],Tabla15[[#This Row],[STATUS_01]])</f>
        <v>#REF!</v>
      </c>
      <c r="L158" s="78">
        <f>_xlfn.XLOOKUP(Tabla15[[#This Row],[CODIGO]],Tabla20[CODIGO],Tabla20[sbruto])</f>
        <v>10000</v>
      </c>
      <c r="M158" s="82">
        <f>_xlfn.XLOOKUP(Tabla15[[#This Row],[CODIGO]],Tabla20[CODIGO],Tabla20[Otros Descuentos])</f>
        <v>0</v>
      </c>
      <c r="N158" s="78">
        <f>_xlfn.XLOOKUP(Tabla15[[#This Row],[CODIGO]],Tabla20[CODIGO],Tabla20[sneto])</f>
        <v>10000</v>
      </c>
      <c r="O158" s="78" t="str">
        <f>_xlfn.XLOOKUP(Tabla15[[#This Row],[CODIGO]],Tabla20[CODIGO],Tabla20[PERIODO])</f>
        <v>08-2023</v>
      </c>
      <c r="P158" s="41">
        <f>Tabla15[[#This Row],[sbruto]]-SUM(Tabla15[[#This Row],[ISR]:[AFP]])-Tabla15[[#This Row],[SNETO]]</f>
        <v>0</v>
      </c>
      <c r="Q158" s="41">
        <f>_xlfn.XLOOKUP(Tabla15[[#This Row],[CODIGO]],Tabla20[CODIGO],Tabla20[ADP])</f>
        <v>0</v>
      </c>
      <c r="R158" s="61" t="str">
        <f>_xlfn.XLOOKUP(Tabla15[[#This Row],[cedula]],EMPXSEXO[NODOC],EMPXSEXO[GENERO])</f>
        <v>M</v>
      </c>
      <c r="S158" s="61" t="e">
        <f>_xlfn.XLOOKUP(Tabla15[[#This Row],[nomdepto2]],Tabla21[LUGAR],Tabla21[CODLUGAR])</f>
        <v>#REF!</v>
      </c>
      <c r="T158">
        <v>1189</v>
      </c>
    </row>
    <row r="159" spans="1:20" hidden="1">
      <c r="A159" s="61" t="s">
        <v>2464</v>
      </c>
      <c r="B159" s="61" t="s">
        <v>2372</v>
      </c>
      <c r="C159" s="61" t="s">
        <v>2493</v>
      </c>
      <c r="D159" s="61" t="str">
        <f>Tabla15[[#This Row],[cedula]]&amp;Tabla15[[#This Row],[prog]]&amp;LEFT(Tabla15[[#This Row],[TIPO]],3)</f>
        <v>0780014232001SEG</v>
      </c>
      <c r="E159" s="61" t="e">
        <f>_xlfn.XLOOKUP(Tabla15[[#This Row],[CODIGO]],#REF!,#REF!,_xlfn.XLOOKUP(Tabla15[[#This Row],[CODIGO]],Tabla20[CODIGO],Tabla20[nombre],"BUSCAR"))</f>
        <v>#REF!</v>
      </c>
      <c r="F159" s="61" t="e">
        <f>_xlfn.XLOOKUP(Tabla15[[#This Row],[CODIGO]],#REF!,#REF!,_xlfn.XLOOKUP(Tabla15[[#This Row],[CODIGO]],Tabla20[CODIGO],Tabla20[cargo],"BUSCAR"))</f>
        <v>#REF!</v>
      </c>
      <c r="G159" s="110" t="e">
        <f>_xlfn.XLOOKUP(Tabla15[[#This Row],[cedula]],#REF!,#REF!,"X")</f>
        <v>#REF!</v>
      </c>
      <c r="H159" s="61" t="str">
        <f>_xlfn.XLOOKUP(Tabla15[[#This Row],[ctapresup]],TBLTIPO[cta],TBLTIPO[Tipo Empleado])</f>
        <v>SEGURIDAD</v>
      </c>
      <c r="I159" s="92">
        <f>_xlfn.XLOOKUP(Tabla15[[#This Row],[cedula]],TCARRERA[CEDULA],TCARRERA[CATEGORIA DEL SERVIDOR],0)</f>
        <v>0</v>
      </c>
      <c r="J1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59" s="61" t="e">
        <f>IF(ISTEXT(Tabla15[[#This Row],[CARRERA]]),Tabla15[[#This Row],[CARRERA]],Tabla15[[#This Row],[STATUS_01]])</f>
        <v>#REF!</v>
      </c>
      <c r="L159" s="78" t="e">
        <f>_xlfn.XLOOKUP(Tabla15[[#This Row],[CODIGO]],Tabla20[CODIGO],Tabla20[sbruto])</f>
        <v>#N/A</v>
      </c>
      <c r="M159" s="79" t="e">
        <f>_xlfn.XLOOKUP(Tabla15[[#This Row],[CODIGO]],Tabla20[CODIGO],Tabla20[Otros Descuentos])</f>
        <v>#N/A</v>
      </c>
      <c r="N159" s="78" t="e">
        <f>_xlfn.XLOOKUP(Tabla15[[#This Row],[CODIGO]],Tabla20[CODIGO],Tabla20[sneto])</f>
        <v>#N/A</v>
      </c>
      <c r="O159" s="78" t="e">
        <f>_xlfn.XLOOKUP(Tabla15[[#This Row],[CODIGO]],Tabla20[CODIGO],Tabla20[PERIODO])</f>
        <v>#N/A</v>
      </c>
      <c r="P159" s="41" t="e">
        <f>Tabla15[[#This Row],[sbruto]]-SUM(Tabla15[[#This Row],[ISR]:[AFP]])-Tabla15[[#This Row],[SNETO]]</f>
        <v>#N/A</v>
      </c>
      <c r="Q159" s="41" t="e">
        <f>_xlfn.XLOOKUP(Tabla15[[#This Row],[CODIGO]],Tabla20[CODIGO],Tabla20[ADP])</f>
        <v>#N/A</v>
      </c>
      <c r="R159" s="61" t="str">
        <f>_xlfn.XLOOKUP(Tabla15[[#This Row],[cedula]],EMPXSEXO[NODOC],EMPXSEXO[GENERO])</f>
        <v>M</v>
      </c>
      <c r="S159" s="61" t="e">
        <f>_xlfn.XLOOKUP(Tabla15[[#This Row],[nomdepto2]],Tabla21[LUGAR],Tabla21[CODLUGAR])</f>
        <v>#REF!</v>
      </c>
      <c r="T159">
        <v>1190</v>
      </c>
    </row>
    <row r="160" spans="1:20">
      <c r="A160" s="61" t="s">
        <v>2463</v>
      </c>
      <c r="B160" s="61" t="s">
        <v>1766</v>
      </c>
      <c r="C160" s="61" t="s">
        <v>2493</v>
      </c>
      <c r="D160" s="61" t="str">
        <f>Tabla15[[#This Row],[cedula]]&amp;Tabla15[[#This Row],[prog]]&amp;LEFT(Tabla15[[#This Row],[TIPO]],3)</f>
        <v>0110021388101FIJ</v>
      </c>
      <c r="E160" s="61" t="e">
        <f>_xlfn.XLOOKUP(Tabla15[[#This Row],[CODIGO]],#REF!,#REF!,_xlfn.XLOOKUP(Tabla15[[#This Row],[CODIGO]],Tabla20[CODIGO],Tabla20[nombre],"BUSCAR"))</f>
        <v>#REF!</v>
      </c>
      <c r="F160" s="61" t="e">
        <f>_xlfn.XLOOKUP(Tabla15[[#This Row],[CODIGO]],#REF!,#REF!,_xlfn.XLOOKUP(Tabla15[[#This Row],[CODIGO]],Tabla20[CODIGO],Tabla20[cargo],"BUSCAR"))</f>
        <v>#REF!</v>
      </c>
      <c r="G160" s="110" t="e">
        <f>_xlfn.XLOOKUP(Tabla15[[#This Row],[cedula]],#REF!,#REF!,"X")</f>
        <v>#REF!</v>
      </c>
      <c r="H160" s="61" t="str">
        <f>_xlfn.XLOOKUP(Tabla15[[#This Row],[ctapresup]],TBLTIPO[cta],TBLTIPO[Tipo Empleado])</f>
        <v>FIJO</v>
      </c>
      <c r="I160" s="92">
        <f>_xlfn.XLOOKUP(Tabla15[[#This Row],[cedula]],TCARRERA[CEDULA],TCARRERA[CATEGORIA DEL SERVIDOR],0)</f>
        <v>0</v>
      </c>
      <c r="J1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60" s="61" t="e">
        <f>IF(ISTEXT(Tabla15[[#This Row],[CARRERA]]),Tabla15[[#This Row],[CARRERA]],Tabla15[[#This Row],[STATUS_01]])</f>
        <v>#REF!</v>
      </c>
      <c r="L160" s="78">
        <f>_xlfn.XLOOKUP(Tabla15[[#This Row],[CODIGO]],Tabla20[CODIGO],Tabla20[sbruto])</f>
        <v>10000</v>
      </c>
      <c r="M160" s="81">
        <f>_xlfn.XLOOKUP(Tabla15[[#This Row],[CODIGO]],Tabla20[CODIGO],Tabla20[Otros Descuentos])</f>
        <v>375</v>
      </c>
      <c r="N160" s="78">
        <f>_xlfn.XLOOKUP(Tabla15[[#This Row],[CODIGO]],Tabla20[CODIGO],Tabla20[sneto])</f>
        <v>9034</v>
      </c>
      <c r="O160" s="78" t="str">
        <f>_xlfn.XLOOKUP(Tabla15[[#This Row],[CODIGO]],Tabla20[CODIGO],Tabla20[PERIODO])</f>
        <v>08-2023</v>
      </c>
      <c r="P160" s="41">
        <f>Tabla15[[#This Row],[sbruto]]-SUM(Tabla15[[#This Row],[ISR]:[AFP]])-Tabla15[[#This Row],[SNETO]]</f>
        <v>591</v>
      </c>
      <c r="Q160" s="41">
        <f>_xlfn.XLOOKUP(Tabla15[[#This Row],[CODIGO]],Tabla20[CODIGO],Tabla20[ADP])</f>
        <v>0</v>
      </c>
      <c r="R160" s="61" t="str">
        <f>_xlfn.XLOOKUP(Tabla15[[#This Row],[cedula]],EMPXSEXO[NODOC],EMPXSEXO[GENERO])</f>
        <v>M</v>
      </c>
      <c r="S160" s="61" t="e">
        <f>_xlfn.XLOOKUP(Tabla15[[#This Row],[nomdepto2]],Tabla21[LUGAR],Tabla21[CODLUGAR])</f>
        <v>#REF!</v>
      </c>
      <c r="T160">
        <v>129</v>
      </c>
    </row>
    <row r="161" spans="1:20" hidden="1">
      <c r="A161" s="61" t="s">
        <v>2464</v>
      </c>
      <c r="B161" s="61" t="s">
        <v>3151</v>
      </c>
      <c r="C161" s="61" t="s">
        <v>2493</v>
      </c>
      <c r="D161" s="61" t="str">
        <f>Tabla15[[#This Row],[cedula]]&amp;Tabla15[[#This Row],[prog]]&amp;LEFT(Tabla15[[#This Row],[TIPO]],3)</f>
        <v>0780014591901SEG</v>
      </c>
      <c r="E161" s="61" t="e">
        <f>_xlfn.XLOOKUP(Tabla15[[#This Row],[CODIGO]],#REF!,#REF!,_xlfn.XLOOKUP(Tabla15[[#This Row],[CODIGO]],Tabla20[CODIGO],Tabla20[nombre],"BUSCAR"))</f>
        <v>#REF!</v>
      </c>
      <c r="F161" s="61" t="e">
        <f>_xlfn.XLOOKUP(Tabla15[[#This Row],[CODIGO]],#REF!,#REF!,_xlfn.XLOOKUP(Tabla15[[#This Row],[CODIGO]],Tabla20[CODIGO],Tabla20[cargo],"BUSCAR"))</f>
        <v>#REF!</v>
      </c>
      <c r="G161" s="110" t="e">
        <f>_xlfn.XLOOKUP(Tabla15[[#This Row],[cedula]],#REF!,#REF!,"X")</f>
        <v>#REF!</v>
      </c>
      <c r="H161" s="61" t="str">
        <f>_xlfn.XLOOKUP(Tabla15[[#This Row],[ctapresup]],TBLTIPO[cta],TBLTIPO[Tipo Empleado])</f>
        <v>SEGURIDAD</v>
      </c>
      <c r="I161" s="92">
        <f>_xlfn.XLOOKUP(Tabla15[[#This Row],[cedula]],TCARRERA[CEDULA],TCARRERA[CATEGORIA DEL SERVIDOR],0)</f>
        <v>0</v>
      </c>
      <c r="J1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61" s="61" t="e">
        <f>IF(ISTEXT(Tabla15[[#This Row],[CARRERA]]),Tabla15[[#This Row],[CARRERA]],Tabla15[[#This Row],[STATUS_01]])</f>
        <v>#REF!</v>
      </c>
      <c r="L161" s="78">
        <f>_xlfn.XLOOKUP(Tabla15[[#This Row],[CODIGO]],Tabla20[CODIGO],Tabla20[sbruto])</f>
        <v>10000</v>
      </c>
      <c r="M161" s="81">
        <f>_xlfn.XLOOKUP(Tabla15[[#This Row],[CODIGO]],Tabla20[CODIGO],Tabla20[Otros Descuentos])</f>
        <v>0</v>
      </c>
      <c r="N161" s="78">
        <f>_xlfn.XLOOKUP(Tabla15[[#This Row],[CODIGO]],Tabla20[CODIGO],Tabla20[sneto])</f>
        <v>10000</v>
      </c>
      <c r="O161" s="78" t="str">
        <f>_xlfn.XLOOKUP(Tabla15[[#This Row],[CODIGO]],Tabla20[CODIGO],Tabla20[PERIODO])</f>
        <v>08-2023</v>
      </c>
      <c r="P161" s="41">
        <f>Tabla15[[#This Row],[sbruto]]-SUM(Tabla15[[#This Row],[ISR]:[AFP]])-Tabla15[[#This Row],[SNETO]]</f>
        <v>0</v>
      </c>
      <c r="Q161" s="41">
        <f>_xlfn.XLOOKUP(Tabla15[[#This Row],[CODIGO]],Tabla20[CODIGO],Tabla20[ADP])</f>
        <v>0</v>
      </c>
      <c r="R161" s="61" t="str">
        <f>_xlfn.XLOOKUP(Tabla15[[#This Row],[cedula]],EMPXSEXO[NODOC],EMPXSEXO[GENERO])</f>
        <v>M</v>
      </c>
      <c r="S161" s="61" t="e">
        <f>_xlfn.XLOOKUP(Tabla15[[#This Row],[nomdepto2]],Tabla21[LUGAR],Tabla21[CODLUGAR])</f>
        <v>#REF!</v>
      </c>
      <c r="T161">
        <v>1192</v>
      </c>
    </row>
    <row r="162" spans="1:20" hidden="1">
      <c r="A162" s="61" t="s">
        <v>2464</v>
      </c>
      <c r="B162" s="61" t="s">
        <v>2374</v>
      </c>
      <c r="C162" s="61" t="s">
        <v>2493</v>
      </c>
      <c r="D162" s="61" t="str">
        <f>Tabla15[[#This Row],[cedula]]&amp;Tabla15[[#This Row],[prog]]&amp;LEFT(Tabla15[[#This Row],[TIPO]],3)</f>
        <v>0011039553001SEG</v>
      </c>
      <c r="E162" s="61" t="e">
        <f>_xlfn.XLOOKUP(Tabla15[[#This Row],[CODIGO]],#REF!,#REF!,_xlfn.XLOOKUP(Tabla15[[#This Row],[CODIGO]],Tabla20[CODIGO],Tabla20[nombre],"BUSCAR"))</f>
        <v>#REF!</v>
      </c>
      <c r="F162" s="61" t="e">
        <f>_xlfn.XLOOKUP(Tabla15[[#This Row],[CODIGO]],#REF!,#REF!,_xlfn.XLOOKUP(Tabla15[[#This Row],[CODIGO]],Tabla20[CODIGO],Tabla20[cargo],"BUSCAR"))</f>
        <v>#REF!</v>
      </c>
      <c r="G162" s="110" t="e">
        <f>_xlfn.XLOOKUP(Tabla15[[#This Row],[cedula]],#REF!,#REF!,"X")</f>
        <v>#REF!</v>
      </c>
      <c r="H162" s="61" t="str">
        <f>_xlfn.XLOOKUP(Tabla15[[#This Row],[ctapresup]],TBLTIPO[cta],TBLTIPO[Tipo Empleado])</f>
        <v>SEGURIDAD</v>
      </c>
      <c r="I162" s="92">
        <f>_xlfn.XLOOKUP(Tabla15[[#This Row],[cedula]],TCARRERA[CEDULA],TCARRERA[CATEGORIA DEL SERVIDOR],0)</f>
        <v>0</v>
      </c>
      <c r="J1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62" s="61" t="e">
        <f>IF(ISTEXT(Tabla15[[#This Row],[CARRERA]]),Tabla15[[#This Row],[CARRERA]],Tabla15[[#This Row],[STATUS_01]])</f>
        <v>#REF!</v>
      </c>
      <c r="L162" s="78">
        <f>_xlfn.XLOOKUP(Tabla15[[#This Row],[CODIGO]],Tabla20[CODIGO],Tabla20[sbruto])</f>
        <v>10000</v>
      </c>
      <c r="M162" s="82">
        <f>_xlfn.XLOOKUP(Tabla15[[#This Row],[CODIGO]],Tabla20[CODIGO],Tabla20[Otros Descuentos])</f>
        <v>0</v>
      </c>
      <c r="N162" s="78">
        <f>_xlfn.XLOOKUP(Tabla15[[#This Row],[CODIGO]],Tabla20[CODIGO],Tabla20[sneto])</f>
        <v>10000</v>
      </c>
      <c r="O162" s="78" t="str">
        <f>_xlfn.XLOOKUP(Tabla15[[#This Row],[CODIGO]],Tabla20[CODIGO],Tabla20[PERIODO])</f>
        <v>08-2023</v>
      </c>
      <c r="P162" s="41">
        <f>Tabla15[[#This Row],[sbruto]]-SUM(Tabla15[[#This Row],[ISR]:[AFP]])-Tabla15[[#This Row],[SNETO]]</f>
        <v>0</v>
      </c>
      <c r="Q162" s="41">
        <f>_xlfn.XLOOKUP(Tabla15[[#This Row],[CODIGO]],Tabla20[CODIGO],Tabla20[ADP])</f>
        <v>0</v>
      </c>
      <c r="R162" s="61" t="str">
        <f>_xlfn.XLOOKUP(Tabla15[[#This Row],[cedula]],EMPXSEXO[NODOC],EMPXSEXO[GENERO])</f>
        <v>F</v>
      </c>
      <c r="S162" s="61" t="e">
        <f>_xlfn.XLOOKUP(Tabla15[[#This Row],[nomdepto2]],Tabla21[LUGAR],Tabla21[CODLUGAR])</f>
        <v>#REF!</v>
      </c>
      <c r="T162">
        <v>1193</v>
      </c>
    </row>
    <row r="163" spans="1:20" hidden="1">
      <c r="A163" s="61" t="s">
        <v>2464</v>
      </c>
      <c r="B163" s="61" t="s">
        <v>2375</v>
      </c>
      <c r="C163" s="61" t="s">
        <v>2493</v>
      </c>
      <c r="D163" s="61" t="str">
        <f>Tabla15[[#This Row],[cedula]]&amp;Tabla15[[#This Row],[prog]]&amp;LEFT(Tabla15[[#This Row],[TIPO]],3)</f>
        <v>4022678710501SEG</v>
      </c>
      <c r="E163" s="61" t="e">
        <f>_xlfn.XLOOKUP(Tabla15[[#This Row],[CODIGO]],#REF!,#REF!,_xlfn.XLOOKUP(Tabla15[[#This Row],[CODIGO]],Tabla20[CODIGO],Tabla20[nombre],"BUSCAR"))</f>
        <v>#REF!</v>
      </c>
      <c r="F163" s="61" t="e">
        <f>_xlfn.XLOOKUP(Tabla15[[#This Row],[CODIGO]],#REF!,#REF!,_xlfn.XLOOKUP(Tabla15[[#This Row],[CODIGO]],Tabla20[CODIGO],Tabla20[cargo],"BUSCAR"))</f>
        <v>#REF!</v>
      </c>
      <c r="G163" s="110" t="e">
        <f>_xlfn.XLOOKUP(Tabla15[[#This Row],[cedula]],#REF!,#REF!,"X")</f>
        <v>#REF!</v>
      </c>
      <c r="H163" s="61" t="str">
        <f>_xlfn.XLOOKUP(Tabla15[[#This Row],[ctapresup]],TBLTIPO[cta],TBLTIPO[Tipo Empleado])</f>
        <v>SEGURIDAD</v>
      </c>
      <c r="I163" s="92">
        <f>_xlfn.XLOOKUP(Tabla15[[#This Row],[cedula]],TCARRERA[CEDULA],TCARRERA[CATEGORIA DEL SERVIDOR],0)</f>
        <v>0</v>
      </c>
      <c r="J1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63" s="61" t="e">
        <f>IF(ISTEXT(Tabla15[[#This Row],[CARRERA]]),Tabla15[[#This Row],[CARRERA]],Tabla15[[#This Row],[STATUS_01]])</f>
        <v>#REF!</v>
      </c>
      <c r="L163" s="78">
        <f>_xlfn.XLOOKUP(Tabla15[[#This Row],[CODIGO]],Tabla20[CODIGO],Tabla20[sbruto])</f>
        <v>10000</v>
      </c>
      <c r="M163" s="82">
        <f>_xlfn.XLOOKUP(Tabla15[[#This Row],[CODIGO]],Tabla20[CODIGO],Tabla20[Otros Descuentos])</f>
        <v>0</v>
      </c>
      <c r="N163" s="78">
        <f>_xlfn.XLOOKUP(Tabla15[[#This Row],[CODIGO]],Tabla20[CODIGO],Tabla20[sneto])</f>
        <v>10000</v>
      </c>
      <c r="O163" s="78" t="str">
        <f>_xlfn.XLOOKUP(Tabla15[[#This Row],[CODIGO]],Tabla20[CODIGO],Tabla20[PERIODO])</f>
        <v>08-2023</v>
      </c>
      <c r="P163" s="41">
        <f>Tabla15[[#This Row],[sbruto]]-SUM(Tabla15[[#This Row],[ISR]:[AFP]])-Tabla15[[#This Row],[SNETO]]</f>
        <v>0</v>
      </c>
      <c r="Q163" s="41">
        <f>_xlfn.XLOOKUP(Tabla15[[#This Row],[CODIGO]],Tabla20[CODIGO],Tabla20[ADP])</f>
        <v>0</v>
      </c>
      <c r="R163" s="61" t="str">
        <f>_xlfn.XLOOKUP(Tabla15[[#This Row],[cedula]],EMPXSEXO[NODOC],EMPXSEXO[GENERO])</f>
        <v>F</v>
      </c>
      <c r="S163" s="61" t="e">
        <f>_xlfn.XLOOKUP(Tabla15[[#This Row],[nomdepto2]],Tabla21[LUGAR],Tabla21[CODLUGAR])</f>
        <v>#REF!</v>
      </c>
      <c r="T163">
        <v>1194</v>
      </c>
    </row>
    <row r="164" spans="1:20" hidden="1">
      <c r="A164" s="61" t="s">
        <v>2464</v>
      </c>
      <c r="B164" s="61" t="s">
        <v>2377</v>
      </c>
      <c r="C164" s="61" t="s">
        <v>2493</v>
      </c>
      <c r="D164" s="61" t="str">
        <f>Tabla15[[#This Row],[cedula]]&amp;Tabla15[[#This Row],[prog]]&amp;LEFT(Tabla15[[#This Row],[TIPO]],3)</f>
        <v>0830004805801SEG</v>
      </c>
      <c r="E164" s="61" t="e">
        <f>_xlfn.XLOOKUP(Tabla15[[#This Row],[CODIGO]],#REF!,#REF!,_xlfn.XLOOKUP(Tabla15[[#This Row],[CODIGO]],Tabla20[CODIGO],Tabla20[nombre],"BUSCAR"))</f>
        <v>#REF!</v>
      </c>
      <c r="F164" s="61" t="e">
        <f>_xlfn.XLOOKUP(Tabla15[[#This Row],[CODIGO]],#REF!,#REF!,_xlfn.XLOOKUP(Tabla15[[#This Row],[CODIGO]],Tabla20[CODIGO],Tabla20[cargo],"BUSCAR"))</f>
        <v>#REF!</v>
      </c>
      <c r="G164" s="110" t="e">
        <f>_xlfn.XLOOKUP(Tabla15[[#This Row],[cedula]],#REF!,#REF!,"X")</f>
        <v>#REF!</v>
      </c>
      <c r="H164" s="61" t="str">
        <f>_xlfn.XLOOKUP(Tabla15[[#This Row],[ctapresup]],TBLTIPO[cta],TBLTIPO[Tipo Empleado])</f>
        <v>SEGURIDAD</v>
      </c>
      <c r="I164" s="92">
        <f>_xlfn.XLOOKUP(Tabla15[[#This Row],[cedula]],TCARRERA[CEDULA],TCARRERA[CATEGORIA DEL SERVIDOR],0)</f>
        <v>0</v>
      </c>
      <c r="J1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64" s="61" t="e">
        <f>IF(ISTEXT(Tabla15[[#This Row],[CARRERA]]),Tabla15[[#This Row],[CARRERA]],Tabla15[[#This Row],[STATUS_01]])</f>
        <v>#REF!</v>
      </c>
      <c r="L164" s="78">
        <f>_xlfn.XLOOKUP(Tabla15[[#This Row],[CODIGO]],Tabla20[CODIGO],Tabla20[sbruto])</f>
        <v>10000</v>
      </c>
      <c r="M164" s="79">
        <f>_xlfn.XLOOKUP(Tabla15[[#This Row],[CODIGO]],Tabla20[CODIGO],Tabla20[Otros Descuentos])</f>
        <v>0</v>
      </c>
      <c r="N164" s="78">
        <f>_xlfn.XLOOKUP(Tabla15[[#This Row],[CODIGO]],Tabla20[CODIGO],Tabla20[sneto])</f>
        <v>10000</v>
      </c>
      <c r="O164" s="78" t="str">
        <f>_xlfn.XLOOKUP(Tabla15[[#This Row],[CODIGO]],Tabla20[CODIGO],Tabla20[PERIODO])</f>
        <v>08-2023</v>
      </c>
      <c r="P164" s="41">
        <f>Tabla15[[#This Row],[sbruto]]-SUM(Tabla15[[#This Row],[ISR]:[AFP]])-Tabla15[[#This Row],[SNETO]]</f>
        <v>0</v>
      </c>
      <c r="Q164" s="41">
        <f>_xlfn.XLOOKUP(Tabla15[[#This Row],[CODIGO]],Tabla20[CODIGO],Tabla20[ADP])</f>
        <v>0</v>
      </c>
      <c r="R164" s="61" t="str">
        <f>_xlfn.XLOOKUP(Tabla15[[#This Row],[cedula]],EMPXSEXO[NODOC],EMPXSEXO[GENERO])</f>
        <v>M</v>
      </c>
      <c r="S164" s="61" t="e">
        <f>_xlfn.XLOOKUP(Tabla15[[#This Row],[nomdepto2]],Tabla21[LUGAR],Tabla21[CODLUGAR])</f>
        <v>#REF!</v>
      </c>
      <c r="T164">
        <v>1197</v>
      </c>
    </row>
    <row r="165" spans="1:20" hidden="1">
      <c r="A165" s="61" t="s">
        <v>2464</v>
      </c>
      <c r="B165" s="61" t="s">
        <v>3458</v>
      </c>
      <c r="C165" s="61" t="s">
        <v>2493</v>
      </c>
      <c r="D165" s="61" t="str">
        <f>Tabla15[[#This Row],[cedula]]&amp;Tabla15[[#This Row],[prog]]&amp;LEFT(Tabla15[[#This Row],[TIPO]],3)</f>
        <v>4020215803201SEG</v>
      </c>
      <c r="E165" s="61" t="e">
        <f>_xlfn.XLOOKUP(Tabla15[[#This Row],[CODIGO]],#REF!,#REF!,_xlfn.XLOOKUP(Tabla15[[#This Row],[CODIGO]],Tabla20[CODIGO],Tabla20[nombre],"BUSCAR"))</f>
        <v>#REF!</v>
      </c>
      <c r="F165" s="61" t="e">
        <f>_xlfn.XLOOKUP(Tabla15[[#This Row],[CODIGO]],#REF!,#REF!,_xlfn.XLOOKUP(Tabla15[[#This Row],[CODIGO]],Tabla20[CODIGO],Tabla20[cargo],"BUSCAR"))</f>
        <v>#REF!</v>
      </c>
      <c r="G165" s="110" t="e">
        <f>_xlfn.XLOOKUP(Tabla15[[#This Row],[cedula]],#REF!,#REF!,"X")</f>
        <v>#REF!</v>
      </c>
      <c r="H165" s="61" t="str">
        <f>_xlfn.XLOOKUP(Tabla15[[#This Row],[ctapresup]],TBLTIPO[cta],TBLTIPO[Tipo Empleado])</f>
        <v>SEGURIDAD</v>
      </c>
      <c r="I165" s="92">
        <f>_xlfn.XLOOKUP(Tabla15[[#This Row],[cedula]],TCARRERA[CEDULA],TCARRERA[CATEGORIA DEL SERVIDOR],0)</f>
        <v>0</v>
      </c>
      <c r="J1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65" s="61" t="e">
        <f>IF(ISTEXT(Tabla15[[#This Row],[CARRERA]]),Tabla15[[#This Row],[CARRERA]],Tabla15[[#This Row],[STATUS_01]])</f>
        <v>#REF!</v>
      </c>
      <c r="L165" s="78">
        <f>_xlfn.XLOOKUP(Tabla15[[#This Row],[CODIGO]],Tabla20[CODIGO],Tabla20[sbruto])</f>
        <v>10000</v>
      </c>
      <c r="M165" s="81">
        <f>_xlfn.XLOOKUP(Tabla15[[#This Row],[CODIGO]],Tabla20[CODIGO],Tabla20[Otros Descuentos])</f>
        <v>0</v>
      </c>
      <c r="N165" s="78">
        <f>_xlfn.XLOOKUP(Tabla15[[#This Row],[CODIGO]],Tabla20[CODIGO],Tabla20[sneto])</f>
        <v>10000</v>
      </c>
      <c r="O165" s="78" t="str">
        <f>_xlfn.XLOOKUP(Tabla15[[#This Row],[CODIGO]],Tabla20[CODIGO],Tabla20[PERIODO])</f>
        <v>08-2023</v>
      </c>
      <c r="P165" s="41">
        <f>Tabla15[[#This Row],[sbruto]]-SUM(Tabla15[[#This Row],[ISR]:[AFP]])-Tabla15[[#This Row],[SNETO]]</f>
        <v>0</v>
      </c>
      <c r="Q165" s="41">
        <f>_xlfn.XLOOKUP(Tabla15[[#This Row],[CODIGO]],Tabla20[CODIGO],Tabla20[ADP])</f>
        <v>0</v>
      </c>
      <c r="R165" s="61" t="str">
        <f>_xlfn.XLOOKUP(Tabla15[[#This Row],[cedula]],EMPXSEXO[NODOC],EMPXSEXO[GENERO])</f>
        <v>M</v>
      </c>
      <c r="S165" s="61" t="e">
        <f>_xlfn.XLOOKUP(Tabla15[[#This Row],[nomdepto2]],Tabla21[LUGAR],Tabla21[CODLUGAR])</f>
        <v>#REF!</v>
      </c>
      <c r="T165">
        <v>1199</v>
      </c>
    </row>
    <row r="166" spans="1:20" hidden="1">
      <c r="A166" s="61" t="s">
        <v>2464</v>
      </c>
      <c r="B166" s="61" t="s">
        <v>3392</v>
      </c>
      <c r="C166" s="61" t="s">
        <v>2493</v>
      </c>
      <c r="D166" s="61" t="str">
        <f>Tabla15[[#This Row],[cedula]]&amp;Tabla15[[#This Row],[prog]]&amp;LEFT(Tabla15[[#This Row],[TIPO]],3)</f>
        <v>4023762238201SEG</v>
      </c>
      <c r="E166" s="61" t="e">
        <f>_xlfn.XLOOKUP(Tabla15[[#This Row],[CODIGO]],#REF!,#REF!,_xlfn.XLOOKUP(Tabla15[[#This Row],[CODIGO]],Tabla20[CODIGO],Tabla20[nombre],"BUSCAR"))</f>
        <v>#REF!</v>
      </c>
      <c r="F166" s="61" t="e">
        <f>_xlfn.XLOOKUP(Tabla15[[#This Row],[CODIGO]],#REF!,#REF!,_xlfn.XLOOKUP(Tabla15[[#This Row],[CODIGO]],Tabla20[CODIGO],Tabla20[cargo],"BUSCAR"))</f>
        <v>#REF!</v>
      </c>
      <c r="G166" s="110" t="e">
        <f>_xlfn.XLOOKUP(Tabla15[[#This Row],[cedula]],#REF!,#REF!,"X")</f>
        <v>#REF!</v>
      </c>
      <c r="H166" s="61" t="str">
        <f>_xlfn.XLOOKUP(Tabla15[[#This Row],[ctapresup]],TBLTIPO[cta],TBLTIPO[Tipo Empleado])</f>
        <v>SEGURIDAD</v>
      </c>
      <c r="I166" s="92">
        <f>_xlfn.XLOOKUP(Tabla15[[#This Row],[cedula]],TCARRERA[CEDULA],TCARRERA[CATEGORIA DEL SERVIDOR],0)</f>
        <v>0</v>
      </c>
      <c r="J1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66" s="61" t="e">
        <f>IF(ISTEXT(Tabla15[[#This Row],[CARRERA]]),Tabla15[[#This Row],[CARRERA]],Tabla15[[#This Row],[STATUS_01]])</f>
        <v>#REF!</v>
      </c>
      <c r="L166" s="78">
        <f>_xlfn.XLOOKUP(Tabla15[[#This Row],[CODIGO]],Tabla20[CODIGO],Tabla20[sbruto])</f>
        <v>10000</v>
      </c>
      <c r="M166" s="82">
        <f>_xlfn.XLOOKUP(Tabla15[[#This Row],[CODIGO]],Tabla20[CODIGO],Tabla20[Otros Descuentos])</f>
        <v>0</v>
      </c>
      <c r="N166" s="78">
        <f>_xlfn.XLOOKUP(Tabla15[[#This Row],[CODIGO]],Tabla20[CODIGO],Tabla20[sneto])</f>
        <v>10000</v>
      </c>
      <c r="O166" s="78" t="str">
        <f>_xlfn.XLOOKUP(Tabla15[[#This Row],[CODIGO]],Tabla20[CODIGO],Tabla20[PERIODO])</f>
        <v>08-2023</v>
      </c>
      <c r="P166" s="41">
        <f>Tabla15[[#This Row],[sbruto]]-SUM(Tabla15[[#This Row],[ISR]:[AFP]])-Tabla15[[#This Row],[SNETO]]</f>
        <v>0</v>
      </c>
      <c r="Q166" s="41">
        <f>_xlfn.XLOOKUP(Tabla15[[#This Row],[CODIGO]],Tabla20[CODIGO],Tabla20[ADP])</f>
        <v>0</v>
      </c>
      <c r="R166" s="61" t="str">
        <f>_xlfn.XLOOKUP(Tabla15[[#This Row],[cedula]],EMPXSEXO[NODOC],EMPXSEXO[GENERO])</f>
        <v>M</v>
      </c>
      <c r="S166" s="61" t="e">
        <f>_xlfn.XLOOKUP(Tabla15[[#This Row],[nomdepto2]],Tabla21[LUGAR],Tabla21[CODLUGAR])</f>
        <v>#REF!</v>
      </c>
      <c r="T166">
        <v>1201</v>
      </c>
    </row>
    <row r="167" spans="1:20" hidden="1">
      <c r="A167" s="61" t="s">
        <v>2464</v>
      </c>
      <c r="B167" s="61" t="s">
        <v>2510</v>
      </c>
      <c r="C167" s="61" t="s">
        <v>2493</v>
      </c>
      <c r="D167" s="61" t="str">
        <f>Tabla15[[#This Row],[cedula]]&amp;Tabla15[[#This Row],[prog]]&amp;LEFT(Tabla15[[#This Row],[TIPO]],3)</f>
        <v>2230125429201SEG</v>
      </c>
      <c r="E167" s="61" t="e">
        <f>_xlfn.XLOOKUP(Tabla15[[#This Row],[CODIGO]],#REF!,#REF!,_xlfn.XLOOKUP(Tabla15[[#This Row],[CODIGO]],Tabla20[CODIGO],Tabla20[nombre],"BUSCAR"))</f>
        <v>#REF!</v>
      </c>
      <c r="F167" s="61" t="e">
        <f>_xlfn.XLOOKUP(Tabla15[[#This Row],[CODIGO]],#REF!,#REF!,_xlfn.XLOOKUP(Tabla15[[#This Row],[CODIGO]],Tabla20[CODIGO],Tabla20[cargo],"BUSCAR"))</f>
        <v>#REF!</v>
      </c>
      <c r="G167" s="110" t="e">
        <f>_xlfn.XLOOKUP(Tabla15[[#This Row],[cedula]],#REF!,#REF!,"X")</f>
        <v>#REF!</v>
      </c>
      <c r="H167" s="61" t="str">
        <f>_xlfn.XLOOKUP(Tabla15[[#This Row],[ctapresup]],TBLTIPO[cta],TBLTIPO[Tipo Empleado])</f>
        <v>SEGURIDAD</v>
      </c>
      <c r="I167" s="92">
        <f>_xlfn.XLOOKUP(Tabla15[[#This Row],[cedula]],TCARRERA[CEDULA],TCARRERA[CATEGORIA DEL SERVIDOR],0)</f>
        <v>0</v>
      </c>
      <c r="J16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67" s="61" t="e">
        <f>IF(ISTEXT(Tabla15[[#This Row],[CARRERA]]),Tabla15[[#This Row],[CARRERA]],Tabla15[[#This Row],[STATUS_01]])</f>
        <v>#REF!</v>
      </c>
      <c r="L167" s="78">
        <f>_xlfn.XLOOKUP(Tabla15[[#This Row],[CODIGO]],Tabla20[CODIGO],Tabla20[sbruto])</f>
        <v>10000</v>
      </c>
      <c r="M167" s="82">
        <f>_xlfn.XLOOKUP(Tabla15[[#This Row],[CODIGO]],Tabla20[CODIGO],Tabla20[Otros Descuentos])</f>
        <v>0</v>
      </c>
      <c r="N167" s="78">
        <f>_xlfn.XLOOKUP(Tabla15[[#This Row],[CODIGO]],Tabla20[CODIGO],Tabla20[sneto])</f>
        <v>10000</v>
      </c>
      <c r="O167" s="78" t="str">
        <f>_xlfn.XLOOKUP(Tabla15[[#This Row],[CODIGO]],Tabla20[CODIGO],Tabla20[PERIODO])</f>
        <v>08-2023</v>
      </c>
      <c r="P167" s="41">
        <f>Tabla15[[#This Row],[sbruto]]-SUM(Tabla15[[#This Row],[ISR]:[AFP]])-Tabla15[[#This Row],[SNETO]]</f>
        <v>0</v>
      </c>
      <c r="Q167" s="41">
        <f>_xlfn.XLOOKUP(Tabla15[[#This Row],[CODIGO]],Tabla20[CODIGO],Tabla20[ADP])</f>
        <v>0</v>
      </c>
      <c r="R167" s="61" t="str">
        <f>_xlfn.XLOOKUP(Tabla15[[#This Row],[cedula]],EMPXSEXO[NODOC],EMPXSEXO[GENERO])</f>
        <v>M</v>
      </c>
      <c r="S167" s="61" t="e">
        <f>_xlfn.XLOOKUP(Tabla15[[#This Row],[nomdepto2]],Tabla21[LUGAR],Tabla21[CODLUGAR])</f>
        <v>#REF!</v>
      </c>
      <c r="T167">
        <v>1202</v>
      </c>
    </row>
    <row r="168" spans="1:20" hidden="1">
      <c r="A168" s="61" t="s">
        <v>2464</v>
      </c>
      <c r="B168" s="61" t="s">
        <v>2629</v>
      </c>
      <c r="C168" s="61" t="s">
        <v>2493</v>
      </c>
      <c r="D168" s="61" t="str">
        <f>Tabla15[[#This Row],[cedula]]&amp;Tabla15[[#This Row],[prog]]&amp;LEFT(Tabla15[[#This Row],[TIPO]],3)</f>
        <v>0020150502101SEG</v>
      </c>
      <c r="E168" s="61" t="e">
        <f>_xlfn.XLOOKUP(Tabla15[[#This Row],[CODIGO]],#REF!,#REF!,_xlfn.XLOOKUP(Tabla15[[#This Row],[CODIGO]],Tabla20[CODIGO],Tabla20[nombre],"BUSCAR"))</f>
        <v>#REF!</v>
      </c>
      <c r="F168" s="61" t="e">
        <f>_xlfn.XLOOKUP(Tabla15[[#This Row],[CODIGO]],#REF!,#REF!,_xlfn.XLOOKUP(Tabla15[[#This Row],[CODIGO]],Tabla20[CODIGO],Tabla20[cargo],"BUSCAR"))</f>
        <v>#REF!</v>
      </c>
      <c r="G168" s="110" t="e">
        <f>_xlfn.XLOOKUP(Tabla15[[#This Row],[cedula]],#REF!,#REF!,"X")</f>
        <v>#REF!</v>
      </c>
      <c r="H168" s="61" t="str">
        <f>_xlfn.XLOOKUP(Tabla15[[#This Row],[ctapresup]],TBLTIPO[cta],TBLTIPO[Tipo Empleado])</f>
        <v>SEGURIDAD</v>
      </c>
      <c r="I168" s="92">
        <f>_xlfn.XLOOKUP(Tabla15[[#This Row],[cedula]],TCARRERA[CEDULA],TCARRERA[CATEGORIA DEL SERVIDOR],0)</f>
        <v>0</v>
      </c>
      <c r="J1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68" s="61" t="e">
        <f>IF(ISTEXT(Tabla15[[#This Row],[CARRERA]]),Tabla15[[#This Row],[CARRERA]],Tabla15[[#This Row],[STATUS_01]])</f>
        <v>#REF!</v>
      </c>
      <c r="L168" s="78">
        <f>_xlfn.XLOOKUP(Tabla15[[#This Row],[CODIGO]],Tabla20[CODIGO],Tabla20[sbruto])</f>
        <v>10000</v>
      </c>
      <c r="M168" s="82">
        <f>_xlfn.XLOOKUP(Tabla15[[#This Row],[CODIGO]],Tabla20[CODIGO],Tabla20[Otros Descuentos])</f>
        <v>0</v>
      </c>
      <c r="N168" s="78">
        <f>_xlfn.XLOOKUP(Tabla15[[#This Row],[CODIGO]],Tabla20[CODIGO],Tabla20[sneto])</f>
        <v>10000</v>
      </c>
      <c r="O168" s="78" t="str">
        <f>_xlfn.XLOOKUP(Tabla15[[#This Row],[CODIGO]],Tabla20[CODIGO],Tabla20[PERIODO])</f>
        <v>08-2023</v>
      </c>
      <c r="P168" s="41">
        <f>Tabla15[[#This Row],[sbruto]]-SUM(Tabla15[[#This Row],[ISR]:[AFP]])-Tabla15[[#This Row],[SNETO]]</f>
        <v>0</v>
      </c>
      <c r="Q168" s="41">
        <f>_xlfn.XLOOKUP(Tabla15[[#This Row],[CODIGO]],Tabla20[CODIGO],Tabla20[ADP])</f>
        <v>0</v>
      </c>
      <c r="R168" s="61" t="str">
        <f>_xlfn.XLOOKUP(Tabla15[[#This Row],[cedula]],EMPXSEXO[NODOC],EMPXSEXO[GENERO])</f>
        <v>M</v>
      </c>
      <c r="S168" s="61" t="e">
        <f>_xlfn.XLOOKUP(Tabla15[[#This Row],[nomdepto2]],Tabla21[LUGAR],Tabla21[CODLUGAR])</f>
        <v>#REF!</v>
      </c>
      <c r="T168">
        <v>1205</v>
      </c>
    </row>
    <row r="169" spans="1:20" hidden="1">
      <c r="A169" s="61" t="s">
        <v>2464</v>
      </c>
      <c r="B169" s="61" t="s">
        <v>2575</v>
      </c>
      <c r="C169" s="61" t="s">
        <v>2493</v>
      </c>
      <c r="D169" s="61" t="str">
        <f>Tabla15[[#This Row],[cedula]]&amp;Tabla15[[#This Row],[prog]]&amp;LEFT(Tabla15[[#This Row],[TIPO]],3)</f>
        <v>0160015037701SEG</v>
      </c>
      <c r="E169" s="61" t="e">
        <f>_xlfn.XLOOKUP(Tabla15[[#This Row],[CODIGO]],#REF!,#REF!,_xlfn.XLOOKUP(Tabla15[[#This Row],[CODIGO]],Tabla20[CODIGO],Tabla20[nombre],"BUSCAR"))</f>
        <v>#REF!</v>
      </c>
      <c r="F169" s="61" t="e">
        <f>_xlfn.XLOOKUP(Tabla15[[#This Row],[CODIGO]],#REF!,#REF!,_xlfn.XLOOKUP(Tabla15[[#This Row],[CODIGO]],Tabla20[CODIGO],Tabla20[cargo],"BUSCAR"))</f>
        <v>#REF!</v>
      </c>
      <c r="G169" s="110" t="e">
        <f>_xlfn.XLOOKUP(Tabla15[[#This Row],[cedula]],#REF!,#REF!,"X")</f>
        <v>#REF!</v>
      </c>
      <c r="H169" s="61" t="str">
        <f>_xlfn.XLOOKUP(Tabla15[[#This Row],[ctapresup]],TBLTIPO[cta],TBLTIPO[Tipo Empleado])</f>
        <v>SEGURIDAD</v>
      </c>
      <c r="I169" s="92">
        <f>_xlfn.XLOOKUP(Tabla15[[#This Row],[cedula]],TCARRERA[CEDULA],TCARRERA[CATEGORIA DEL SERVIDOR],0)</f>
        <v>0</v>
      </c>
      <c r="J169" s="133" t="e">
        <f>_xlfn.XLOOKUP(Tabla15[[#This Row],[nombre]],TNOMBRADOS[EMPLEADO],TNOMBRADOS[STATUS],_xlfn.XLOOKUP(Tabla15[[#This Row],[cargo]],Tabla612[CARGO],Tabla612[CATEGORIA DEL SERVIDOR],Tabla15[[#This Row],[TIPO]]))</f>
        <v>#REF!</v>
      </c>
      <c r="K169" s="61" t="e">
        <f>IF(ISTEXT(Tabla15[[#This Row],[CARRERA]]),Tabla15[[#This Row],[CARRERA]],Tabla15[[#This Row],[STATUS_01]])</f>
        <v>#REF!</v>
      </c>
      <c r="L169" s="78">
        <f>_xlfn.XLOOKUP(Tabla15[[#This Row],[CODIGO]],Tabla20[CODIGO],Tabla20[sbruto])</f>
        <v>10000</v>
      </c>
      <c r="M169" s="81">
        <f>_xlfn.XLOOKUP(Tabla15[[#This Row],[CODIGO]],Tabla20[CODIGO],Tabla20[Otros Descuentos])</f>
        <v>0</v>
      </c>
      <c r="N169" s="78">
        <f>_xlfn.XLOOKUP(Tabla15[[#This Row],[CODIGO]],Tabla20[CODIGO],Tabla20[sneto])</f>
        <v>10000</v>
      </c>
      <c r="O169" s="78" t="str">
        <f>_xlfn.XLOOKUP(Tabla15[[#This Row],[CODIGO]],Tabla20[CODIGO],Tabla20[PERIODO])</f>
        <v>08-2023</v>
      </c>
      <c r="P169" s="41">
        <f>Tabla15[[#This Row],[sbruto]]-SUM(Tabla15[[#This Row],[ISR]:[AFP]])-Tabla15[[#This Row],[SNETO]]</f>
        <v>0</v>
      </c>
      <c r="Q169" s="41">
        <f>_xlfn.XLOOKUP(Tabla15[[#This Row],[CODIGO]],Tabla20[CODIGO],Tabla20[ADP])</f>
        <v>0</v>
      </c>
      <c r="R169" s="61" t="str">
        <f>_xlfn.XLOOKUP(Tabla15[[#This Row],[cedula]],EMPXSEXO[NODOC],EMPXSEXO[GENERO])</f>
        <v>M</v>
      </c>
      <c r="S169" s="61" t="e">
        <f>_xlfn.XLOOKUP(Tabla15[[#This Row],[nomdepto2]],Tabla21[LUGAR],Tabla21[CODLUGAR])</f>
        <v>#REF!</v>
      </c>
      <c r="T169">
        <v>1206</v>
      </c>
    </row>
    <row r="170" spans="1:20" hidden="1">
      <c r="A170" s="61" t="s">
        <v>2465</v>
      </c>
      <c r="B170" s="61" t="s">
        <v>1339</v>
      </c>
      <c r="C170" s="61" t="s">
        <v>2493</v>
      </c>
      <c r="D170" s="61" t="str">
        <f>Tabla15[[#This Row],[cedula]]&amp;Tabla15[[#This Row],[prog]]&amp;LEFT(Tabla15[[#This Row],[TIPO]],3)</f>
        <v>0010564450401TRA</v>
      </c>
      <c r="E170" s="61" t="e">
        <f>_xlfn.XLOOKUP(Tabla15[[#This Row],[CODIGO]],#REF!,#REF!,_xlfn.XLOOKUP(Tabla15[[#This Row],[CODIGO]],Tabla20[CODIGO],Tabla20[nombre],"BUSCAR"))</f>
        <v>#REF!</v>
      </c>
      <c r="F170" s="61" t="e">
        <f>_xlfn.XLOOKUP(Tabla15[[#This Row],[CODIGO]],#REF!,#REF!,_xlfn.XLOOKUP(Tabla15[[#This Row],[CODIGO]],Tabla20[CODIGO],Tabla20[cargo],"BUSCAR"))</f>
        <v>#REF!</v>
      </c>
      <c r="G170" s="110" t="e">
        <f>_xlfn.XLOOKUP(Tabla15[[#This Row],[cedula]],#REF!,#REF!,"X")</f>
        <v>#REF!</v>
      </c>
      <c r="H170" s="61" t="str">
        <f>_xlfn.XLOOKUP(Tabla15[[#This Row],[ctapresup]],TBLTIPO[cta],TBLTIPO[Tipo Empleado])</f>
        <v>TRAMITE DE PENSION</v>
      </c>
      <c r="I170" s="92" t="str">
        <f>_xlfn.XLOOKUP(Tabla15[[#This Row],[cedula]],TCARRERA[CEDULA],TCARRERA[CATEGORIA DEL SERVIDOR],0)</f>
        <v>CARRERA ADMINISTRATIVA</v>
      </c>
      <c r="J1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70" s="61" t="str">
        <f>IF(ISTEXT(Tabla15[[#This Row],[CARRERA]]),Tabla15[[#This Row],[CARRERA]],Tabla15[[#This Row],[STATUS_01]])</f>
        <v>CARRERA ADMINISTRATIVA</v>
      </c>
      <c r="L170" s="78">
        <f>_xlfn.XLOOKUP(Tabla15[[#This Row],[CODIGO]],Tabla20[CODIGO],Tabla20[sbruto])</f>
        <v>10000</v>
      </c>
      <c r="M170" s="78">
        <f>_xlfn.XLOOKUP(Tabla15[[#This Row],[CODIGO]],Tabla20[CODIGO],Tabla20[Otros Descuentos])</f>
        <v>25</v>
      </c>
      <c r="N170" s="78">
        <f>_xlfn.XLOOKUP(Tabla15[[#This Row],[CODIGO]],Tabla20[CODIGO],Tabla20[sneto])</f>
        <v>9384</v>
      </c>
      <c r="O170" s="78" t="str">
        <f>_xlfn.XLOOKUP(Tabla15[[#This Row],[CODIGO]],Tabla20[CODIGO],Tabla20[PERIODO])</f>
        <v>08-2023</v>
      </c>
      <c r="P170" s="41">
        <f>Tabla15[[#This Row],[sbruto]]-SUM(Tabla15[[#This Row],[ISR]:[AFP]])-Tabla15[[#This Row],[SNETO]]</f>
        <v>591</v>
      </c>
      <c r="Q170" s="41">
        <f>_xlfn.XLOOKUP(Tabla15[[#This Row],[CODIGO]],Tabla20[CODIGO],Tabla20[ADP])</f>
        <v>0</v>
      </c>
      <c r="R170" s="61" t="str">
        <f>_xlfn.XLOOKUP(Tabla15[[#This Row],[cedula]],EMPXSEXO[NODOC],EMPXSEXO[GENERO])</f>
        <v>M</v>
      </c>
      <c r="S170" s="61" t="e">
        <f>_xlfn.XLOOKUP(Tabla15[[#This Row],[nomdepto2]],Tabla21[LUGAR],Tabla21[CODLUGAR])</f>
        <v>#REF!</v>
      </c>
      <c r="T170">
        <v>1147</v>
      </c>
    </row>
    <row r="171" spans="1:20" hidden="1">
      <c r="A171" s="61" t="s">
        <v>2464</v>
      </c>
      <c r="B171" s="61" t="s">
        <v>3153</v>
      </c>
      <c r="C171" s="61" t="s">
        <v>2493</v>
      </c>
      <c r="D171" s="61" t="str">
        <f>Tabla15[[#This Row],[cedula]]&amp;Tabla15[[#This Row],[prog]]&amp;LEFT(Tabla15[[#This Row],[TIPO]],3)</f>
        <v>0011911573101SEG</v>
      </c>
      <c r="E171" s="61" t="e">
        <f>_xlfn.XLOOKUP(Tabla15[[#This Row],[CODIGO]],#REF!,#REF!,_xlfn.XLOOKUP(Tabla15[[#This Row],[CODIGO]],Tabla20[CODIGO],Tabla20[nombre],"BUSCAR"))</f>
        <v>#REF!</v>
      </c>
      <c r="F171" s="61" t="e">
        <f>_xlfn.XLOOKUP(Tabla15[[#This Row],[CODIGO]],#REF!,#REF!,_xlfn.XLOOKUP(Tabla15[[#This Row],[CODIGO]],Tabla20[CODIGO],Tabla20[cargo],"BUSCAR"))</f>
        <v>#REF!</v>
      </c>
      <c r="G171" s="110" t="e">
        <f>_xlfn.XLOOKUP(Tabla15[[#This Row],[cedula]],#REF!,#REF!,"X")</f>
        <v>#REF!</v>
      </c>
      <c r="H171" s="61" t="str">
        <f>_xlfn.XLOOKUP(Tabla15[[#This Row],[ctapresup]],TBLTIPO[cta],TBLTIPO[Tipo Empleado])</f>
        <v>SEGURIDAD</v>
      </c>
      <c r="I171" s="92">
        <f>_xlfn.XLOOKUP(Tabla15[[#This Row],[cedula]],TCARRERA[CEDULA],TCARRERA[CATEGORIA DEL SERVIDOR],0)</f>
        <v>0</v>
      </c>
      <c r="J1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71" s="61" t="e">
        <f>IF(ISTEXT(Tabla15[[#This Row],[CARRERA]]),Tabla15[[#This Row],[CARRERA]],Tabla15[[#This Row],[STATUS_01]])</f>
        <v>#REF!</v>
      </c>
      <c r="L171" s="78">
        <f>_xlfn.XLOOKUP(Tabla15[[#This Row],[CODIGO]],Tabla20[CODIGO],Tabla20[sbruto])</f>
        <v>10000</v>
      </c>
      <c r="M171" s="82">
        <f>_xlfn.XLOOKUP(Tabla15[[#This Row],[CODIGO]],Tabla20[CODIGO],Tabla20[Otros Descuentos])</f>
        <v>0</v>
      </c>
      <c r="N171" s="78">
        <f>_xlfn.XLOOKUP(Tabla15[[#This Row],[CODIGO]],Tabla20[CODIGO],Tabla20[sneto])</f>
        <v>10000</v>
      </c>
      <c r="O171" s="78" t="str">
        <f>_xlfn.XLOOKUP(Tabla15[[#This Row],[CODIGO]],Tabla20[CODIGO],Tabla20[PERIODO])</f>
        <v>08-2023</v>
      </c>
      <c r="P171" s="41">
        <f>Tabla15[[#This Row],[sbruto]]-SUM(Tabla15[[#This Row],[ISR]:[AFP]])-Tabla15[[#This Row],[SNETO]]</f>
        <v>0</v>
      </c>
      <c r="Q171" s="41">
        <f>_xlfn.XLOOKUP(Tabla15[[#This Row],[CODIGO]],Tabla20[CODIGO],Tabla20[ADP])</f>
        <v>0</v>
      </c>
      <c r="R171" s="61" t="str">
        <f>_xlfn.XLOOKUP(Tabla15[[#This Row],[cedula]],EMPXSEXO[NODOC],EMPXSEXO[GENERO])</f>
        <v>M</v>
      </c>
      <c r="S171" s="61" t="e">
        <f>_xlfn.XLOOKUP(Tabla15[[#This Row],[nomdepto2]],Tabla21[LUGAR],Tabla21[CODLUGAR])</f>
        <v>#REF!</v>
      </c>
      <c r="T171">
        <v>1208</v>
      </c>
    </row>
    <row r="172" spans="1:20" hidden="1">
      <c r="A172" s="61" t="s">
        <v>2465</v>
      </c>
      <c r="B172" s="61" t="s">
        <v>1340</v>
      </c>
      <c r="C172" s="61" t="s">
        <v>2493</v>
      </c>
      <c r="D172" s="61" t="str">
        <f>Tabla15[[#This Row],[cedula]]&amp;Tabla15[[#This Row],[prog]]&amp;LEFT(Tabla15[[#This Row],[TIPO]],3)</f>
        <v>0820009893001TRA</v>
      </c>
      <c r="E172" s="61" t="e">
        <f>_xlfn.XLOOKUP(Tabla15[[#This Row],[CODIGO]],#REF!,#REF!,_xlfn.XLOOKUP(Tabla15[[#This Row],[CODIGO]],Tabla20[CODIGO],Tabla20[nombre],"BUSCAR"))</f>
        <v>#REF!</v>
      </c>
      <c r="F172" s="61" t="e">
        <f>_xlfn.XLOOKUP(Tabla15[[#This Row],[CODIGO]],#REF!,#REF!,_xlfn.XLOOKUP(Tabla15[[#This Row],[CODIGO]],Tabla20[CODIGO],Tabla20[cargo],"BUSCAR"))</f>
        <v>#REF!</v>
      </c>
      <c r="G172" s="110" t="e">
        <f>_xlfn.XLOOKUP(Tabla15[[#This Row],[cedula]],#REF!,#REF!,"X")</f>
        <v>#REF!</v>
      </c>
      <c r="H172" s="61" t="str">
        <f>_xlfn.XLOOKUP(Tabla15[[#This Row],[ctapresup]],TBLTIPO[cta],TBLTIPO[Tipo Empleado])</f>
        <v>TRAMITE DE PENSION</v>
      </c>
      <c r="I172" s="92" t="str">
        <f>_xlfn.XLOOKUP(Tabla15[[#This Row],[cedula]],TCARRERA[CEDULA],TCARRERA[CATEGORIA DEL SERVIDOR],0)</f>
        <v>CARRERA ADMINISTRATIVA</v>
      </c>
      <c r="J1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72" s="61" t="str">
        <f>IF(ISTEXT(Tabla15[[#This Row],[CARRERA]]),Tabla15[[#This Row],[CARRERA]],Tabla15[[#This Row],[STATUS_01]])</f>
        <v>CARRERA ADMINISTRATIVA</v>
      </c>
      <c r="L172" s="78">
        <f>_xlfn.XLOOKUP(Tabla15[[#This Row],[CODIGO]],Tabla20[CODIGO],Tabla20[sbruto])</f>
        <v>10000</v>
      </c>
      <c r="M172" s="82">
        <f>_xlfn.XLOOKUP(Tabla15[[#This Row],[CODIGO]],Tabla20[CODIGO],Tabla20[Otros Descuentos])</f>
        <v>375</v>
      </c>
      <c r="N172" s="78">
        <f>_xlfn.XLOOKUP(Tabla15[[#This Row],[CODIGO]],Tabla20[CODIGO],Tabla20[sneto])</f>
        <v>9034</v>
      </c>
      <c r="O172" s="78" t="str">
        <f>_xlfn.XLOOKUP(Tabla15[[#This Row],[CODIGO]],Tabla20[CODIGO],Tabla20[PERIODO])</f>
        <v>08-2023</v>
      </c>
      <c r="P172" s="41">
        <f>Tabla15[[#This Row],[sbruto]]-SUM(Tabla15[[#This Row],[ISR]:[AFP]])-Tabla15[[#This Row],[SNETO]]</f>
        <v>591</v>
      </c>
      <c r="Q172" s="41">
        <f>_xlfn.XLOOKUP(Tabla15[[#This Row],[CODIGO]],Tabla20[CODIGO],Tabla20[ADP])</f>
        <v>0</v>
      </c>
      <c r="R172" s="61" t="str">
        <f>_xlfn.XLOOKUP(Tabla15[[#This Row],[cedula]],EMPXSEXO[NODOC],EMPXSEXO[GENERO])</f>
        <v>F</v>
      </c>
      <c r="S172" s="61" t="e">
        <f>_xlfn.XLOOKUP(Tabla15[[#This Row],[nomdepto2]],Tabla21[LUGAR],Tabla21[CODLUGAR])</f>
        <v>#REF!</v>
      </c>
      <c r="T172">
        <v>1149</v>
      </c>
    </row>
    <row r="173" spans="1:20" hidden="1">
      <c r="A173" s="61" t="s">
        <v>2464</v>
      </c>
      <c r="B173" s="61" t="s">
        <v>2990</v>
      </c>
      <c r="C173" s="61" t="s">
        <v>2493</v>
      </c>
      <c r="D173" s="61" t="str">
        <f>Tabla15[[#This Row],[cedula]]&amp;Tabla15[[#This Row],[prog]]&amp;LEFT(Tabla15[[#This Row],[TIPO]],3)</f>
        <v>4021368507201SEG</v>
      </c>
      <c r="E173" s="61" t="e">
        <f>_xlfn.XLOOKUP(Tabla15[[#This Row],[CODIGO]],#REF!,#REF!,_xlfn.XLOOKUP(Tabla15[[#This Row],[CODIGO]],Tabla20[CODIGO],Tabla20[nombre],"BUSCAR"))</f>
        <v>#REF!</v>
      </c>
      <c r="F173" s="61" t="e">
        <f>_xlfn.XLOOKUP(Tabla15[[#This Row],[CODIGO]],#REF!,#REF!,_xlfn.XLOOKUP(Tabla15[[#This Row],[CODIGO]],Tabla20[CODIGO],Tabla20[cargo],"BUSCAR"))</f>
        <v>#REF!</v>
      </c>
      <c r="G173" s="110" t="e">
        <f>_xlfn.XLOOKUP(Tabla15[[#This Row],[cedula]],#REF!,#REF!,"X")</f>
        <v>#REF!</v>
      </c>
      <c r="H173" s="61" t="str">
        <f>_xlfn.XLOOKUP(Tabla15[[#This Row],[ctapresup]],TBLTIPO[cta],TBLTIPO[Tipo Empleado])</f>
        <v>SEGURIDAD</v>
      </c>
      <c r="I173" s="92">
        <f>_xlfn.XLOOKUP(Tabla15[[#This Row],[cedula]],TCARRERA[CEDULA],TCARRERA[CATEGORIA DEL SERVIDOR],0)</f>
        <v>0</v>
      </c>
      <c r="J173" s="133" t="e">
        <f>_xlfn.XLOOKUP(Tabla15[[#This Row],[nombre]],TNOMBRADOS[EMPLEADO],TNOMBRADOS[STATUS],_xlfn.XLOOKUP(Tabla15[[#This Row],[cargo]],Tabla612[CARGO],Tabla612[CATEGORIA DEL SERVIDOR],Tabla15[[#This Row],[TIPO]]))</f>
        <v>#REF!</v>
      </c>
      <c r="K173" s="61" t="e">
        <f>IF(ISTEXT(Tabla15[[#This Row],[CARRERA]]),Tabla15[[#This Row],[CARRERA]],Tabla15[[#This Row],[STATUS_01]])</f>
        <v>#REF!</v>
      </c>
      <c r="L173" s="78">
        <f>_xlfn.XLOOKUP(Tabla15[[#This Row],[CODIGO]],Tabla20[CODIGO],Tabla20[sbruto])</f>
        <v>10000</v>
      </c>
      <c r="M173" s="78">
        <f>_xlfn.XLOOKUP(Tabla15[[#This Row],[CODIGO]],Tabla20[CODIGO],Tabla20[Otros Descuentos])</f>
        <v>0</v>
      </c>
      <c r="N173" s="78">
        <f>_xlfn.XLOOKUP(Tabla15[[#This Row],[CODIGO]],Tabla20[CODIGO],Tabla20[sneto])</f>
        <v>10000</v>
      </c>
      <c r="O173" s="78" t="str">
        <f>_xlfn.XLOOKUP(Tabla15[[#This Row],[CODIGO]],Tabla20[CODIGO],Tabla20[PERIODO])</f>
        <v>08-2023</v>
      </c>
      <c r="P173" s="41">
        <f>Tabla15[[#This Row],[sbruto]]-SUM(Tabla15[[#This Row],[ISR]:[AFP]])-Tabla15[[#This Row],[SNETO]]</f>
        <v>0</v>
      </c>
      <c r="Q173" s="41">
        <f>_xlfn.XLOOKUP(Tabla15[[#This Row],[CODIGO]],Tabla20[CODIGO],Tabla20[ADP])</f>
        <v>0</v>
      </c>
      <c r="R173" s="61" t="str">
        <f>_xlfn.XLOOKUP(Tabla15[[#This Row],[cedula]],EMPXSEXO[NODOC],EMPXSEXO[GENERO])</f>
        <v>M</v>
      </c>
      <c r="S173" s="61" t="e">
        <f>_xlfn.XLOOKUP(Tabla15[[#This Row],[nomdepto2]],Tabla21[LUGAR],Tabla21[CODLUGAR])</f>
        <v>#REF!</v>
      </c>
      <c r="T173">
        <v>1209</v>
      </c>
    </row>
    <row r="174" spans="1:20" hidden="1">
      <c r="A174" s="61" t="s">
        <v>2464</v>
      </c>
      <c r="B174" s="61" t="s">
        <v>2475</v>
      </c>
      <c r="C174" s="61" t="s">
        <v>2493</v>
      </c>
      <c r="D174" s="61" t="str">
        <f>Tabla15[[#This Row],[cedula]]&amp;Tabla15[[#This Row],[prog]]&amp;LEFT(Tabla15[[#This Row],[TIPO]],3)</f>
        <v>0160011657601SEG</v>
      </c>
      <c r="E174" s="61" t="e">
        <f>_xlfn.XLOOKUP(Tabla15[[#This Row],[CODIGO]],#REF!,#REF!,_xlfn.XLOOKUP(Tabla15[[#This Row],[CODIGO]],Tabla20[CODIGO],Tabla20[nombre],"BUSCAR"))</f>
        <v>#REF!</v>
      </c>
      <c r="F174" s="61" t="e">
        <f>_xlfn.XLOOKUP(Tabla15[[#This Row],[CODIGO]],#REF!,#REF!,_xlfn.XLOOKUP(Tabla15[[#This Row],[CODIGO]],Tabla20[CODIGO],Tabla20[cargo],"BUSCAR"))</f>
        <v>#REF!</v>
      </c>
      <c r="G174" s="110" t="e">
        <f>_xlfn.XLOOKUP(Tabla15[[#This Row],[cedula]],#REF!,#REF!,"X")</f>
        <v>#REF!</v>
      </c>
      <c r="H174" s="61" t="str">
        <f>_xlfn.XLOOKUP(Tabla15[[#This Row],[ctapresup]],TBLTIPO[cta],TBLTIPO[Tipo Empleado])</f>
        <v>SEGURIDAD</v>
      </c>
      <c r="I174" s="92">
        <f>_xlfn.XLOOKUP(Tabla15[[#This Row],[cedula]],TCARRERA[CEDULA],TCARRERA[CATEGORIA DEL SERVIDOR],0)</f>
        <v>0</v>
      </c>
      <c r="J1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74" s="61" t="e">
        <f>IF(ISTEXT(Tabla15[[#This Row],[CARRERA]]),Tabla15[[#This Row],[CARRERA]],Tabla15[[#This Row],[STATUS_01]])</f>
        <v>#REF!</v>
      </c>
      <c r="L174" s="78">
        <f>_xlfn.XLOOKUP(Tabla15[[#This Row],[CODIGO]],Tabla20[CODIGO],Tabla20[sbruto])</f>
        <v>10000</v>
      </c>
      <c r="M174" s="82">
        <f>_xlfn.XLOOKUP(Tabla15[[#This Row],[CODIGO]],Tabla20[CODIGO],Tabla20[Otros Descuentos])</f>
        <v>0</v>
      </c>
      <c r="N174" s="78">
        <f>_xlfn.XLOOKUP(Tabla15[[#This Row],[CODIGO]],Tabla20[CODIGO],Tabla20[sneto])</f>
        <v>10000</v>
      </c>
      <c r="O174" s="78" t="str">
        <f>_xlfn.XLOOKUP(Tabla15[[#This Row],[CODIGO]],Tabla20[CODIGO],Tabla20[PERIODO])</f>
        <v>08-2023</v>
      </c>
      <c r="P174" s="41">
        <f>Tabla15[[#This Row],[sbruto]]-SUM(Tabla15[[#This Row],[ISR]:[AFP]])-Tabla15[[#This Row],[SNETO]]</f>
        <v>0</v>
      </c>
      <c r="Q174" s="41">
        <f>_xlfn.XLOOKUP(Tabla15[[#This Row],[CODIGO]],Tabla20[CODIGO],Tabla20[ADP])</f>
        <v>0</v>
      </c>
      <c r="R174" s="61" t="str">
        <f>_xlfn.XLOOKUP(Tabla15[[#This Row],[cedula]],EMPXSEXO[NODOC],EMPXSEXO[GENERO])</f>
        <v>M</v>
      </c>
      <c r="S174" s="61" t="e">
        <f>_xlfn.XLOOKUP(Tabla15[[#This Row],[nomdepto2]],Tabla21[LUGAR],Tabla21[CODLUGAR])</f>
        <v>#REF!</v>
      </c>
      <c r="T174">
        <v>1210</v>
      </c>
    </row>
    <row r="175" spans="1:20" hidden="1">
      <c r="A175" s="99" t="s">
        <v>2464</v>
      </c>
      <c r="B175" s="99" t="s">
        <v>3460</v>
      </c>
      <c r="C175" s="99" t="s">
        <v>2493</v>
      </c>
      <c r="D175" s="99" t="str">
        <f>Tabla15[[#This Row],[cedula]]&amp;Tabla15[[#This Row],[prog]]&amp;LEFT(Tabla15[[#This Row],[TIPO]],3)</f>
        <v>4021368400001SEG</v>
      </c>
      <c r="E175" s="99" t="e">
        <f>_xlfn.XLOOKUP(Tabla15[[#This Row],[CODIGO]],#REF!,#REF!,_xlfn.XLOOKUP(Tabla15[[#This Row],[CODIGO]],Tabla20[CODIGO],Tabla20[nombre],"BUSCAR"))</f>
        <v>#REF!</v>
      </c>
      <c r="F175" s="100" t="e">
        <f>_xlfn.XLOOKUP(Tabla15[[#This Row],[CODIGO]],#REF!,#REF!,_xlfn.XLOOKUP(Tabla15[[#This Row],[CODIGO]],Tabla20[CODIGO],Tabla20[cargo],"BUSCAR"))</f>
        <v>#REF!</v>
      </c>
      <c r="G175" s="110" t="e">
        <f>_xlfn.XLOOKUP(Tabla15[[#This Row],[cedula]],#REF!,#REF!,"X")</f>
        <v>#REF!</v>
      </c>
      <c r="H175" s="100" t="str">
        <f>_xlfn.XLOOKUP(Tabla15[[#This Row],[ctapresup]],TBLTIPO[cta],TBLTIPO[Tipo Empleado])</f>
        <v>SEGURIDAD</v>
      </c>
      <c r="I175" s="92">
        <f>_xlfn.XLOOKUP(Tabla15[[#This Row],[cedula]],TCARRERA[CEDULA],TCARRERA[CATEGORIA DEL SERVIDOR],0)</f>
        <v>0</v>
      </c>
      <c r="J17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75" s="103" t="e">
        <f>IF(ISTEXT(Tabla15[[#This Row],[CARRERA]]),Tabla15[[#This Row],[CARRERA]],Tabla15[[#This Row],[STATUS_01]])</f>
        <v>#REF!</v>
      </c>
      <c r="L175" s="41">
        <f>_xlfn.XLOOKUP(Tabla15[[#This Row],[CODIGO]],Tabla20[CODIGO],Tabla20[sbruto])</f>
        <v>10000</v>
      </c>
      <c r="M175" s="105">
        <f>_xlfn.XLOOKUP(Tabla15[[#This Row],[CODIGO]],Tabla20[CODIGO],Tabla20[Otros Descuentos])</f>
        <v>0</v>
      </c>
      <c r="N175" s="109">
        <f>_xlfn.XLOOKUP(Tabla15[[#This Row],[CODIGO]],Tabla20[CODIGO],Tabla20[sneto])</f>
        <v>10000</v>
      </c>
      <c r="O175" s="101" t="str">
        <f>_xlfn.XLOOKUP(Tabla15[[#This Row],[CODIGO]],Tabla20[CODIGO],Tabla20[PERIODO])</f>
        <v>08-2023</v>
      </c>
      <c r="P175" s="41">
        <f>Tabla15[[#This Row],[sbruto]]-SUM(Tabla15[[#This Row],[ISR]:[AFP]])-Tabla15[[#This Row],[SNETO]]</f>
        <v>0</v>
      </c>
      <c r="Q175" s="41">
        <f>_xlfn.XLOOKUP(Tabla15[[#This Row],[CODIGO]],Tabla20[CODIGO],Tabla20[ADP])</f>
        <v>0</v>
      </c>
      <c r="R175" s="99" t="str">
        <f>_xlfn.XLOOKUP(Tabla15[[#This Row],[cedula]],EMPXSEXO[NODOC],EMPXSEXO[GENERO])</f>
        <v>M</v>
      </c>
      <c r="S175" s="61" t="e">
        <f>_xlfn.XLOOKUP(Tabla15[[#This Row],[nomdepto2]],Tabla21[LUGAR],Tabla21[CODLUGAR])</f>
        <v>#REF!</v>
      </c>
      <c r="T175">
        <v>1215</v>
      </c>
    </row>
    <row r="176" spans="1:20" hidden="1">
      <c r="A176" s="61" t="s">
        <v>2464</v>
      </c>
      <c r="B176" s="61" t="s">
        <v>3021</v>
      </c>
      <c r="C176" s="61" t="s">
        <v>2493</v>
      </c>
      <c r="D176" s="61" t="str">
        <f>Tabla15[[#This Row],[cedula]]&amp;Tabla15[[#This Row],[prog]]&amp;LEFT(Tabla15[[#This Row],[TIPO]],3)</f>
        <v>0760022149801SEG</v>
      </c>
      <c r="E176" s="61" t="e">
        <f>_xlfn.XLOOKUP(Tabla15[[#This Row],[CODIGO]],#REF!,#REF!,_xlfn.XLOOKUP(Tabla15[[#This Row],[CODIGO]],Tabla20[CODIGO],Tabla20[nombre],"BUSCAR"))</f>
        <v>#REF!</v>
      </c>
      <c r="F176" s="61" t="e">
        <f>_xlfn.XLOOKUP(Tabla15[[#This Row],[CODIGO]],#REF!,#REF!,_xlfn.XLOOKUP(Tabla15[[#This Row],[CODIGO]],Tabla20[CODIGO],Tabla20[cargo],"BUSCAR"))</f>
        <v>#REF!</v>
      </c>
      <c r="G176" s="110" t="e">
        <f>_xlfn.XLOOKUP(Tabla15[[#This Row],[cedula]],#REF!,#REF!,"X")</f>
        <v>#REF!</v>
      </c>
      <c r="H176" s="61" t="str">
        <f>_xlfn.XLOOKUP(Tabla15[[#This Row],[ctapresup]],TBLTIPO[cta],TBLTIPO[Tipo Empleado])</f>
        <v>SEGURIDAD</v>
      </c>
      <c r="I176" s="92">
        <f>_xlfn.XLOOKUP(Tabla15[[#This Row],[cedula]],TCARRERA[CEDULA],TCARRERA[CATEGORIA DEL SERVIDOR],0)</f>
        <v>0</v>
      </c>
      <c r="J1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76" s="61" t="e">
        <f>IF(ISTEXT(Tabla15[[#This Row],[CARRERA]]),Tabla15[[#This Row],[CARRERA]],Tabla15[[#This Row],[STATUS_01]])</f>
        <v>#REF!</v>
      </c>
      <c r="L176" s="78">
        <f>_xlfn.XLOOKUP(Tabla15[[#This Row],[CODIGO]],Tabla20[CODIGO],Tabla20[sbruto])</f>
        <v>10000</v>
      </c>
      <c r="M176" s="82">
        <f>_xlfn.XLOOKUP(Tabla15[[#This Row],[CODIGO]],Tabla20[CODIGO],Tabla20[Otros Descuentos])</f>
        <v>0</v>
      </c>
      <c r="N176" s="78">
        <f>_xlfn.XLOOKUP(Tabla15[[#This Row],[CODIGO]],Tabla20[CODIGO],Tabla20[sneto])</f>
        <v>10000</v>
      </c>
      <c r="O176" s="78" t="str">
        <f>_xlfn.XLOOKUP(Tabla15[[#This Row],[CODIGO]],Tabla20[CODIGO],Tabla20[PERIODO])</f>
        <v>08-2023</v>
      </c>
      <c r="P176" s="41">
        <f>Tabla15[[#This Row],[sbruto]]-SUM(Tabla15[[#This Row],[ISR]:[AFP]])-Tabla15[[#This Row],[SNETO]]</f>
        <v>0</v>
      </c>
      <c r="Q176" s="41">
        <f>_xlfn.XLOOKUP(Tabla15[[#This Row],[CODIGO]],Tabla20[CODIGO],Tabla20[ADP])</f>
        <v>0</v>
      </c>
      <c r="R176" s="61" t="str">
        <f>_xlfn.XLOOKUP(Tabla15[[#This Row],[cedula]],EMPXSEXO[NODOC],EMPXSEXO[GENERO])</f>
        <v>M</v>
      </c>
      <c r="S176" s="61" t="e">
        <f>_xlfn.XLOOKUP(Tabla15[[#This Row],[nomdepto2]],Tabla21[LUGAR],Tabla21[CODLUGAR])</f>
        <v>#REF!</v>
      </c>
      <c r="T176">
        <v>1216</v>
      </c>
    </row>
    <row r="177" spans="1:20" hidden="1">
      <c r="A177" s="61" t="s">
        <v>2464</v>
      </c>
      <c r="B177" s="61" t="s">
        <v>3315</v>
      </c>
      <c r="C177" s="61" t="s">
        <v>2493</v>
      </c>
      <c r="D177" s="61" t="str">
        <f>Tabla15[[#This Row],[cedula]]&amp;Tabla15[[#This Row],[prog]]&amp;LEFT(Tabla15[[#This Row],[TIPO]],3)</f>
        <v>4022647949701SEG</v>
      </c>
      <c r="E177" s="61" t="e">
        <f>_xlfn.XLOOKUP(Tabla15[[#This Row],[CODIGO]],#REF!,#REF!,_xlfn.XLOOKUP(Tabla15[[#This Row],[CODIGO]],Tabla20[CODIGO],Tabla20[nombre],"BUSCAR"))</f>
        <v>#REF!</v>
      </c>
      <c r="F177" s="61" t="e">
        <f>_xlfn.XLOOKUP(Tabla15[[#This Row],[CODIGO]],#REF!,#REF!,_xlfn.XLOOKUP(Tabla15[[#This Row],[CODIGO]],Tabla20[CODIGO],Tabla20[cargo],"BUSCAR"))</f>
        <v>#REF!</v>
      </c>
      <c r="G177" s="110" t="e">
        <f>_xlfn.XLOOKUP(Tabla15[[#This Row],[cedula]],#REF!,#REF!,"X")</f>
        <v>#REF!</v>
      </c>
      <c r="H177" s="61" t="str">
        <f>_xlfn.XLOOKUP(Tabla15[[#This Row],[ctapresup]],TBLTIPO[cta],TBLTIPO[Tipo Empleado])</f>
        <v>SEGURIDAD</v>
      </c>
      <c r="I177" s="92">
        <f>_xlfn.XLOOKUP(Tabla15[[#This Row],[cedula]],TCARRERA[CEDULA],TCARRERA[CATEGORIA DEL SERVIDOR],0)</f>
        <v>0</v>
      </c>
      <c r="J1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77" s="61" t="e">
        <f>IF(ISTEXT(Tabla15[[#This Row],[CARRERA]]),Tabla15[[#This Row],[CARRERA]],Tabla15[[#This Row],[STATUS_01]])</f>
        <v>#REF!</v>
      </c>
      <c r="L177" s="78">
        <f>_xlfn.XLOOKUP(Tabla15[[#This Row],[CODIGO]],Tabla20[CODIGO],Tabla20[sbruto])</f>
        <v>10000</v>
      </c>
      <c r="M177" s="79">
        <f>_xlfn.XLOOKUP(Tabla15[[#This Row],[CODIGO]],Tabla20[CODIGO],Tabla20[Otros Descuentos])</f>
        <v>0</v>
      </c>
      <c r="N177" s="78">
        <f>_xlfn.XLOOKUP(Tabla15[[#This Row],[CODIGO]],Tabla20[CODIGO],Tabla20[sneto])</f>
        <v>10000</v>
      </c>
      <c r="O177" s="78" t="str">
        <f>_xlfn.XLOOKUP(Tabla15[[#This Row],[CODIGO]],Tabla20[CODIGO],Tabla20[PERIODO])</f>
        <v>08-2023</v>
      </c>
      <c r="P177" s="41">
        <f>Tabla15[[#This Row],[sbruto]]-SUM(Tabla15[[#This Row],[ISR]:[AFP]])-Tabla15[[#This Row],[SNETO]]</f>
        <v>0</v>
      </c>
      <c r="Q177" s="41">
        <f>_xlfn.XLOOKUP(Tabla15[[#This Row],[CODIGO]],Tabla20[CODIGO],Tabla20[ADP])</f>
        <v>0</v>
      </c>
      <c r="R177" s="61" t="str">
        <f>_xlfn.XLOOKUP(Tabla15[[#This Row],[cedula]],EMPXSEXO[NODOC],EMPXSEXO[GENERO])</f>
        <v>M</v>
      </c>
      <c r="S177" s="61" t="e">
        <f>_xlfn.XLOOKUP(Tabla15[[#This Row],[nomdepto2]],Tabla21[LUGAR],Tabla21[CODLUGAR])</f>
        <v>#REF!</v>
      </c>
      <c r="T177">
        <v>1217</v>
      </c>
    </row>
    <row r="178" spans="1:20" hidden="1">
      <c r="A178" s="61" t="s">
        <v>2464</v>
      </c>
      <c r="B178" s="61" t="s">
        <v>3317</v>
      </c>
      <c r="C178" s="61" t="s">
        <v>2493</v>
      </c>
      <c r="D178" s="61" t="str">
        <f>Tabla15[[#This Row],[cedula]]&amp;Tabla15[[#This Row],[prog]]&amp;LEFT(Tabla15[[#This Row],[TIPO]],3)</f>
        <v>0970029447401SEG</v>
      </c>
      <c r="E178" s="61" t="e">
        <f>_xlfn.XLOOKUP(Tabla15[[#This Row],[CODIGO]],#REF!,#REF!,_xlfn.XLOOKUP(Tabla15[[#This Row],[CODIGO]],Tabla20[CODIGO],Tabla20[nombre],"BUSCAR"))</f>
        <v>#REF!</v>
      </c>
      <c r="F178" s="61" t="e">
        <f>_xlfn.XLOOKUP(Tabla15[[#This Row],[CODIGO]],#REF!,#REF!,_xlfn.XLOOKUP(Tabla15[[#This Row],[CODIGO]],Tabla20[CODIGO],Tabla20[cargo],"BUSCAR"))</f>
        <v>#REF!</v>
      </c>
      <c r="G178" s="110" t="e">
        <f>_xlfn.XLOOKUP(Tabla15[[#This Row],[cedula]],#REF!,#REF!,"X")</f>
        <v>#REF!</v>
      </c>
      <c r="H178" s="61" t="str">
        <f>_xlfn.XLOOKUP(Tabla15[[#This Row],[ctapresup]],TBLTIPO[cta],TBLTIPO[Tipo Empleado])</f>
        <v>SEGURIDAD</v>
      </c>
      <c r="I178" s="92">
        <f>_xlfn.XLOOKUP(Tabla15[[#This Row],[cedula]],TCARRERA[CEDULA],TCARRERA[CATEGORIA DEL SERVIDOR],0)</f>
        <v>0</v>
      </c>
      <c r="J1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78" s="61" t="e">
        <f>IF(ISTEXT(Tabla15[[#This Row],[CARRERA]]),Tabla15[[#This Row],[CARRERA]],Tabla15[[#This Row],[STATUS_01]])</f>
        <v>#REF!</v>
      </c>
      <c r="L178" s="78">
        <f>_xlfn.XLOOKUP(Tabla15[[#This Row],[CODIGO]],Tabla20[CODIGO],Tabla20[sbruto])</f>
        <v>10000</v>
      </c>
      <c r="M178" s="79">
        <f>_xlfn.XLOOKUP(Tabla15[[#This Row],[CODIGO]],Tabla20[CODIGO],Tabla20[Otros Descuentos])</f>
        <v>0</v>
      </c>
      <c r="N178" s="78">
        <f>_xlfn.XLOOKUP(Tabla15[[#This Row],[CODIGO]],Tabla20[CODIGO],Tabla20[sneto])</f>
        <v>10000</v>
      </c>
      <c r="O178" s="78" t="str">
        <f>_xlfn.XLOOKUP(Tabla15[[#This Row],[CODIGO]],Tabla20[CODIGO],Tabla20[PERIODO])</f>
        <v>08-2023</v>
      </c>
      <c r="P178" s="41">
        <f>Tabla15[[#This Row],[sbruto]]-SUM(Tabla15[[#This Row],[ISR]:[AFP]])-Tabla15[[#This Row],[SNETO]]</f>
        <v>0</v>
      </c>
      <c r="Q178" s="41">
        <f>_xlfn.XLOOKUP(Tabla15[[#This Row],[CODIGO]],Tabla20[CODIGO],Tabla20[ADP])</f>
        <v>0</v>
      </c>
      <c r="R178" s="61" t="str">
        <f>_xlfn.XLOOKUP(Tabla15[[#This Row],[cedula]],EMPXSEXO[NODOC],EMPXSEXO[GENERO])</f>
        <v>M</v>
      </c>
      <c r="S178" s="61" t="e">
        <f>_xlfn.XLOOKUP(Tabla15[[#This Row],[nomdepto2]],Tabla21[LUGAR],Tabla21[CODLUGAR])</f>
        <v>#REF!</v>
      </c>
      <c r="T178">
        <v>1218</v>
      </c>
    </row>
    <row r="179" spans="1:20" hidden="1">
      <c r="A179" s="61" t="s">
        <v>2464</v>
      </c>
      <c r="B179" s="61" t="s">
        <v>3083</v>
      </c>
      <c r="C179" s="61" t="s">
        <v>2493</v>
      </c>
      <c r="D179" s="61" t="str">
        <f>Tabla15[[#This Row],[cedula]]&amp;Tabla15[[#This Row],[prog]]&amp;LEFT(Tabla15[[#This Row],[TIPO]],3)</f>
        <v>2230140676901SEG</v>
      </c>
      <c r="E179" s="61" t="e">
        <f>_xlfn.XLOOKUP(Tabla15[[#This Row],[CODIGO]],#REF!,#REF!,_xlfn.XLOOKUP(Tabla15[[#This Row],[CODIGO]],Tabla20[CODIGO],Tabla20[nombre],"BUSCAR"))</f>
        <v>#REF!</v>
      </c>
      <c r="F179" s="61" t="e">
        <f>_xlfn.XLOOKUP(Tabla15[[#This Row],[CODIGO]],#REF!,#REF!,_xlfn.XLOOKUP(Tabla15[[#This Row],[CODIGO]],Tabla20[CODIGO],Tabla20[cargo],"BUSCAR"))</f>
        <v>#REF!</v>
      </c>
      <c r="G179" s="110" t="e">
        <f>_xlfn.XLOOKUP(Tabla15[[#This Row],[cedula]],#REF!,#REF!,"X")</f>
        <v>#REF!</v>
      </c>
      <c r="H179" s="61" t="str">
        <f>_xlfn.XLOOKUP(Tabla15[[#This Row],[ctapresup]],TBLTIPO[cta],TBLTIPO[Tipo Empleado])</f>
        <v>SEGURIDAD</v>
      </c>
      <c r="I179" s="92">
        <f>_xlfn.XLOOKUP(Tabla15[[#This Row],[cedula]],TCARRERA[CEDULA],TCARRERA[CATEGORIA DEL SERVIDOR],0)</f>
        <v>0</v>
      </c>
      <c r="J1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79" s="61" t="e">
        <f>IF(ISTEXT(Tabla15[[#This Row],[CARRERA]]),Tabla15[[#This Row],[CARRERA]],Tabla15[[#This Row],[STATUS_01]])</f>
        <v>#REF!</v>
      </c>
      <c r="L179" s="78">
        <f>_xlfn.XLOOKUP(Tabla15[[#This Row],[CODIGO]],Tabla20[CODIGO],Tabla20[sbruto])</f>
        <v>10000</v>
      </c>
      <c r="M179" s="82">
        <f>_xlfn.XLOOKUP(Tabla15[[#This Row],[CODIGO]],Tabla20[CODIGO],Tabla20[Otros Descuentos])</f>
        <v>0</v>
      </c>
      <c r="N179" s="78">
        <f>_xlfn.XLOOKUP(Tabla15[[#This Row],[CODIGO]],Tabla20[CODIGO],Tabla20[sneto])</f>
        <v>10000</v>
      </c>
      <c r="O179" s="78" t="str">
        <f>_xlfn.XLOOKUP(Tabla15[[#This Row],[CODIGO]],Tabla20[CODIGO],Tabla20[PERIODO])</f>
        <v>08-2023</v>
      </c>
      <c r="P179" s="41">
        <f>Tabla15[[#This Row],[sbruto]]-SUM(Tabla15[[#This Row],[ISR]:[AFP]])-Tabla15[[#This Row],[SNETO]]</f>
        <v>0</v>
      </c>
      <c r="Q179" s="41">
        <f>_xlfn.XLOOKUP(Tabla15[[#This Row],[CODIGO]],Tabla20[CODIGO],Tabla20[ADP])</f>
        <v>0</v>
      </c>
      <c r="R179" s="61" t="str">
        <f>_xlfn.XLOOKUP(Tabla15[[#This Row],[cedula]],EMPXSEXO[NODOC],EMPXSEXO[GENERO])</f>
        <v>F</v>
      </c>
      <c r="S179" s="61" t="e">
        <f>_xlfn.XLOOKUP(Tabla15[[#This Row],[nomdepto2]],Tabla21[LUGAR],Tabla21[CODLUGAR])</f>
        <v>#REF!</v>
      </c>
      <c r="T179">
        <v>1220</v>
      </c>
    </row>
    <row r="180" spans="1:20" hidden="1">
      <c r="A180" s="61" t="s">
        <v>2464</v>
      </c>
      <c r="B180" s="61" t="s">
        <v>2576</v>
      </c>
      <c r="C180" s="61" t="s">
        <v>2493</v>
      </c>
      <c r="D180" s="61" t="str">
        <f>Tabla15[[#This Row],[cedula]]&amp;Tabla15[[#This Row],[prog]]&amp;LEFT(Tabla15[[#This Row],[TIPO]],3)</f>
        <v>1310000824501SEG</v>
      </c>
      <c r="E180" s="61" t="e">
        <f>_xlfn.XLOOKUP(Tabla15[[#This Row],[CODIGO]],#REF!,#REF!,_xlfn.XLOOKUP(Tabla15[[#This Row],[CODIGO]],Tabla20[CODIGO],Tabla20[nombre],"BUSCAR"))</f>
        <v>#REF!</v>
      </c>
      <c r="F180" s="61" t="e">
        <f>_xlfn.XLOOKUP(Tabla15[[#This Row],[CODIGO]],#REF!,#REF!,_xlfn.XLOOKUP(Tabla15[[#This Row],[CODIGO]],Tabla20[CODIGO],Tabla20[cargo],"BUSCAR"))</f>
        <v>#REF!</v>
      </c>
      <c r="G180" s="110" t="e">
        <f>_xlfn.XLOOKUP(Tabla15[[#This Row],[cedula]],#REF!,#REF!,"X")</f>
        <v>#REF!</v>
      </c>
      <c r="H180" s="61" t="str">
        <f>_xlfn.XLOOKUP(Tabla15[[#This Row],[ctapresup]],TBLTIPO[cta],TBLTIPO[Tipo Empleado])</f>
        <v>SEGURIDAD</v>
      </c>
      <c r="I180" s="92">
        <f>_xlfn.XLOOKUP(Tabla15[[#This Row],[cedula]],TCARRERA[CEDULA],TCARRERA[CATEGORIA DEL SERVIDOR],0)</f>
        <v>0</v>
      </c>
      <c r="J1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80" s="61" t="e">
        <f>IF(ISTEXT(Tabla15[[#This Row],[CARRERA]]),Tabla15[[#This Row],[CARRERA]],Tabla15[[#This Row],[STATUS_01]])</f>
        <v>#REF!</v>
      </c>
      <c r="L180" s="78">
        <f>_xlfn.XLOOKUP(Tabla15[[#This Row],[CODIGO]],Tabla20[CODIGO],Tabla20[sbruto])</f>
        <v>10000</v>
      </c>
      <c r="M180" s="79">
        <f>_xlfn.XLOOKUP(Tabla15[[#This Row],[CODIGO]],Tabla20[CODIGO],Tabla20[Otros Descuentos])</f>
        <v>0</v>
      </c>
      <c r="N180" s="78">
        <f>_xlfn.XLOOKUP(Tabla15[[#This Row],[CODIGO]],Tabla20[CODIGO],Tabla20[sneto])</f>
        <v>10000</v>
      </c>
      <c r="O180" s="78" t="str">
        <f>_xlfn.XLOOKUP(Tabla15[[#This Row],[CODIGO]],Tabla20[CODIGO],Tabla20[PERIODO])</f>
        <v>08-2023</v>
      </c>
      <c r="P180" s="41">
        <f>Tabla15[[#This Row],[sbruto]]-SUM(Tabla15[[#This Row],[ISR]:[AFP]])-Tabla15[[#This Row],[SNETO]]</f>
        <v>0</v>
      </c>
      <c r="Q180" s="41">
        <f>_xlfn.XLOOKUP(Tabla15[[#This Row],[CODIGO]],Tabla20[CODIGO],Tabla20[ADP])</f>
        <v>0</v>
      </c>
      <c r="R180" s="61" t="str">
        <f>_xlfn.XLOOKUP(Tabla15[[#This Row],[cedula]],EMPXSEXO[NODOC],EMPXSEXO[GENERO])</f>
        <v>M</v>
      </c>
      <c r="S180" s="61" t="e">
        <f>_xlfn.XLOOKUP(Tabla15[[#This Row],[nomdepto2]],Tabla21[LUGAR],Tabla21[CODLUGAR])</f>
        <v>#REF!</v>
      </c>
      <c r="T180">
        <v>1222</v>
      </c>
    </row>
    <row r="181" spans="1:20" hidden="1">
      <c r="A181" s="61" t="s">
        <v>2464</v>
      </c>
      <c r="B181" s="61" t="s">
        <v>3396</v>
      </c>
      <c r="C181" s="61" t="s">
        <v>2493</v>
      </c>
      <c r="D181" s="61" t="str">
        <f>Tabla15[[#This Row],[cedula]]&amp;Tabla15[[#This Row],[prog]]&amp;LEFT(Tabla15[[#This Row],[TIPO]],3)</f>
        <v>2230012815801SEG</v>
      </c>
      <c r="E181" s="61" t="e">
        <f>_xlfn.XLOOKUP(Tabla15[[#This Row],[CODIGO]],#REF!,#REF!,_xlfn.XLOOKUP(Tabla15[[#This Row],[CODIGO]],Tabla20[CODIGO],Tabla20[nombre],"BUSCAR"))</f>
        <v>#REF!</v>
      </c>
      <c r="F181" s="61" t="e">
        <f>_xlfn.XLOOKUP(Tabla15[[#This Row],[CODIGO]],#REF!,#REF!,_xlfn.XLOOKUP(Tabla15[[#This Row],[CODIGO]],Tabla20[CODIGO],Tabla20[cargo],"BUSCAR"))</f>
        <v>#REF!</v>
      </c>
      <c r="G181" s="110" t="e">
        <f>_xlfn.XLOOKUP(Tabla15[[#This Row],[cedula]],#REF!,#REF!,"X")</f>
        <v>#REF!</v>
      </c>
      <c r="H181" s="61" t="str">
        <f>_xlfn.XLOOKUP(Tabla15[[#This Row],[ctapresup]],TBLTIPO[cta],TBLTIPO[Tipo Empleado])</f>
        <v>SEGURIDAD</v>
      </c>
      <c r="I181" s="92">
        <f>_xlfn.XLOOKUP(Tabla15[[#This Row],[cedula]],TCARRERA[CEDULA],TCARRERA[CATEGORIA DEL SERVIDOR],0)</f>
        <v>0</v>
      </c>
      <c r="J1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81" s="61" t="e">
        <f>IF(ISTEXT(Tabla15[[#This Row],[CARRERA]]),Tabla15[[#This Row],[CARRERA]],Tabla15[[#This Row],[STATUS_01]])</f>
        <v>#REF!</v>
      </c>
      <c r="L181" s="78">
        <f>_xlfn.XLOOKUP(Tabla15[[#This Row],[CODIGO]],Tabla20[CODIGO],Tabla20[sbruto])</f>
        <v>10000</v>
      </c>
      <c r="M181" s="82">
        <f>_xlfn.XLOOKUP(Tabla15[[#This Row],[CODIGO]],Tabla20[CODIGO],Tabla20[Otros Descuentos])</f>
        <v>0</v>
      </c>
      <c r="N181" s="78">
        <f>_xlfn.XLOOKUP(Tabla15[[#This Row],[CODIGO]],Tabla20[CODIGO],Tabla20[sneto])</f>
        <v>10000</v>
      </c>
      <c r="O181" s="78" t="str">
        <f>_xlfn.XLOOKUP(Tabla15[[#This Row],[CODIGO]],Tabla20[CODIGO],Tabla20[PERIODO])</f>
        <v>08-2023</v>
      </c>
      <c r="P181" s="41">
        <f>Tabla15[[#This Row],[sbruto]]-SUM(Tabla15[[#This Row],[ISR]:[AFP]])-Tabla15[[#This Row],[SNETO]]</f>
        <v>0</v>
      </c>
      <c r="Q181" s="41">
        <f>_xlfn.XLOOKUP(Tabla15[[#This Row],[CODIGO]],Tabla20[CODIGO],Tabla20[ADP])</f>
        <v>0</v>
      </c>
      <c r="R181" s="61" t="str">
        <f>_xlfn.XLOOKUP(Tabla15[[#This Row],[cedula]],EMPXSEXO[NODOC],EMPXSEXO[GENERO])</f>
        <v>M</v>
      </c>
      <c r="S181" s="61" t="e">
        <f>_xlfn.XLOOKUP(Tabla15[[#This Row],[nomdepto2]],Tabla21[LUGAR],Tabla21[CODLUGAR])</f>
        <v>#REF!</v>
      </c>
      <c r="T181">
        <v>1223</v>
      </c>
    </row>
    <row r="182" spans="1:20" hidden="1">
      <c r="A182" s="99" t="s">
        <v>2464</v>
      </c>
      <c r="B182" s="99" t="s">
        <v>2392</v>
      </c>
      <c r="C182" s="99" t="s">
        <v>2493</v>
      </c>
      <c r="D182" s="99" t="str">
        <f>Tabla15[[#This Row],[cedula]]&amp;Tabla15[[#This Row],[prog]]&amp;LEFT(Tabla15[[#This Row],[TIPO]],3)</f>
        <v>0011259722401SEG</v>
      </c>
      <c r="E182" s="99" t="e">
        <f>_xlfn.XLOOKUP(Tabla15[[#This Row],[CODIGO]],#REF!,#REF!,_xlfn.XLOOKUP(Tabla15[[#This Row],[CODIGO]],Tabla20[CODIGO],Tabla20[nombre],"BUSCAR"))</f>
        <v>#REF!</v>
      </c>
      <c r="F182" s="100" t="e">
        <f>_xlfn.XLOOKUP(Tabla15[[#This Row],[CODIGO]],#REF!,#REF!,_xlfn.XLOOKUP(Tabla15[[#This Row],[CODIGO]],Tabla20[CODIGO],Tabla20[cargo],"BUSCAR"))</f>
        <v>#REF!</v>
      </c>
      <c r="G182" s="110" t="e">
        <f>_xlfn.XLOOKUP(Tabla15[[#This Row],[cedula]],#REF!,#REF!,"X")</f>
        <v>#REF!</v>
      </c>
      <c r="H182" s="100" t="str">
        <f>_xlfn.XLOOKUP(Tabla15[[#This Row],[ctapresup]],TBLTIPO[cta],TBLTIPO[Tipo Empleado])</f>
        <v>SEGURIDAD</v>
      </c>
      <c r="I182" s="92">
        <f>_xlfn.XLOOKUP(Tabla15[[#This Row],[cedula]],TCARRERA[CEDULA],TCARRERA[CATEGORIA DEL SERVIDOR],0)</f>
        <v>0</v>
      </c>
      <c r="J18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2" s="103" t="e">
        <f>IF(ISTEXT(Tabla15[[#This Row],[CARRERA]]),Tabla15[[#This Row],[CARRERA]],Tabla15[[#This Row],[STATUS_01]])</f>
        <v>#REF!</v>
      </c>
      <c r="L182" s="41">
        <f>_xlfn.XLOOKUP(Tabla15[[#This Row],[CODIGO]],Tabla20[CODIGO],Tabla20[sbruto])</f>
        <v>10000</v>
      </c>
      <c r="M182" s="105">
        <f>_xlfn.XLOOKUP(Tabla15[[#This Row],[CODIGO]],Tabla20[CODIGO],Tabla20[Otros Descuentos])</f>
        <v>0</v>
      </c>
      <c r="N182" s="109">
        <f>_xlfn.XLOOKUP(Tabla15[[#This Row],[CODIGO]],Tabla20[CODIGO],Tabla20[sneto])</f>
        <v>10000</v>
      </c>
      <c r="O182" s="101" t="str">
        <f>_xlfn.XLOOKUP(Tabla15[[#This Row],[CODIGO]],Tabla20[CODIGO],Tabla20[PERIODO])</f>
        <v>08-2023</v>
      </c>
      <c r="P182" s="41">
        <f>Tabla15[[#This Row],[sbruto]]-SUM(Tabla15[[#This Row],[ISR]:[AFP]])-Tabla15[[#This Row],[SNETO]]</f>
        <v>0</v>
      </c>
      <c r="Q182" s="41">
        <f>_xlfn.XLOOKUP(Tabla15[[#This Row],[CODIGO]],Tabla20[CODIGO],Tabla20[ADP])</f>
        <v>0</v>
      </c>
      <c r="R182" s="99" t="str">
        <f>_xlfn.XLOOKUP(Tabla15[[#This Row],[cedula]],EMPXSEXO[NODOC],EMPXSEXO[GENERO])</f>
        <v>M</v>
      </c>
      <c r="S182" s="123" t="e">
        <f>_xlfn.XLOOKUP(Tabla15[[#This Row],[nomdepto2]],Tabla21[LUGAR],Tabla21[CODLUGAR])</f>
        <v>#REF!</v>
      </c>
      <c r="T182">
        <v>1227</v>
      </c>
    </row>
    <row r="183" spans="1:20" hidden="1">
      <c r="A183" s="99" t="s">
        <v>2464</v>
      </c>
      <c r="B183" s="99" t="s">
        <v>2395</v>
      </c>
      <c r="C183" s="99" t="s">
        <v>2493</v>
      </c>
      <c r="D183" s="99" t="str">
        <f>Tabla15[[#This Row],[cedula]]&amp;Tabla15[[#This Row],[prog]]&amp;LEFT(Tabla15[[#This Row],[TIPO]],3)</f>
        <v>4021353650701SEG</v>
      </c>
      <c r="E183" s="99" t="e">
        <f>_xlfn.XLOOKUP(Tabla15[[#This Row],[CODIGO]],#REF!,#REF!,_xlfn.XLOOKUP(Tabla15[[#This Row],[CODIGO]],Tabla20[CODIGO],Tabla20[nombre],"BUSCAR"))</f>
        <v>#REF!</v>
      </c>
      <c r="F183" s="100" t="e">
        <f>_xlfn.XLOOKUP(Tabla15[[#This Row],[CODIGO]],#REF!,#REF!,_xlfn.XLOOKUP(Tabla15[[#This Row],[CODIGO]],Tabla20[CODIGO],Tabla20[cargo],"BUSCAR"))</f>
        <v>#REF!</v>
      </c>
      <c r="G183" s="110" t="e">
        <f>_xlfn.XLOOKUP(Tabla15[[#This Row],[cedula]],#REF!,#REF!,"X")</f>
        <v>#REF!</v>
      </c>
      <c r="H183" s="100" t="str">
        <f>_xlfn.XLOOKUP(Tabla15[[#This Row],[ctapresup]],TBLTIPO[cta],TBLTIPO[Tipo Empleado])</f>
        <v>SEGURIDAD</v>
      </c>
      <c r="I183" s="92">
        <f>_xlfn.XLOOKUP(Tabla15[[#This Row],[cedula]],TCARRERA[CEDULA],TCARRERA[CATEGORIA DEL SERVIDOR],0)</f>
        <v>0</v>
      </c>
      <c r="J18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3" s="103" t="e">
        <f>IF(ISTEXT(Tabla15[[#This Row],[CARRERA]]),Tabla15[[#This Row],[CARRERA]],Tabla15[[#This Row],[STATUS_01]])</f>
        <v>#REF!</v>
      </c>
      <c r="L183" s="41">
        <f>_xlfn.XLOOKUP(Tabla15[[#This Row],[CODIGO]],Tabla20[CODIGO],Tabla20[sbruto])</f>
        <v>10000</v>
      </c>
      <c r="M183" s="101">
        <f>_xlfn.XLOOKUP(Tabla15[[#This Row],[CODIGO]],Tabla20[CODIGO],Tabla20[Otros Descuentos])</f>
        <v>0</v>
      </c>
      <c r="N183" s="109">
        <f>_xlfn.XLOOKUP(Tabla15[[#This Row],[CODIGO]],Tabla20[CODIGO],Tabla20[sneto])</f>
        <v>10000</v>
      </c>
      <c r="O183" s="101" t="str">
        <f>_xlfn.XLOOKUP(Tabla15[[#This Row],[CODIGO]],Tabla20[CODIGO],Tabla20[PERIODO])</f>
        <v>08-2023</v>
      </c>
      <c r="P183" s="41">
        <f>Tabla15[[#This Row],[sbruto]]-SUM(Tabla15[[#This Row],[ISR]:[AFP]])-Tabla15[[#This Row],[SNETO]]</f>
        <v>0</v>
      </c>
      <c r="Q183" s="41">
        <f>_xlfn.XLOOKUP(Tabla15[[#This Row],[CODIGO]],Tabla20[CODIGO],Tabla20[ADP])</f>
        <v>0</v>
      </c>
      <c r="R183" s="99" t="str">
        <f>_xlfn.XLOOKUP(Tabla15[[#This Row],[cedula]],EMPXSEXO[NODOC],EMPXSEXO[GENERO])</f>
        <v>M</v>
      </c>
      <c r="S183" s="123" t="e">
        <f>_xlfn.XLOOKUP(Tabla15[[#This Row],[nomdepto2]],Tabla21[LUGAR],Tabla21[CODLUGAR])</f>
        <v>#REF!</v>
      </c>
      <c r="T183">
        <v>1229</v>
      </c>
    </row>
    <row r="184" spans="1:20" hidden="1">
      <c r="A184" s="61" t="s">
        <v>2465</v>
      </c>
      <c r="B184" s="61" t="s">
        <v>2338</v>
      </c>
      <c r="C184" s="61" t="s">
        <v>2493</v>
      </c>
      <c r="D184" s="61" t="str">
        <f>Tabla15[[#This Row],[cedula]]&amp;Tabla15[[#This Row],[prog]]&amp;LEFT(Tabla15[[#This Row],[TIPO]],3)</f>
        <v>0011074372101TRA</v>
      </c>
      <c r="E184" s="61" t="e">
        <f>_xlfn.XLOOKUP(Tabla15[[#This Row],[CODIGO]],#REF!,#REF!,_xlfn.XLOOKUP(Tabla15[[#This Row],[CODIGO]],Tabla20[CODIGO],Tabla20[nombre],"BUSCAR"))</f>
        <v>#REF!</v>
      </c>
      <c r="F184" s="61" t="e">
        <f>_xlfn.XLOOKUP(Tabla15[[#This Row],[CODIGO]],#REF!,#REF!,_xlfn.XLOOKUP(Tabla15[[#This Row],[CODIGO]],Tabla20[CODIGO],Tabla20[cargo],"BUSCAR"))</f>
        <v>#REF!</v>
      </c>
      <c r="G184" s="110" t="e">
        <f>_xlfn.XLOOKUP(Tabla15[[#This Row],[cedula]],#REF!,#REF!,"X")</f>
        <v>#REF!</v>
      </c>
      <c r="H184" s="61" t="str">
        <f>_xlfn.XLOOKUP(Tabla15[[#This Row],[ctapresup]],TBLTIPO[cta],TBLTIPO[Tipo Empleado])</f>
        <v>TRAMITE DE PENSION</v>
      </c>
      <c r="I184" s="92">
        <f>_xlfn.XLOOKUP(Tabla15[[#This Row],[cedula]],TCARRERA[CEDULA],TCARRERA[CATEGORIA DEL SERVIDOR],0)</f>
        <v>0</v>
      </c>
      <c r="J1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84" s="61" t="e">
        <f>IF(ISTEXT(Tabla15[[#This Row],[CARRERA]]),Tabla15[[#This Row],[CARRERA]],Tabla15[[#This Row],[STATUS_01]])</f>
        <v>#REF!</v>
      </c>
      <c r="L184" s="78">
        <f>_xlfn.XLOOKUP(Tabla15[[#This Row],[CODIGO]],Tabla20[CODIGO],Tabla20[sbruto])</f>
        <v>10000</v>
      </c>
      <c r="M184" s="78">
        <f>_xlfn.XLOOKUP(Tabla15[[#This Row],[CODIGO]],Tabla20[CODIGO],Tabla20[Otros Descuentos])</f>
        <v>375</v>
      </c>
      <c r="N184" s="78">
        <f>_xlfn.XLOOKUP(Tabla15[[#This Row],[CODIGO]],Tabla20[CODIGO],Tabla20[sneto])</f>
        <v>9034</v>
      </c>
      <c r="O184" s="78" t="str">
        <f>_xlfn.XLOOKUP(Tabla15[[#This Row],[CODIGO]],Tabla20[CODIGO],Tabla20[PERIODO])</f>
        <v>08-2023</v>
      </c>
      <c r="P184" s="41">
        <f>Tabla15[[#This Row],[sbruto]]-SUM(Tabla15[[#This Row],[ISR]:[AFP]])-Tabla15[[#This Row],[SNETO]]</f>
        <v>591</v>
      </c>
      <c r="Q184" s="41">
        <f>_xlfn.XLOOKUP(Tabla15[[#This Row],[CODIGO]],Tabla20[CODIGO],Tabla20[ADP])</f>
        <v>0</v>
      </c>
      <c r="R184" s="61" t="str">
        <f>_xlfn.XLOOKUP(Tabla15[[#This Row],[cedula]],EMPXSEXO[NODOC],EMPXSEXO[GENERO])</f>
        <v>F</v>
      </c>
      <c r="S184" s="61" t="e">
        <f>_xlfn.XLOOKUP(Tabla15[[#This Row],[nomdepto2]],Tabla21[LUGAR],Tabla21[CODLUGAR])</f>
        <v>#REF!</v>
      </c>
      <c r="T184">
        <v>1150</v>
      </c>
    </row>
    <row r="185" spans="1:20" hidden="1">
      <c r="A185" s="99" t="s">
        <v>2464</v>
      </c>
      <c r="B185" s="99" t="s">
        <v>3400</v>
      </c>
      <c r="C185" s="99" t="s">
        <v>2493</v>
      </c>
      <c r="D185" s="99" t="str">
        <f>Tabla15[[#This Row],[cedula]]&amp;Tabla15[[#This Row],[prog]]&amp;LEFT(Tabla15[[#This Row],[TIPO]],3)</f>
        <v>0160015018701SEG</v>
      </c>
      <c r="E185" s="99" t="e">
        <f>_xlfn.XLOOKUP(Tabla15[[#This Row],[CODIGO]],#REF!,#REF!,_xlfn.XLOOKUP(Tabla15[[#This Row],[CODIGO]],Tabla20[CODIGO],Tabla20[nombre],"BUSCAR"))</f>
        <v>#REF!</v>
      </c>
      <c r="F185" s="100" t="e">
        <f>_xlfn.XLOOKUP(Tabla15[[#This Row],[CODIGO]],#REF!,#REF!,_xlfn.XLOOKUP(Tabla15[[#This Row],[CODIGO]],Tabla20[CODIGO],Tabla20[cargo],"BUSCAR"))</f>
        <v>#REF!</v>
      </c>
      <c r="G185" s="110" t="e">
        <f>_xlfn.XLOOKUP(Tabla15[[#This Row],[cedula]],#REF!,#REF!,"X")</f>
        <v>#REF!</v>
      </c>
      <c r="H185" s="100" t="str">
        <f>_xlfn.XLOOKUP(Tabla15[[#This Row],[ctapresup]],TBLTIPO[cta],TBLTIPO[Tipo Empleado])</f>
        <v>SEGURIDAD</v>
      </c>
      <c r="I185" s="92">
        <f>_xlfn.XLOOKUP(Tabla15[[#This Row],[cedula]],TCARRERA[CEDULA],TCARRERA[CATEGORIA DEL SERVIDOR],0)</f>
        <v>0</v>
      </c>
      <c r="J18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5" s="103" t="e">
        <f>IF(ISTEXT(Tabla15[[#This Row],[CARRERA]]),Tabla15[[#This Row],[CARRERA]],Tabla15[[#This Row],[STATUS_01]])</f>
        <v>#REF!</v>
      </c>
      <c r="L185" s="41">
        <f>_xlfn.XLOOKUP(Tabla15[[#This Row],[CODIGO]],Tabla20[CODIGO],Tabla20[sbruto])</f>
        <v>10000</v>
      </c>
      <c r="M185" s="122">
        <f>_xlfn.XLOOKUP(Tabla15[[#This Row],[CODIGO]],Tabla20[CODIGO],Tabla20[Otros Descuentos])</f>
        <v>0</v>
      </c>
      <c r="N185" s="109">
        <f>_xlfn.XLOOKUP(Tabla15[[#This Row],[CODIGO]],Tabla20[CODIGO],Tabla20[sneto])</f>
        <v>10000</v>
      </c>
      <c r="O185" s="101" t="str">
        <f>_xlfn.XLOOKUP(Tabla15[[#This Row],[CODIGO]],Tabla20[CODIGO],Tabla20[PERIODO])</f>
        <v>08-2023</v>
      </c>
      <c r="P185" s="41">
        <f>Tabla15[[#This Row],[sbruto]]-SUM(Tabla15[[#This Row],[ISR]:[AFP]])-Tabla15[[#This Row],[SNETO]]</f>
        <v>0</v>
      </c>
      <c r="Q185" s="41">
        <f>_xlfn.XLOOKUP(Tabla15[[#This Row],[CODIGO]],Tabla20[CODIGO],Tabla20[ADP])</f>
        <v>0</v>
      </c>
      <c r="R185" s="99" t="str">
        <f>_xlfn.XLOOKUP(Tabla15[[#This Row],[cedula]],EMPXSEXO[NODOC],EMPXSEXO[GENERO])</f>
        <v>M</v>
      </c>
      <c r="S185" s="123" t="e">
        <f>_xlfn.XLOOKUP(Tabla15[[#This Row],[nomdepto2]],Tabla21[LUGAR],Tabla21[CODLUGAR])</f>
        <v>#REF!</v>
      </c>
      <c r="T185">
        <v>1231</v>
      </c>
    </row>
    <row r="186" spans="1:20" hidden="1">
      <c r="A186" s="99" t="s">
        <v>2464</v>
      </c>
      <c r="B186" s="99" t="s">
        <v>2398</v>
      </c>
      <c r="C186" s="99" t="s">
        <v>2493</v>
      </c>
      <c r="D186" s="99" t="str">
        <f>Tabla15[[#This Row],[cedula]]&amp;Tabla15[[#This Row],[prog]]&amp;LEFT(Tabla15[[#This Row],[TIPO]],3)</f>
        <v>0011751558501SEG</v>
      </c>
      <c r="E186" s="99" t="e">
        <f>_xlfn.XLOOKUP(Tabla15[[#This Row],[CODIGO]],#REF!,#REF!,_xlfn.XLOOKUP(Tabla15[[#This Row],[CODIGO]],Tabla20[CODIGO],Tabla20[nombre],"BUSCAR"))</f>
        <v>#REF!</v>
      </c>
      <c r="F186" s="100" t="e">
        <f>_xlfn.XLOOKUP(Tabla15[[#This Row],[CODIGO]],#REF!,#REF!,_xlfn.XLOOKUP(Tabla15[[#This Row],[CODIGO]],Tabla20[CODIGO],Tabla20[cargo],"BUSCAR"))</f>
        <v>#REF!</v>
      </c>
      <c r="G186" s="110" t="e">
        <f>_xlfn.XLOOKUP(Tabla15[[#This Row],[cedula]],#REF!,#REF!,"X")</f>
        <v>#REF!</v>
      </c>
      <c r="H186" s="100" t="str">
        <f>_xlfn.XLOOKUP(Tabla15[[#This Row],[ctapresup]],TBLTIPO[cta],TBLTIPO[Tipo Empleado])</f>
        <v>SEGURIDAD</v>
      </c>
      <c r="I186" s="92">
        <f>_xlfn.XLOOKUP(Tabla15[[#This Row],[cedula]],TCARRERA[CEDULA],TCARRERA[CATEGORIA DEL SERVIDOR],0)</f>
        <v>0</v>
      </c>
      <c r="J18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6" s="103" t="e">
        <f>IF(ISTEXT(Tabla15[[#This Row],[CARRERA]]),Tabla15[[#This Row],[CARRERA]],Tabla15[[#This Row],[STATUS_01]])</f>
        <v>#REF!</v>
      </c>
      <c r="L186" s="41">
        <f>_xlfn.XLOOKUP(Tabla15[[#This Row],[CODIGO]],Tabla20[CODIGO],Tabla20[sbruto])</f>
        <v>10000</v>
      </c>
      <c r="M186" s="122">
        <f>_xlfn.XLOOKUP(Tabla15[[#This Row],[CODIGO]],Tabla20[CODIGO],Tabla20[Otros Descuentos])</f>
        <v>0</v>
      </c>
      <c r="N186" s="109">
        <f>_xlfn.XLOOKUP(Tabla15[[#This Row],[CODIGO]],Tabla20[CODIGO],Tabla20[sneto])</f>
        <v>10000</v>
      </c>
      <c r="O186" s="101" t="str">
        <f>_xlfn.XLOOKUP(Tabla15[[#This Row],[CODIGO]],Tabla20[CODIGO],Tabla20[PERIODO])</f>
        <v>08-2023</v>
      </c>
      <c r="P186" s="41">
        <f>Tabla15[[#This Row],[sbruto]]-SUM(Tabla15[[#This Row],[ISR]:[AFP]])-Tabla15[[#This Row],[SNETO]]</f>
        <v>0</v>
      </c>
      <c r="Q186" s="41">
        <f>_xlfn.XLOOKUP(Tabla15[[#This Row],[CODIGO]],Tabla20[CODIGO],Tabla20[ADP])</f>
        <v>0</v>
      </c>
      <c r="R186" s="99" t="str">
        <f>_xlfn.XLOOKUP(Tabla15[[#This Row],[cedula]],EMPXSEXO[NODOC],EMPXSEXO[GENERO])</f>
        <v>M</v>
      </c>
      <c r="S186" s="123" t="e">
        <f>_xlfn.XLOOKUP(Tabla15[[#This Row],[nomdepto2]],Tabla21[LUGAR],Tabla21[CODLUGAR])</f>
        <v>#REF!</v>
      </c>
      <c r="T186">
        <v>1233</v>
      </c>
    </row>
    <row r="187" spans="1:20" hidden="1">
      <c r="A187" s="99" t="s">
        <v>2464</v>
      </c>
      <c r="B187" s="99" t="s">
        <v>2683</v>
      </c>
      <c r="C187" s="99" t="s">
        <v>2493</v>
      </c>
      <c r="D187" s="99" t="str">
        <f>Tabla15[[#This Row],[cedula]]&amp;Tabla15[[#This Row],[prog]]&amp;LEFT(Tabla15[[#This Row],[TIPO]],3)</f>
        <v>0760022474001SEG</v>
      </c>
      <c r="E187" s="99" t="e">
        <f>_xlfn.XLOOKUP(Tabla15[[#This Row],[CODIGO]],#REF!,#REF!,_xlfn.XLOOKUP(Tabla15[[#This Row],[CODIGO]],Tabla20[CODIGO],Tabla20[nombre],"BUSCAR"))</f>
        <v>#REF!</v>
      </c>
      <c r="F187" s="100" t="e">
        <f>_xlfn.XLOOKUP(Tabla15[[#This Row],[CODIGO]],#REF!,#REF!,_xlfn.XLOOKUP(Tabla15[[#This Row],[CODIGO]],Tabla20[CODIGO],Tabla20[cargo],"BUSCAR"))</f>
        <v>#REF!</v>
      </c>
      <c r="G187" s="110" t="e">
        <f>_xlfn.XLOOKUP(Tabla15[[#This Row],[cedula]],#REF!,#REF!,"X")</f>
        <v>#REF!</v>
      </c>
      <c r="H187" s="100" t="str">
        <f>_xlfn.XLOOKUP(Tabla15[[#This Row],[ctapresup]],TBLTIPO[cta],TBLTIPO[Tipo Empleado])</f>
        <v>SEGURIDAD</v>
      </c>
      <c r="I187" s="92">
        <f>_xlfn.XLOOKUP(Tabla15[[#This Row],[cedula]],TCARRERA[CEDULA],TCARRERA[CATEGORIA DEL SERVIDOR],0)</f>
        <v>0</v>
      </c>
      <c r="J18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7" s="103" t="e">
        <f>IF(ISTEXT(Tabla15[[#This Row],[CARRERA]]),Tabla15[[#This Row],[CARRERA]],Tabla15[[#This Row],[STATUS_01]])</f>
        <v>#REF!</v>
      </c>
      <c r="L187" s="41">
        <f>_xlfn.XLOOKUP(Tabla15[[#This Row],[CODIGO]],Tabla20[CODIGO],Tabla20[sbruto])</f>
        <v>10000</v>
      </c>
      <c r="M187" s="101">
        <f>_xlfn.XLOOKUP(Tabla15[[#This Row],[CODIGO]],Tabla20[CODIGO],Tabla20[Otros Descuentos])</f>
        <v>0</v>
      </c>
      <c r="N187" s="109">
        <f>_xlfn.XLOOKUP(Tabla15[[#This Row],[CODIGO]],Tabla20[CODIGO],Tabla20[sneto])</f>
        <v>10000</v>
      </c>
      <c r="O187" s="101" t="str">
        <f>_xlfn.XLOOKUP(Tabla15[[#This Row],[CODIGO]],Tabla20[CODIGO],Tabla20[PERIODO])</f>
        <v>08-2023</v>
      </c>
      <c r="P187" s="41">
        <f>Tabla15[[#This Row],[sbruto]]-SUM(Tabla15[[#This Row],[ISR]:[AFP]])-Tabla15[[#This Row],[SNETO]]</f>
        <v>0</v>
      </c>
      <c r="Q187" s="41">
        <f>_xlfn.XLOOKUP(Tabla15[[#This Row],[CODIGO]],Tabla20[CODIGO],Tabla20[ADP])</f>
        <v>0</v>
      </c>
      <c r="R187" s="99" t="str">
        <f>_xlfn.XLOOKUP(Tabla15[[#This Row],[cedula]],EMPXSEXO[NODOC],EMPXSEXO[GENERO])</f>
        <v>M</v>
      </c>
      <c r="S187" s="123" t="e">
        <f>_xlfn.XLOOKUP(Tabla15[[#This Row],[nomdepto2]],Tabla21[LUGAR],Tabla21[CODLUGAR])</f>
        <v>#REF!</v>
      </c>
      <c r="T187">
        <v>1234</v>
      </c>
    </row>
    <row r="188" spans="1:20" hidden="1">
      <c r="A188" s="99" t="s">
        <v>2464</v>
      </c>
      <c r="B188" s="99" t="s">
        <v>3155</v>
      </c>
      <c r="C188" s="99" t="s">
        <v>2493</v>
      </c>
      <c r="D188" s="99" t="str">
        <f>Tabla15[[#This Row],[cedula]]&amp;Tabla15[[#This Row],[prog]]&amp;LEFT(Tabla15[[#This Row],[TIPO]],3)</f>
        <v>0011892821701SEG</v>
      </c>
      <c r="E188" s="99" t="e">
        <f>_xlfn.XLOOKUP(Tabla15[[#This Row],[CODIGO]],#REF!,#REF!,_xlfn.XLOOKUP(Tabla15[[#This Row],[CODIGO]],Tabla20[CODIGO],Tabla20[nombre],"BUSCAR"))</f>
        <v>#REF!</v>
      </c>
      <c r="F188" s="100" t="e">
        <f>_xlfn.XLOOKUP(Tabla15[[#This Row],[CODIGO]],#REF!,#REF!,_xlfn.XLOOKUP(Tabla15[[#This Row],[CODIGO]],Tabla20[CODIGO],Tabla20[cargo],"BUSCAR"))</f>
        <v>#REF!</v>
      </c>
      <c r="G188" s="110" t="e">
        <f>_xlfn.XLOOKUP(Tabla15[[#This Row],[cedula]],#REF!,#REF!,"X")</f>
        <v>#REF!</v>
      </c>
      <c r="H188" s="100" t="str">
        <f>_xlfn.XLOOKUP(Tabla15[[#This Row],[ctapresup]],TBLTIPO[cta],TBLTIPO[Tipo Empleado])</f>
        <v>SEGURIDAD</v>
      </c>
      <c r="I188" s="92">
        <f>_xlfn.XLOOKUP(Tabla15[[#This Row],[cedula]],TCARRERA[CEDULA],TCARRERA[CATEGORIA DEL SERVIDOR],0)</f>
        <v>0</v>
      </c>
      <c r="J18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8" s="103" t="e">
        <f>IF(ISTEXT(Tabla15[[#This Row],[CARRERA]]),Tabla15[[#This Row],[CARRERA]],Tabla15[[#This Row],[STATUS_01]])</f>
        <v>#REF!</v>
      </c>
      <c r="L188" s="41" t="e">
        <f>_xlfn.XLOOKUP(Tabla15[[#This Row],[CODIGO]],Tabla20[CODIGO],Tabla20[sbruto])</f>
        <v>#N/A</v>
      </c>
      <c r="M188" s="101" t="e">
        <f>_xlfn.XLOOKUP(Tabla15[[#This Row],[CODIGO]],Tabla20[CODIGO],Tabla20[Otros Descuentos])</f>
        <v>#N/A</v>
      </c>
      <c r="N188" s="109" t="e">
        <f>_xlfn.XLOOKUP(Tabla15[[#This Row],[CODIGO]],Tabla20[CODIGO],Tabla20[sneto])</f>
        <v>#N/A</v>
      </c>
      <c r="O188" s="101" t="e">
        <f>_xlfn.XLOOKUP(Tabla15[[#This Row],[CODIGO]],Tabla20[CODIGO],Tabla20[PERIODO])</f>
        <v>#N/A</v>
      </c>
      <c r="P188" s="41" t="e">
        <f>Tabla15[[#This Row],[sbruto]]-SUM(Tabla15[[#This Row],[ISR]:[AFP]])-Tabla15[[#This Row],[SNETO]]</f>
        <v>#N/A</v>
      </c>
      <c r="Q188" s="41" t="e">
        <f>_xlfn.XLOOKUP(Tabla15[[#This Row],[CODIGO]],Tabla20[CODIGO],Tabla20[ADP])</f>
        <v>#N/A</v>
      </c>
      <c r="R188" s="99" t="str">
        <f>_xlfn.XLOOKUP(Tabla15[[#This Row],[cedula]],EMPXSEXO[NODOC],EMPXSEXO[GENERO])</f>
        <v>M</v>
      </c>
      <c r="S188" s="123" t="e">
        <f>_xlfn.XLOOKUP(Tabla15[[#This Row],[nomdepto2]],Tabla21[LUGAR],Tabla21[CODLUGAR])</f>
        <v>#REF!</v>
      </c>
      <c r="T188">
        <v>1235</v>
      </c>
    </row>
    <row r="189" spans="1:20" hidden="1">
      <c r="A189" s="99" t="s">
        <v>2464</v>
      </c>
      <c r="B189" s="99" t="s">
        <v>2400</v>
      </c>
      <c r="C189" s="99" t="s">
        <v>2493</v>
      </c>
      <c r="D189" s="99" t="str">
        <f>Tabla15[[#This Row],[cedula]]&amp;Tabla15[[#This Row],[prog]]&amp;LEFT(Tabla15[[#This Row],[TIPO]],3)</f>
        <v>0830003712701SEG</v>
      </c>
      <c r="E189" s="99" t="e">
        <f>_xlfn.XLOOKUP(Tabla15[[#This Row],[CODIGO]],#REF!,#REF!,_xlfn.XLOOKUP(Tabla15[[#This Row],[CODIGO]],Tabla20[CODIGO],Tabla20[nombre],"BUSCAR"))</f>
        <v>#REF!</v>
      </c>
      <c r="F189" s="100" t="e">
        <f>_xlfn.XLOOKUP(Tabla15[[#This Row],[CODIGO]],#REF!,#REF!,_xlfn.XLOOKUP(Tabla15[[#This Row],[CODIGO]],Tabla20[CODIGO],Tabla20[cargo],"BUSCAR"))</f>
        <v>#REF!</v>
      </c>
      <c r="G189" s="110" t="e">
        <f>_xlfn.XLOOKUP(Tabla15[[#This Row],[cedula]],#REF!,#REF!,"X")</f>
        <v>#REF!</v>
      </c>
      <c r="H189" s="100" t="str">
        <f>_xlfn.XLOOKUP(Tabla15[[#This Row],[ctapresup]],TBLTIPO[cta],TBLTIPO[Tipo Empleado])</f>
        <v>SEGURIDAD</v>
      </c>
      <c r="I189" s="92">
        <f>_xlfn.XLOOKUP(Tabla15[[#This Row],[cedula]],TCARRERA[CEDULA],TCARRERA[CATEGORIA DEL SERVIDOR],0)</f>
        <v>0</v>
      </c>
      <c r="J18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89" s="103" t="e">
        <f>IF(ISTEXT(Tabla15[[#This Row],[CARRERA]]),Tabla15[[#This Row],[CARRERA]],Tabla15[[#This Row],[STATUS_01]])</f>
        <v>#REF!</v>
      </c>
      <c r="L189" s="41" t="e">
        <f>_xlfn.XLOOKUP(Tabla15[[#This Row],[CODIGO]],Tabla20[CODIGO],Tabla20[sbruto])</f>
        <v>#N/A</v>
      </c>
      <c r="M189" s="105" t="e">
        <f>_xlfn.XLOOKUP(Tabla15[[#This Row],[CODIGO]],Tabla20[CODIGO],Tabla20[Otros Descuentos])</f>
        <v>#N/A</v>
      </c>
      <c r="N189" s="109" t="e">
        <f>_xlfn.XLOOKUP(Tabla15[[#This Row],[CODIGO]],Tabla20[CODIGO],Tabla20[sneto])</f>
        <v>#N/A</v>
      </c>
      <c r="O189" s="101" t="e">
        <f>_xlfn.XLOOKUP(Tabla15[[#This Row],[CODIGO]],Tabla20[CODIGO],Tabla20[PERIODO])</f>
        <v>#N/A</v>
      </c>
      <c r="P189" s="41" t="e">
        <f>Tabla15[[#This Row],[sbruto]]-SUM(Tabla15[[#This Row],[ISR]:[AFP]])-Tabla15[[#This Row],[SNETO]]</f>
        <v>#N/A</v>
      </c>
      <c r="Q189" s="41" t="e">
        <f>_xlfn.XLOOKUP(Tabla15[[#This Row],[CODIGO]],Tabla20[CODIGO],Tabla20[ADP])</f>
        <v>#N/A</v>
      </c>
      <c r="R189" s="99" t="str">
        <f>_xlfn.XLOOKUP(Tabla15[[#This Row],[cedula]],EMPXSEXO[NODOC],EMPXSEXO[GENERO])</f>
        <v>M</v>
      </c>
      <c r="S189" s="123" t="e">
        <f>_xlfn.XLOOKUP(Tabla15[[#This Row],[nomdepto2]],Tabla21[LUGAR],Tabla21[CODLUGAR])</f>
        <v>#REF!</v>
      </c>
      <c r="T189">
        <v>1237</v>
      </c>
    </row>
    <row r="190" spans="1:20" hidden="1">
      <c r="A190" s="99" t="s">
        <v>2464</v>
      </c>
      <c r="B190" s="99" t="s">
        <v>2641</v>
      </c>
      <c r="C190" s="99" t="s">
        <v>2493</v>
      </c>
      <c r="D190" s="99" t="str">
        <f>Tabla15[[#This Row],[cedula]]&amp;Tabla15[[#This Row],[prog]]&amp;LEFT(Tabla15[[#This Row],[TIPO]],3)</f>
        <v>4024306763001SEG</v>
      </c>
      <c r="E190" s="99" t="e">
        <f>_xlfn.XLOOKUP(Tabla15[[#This Row],[CODIGO]],#REF!,#REF!,_xlfn.XLOOKUP(Tabla15[[#This Row],[CODIGO]],Tabla20[CODIGO],Tabla20[nombre],"BUSCAR"))</f>
        <v>#REF!</v>
      </c>
      <c r="F190" s="100" t="e">
        <f>_xlfn.XLOOKUP(Tabla15[[#This Row],[CODIGO]],#REF!,#REF!,_xlfn.XLOOKUP(Tabla15[[#This Row],[CODIGO]],Tabla20[CODIGO],Tabla20[cargo],"BUSCAR"))</f>
        <v>#REF!</v>
      </c>
      <c r="G190" s="110" t="e">
        <f>_xlfn.XLOOKUP(Tabla15[[#This Row],[cedula]],#REF!,#REF!,"X")</f>
        <v>#REF!</v>
      </c>
      <c r="H190" s="100" t="str">
        <f>_xlfn.XLOOKUP(Tabla15[[#This Row],[ctapresup]],TBLTIPO[cta],TBLTIPO[Tipo Empleado])</f>
        <v>SEGURIDAD</v>
      </c>
      <c r="I190" s="92">
        <f>_xlfn.XLOOKUP(Tabla15[[#This Row],[cedula]],TCARRERA[CEDULA],TCARRERA[CATEGORIA DEL SERVIDOR],0)</f>
        <v>0</v>
      </c>
      <c r="J19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0" s="103" t="e">
        <f>IF(ISTEXT(Tabla15[[#This Row],[CARRERA]]),Tabla15[[#This Row],[CARRERA]],Tabla15[[#This Row],[STATUS_01]])</f>
        <v>#REF!</v>
      </c>
      <c r="L190" s="41">
        <f>_xlfn.XLOOKUP(Tabla15[[#This Row],[CODIGO]],Tabla20[CODIGO],Tabla20[sbruto])</f>
        <v>10000</v>
      </c>
      <c r="M190" s="101">
        <f>_xlfn.XLOOKUP(Tabla15[[#This Row],[CODIGO]],Tabla20[CODIGO],Tabla20[Otros Descuentos])</f>
        <v>0</v>
      </c>
      <c r="N190" s="109">
        <f>_xlfn.XLOOKUP(Tabla15[[#This Row],[CODIGO]],Tabla20[CODIGO],Tabla20[sneto])</f>
        <v>10000</v>
      </c>
      <c r="O190" s="101" t="str">
        <f>_xlfn.XLOOKUP(Tabla15[[#This Row],[CODIGO]],Tabla20[CODIGO],Tabla20[PERIODO])</f>
        <v>08-2023</v>
      </c>
      <c r="P190" s="41">
        <f>Tabla15[[#This Row],[sbruto]]-SUM(Tabla15[[#This Row],[ISR]:[AFP]])-Tabla15[[#This Row],[SNETO]]</f>
        <v>0</v>
      </c>
      <c r="Q190" s="41">
        <f>_xlfn.XLOOKUP(Tabla15[[#This Row],[CODIGO]],Tabla20[CODIGO],Tabla20[ADP])</f>
        <v>0</v>
      </c>
      <c r="R190" s="99" t="str">
        <f>_xlfn.XLOOKUP(Tabla15[[#This Row],[cedula]],EMPXSEXO[NODOC],EMPXSEXO[GENERO])</f>
        <v>M</v>
      </c>
      <c r="S190" s="123" t="e">
        <f>_xlfn.XLOOKUP(Tabla15[[#This Row],[nomdepto2]],Tabla21[LUGAR],Tabla21[CODLUGAR])</f>
        <v>#REF!</v>
      </c>
      <c r="T190">
        <v>1238</v>
      </c>
    </row>
    <row r="191" spans="1:20" hidden="1">
      <c r="A191" s="99" t="s">
        <v>2464</v>
      </c>
      <c r="B191" s="99" t="s">
        <v>3324</v>
      </c>
      <c r="C191" s="99" t="s">
        <v>2493</v>
      </c>
      <c r="D191" s="99" t="str">
        <f>Tabla15[[#This Row],[cedula]]&amp;Tabla15[[#This Row],[prog]]&amp;LEFT(Tabla15[[#This Row],[TIPO]],3)</f>
        <v>4023834350901SEG</v>
      </c>
      <c r="E191" s="99" t="e">
        <f>_xlfn.XLOOKUP(Tabla15[[#This Row],[CODIGO]],#REF!,#REF!,_xlfn.XLOOKUP(Tabla15[[#This Row],[CODIGO]],Tabla20[CODIGO],Tabla20[nombre],"BUSCAR"))</f>
        <v>#REF!</v>
      </c>
      <c r="F191" s="100" t="e">
        <f>_xlfn.XLOOKUP(Tabla15[[#This Row],[CODIGO]],#REF!,#REF!,_xlfn.XLOOKUP(Tabla15[[#This Row],[CODIGO]],Tabla20[CODIGO],Tabla20[cargo],"BUSCAR"))</f>
        <v>#REF!</v>
      </c>
      <c r="G191" s="110" t="e">
        <f>_xlfn.XLOOKUP(Tabla15[[#This Row],[cedula]],#REF!,#REF!,"X")</f>
        <v>#REF!</v>
      </c>
      <c r="H191" s="100" t="str">
        <f>_xlfn.XLOOKUP(Tabla15[[#This Row],[ctapresup]],TBLTIPO[cta],TBLTIPO[Tipo Empleado])</f>
        <v>SEGURIDAD</v>
      </c>
      <c r="I191" s="92">
        <f>_xlfn.XLOOKUP(Tabla15[[#This Row],[cedula]],TCARRERA[CEDULA],TCARRERA[CATEGORIA DEL SERVIDOR],0)</f>
        <v>0</v>
      </c>
      <c r="J19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1" s="103" t="e">
        <f>IF(ISTEXT(Tabla15[[#This Row],[CARRERA]]),Tabla15[[#This Row],[CARRERA]],Tabla15[[#This Row],[STATUS_01]])</f>
        <v>#REF!</v>
      </c>
      <c r="L191" s="41">
        <f>_xlfn.XLOOKUP(Tabla15[[#This Row],[CODIGO]],Tabla20[CODIGO],Tabla20[sbruto])</f>
        <v>10000</v>
      </c>
      <c r="M191" s="101">
        <f>_xlfn.XLOOKUP(Tabla15[[#This Row],[CODIGO]],Tabla20[CODIGO],Tabla20[Otros Descuentos])</f>
        <v>0</v>
      </c>
      <c r="N191" s="109">
        <f>_xlfn.XLOOKUP(Tabla15[[#This Row],[CODIGO]],Tabla20[CODIGO],Tabla20[sneto])</f>
        <v>10000</v>
      </c>
      <c r="O191" s="101" t="str">
        <f>_xlfn.XLOOKUP(Tabla15[[#This Row],[CODIGO]],Tabla20[CODIGO],Tabla20[PERIODO])</f>
        <v>08-2023</v>
      </c>
      <c r="P191" s="41">
        <f>Tabla15[[#This Row],[sbruto]]-SUM(Tabla15[[#This Row],[ISR]:[AFP]])-Tabla15[[#This Row],[SNETO]]</f>
        <v>0</v>
      </c>
      <c r="Q191" s="41">
        <f>_xlfn.XLOOKUP(Tabla15[[#This Row],[CODIGO]],Tabla20[CODIGO],Tabla20[ADP])</f>
        <v>0</v>
      </c>
      <c r="R191" s="99" t="str">
        <f>_xlfn.XLOOKUP(Tabla15[[#This Row],[cedula]],EMPXSEXO[NODOC],EMPXSEXO[GENERO])</f>
        <v>M</v>
      </c>
      <c r="S191" s="123" t="e">
        <f>_xlfn.XLOOKUP(Tabla15[[#This Row],[nomdepto2]],Tabla21[LUGAR],Tabla21[CODLUGAR])</f>
        <v>#REF!</v>
      </c>
      <c r="T191">
        <v>1239</v>
      </c>
    </row>
    <row r="192" spans="1:20" hidden="1">
      <c r="A192" s="99" t="s">
        <v>2464</v>
      </c>
      <c r="B192" s="99" t="s">
        <v>2402</v>
      </c>
      <c r="C192" s="99" t="s">
        <v>2493</v>
      </c>
      <c r="D192" s="99" t="str">
        <f>Tabla15[[#This Row],[cedula]]&amp;Tabla15[[#This Row],[prog]]&amp;LEFT(Tabla15[[#This Row],[TIPO]],3)</f>
        <v>0010596584201SEG</v>
      </c>
      <c r="E192" s="99" t="e">
        <f>_xlfn.XLOOKUP(Tabla15[[#This Row],[CODIGO]],#REF!,#REF!,_xlfn.XLOOKUP(Tabla15[[#This Row],[CODIGO]],Tabla20[CODIGO],Tabla20[nombre],"BUSCAR"))</f>
        <v>#REF!</v>
      </c>
      <c r="F192" s="100" t="e">
        <f>_xlfn.XLOOKUP(Tabla15[[#This Row],[CODIGO]],#REF!,#REF!,_xlfn.XLOOKUP(Tabla15[[#This Row],[CODIGO]],Tabla20[CODIGO],Tabla20[cargo],"BUSCAR"))</f>
        <v>#REF!</v>
      </c>
      <c r="G192" s="110" t="e">
        <f>_xlfn.XLOOKUP(Tabla15[[#This Row],[cedula]],#REF!,#REF!,"X")</f>
        <v>#REF!</v>
      </c>
      <c r="H192" s="100" t="str">
        <f>_xlfn.XLOOKUP(Tabla15[[#This Row],[ctapresup]],TBLTIPO[cta],TBLTIPO[Tipo Empleado])</f>
        <v>SEGURIDAD</v>
      </c>
      <c r="I192" s="92">
        <f>_xlfn.XLOOKUP(Tabla15[[#This Row],[cedula]],TCARRERA[CEDULA],TCARRERA[CATEGORIA DEL SERVIDOR],0)</f>
        <v>0</v>
      </c>
      <c r="J19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2" s="103" t="e">
        <f>IF(ISTEXT(Tabla15[[#This Row],[CARRERA]]),Tabla15[[#This Row],[CARRERA]],Tabla15[[#This Row],[STATUS_01]])</f>
        <v>#REF!</v>
      </c>
      <c r="L192" s="41">
        <f>_xlfn.XLOOKUP(Tabla15[[#This Row],[CODIGO]],Tabla20[CODIGO],Tabla20[sbruto])</f>
        <v>10000</v>
      </c>
      <c r="M192" s="101">
        <f>_xlfn.XLOOKUP(Tabla15[[#This Row],[CODIGO]],Tabla20[CODIGO],Tabla20[Otros Descuentos])</f>
        <v>0</v>
      </c>
      <c r="N192" s="109">
        <f>_xlfn.XLOOKUP(Tabla15[[#This Row],[CODIGO]],Tabla20[CODIGO],Tabla20[sneto])</f>
        <v>10000</v>
      </c>
      <c r="O192" s="101" t="str">
        <f>_xlfn.XLOOKUP(Tabla15[[#This Row],[CODIGO]],Tabla20[CODIGO],Tabla20[PERIODO])</f>
        <v>08-2023</v>
      </c>
      <c r="P192" s="41">
        <f>Tabla15[[#This Row],[sbruto]]-SUM(Tabla15[[#This Row],[ISR]:[AFP]])-Tabla15[[#This Row],[SNETO]]</f>
        <v>0</v>
      </c>
      <c r="Q192" s="41">
        <f>_xlfn.XLOOKUP(Tabla15[[#This Row],[CODIGO]],Tabla20[CODIGO],Tabla20[ADP])</f>
        <v>0</v>
      </c>
      <c r="R192" s="99" t="str">
        <f>_xlfn.XLOOKUP(Tabla15[[#This Row],[cedula]],EMPXSEXO[NODOC],EMPXSEXO[GENERO])</f>
        <v>F</v>
      </c>
      <c r="S192" s="123" t="e">
        <f>_xlfn.XLOOKUP(Tabla15[[#This Row],[nomdepto2]],Tabla21[LUGAR],Tabla21[CODLUGAR])</f>
        <v>#REF!</v>
      </c>
      <c r="T192">
        <v>1241</v>
      </c>
    </row>
    <row r="193" spans="1:20" hidden="1">
      <c r="A193" s="99" t="s">
        <v>2464</v>
      </c>
      <c r="B193" s="99" t="s">
        <v>3402</v>
      </c>
      <c r="C193" s="99" t="s">
        <v>2493</v>
      </c>
      <c r="D193" s="99" t="str">
        <f>Tabla15[[#This Row],[cedula]]&amp;Tabla15[[#This Row],[prog]]&amp;LEFT(Tabla15[[#This Row],[TIPO]],3)</f>
        <v>0011572236501SEG</v>
      </c>
      <c r="E193" s="99" t="e">
        <f>_xlfn.XLOOKUP(Tabla15[[#This Row],[CODIGO]],#REF!,#REF!,_xlfn.XLOOKUP(Tabla15[[#This Row],[CODIGO]],Tabla20[CODIGO],Tabla20[nombre],"BUSCAR"))</f>
        <v>#REF!</v>
      </c>
      <c r="F193" s="100" t="e">
        <f>_xlfn.XLOOKUP(Tabla15[[#This Row],[CODIGO]],#REF!,#REF!,_xlfn.XLOOKUP(Tabla15[[#This Row],[CODIGO]],Tabla20[CODIGO],Tabla20[cargo],"BUSCAR"))</f>
        <v>#REF!</v>
      </c>
      <c r="G193" s="110" t="e">
        <f>_xlfn.XLOOKUP(Tabla15[[#This Row],[cedula]],#REF!,#REF!,"X")</f>
        <v>#REF!</v>
      </c>
      <c r="H193" s="100" t="str">
        <f>_xlfn.XLOOKUP(Tabla15[[#This Row],[ctapresup]],TBLTIPO[cta],TBLTIPO[Tipo Empleado])</f>
        <v>SEGURIDAD</v>
      </c>
      <c r="I193" s="92">
        <f>_xlfn.XLOOKUP(Tabla15[[#This Row],[cedula]],TCARRERA[CEDULA],TCARRERA[CATEGORIA DEL SERVIDOR],0)</f>
        <v>0</v>
      </c>
      <c r="J19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3" s="103" t="e">
        <f>IF(ISTEXT(Tabla15[[#This Row],[CARRERA]]),Tabla15[[#This Row],[CARRERA]],Tabla15[[#This Row],[STATUS_01]])</f>
        <v>#REF!</v>
      </c>
      <c r="L193" s="41">
        <f>_xlfn.XLOOKUP(Tabla15[[#This Row],[CODIGO]],Tabla20[CODIGO],Tabla20[sbruto])</f>
        <v>10000</v>
      </c>
      <c r="M193" s="122">
        <f>_xlfn.XLOOKUP(Tabla15[[#This Row],[CODIGO]],Tabla20[CODIGO],Tabla20[Otros Descuentos])</f>
        <v>0</v>
      </c>
      <c r="N193" s="109">
        <f>_xlfn.XLOOKUP(Tabla15[[#This Row],[CODIGO]],Tabla20[CODIGO],Tabla20[sneto])</f>
        <v>10000</v>
      </c>
      <c r="O193" s="101" t="str">
        <f>_xlfn.XLOOKUP(Tabla15[[#This Row],[CODIGO]],Tabla20[CODIGO],Tabla20[PERIODO])</f>
        <v>08-2023</v>
      </c>
      <c r="P193" s="41">
        <f>Tabla15[[#This Row],[sbruto]]-SUM(Tabla15[[#This Row],[ISR]:[AFP]])-Tabla15[[#This Row],[SNETO]]</f>
        <v>0</v>
      </c>
      <c r="Q193" s="41">
        <f>_xlfn.XLOOKUP(Tabla15[[#This Row],[CODIGO]],Tabla20[CODIGO],Tabla20[ADP])</f>
        <v>0</v>
      </c>
      <c r="R193" s="99" t="str">
        <f>_xlfn.XLOOKUP(Tabla15[[#This Row],[cedula]],EMPXSEXO[NODOC],EMPXSEXO[GENERO])</f>
        <v>M</v>
      </c>
      <c r="S193" s="123" t="e">
        <f>_xlfn.XLOOKUP(Tabla15[[#This Row],[nomdepto2]],Tabla21[LUGAR],Tabla21[CODLUGAR])</f>
        <v>#REF!</v>
      </c>
      <c r="T193">
        <v>1242</v>
      </c>
    </row>
    <row r="194" spans="1:20" hidden="1">
      <c r="A194" s="99" t="s">
        <v>2464</v>
      </c>
      <c r="B194" s="99" t="s">
        <v>2403</v>
      </c>
      <c r="C194" s="99" t="s">
        <v>2493</v>
      </c>
      <c r="D194" s="99" t="str">
        <f>Tabla15[[#This Row],[cedula]]&amp;Tabla15[[#This Row],[prog]]&amp;LEFT(Tabla15[[#This Row],[TIPO]],3)</f>
        <v>0011233506201SEG</v>
      </c>
      <c r="E194" s="99" t="e">
        <f>_xlfn.XLOOKUP(Tabla15[[#This Row],[CODIGO]],#REF!,#REF!,_xlfn.XLOOKUP(Tabla15[[#This Row],[CODIGO]],Tabla20[CODIGO],Tabla20[nombre],"BUSCAR"))</f>
        <v>#REF!</v>
      </c>
      <c r="F194" s="100" t="e">
        <f>_xlfn.XLOOKUP(Tabla15[[#This Row],[CODIGO]],#REF!,#REF!,_xlfn.XLOOKUP(Tabla15[[#This Row],[CODIGO]],Tabla20[CODIGO],Tabla20[cargo],"BUSCAR"))</f>
        <v>#REF!</v>
      </c>
      <c r="G194" s="110" t="e">
        <f>_xlfn.XLOOKUP(Tabla15[[#This Row],[cedula]],#REF!,#REF!,"X")</f>
        <v>#REF!</v>
      </c>
      <c r="H194" s="100" t="str">
        <f>_xlfn.XLOOKUP(Tabla15[[#This Row],[ctapresup]],TBLTIPO[cta],TBLTIPO[Tipo Empleado])</f>
        <v>SEGURIDAD</v>
      </c>
      <c r="I194" s="92">
        <f>_xlfn.XLOOKUP(Tabla15[[#This Row],[cedula]],TCARRERA[CEDULA],TCARRERA[CATEGORIA DEL SERVIDOR],0)</f>
        <v>0</v>
      </c>
      <c r="J19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4" s="103" t="e">
        <f>IF(ISTEXT(Tabla15[[#This Row],[CARRERA]]),Tabla15[[#This Row],[CARRERA]],Tabla15[[#This Row],[STATUS_01]])</f>
        <v>#REF!</v>
      </c>
      <c r="L194" s="41">
        <f>_xlfn.XLOOKUP(Tabla15[[#This Row],[CODIGO]],Tabla20[CODIGO],Tabla20[sbruto])</f>
        <v>10000</v>
      </c>
      <c r="M194" s="105">
        <f>_xlfn.XLOOKUP(Tabla15[[#This Row],[CODIGO]],Tabla20[CODIGO],Tabla20[Otros Descuentos])</f>
        <v>0</v>
      </c>
      <c r="N194" s="109">
        <f>_xlfn.XLOOKUP(Tabla15[[#This Row],[CODIGO]],Tabla20[CODIGO],Tabla20[sneto])</f>
        <v>10000</v>
      </c>
      <c r="O194" s="101" t="str">
        <f>_xlfn.XLOOKUP(Tabla15[[#This Row],[CODIGO]],Tabla20[CODIGO],Tabla20[PERIODO])</f>
        <v>08-2023</v>
      </c>
      <c r="P194" s="41">
        <f>Tabla15[[#This Row],[sbruto]]-SUM(Tabla15[[#This Row],[ISR]:[AFP]])-Tabla15[[#This Row],[SNETO]]</f>
        <v>0</v>
      </c>
      <c r="Q194" s="41">
        <f>_xlfn.XLOOKUP(Tabla15[[#This Row],[CODIGO]],Tabla20[CODIGO],Tabla20[ADP])</f>
        <v>0</v>
      </c>
      <c r="R194" s="99" t="str">
        <f>_xlfn.XLOOKUP(Tabla15[[#This Row],[cedula]],EMPXSEXO[NODOC],EMPXSEXO[GENERO])</f>
        <v>M</v>
      </c>
      <c r="S194" s="123" t="e">
        <f>_xlfn.XLOOKUP(Tabla15[[#This Row],[nomdepto2]],Tabla21[LUGAR],Tabla21[CODLUGAR])</f>
        <v>#REF!</v>
      </c>
      <c r="T194">
        <v>1244</v>
      </c>
    </row>
    <row r="195" spans="1:20" hidden="1">
      <c r="A195" s="99" t="s">
        <v>2464</v>
      </c>
      <c r="B195" s="99" t="s">
        <v>2630</v>
      </c>
      <c r="C195" s="99" t="s">
        <v>2493</v>
      </c>
      <c r="D195" s="99" t="str">
        <f>Tabla15[[#This Row],[cedula]]&amp;Tabla15[[#This Row],[prog]]&amp;LEFT(Tabla15[[#This Row],[TIPO]],3)</f>
        <v>0110039393101SEG</v>
      </c>
      <c r="E195" s="99" t="e">
        <f>_xlfn.XLOOKUP(Tabla15[[#This Row],[CODIGO]],#REF!,#REF!,_xlfn.XLOOKUP(Tabla15[[#This Row],[CODIGO]],Tabla20[CODIGO],Tabla20[nombre],"BUSCAR"))</f>
        <v>#REF!</v>
      </c>
      <c r="F195" s="100" t="e">
        <f>_xlfn.XLOOKUP(Tabla15[[#This Row],[CODIGO]],#REF!,#REF!,_xlfn.XLOOKUP(Tabla15[[#This Row],[CODIGO]],Tabla20[CODIGO],Tabla20[cargo],"BUSCAR"))</f>
        <v>#REF!</v>
      </c>
      <c r="G195" s="110" t="e">
        <f>_xlfn.XLOOKUP(Tabla15[[#This Row],[cedula]],#REF!,#REF!,"X")</f>
        <v>#REF!</v>
      </c>
      <c r="H195" s="100" t="str">
        <f>_xlfn.XLOOKUP(Tabla15[[#This Row],[ctapresup]],TBLTIPO[cta],TBLTIPO[Tipo Empleado])</f>
        <v>SEGURIDAD</v>
      </c>
      <c r="I195" s="92">
        <f>_xlfn.XLOOKUP(Tabla15[[#This Row],[cedula]],TCARRERA[CEDULA],TCARRERA[CATEGORIA DEL SERVIDOR],0)</f>
        <v>0</v>
      </c>
      <c r="J19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5" s="103" t="e">
        <f>IF(ISTEXT(Tabla15[[#This Row],[CARRERA]]),Tabla15[[#This Row],[CARRERA]],Tabla15[[#This Row],[STATUS_01]])</f>
        <v>#REF!</v>
      </c>
      <c r="L195" s="41">
        <f>_xlfn.XLOOKUP(Tabla15[[#This Row],[CODIGO]],Tabla20[CODIGO],Tabla20[sbruto])</f>
        <v>10000</v>
      </c>
      <c r="M195" s="101">
        <f>_xlfn.XLOOKUP(Tabla15[[#This Row],[CODIGO]],Tabla20[CODIGO],Tabla20[Otros Descuentos])</f>
        <v>0</v>
      </c>
      <c r="N195" s="109">
        <f>_xlfn.XLOOKUP(Tabla15[[#This Row],[CODIGO]],Tabla20[CODIGO],Tabla20[sneto])</f>
        <v>10000</v>
      </c>
      <c r="O195" s="101" t="str">
        <f>_xlfn.XLOOKUP(Tabla15[[#This Row],[CODIGO]],Tabla20[CODIGO],Tabla20[PERIODO])</f>
        <v>08-2023</v>
      </c>
      <c r="P195" s="41">
        <f>Tabla15[[#This Row],[sbruto]]-SUM(Tabla15[[#This Row],[ISR]:[AFP]])-Tabla15[[#This Row],[SNETO]]</f>
        <v>0</v>
      </c>
      <c r="Q195" s="41">
        <f>_xlfn.XLOOKUP(Tabla15[[#This Row],[CODIGO]],Tabla20[CODIGO],Tabla20[ADP])</f>
        <v>0</v>
      </c>
      <c r="R195" s="99" t="str">
        <f>_xlfn.XLOOKUP(Tabla15[[#This Row],[cedula]],EMPXSEXO[NODOC],EMPXSEXO[GENERO])</f>
        <v>M</v>
      </c>
      <c r="S195" s="123" t="e">
        <f>_xlfn.XLOOKUP(Tabla15[[#This Row],[nomdepto2]],Tabla21[LUGAR],Tabla21[CODLUGAR])</f>
        <v>#REF!</v>
      </c>
      <c r="T195">
        <v>1245</v>
      </c>
    </row>
    <row r="196" spans="1:20" hidden="1">
      <c r="A196" s="99" t="s">
        <v>2464</v>
      </c>
      <c r="B196" s="99" t="s">
        <v>2405</v>
      </c>
      <c r="C196" s="99" t="s">
        <v>2493</v>
      </c>
      <c r="D196" s="99" t="str">
        <f>Tabla15[[#This Row],[cedula]]&amp;Tabla15[[#This Row],[prog]]&amp;LEFT(Tabla15[[#This Row],[TIPO]],3)</f>
        <v>4022574224201SEG</v>
      </c>
      <c r="E196" s="99" t="e">
        <f>_xlfn.XLOOKUP(Tabla15[[#This Row],[CODIGO]],#REF!,#REF!,_xlfn.XLOOKUP(Tabla15[[#This Row],[CODIGO]],Tabla20[CODIGO],Tabla20[nombre],"BUSCAR"))</f>
        <v>#REF!</v>
      </c>
      <c r="F196" s="100" t="e">
        <f>_xlfn.XLOOKUP(Tabla15[[#This Row],[CODIGO]],#REF!,#REF!,_xlfn.XLOOKUP(Tabla15[[#This Row],[CODIGO]],Tabla20[CODIGO],Tabla20[cargo],"BUSCAR"))</f>
        <v>#REF!</v>
      </c>
      <c r="G196" s="110" t="e">
        <f>_xlfn.XLOOKUP(Tabla15[[#This Row],[cedula]],#REF!,#REF!,"X")</f>
        <v>#REF!</v>
      </c>
      <c r="H196" s="100" t="str">
        <f>_xlfn.XLOOKUP(Tabla15[[#This Row],[ctapresup]],TBLTIPO[cta],TBLTIPO[Tipo Empleado])</f>
        <v>SEGURIDAD</v>
      </c>
      <c r="I196" s="92">
        <f>_xlfn.XLOOKUP(Tabla15[[#This Row],[cedula]],TCARRERA[CEDULA],TCARRERA[CATEGORIA DEL SERVIDOR],0)</f>
        <v>0</v>
      </c>
      <c r="J19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6" s="103" t="e">
        <f>IF(ISTEXT(Tabla15[[#This Row],[CARRERA]]),Tabla15[[#This Row],[CARRERA]],Tabla15[[#This Row],[STATUS_01]])</f>
        <v>#REF!</v>
      </c>
      <c r="L196" s="41">
        <f>_xlfn.XLOOKUP(Tabla15[[#This Row],[CODIGO]],Tabla20[CODIGO],Tabla20[sbruto])</f>
        <v>10000</v>
      </c>
      <c r="M196" s="122">
        <f>_xlfn.XLOOKUP(Tabla15[[#This Row],[CODIGO]],Tabla20[CODIGO],Tabla20[Otros Descuentos])</f>
        <v>0</v>
      </c>
      <c r="N196" s="109">
        <f>_xlfn.XLOOKUP(Tabla15[[#This Row],[CODIGO]],Tabla20[CODIGO],Tabla20[sneto])</f>
        <v>10000</v>
      </c>
      <c r="O196" s="101" t="str">
        <f>_xlfn.XLOOKUP(Tabla15[[#This Row],[CODIGO]],Tabla20[CODIGO],Tabla20[PERIODO])</f>
        <v>08-2023</v>
      </c>
      <c r="P196" s="41">
        <f>Tabla15[[#This Row],[sbruto]]-SUM(Tabla15[[#This Row],[ISR]:[AFP]])-Tabla15[[#This Row],[SNETO]]</f>
        <v>0</v>
      </c>
      <c r="Q196" s="41">
        <f>_xlfn.XLOOKUP(Tabla15[[#This Row],[CODIGO]],Tabla20[CODIGO],Tabla20[ADP])</f>
        <v>0</v>
      </c>
      <c r="R196" s="99" t="str">
        <f>_xlfn.XLOOKUP(Tabla15[[#This Row],[cedula]],EMPXSEXO[NODOC],EMPXSEXO[GENERO])</f>
        <v>M</v>
      </c>
      <c r="S196" s="123" t="e">
        <f>_xlfn.XLOOKUP(Tabla15[[#This Row],[nomdepto2]],Tabla21[LUGAR],Tabla21[CODLUGAR])</f>
        <v>#REF!</v>
      </c>
      <c r="T196">
        <v>1246</v>
      </c>
    </row>
    <row r="197" spans="1:20" hidden="1">
      <c r="A197" s="99" t="s">
        <v>2464</v>
      </c>
      <c r="B197" s="99" t="s">
        <v>3404</v>
      </c>
      <c r="C197" s="99" t="s">
        <v>2493</v>
      </c>
      <c r="D197" s="99" t="str">
        <f>Tabla15[[#This Row],[cedula]]&amp;Tabla15[[#This Row],[prog]]&amp;LEFT(Tabla15[[#This Row],[TIPO]],3)</f>
        <v>4022125344201SEG</v>
      </c>
      <c r="E197" s="99" t="e">
        <f>_xlfn.XLOOKUP(Tabla15[[#This Row],[CODIGO]],#REF!,#REF!,_xlfn.XLOOKUP(Tabla15[[#This Row],[CODIGO]],Tabla20[CODIGO],Tabla20[nombre],"BUSCAR"))</f>
        <v>#REF!</v>
      </c>
      <c r="F197" s="100" t="e">
        <f>_xlfn.XLOOKUP(Tabla15[[#This Row],[CODIGO]],#REF!,#REF!,_xlfn.XLOOKUP(Tabla15[[#This Row],[CODIGO]],Tabla20[CODIGO],Tabla20[cargo],"BUSCAR"))</f>
        <v>#REF!</v>
      </c>
      <c r="G197" s="110" t="e">
        <f>_xlfn.XLOOKUP(Tabla15[[#This Row],[cedula]],#REF!,#REF!,"X")</f>
        <v>#REF!</v>
      </c>
      <c r="H197" s="100" t="str">
        <f>_xlfn.XLOOKUP(Tabla15[[#This Row],[ctapresup]],TBLTIPO[cta],TBLTIPO[Tipo Empleado])</f>
        <v>SEGURIDAD</v>
      </c>
      <c r="I197" s="92">
        <f>_xlfn.XLOOKUP(Tabla15[[#This Row],[cedula]],TCARRERA[CEDULA],TCARRERA[CATEGORIA DEL SERVIDOR],0)</f>
        <v>0</v>
      </c>
      <c r="J19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7" s="103" t="e">
        <f>IF(ISTEXT(Tabla15[[#This Row],[CARRERA]]),Tabla15[[#This Row],[CARRERA]],Tabla15[[#This Row],[STATUS_01]])</f>
        <v>#REF!</v>
      </c>
      <c r="L197" s="41">
        <f>_xlfn.XLOOKUP(Tabla15[[#This Row],[CODIGO]],Tabla20[CODIGO],Tabla20[sbruto])</f>
        <v>10000</v>
      </c>
      <c r="M197" s="105">
        <f>_xlfn.XLOOKUP(Tabla15[[#This Row],[CODIGO]],Tabla20[CODIGO],Tabla20[Otros Descuentos])</f>
        <v>0</v>
      </c>
      <c r="N197" s="109">
        <f>_xlfn.XLOOKUP(Tabla15[[#This Row],[CODIGO]],Tabla20[CODIGO],Tabla20[sneto])</f>
        <v>10000</v>
      </c>
      <c r="O197" s="101" t="str">
        <f>_xlfn.XLOOKUP(Tabla15[[#This Row],[CODIGO]],Tabla20[CODIGO],Tabla20[PERIODO])</f>
        <v>08-2023</v>
      </c>
      <c r="P197" s="41">
        <f>Tabla15[[#This Row],[sbruto]]-SUM(Tabla15[[#This Row],[ISR]:[AFP]])-Tabla15[[#This Row],[SNETO]]</f>
        <v>0</v>
      </c>
      <c r="Q197" s="41">
        <f>_xlfn.XLOOKUP(Tabla15[[#This Row],[CODIGO]],Tabla20[CODIGO],Tabla20[ADP])</f>
        <v>0</v>
      </c>
      <c r="R197" s="99" t="str">
        <f>_xlfn.XLOOKUP(Tabla15[[#This Row],[cedula]],EMPXSEXO[NODOC],EMPXSEXO[GENERO])</f>
        <v>F</v>
      </c>
      <c r="S197" s="123" t="e">
        <f>_xlfn.XLOOKUP(Tabla15[[#This Row],[nomdepto2]],Tabla21[LUGAR],Tabla21[CODLUGAR])</f>
        <v>#REF!</v>
      </c>
      <c r="T197">
        <v>1248</v>
      </c>
    </row>
    <row r="198" spans="1:20" hidden="1">
      <c r="A198" s="99" t="s">
        <v>2464</v>
      </c>
      <c r="B198" s="99" t="s">
        <v>3713</v>
      </c>
      <c r="C198" s="99" t="s">
        <v>2493</v>
      </c>
      <c r="D198" s="99" t="str">
        <f>Tabla15[[#This Row],[cedula]]&amp;Tabla15[[#This Row],[prog]]&amp;LEFT(Tabla15[[#This Row],[TIPO]],3)</f>
        <v>4024223610301SEG</v>
      </c>
      <c r="E198" s="99" t="e">
        <f>_xlfn.XLOOKUP(Tabla15[[#This Row],[CODIGO]],#REF!,#REF!,_xlfn.XLOOKUP(Tabla15[[#This Row],[CODIGO]],Tabla20[CODIGO],Tabla20[nombre],"BUSCAR"))</f>
        <v>#REF!</v>
      </c>
      <c r="F198" s="100" t="e">
        <f>_xlfn.XLOOKUP(Tabla15[[#This Row],[CODIGO]],#REF!,#REF!,_xlfn.XLOOKUP(Tabla15[[#This Row],[CODIGO]],Tabla20[CODIGO],Tabla20[cargo],"BUSCAR"))</f>
        <v>#REF!</v>
      </c>
      <c r="G198" s="110" t="e">
        <f>_xlfn.XLOOKUP(Tabla15[[#This Row],[cedula]],#REF!,#REF!,"X")</f>
        <v>#REF!</v>
      </c>
      <c r="H198" s="100" t="str">
        <f>_xlfn.XLOOKUP(Tabla15[[#This Row],[ctapresup]],TBLTIPO[cta],TBLTIPO[Tipo Empleado])</f>
        <v>SEGURIDAD</v>
      </c>
      <c r="I198" s="92">
        <f>_xlfn.XLOOKUP(Tabla15[[#This Row],[cedula]],TCARRERA[CEDULA],TCARRERA[CATEGORIA DEL SERVIDOR],0)</f>
        <v>0</v>
      </c>
      <c r="J19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8" s="103" t="e">
        <f>IF(ISTEXT(Tabla15[[#This Row],[CARRERA]]),Tabla15[[#This Row],[CARRERA]],Tabla15[[#This Row],[STATUS_01]])</f>
        <v>#REF!</v>
      </c>
      <c r="L198" s="41">
        <f>_xlfn.XLOOKUP(Tabla15[[#This Row],[CODIGO]],Tabla20[CODIGO],Tabla20[sbruto])</f>
        <v>10000</v>
      </c>
      <c r="M198" s="101">
        <f>_xlfn.XLOOKUP(Tabla15[[#This Row],[CODIGO]],Tabla20[CODIGO],Tabla20[Otros Descuentos])</f>
        <v>0</v>
      </c>
      <c r="N198" s="109">
        <f>_xlfn.XLOOKUP(Tabla15[[#This Row],[CODIGO]],Tabla20[CODIGO],Tabla20[sneto])</f>
        <v>10000</v>
      </c>
      <c r="O198" s="101" t="str">
        <f>_xlfn.XLOOKUP(Tabla15[[#This Row],[CODIGO]],Tabla20[CODIGO],Tabla20[PERIODO])</f>
        <v>08-2023</v>
      </c>
      <c r="P198" s="41">
        <f>Tabla15[[#This Row],[sbruto]]-SUM(Tabla15[[#This Row],[ISR]:[AFP]])-Tabla15[[#This Row],[SNETO]]</f>
        <v>0</v>
      </c>
      <c r="Q198" s="41">
        <f>_xlfn.XLOOKUP(Tabla15[[#This Row],[CODIGO]],Tabla20[CODIGO],Tabla20[ADP])</f>
        <v>0</v>
      </c>
      <c r="R198" s="99" t="str">
        <f>_xlfn.XLOOKUP(Tabla15[[#This Row],[cedula]],EMPXSEXO[NODOC],EMPXSEXO[GENERO])</f>
        <v>M</v>
      </c>
      <c r="S198" s="123" t="e">
        <f>_xlfn.XLOOKUP(Tabla15[[#This Row],[nomdepto2]],Tabla21[LUGAR],Tabla21[CODLUGAR])</f>
        <v>#REF!</v>
      </c>
      <c r="T198">
        <v>1249</v>
      </c>
    </row>
    <row r="199" spans="1:20" hidden="1">
      <c r="A199" s="99" t="s">
        <v>2464</v>
      </c>
      <c r="B199" s="99" t="s">
        <v>2410</v>
      </c>
      <c r="C199" s="99" t="s">
        <v>2493</v>
      </c>
      <c r="D199" s="99" t="str">
        <f>Tabla15[[#This Row],[cedula]]&amp;Tabla15[[#This Row],[prog]]&amp;LEFT(Tabla15[[#This Row],[TIPO]],3)</f>
        <v>0011170191801SEG</v>
      </c>
      <c r="E199" s="99" t="e">
        <f>_xlfn.XLOOKUP(Tabla15[[#This Row],[CODIGO]],#REF!,#REF!,_xlfn.XLOOKUP(Tabla15[[#This Row],[CODIGO]],Tabla20[CODIGO],Tabla20[nombre],"BUSCAR"))</f>
        <v>#REF!</v>
      </c>
      <c r="F199" s="100" t="e">
        <f>_xlfn.XLOOKUP(Tabla15[[#This Row],[CODIGO]],#REF!,#REF!,_xlfn.XLOOKUP(Tabla15[[#This Row],[CODIGO]],Tabla20[CODIGO],Tabla20[cargo],"BUSCAR"))</f>
        <v>#REF!</v>
      </c>
      <c r="G199" s="110" t="e">
        <f>_xlfn.XLOOKUP(Tabla15[[#This Row],[cedula]],#REF!,#REF!,"X")</f>
        <v>#REF!</v>
      </c>
      <c r="H199" s="100" t="str">
        <f>_xlfn.XLOOKUP(Tabla15[[#This Row],[ctapresup]],TBLTIPO[cta],TBLTIPO[Tipo Empleado])</f>
        <v>SEGURIDAD</v>
      </c>
      <c r="I199" s="92">
        <f>_xlfn.XLOOKUP(Tabla15[[#This Row],[cedula]],TCARRERA[CEDULA],TCARRERA[CATEGORIA DEL SERVIDOR],0)</f>
        <v>0</v>
      </c>
      <c r="J19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99" s="103" t="e">
        <f>IF(ISTEXT(Tabla15[[#This Row],[CARRERA]]),Tabla15[[#This Row],[CARRERA]],Tabla15[[#This Row],[STATUS_01]])</f>
        <v>#REF!</v>
      </c>
      <c r="L199" s="41">
        <f>_xlfn.XLOOKUP(Tabla15[[#This Row],[CODIGO]],Tabla20[CODIGO],Tabla20[sbruto])</f>
        <v>10000</v>
      </c>
      <c r="M199" s="101">
        <f>_xlfn.XLOOKUP(Tabla15[[#This Row],[CODIGO]],Tabla20[CODIGO],Tabla20[Otros Descuentos])</f>
        <v>0</v>
      </c>
      <c r="N199" s="109">
        <f>_xlfn.XLOOKUP(Tabla15[[#This Row],[CODIGO]],Tabla20[CODIGO],Tabla20[sneto])</f>
        <v>10000</v>
      </c>
      <c r="O199" s="101" t="str">
        <f>_xlfn.XLOOKUP(Tabla15[[#This Row],[CODIGO]],Tabla20[CODIGO],Tabla20[PERIODO])</f>
        <v>08-2023</v>
      </c>
      <c r="P199" s="41">
        <f>Tabla15[[#This Row],[sbruto]]-SUM(Tabla15[[#This Row],[ISR]:[AFP]])-Tabla15[[#This Row],[SNETO]]</f>
        <v>0</v>
      </c>
      <c r="Q199" s="41">
        <f>_xlfn.XLOOKUP(Tabla15[[#This Row],[CODIGO]],Tabla20[CODIGO],Tabla20[ADP])</f>
        <v>0</v>
      </c>
      <c r="R199" s="99" t="str">
        <f>_xlfn.XLOOKUP(Tabla15[[#This Row],[cedula]],EMPXSEXO[NODOC],EMPXSEXO[GENERO])</f>
        <v>M</v>
      </c>
      <c r="S199" s="123" t="e">
        <f>_xlfn.XLOOKUP(Tabla15[[#This Row],[nomdepto2]],Tabla21[LUGAR],Tabla21[CODLUGAR])</f>
        <v>#REF!</v>
      </c>
      <c r="T199">
        <v>1253</v>
      </c>
    </row>
    <row r="200" spans="1:20" hidden="1">
      <c r="A200" s="99" t="s">
        <v>2464</v>
      </c>
      <c r="B200" s="99" t="s">
        <v>2411</v>
      </c>
      <c r="C200" s="99" t="s">
        <v>2493</v>
      </c>
      <c r="D200" s="99" t="str">
        <f>Tabla15[[#This Row],[cedula]]&amp;Tabla15[[#This Row],[prog]]&amp;LEFT(Tabla15[[#This Row],[TIPO]],3)</f>
        <v>4022171000301SEG</v>
      </c>
      <c r="E200" s="99" t="e">
        <f>_xlfn.XLOOKUP(Tabla15[[#This Row],[CODIGO]],#REF!,#REF!,_xlfn.XLOOKUP(Tabla15[[#This Row],[CODIGO]],Tabla20[CODIGO],Tabla20[nombre],"BUSCAR"))</f>
        <v>#REF!</v>
      </c>
      <c r="F200" s="100" t="e">
        <f>_xlfn.XLOOKUP(Tabla15[[#This Row],[CODIGO]],#REF!,#REF!,_xlfn.XLOOKUP(Tabla15[[#This Row],[CODIGO]],Tabla20[CODIGO],Tabla20[cargo],"BUSCAR"))</f>
        <v>#REF!</v>
      </c>
      <c r="G200" s="110" t="e">
        <f>_xlfn.XLOOKUP(Tabla15[[#This Row],[cedula]],#REF!,#REF!,"X")</f>
        <v>#REF!</v>
      </c>
      <c r="H200" s="100" t="str">
        <f>_xlfn.XLOOKUP(Tabla15[[#This Row],[ctapresup]],TBLTIPO[cta],TBLTIPO[Tipo Empleado])</f>
        <v>SEGURIDAD</v>
      </c>
      <c r="I200" s="92">
        <f>_xlfn.XLOOKUP(Tabla15[[#This Row],[cedula]],TCARRERA[CEDULA],TCARRERA[CATEGORIA DEL SERVIDOR],0)</f>
        <v>0</v>
      </c>
      <c r="J20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0" s="103" t="e">
        <f>IF(ISTEXT(Tabla15[[#This Row],[CARRERA]]),Tabla15[[#This Row],[CARRERA]],Tabla15[[#This Row],[STATUS_01]])</f>
        <v>#REF!</v>
      </c>
      <c r="L200" s="41">
        <f>_xlfn.XLOOKUP(Tabla15[[#This Row],[CODIGO]],Tabla20[CODIGO],Tabla20[sbruto])</f>
        <v>10000</v>
      </c>
      <c r="M200" s="101">
        <f>_xlfn.XLOOKUP(Tabla15[[#This Row],[CODIGO]],Tabla20[CODIGO],Tabla20[Otros Descuentos])</f>
        <v>0</v>
      </c>
      <c r="N200" s="109">
        <f>_xlfn.XLOOKUP(Tabla15[[#This Row],[CODIGO]],Tabla20[CODIGO],Tabla20[sneto])</f>
        <v>10000</v>
      </c>
      <c r="O200" s="101" t="str">
        <f>_xlfn.XLOOKUP(Tabla15[[#This Row],[CODIGO]],Tabla20[CODIGO],Tabla20[PERIODO])</f>
        <v>08-2023</v>
      </c>
      <c r="P200" s="41">
        <f>Tabla15[[#This Row],[sbruto]]-SUM(Tabla15[[#This Row],[ISR]:[AFP]])-Tabla15[[#This Row],[SNETO]]</f>
        <v>0</v>
      </c>
      <c r="Q200" s="41">
        <f>_xlfn.XLOOKUP(Tabla15[[#This Row],[CODIGO]],Tabla20[CODIGO],Tabla20[ADP])</f>
        <v>0</v>
      </c>
      <c r="R200" s="99" t="str">
        <f>_xlfn.XLOOKUP(Tabla15[[#This Row],[cedula]],EMPXSEXO[NODOC],EMPXSEXO[GENERO])</f>
        <v>M</v>
      </c>
      <c r="S200" s="123" t="e">
        <f>_xlfn.XLOOKUP(Tabla15[[#This Row],[nomdepto2]],Tabla21[LUGAR],Tabla21[CODLUGAR])</f>
        <v>#REF!</v>
      </c>
      <c r="T200">
        <v>1255</v>
      </c>
    </row>
    <row r="201" spans="1:20" hidden="1">
      <c r="A201" s="99" t="s">
        <v>2464</v>
      </c>
      <c r="B201" s="99" t="s">
        <v>2640</v>
      </c>
      <c r="C201" s="99" t="s">
        <v>2493</v>
      </c>
      <c r="D201" s="99" t="str">
        <f>Tabla15[[#This Row],[cedula]]&amp;Tabla15[[#This Row],[prog]]&amp;LEFT(Tabla15[[#This Row],[TIPO]],3)</f>
        <v>4023915775901SEG</v>
      </c>
      <c r="E201" s="99" t="e">
        <f>_xlfn.XLOOKUP(Tabla15[[#This Row],[CODIGO]],#REF!,#REF!,_xlfn.XLOOKUP(Tabla15[[#This Row],[CODIGO]],Tabla20[CODIGO],Tabla20[nombre],"BUSCAR"))</f>
        <v>#REF!</v>
      </c>
      <c r="F201" s="100" t="e">
        <f>_xlfn.XLOOKUP(Tabla15[[#This Row],[CODIGO]],#REF!,#REF!,_xlfn.XLOOKUP(Tabla15[[#This Row],[CODIGO]],Tabla20[CODIGO],Tabla20[cargo],"BUSCAR"))</f>
        <v>#REF!</v>
      </c>
      <c r="G201" s="110" t="e">
        <f>_xlfn.XLOOKUP(Tabla15[[#This Row],[cedula]],#REF!,#REF!,"X")</f>
        <v>#REF!</v>
      </c>
      <c r="H201" s="100" t="str">
        <f>_xlfn.XLOOKUP(Tabla15[[#This Row],[ctapresup]],TBLTIPO[cta],TBLTIPO[Tipo Empleado])</f>
        <v>SEGURIDAD</v>
      </c>
      <c r="I201" s="92">
        <f>_xlfn.XLOOKUP(Tabla15[[#This Row],[cedula]],TCARRERA[CEDULA],TCARRERA[CATEGORIA DEL SERVIDOR],0)</f>
        <v>0</v>
      </c>
      <c r="J20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1" s="103" t="e">
        <f>IF(ISTEXT(Tabla15[[#This Row],[CARRERA]]),Tabla15[[#This Row],[CARRERA]],Tabla15[[#This Row],[STATUS_01]])</f>
        <v>#REF!</v>
      </c>
      <c r="L201" s="41">
        <f>_xlfn.XLOOKUP(Tabla15[[#This Row],[CODIGO]],Tabla20[CODIGO],Tabla20[sbruto])</f>
        <v>10000</v>
      </c>
      <c r="M201" s="105">
        <f>_xlfn.XLOOKUP(Tabla15[[#This Row],[CODIGO]],Tabla20[CODIGO],Tabla20[Otros Descuentos])</f>
        <v>0</v>
      </c>
      <c r="N201" s="109">
        <f>_xlfn.XLOOKUP(Tabla15[[#This Row],[CODIGO]],Tabla20[CODIGO],Tabla20[sneto])</f>
        <v>10000</v>
      </c>
      <c r="O201" s="101" t="str">
        <f>_xlfn.XLOOKUP(Tabla15[[#This Row],[CODIGO]],Tabla20[CODIGO],Tabla20[PERIODO])</f>
        <v>08-2023</v>
      </c>
      <c r="P201" s="41">
        <f>Tabla15[[#This Row],[sbruto]]-SUM(Tabla15[[#This Row],[ISR]:[AFP]])-Tabla15[[#This Row],[SNETO]]</f>
        <v>0</v>
      </c>
      <c r="Q201" s="41">
        <f>_xlfn.XLOOKUP(Tabla15[[#This Row],[CODIGO]],Tabla20[CODIGO],Tabla20[ADP])</f>
        <v>0</v>
      </c>
      <c r="R201" s="99" t="str">
        <f>_xlfn.XLOOKUP(Tabla15[[#This Row],[cedula]],EMPXSEXO[NODOC],EMPXSEXO[GENERO])</f>
        <v>M</v>
      </c>
      <c r="S201" s="123" t="e">
        <f>_xlfn.XLOOKUP(Tabla15[[#This Row],[nomdepto2]],Tabla21[LUGAR],Tabla21[CODLUGAR])</f>
        <v>#REF!</v>
      </c>
      <c r="T201">
        <v>1256</v>
      </c>
    </row>
    <row r="202" spans="1:20" hidden="1">
      <c r="A202" s="99" t="s">
        <v>2464</v>
      </c>
      <c r="B202" s="99" t="s">
        <v>3086</v>
      </c>
      <c r="C202" s="99" t="s">
        <v>2493</v>
      </c>
      <c r="D202" s="99" t="str">
        <f>Tabla15[[#This Row],[cedula]]&amp;Tabla15[[#This Row],[prog]]&amp;LEFT(Tabla15[[#This Row],[TIPO]],3)</f>
        <v>2230164509301SEG</v>
      </c>
      <c r="E202" s="99" t="e">
        <f>_xlfn.XLOOKUP(Tabla15[[#This Row],[CODIGO]],#REF!,#REF!,_xlfn.XLOOKUP(Tabla15[[#This Row],[CODIGO]],Tabla20[CODIGO],Tabla20[nombre],"BUSCAR"))</f>
        <v>#REF!</v>
      </c>
      <c r="F202" s="100" t="e">
        <f>_xlfn.XLOOKUP(Tabla15[[#This Row],[CODIGO]],#REF!,#REF!,_xlfn.XLOOKUP(Tabla15[[#This Row],[CODIGO]],Tabla20[CODIGO],Tabla20[cargo],"BUSCAR"))</f>
        <v>#REF!</v>
      </c>
      <c r="G202" s="110" t="e">
        <f>_xlfn.XLOOKUP(Tabla15[[#This Row],[cedula]],#REF!,#REF!,"X")</f>
        <v>#REF!</v>
      </c>
      <c r="H202" s="100" t="str">
        <f>_xlfn.XLOOKUP(Tabla15[[#This Row],[ctapresup]],TBLTIPO[cta],TBLTIPO[Tipo Empleado])</f>
        <v>SEGURIDAD</v>
      </c>
      <c r="I202" s="92">
        <f>_xlfn.XLOOKUP(Tabla15[[#This Row],[cedula]],TCARRERA[CEDULA],TCARRERA[CATEGORIA DEL SERVIDOR],0)</f>
        <v>0</v>
      </c>
      <c r="J20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2" s="103" t="e">
        <f>IF(ISTEXT(Tabla15[[#This Row],[CARRERA]]),Tabla15[[#This Row],[CARRERA]],Tabla15[[#This Row],[STATUS_01]])</f>
        <v>#REF!</v>
      </c>
      <c r="L202" s="41">
        <f>_xlfn.XLOOKUP(Tabla15[[#This Row],[CODIGO]],Tabla20[CODIGO],Tabla20[sbruto])</f>
        <v>10000</v>
      </c>
      <c r="M202" s="101">
        <f>_xlfn.XLOOKUP(Tabla15[[#This Row],[CODIGO]],Tabla20[CODIGO],Tabla20[Otros Descuentos])</f>
        <v>0</v>
      </c>
      <c r="N202" s="109">
        <f>_xlfn.XLOOKUP(Tabla15[[#This Row],[CODIGO]],Tabla20[CODIGO],Tabla20[sneto])</f>
        <v>10000</v>
      </c>
      <c r="O202" s="101" t="str">
        <f>_xlfn.XLOOKUP(Tabla15[[#This Row],[CODIGO]],Tabla20[CODIGO],Tabla20[PERIODO])</f>
        <v>08-2023</v>
      </c>
      <c r="P202" s="41">
        <f>Tabla15[[#This Row],[sbruto]]-SUM(Tabla15[[#This Row],[ISR]:[AFP]])-Tabla15[[#This Row],[SNETO]]</f>
        <v>0</v>
      </c>
      <c r="Q202" s="41">
        <f>_xlfn.XLOOKUP(Tabla15[[#This Row],[CODIGO]],Tabla20[CODIGO],Tabla20[ADP])</f>
        <v>0</v>
      </c>
      <c r="R202" s="99" t="str">
        <f>_xlfn.XLOOKUP(Tabla15[[#This Row],[cedula]],EMPXSEXO[NODOC],EMPXSEXO[GENERO])</f>
        <v>M</v>
      </c>
      <c r="S202" s="123" t="e">
        <f>_xlfn.XLOOKUP(Tabla15[[#This Row],[nomdepto2]],Tabla21[LUGAR],Tabla21[CODLUGAR])</f>
        <v>#REF!</v>
      </c>
      <c r="T202">
        <v>1257</v>
      </c>
    </row>
    <row r="203" spans="1:20" hidden="1">
      <c r="A203" s="99" t="s">
        <v>2464</v>
      </c>
      <c r="B203" s="99" t="s">
        <v>3331</v>
      </c>
      <c r="C203" s="99" t="s">
        <v>2493</v>
      </c>
      <c r="D203" s="99" t="str">
        <f>Tabla15[[#This Row],[cedula]]&amp;Tabla15[[#This Row],[prog]]&amp;LEFT(Tabla15[[#This Row],[TIPO]],3)</f>
        <v>4025008448601SEG</v>
      </c>
      <c r="E203" s="99" t="e">
        <f>_xlfn.XLOOKUP(Tabla15[[#This Row],[CODIGO]],#REF!,#REF!,_xlfn.XLOOKUP(Tabla15[[#This Row],[CODIGO]],Tabla20[CODIGO],Tabla20[nombre],"BUSCAR"))</f>
        <v>#REF!</v>
      </c>
      <c r="F203" s="100" t="e">
        <f>_xlfn.XLOOKUP(Tabla15[[#This Row],[CODIGO]],#REF!,#REF!,_xlfn.XLOOKUP(Tabla15[[#This Row],[CODIGO]],Tabla20[CODIGO],Tabla20[cargo],"BUSCAR"))</f>
        <v>#REF!</v>
      </c>
      <c r="G203" s="110" t="e">
        <f>_xlfn.XLOOKUP(Tabla15[[#This Row],[cedula]],#REF!,#REF!,"X")</f>
        <v>#REF!</v>
      </c>
      <c r="H203" s="100" t="str">
        <f>_xlfn.XLOOKUP(Tabla15[[#This Row],[ctapresup]],TBLTIPO[cta],TBLTIPO[Tipo Empleado])</f>
        <v>SEGURIDAD</v>
      </c>
      <c r="I203" s="92">
        <f>_xlfn.XLOOKUP(Tabla15[[#This Row],[cedula]],TCARRERA[CEDULA],TCARRERA[CATEGORIA DEL SERVIDOR],0)</f>
        <v>0</v>
      </c>
      <c r="J20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3" s="103" t="e">
        <f>IF(ISTEXT(Tabla15[[#This Row],[CARRERA]]),Tabla15[[#This Row],[CARRERA]],Tabla15[[#This Row],[STATUS_01]])</f>
        <v>#REF!</v>
      </c>
      <c r="L203" s="41">
        <f>_xlfn.XLOOKUP(Tabla15[[#This Row],[CODIGO]],Tabla20[CODIGO],Tabla20[sbruto])</f>
        <v>10000</v>
      </c>
      <c r="M203" s="101">
        <f>_xlfn.XLOOKUP(Tabla15[[#This Row],[CODIGO]],Tabla20[CODIGO],Tabla20[Otros Descuentos])</f>
        <v>0</v>
      </c>
      <c r="N203" s="109">
        <f>_xlfn.XLOOKUP(Tabla15[[#This Row],[CODIGO]],Tabla20[CODIGO],Tabla20[sneto])</f>
        <v>10000</v>
      </c>
      <c r="O203" s="101" t="str">
        <f>_xlfn.XLOOKUP(Tabla15[[#This Row],[CODIGO]],Tabla20[CODIGO],Tabla20[PERIODO])</f>
        <v>08-2023</v>
      </c>
      <c r="P203" s="41">
        <f>Tabla15[[#This Row],[sbruto]]-SUM(Tabla15[[#This Row],[ISR]:[AFP]])-Tabla15[[#This Row],[SNETO]]</f>
        <v>0</v>
      </c>
      <c r="Q203" s="41">
        <f>_xlfn.XLOOKUP(Tabla15[[#This Row],[CODIGO]],Tabla20[CODIGO],Tabla20[ADP])</f>
        <v>0</v>
      </c>
      <c r="R203" s="99" t="str">
        <f>_xlfn.XLOOKUP(Tabla15[[#This Row],[cedula]],EMPXSEXO[NODOC],EMPXSEXO[GENERO])</f>
        <v>M</v>
      </c>
      <c r="S203" s="123" t="e">
        <f>_xlfn.XLOOKUP(Tabla15[[#This Row],[nomdepto2]],Tabla21[LUGAR],Tabla21[CODLUGAR])</f>
        <v>#REF!</v>
      </c>
      <c r="T203">
        <v>1258</v>
      </c>
    </row>
    <row r="204" spans="1:20" hidden="1">
      <c r="A204" s="99" t="s">
        <v>2464</v>
      </c>
      <c r="B204" s="99" t="s">
        <v>2414</v>
      </c>
      <c r="C204" s="99" t="s">
        <v>2493</v>
      </c>
      <c r="D204" s="99" t="str">
        <f>Tabla15[[#This Row],[cedula]]&amp;Tabla15[[#This Row],[prog]]&amp;LEFT(Tabla15[[#This Row],[TIPO]],3)</f>
        <v>0160016905401SEG</v>
      </c>
      <c r="E204" s="99" t="e">
        <f>_xlfn.XLOOKUP(Tabla15[[#This Row],[CODIGO]],#REF!,#REF!,_xlfn.XLOOKUP(Tabla15[[#This Row],[CODIGO]],Tabla20[CODIGO],Tabla20[nombre],"BUSCAR"))</f>
        <v>#REF!</v>
      </c>
      <c r="F204" s="100" t="e">
        <f>_xlfn.XLOOKUP(Tabla15[[#This Row],[CODIGO]],#REF!,#REF!,_xlfn.XLOOKUP(Tabla15[[#This Row],[CODIGO]],Tabla20[CODIGO],Tabla20[cargo],"BUSCAR"))</f>
        <v>#REF!</v>
      </c>
      <c r="G204" s="110" t="e">
        <f>_xlfn.XLOOKUP(Tabla15[[#This Row],[cedula]],#REF!,#REF!,"X")</f>
        <v>#REF!</v>
      </c>
      <c r="H204" s="100" t="str">
        <f>_xlfn.XLOOKUP(Tabla15[[#This Row],[ctapresup]],TBLTIPO[cta],TBLTIPO[Tipo Empleado])</f>
        <v>SEGURIDAD</v>
      </c>
      <c r="I204" s="92">
        <f>_xlfn.XLOOKUP(Tabla15[[#This Row],[cedula]],TCARRERA[CEDULA],TCARRERA[CATEGORIA DEL SERVIDOR],0)</f>
        <v>0</v>
      </c>
      <c r="J20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4" s="103" t="e">
        <f>IF(ISTEXT(Tabla15[[#This Row],[CARRERA]]),Tabla15[[#This Row],[CARRERA]],Tabla15[[#This Row],[STATUS_01]])</f>
        <v>#REF!</v>
      </c>
      <c r="L204" s="41">
        <f>_xlfn.XLOOKUP(Tabla15[[#This Row],[CODIGO]],Tabla20[CODIGO],Tabla20[sbruto])</f>
        <v>10000</v>
      </c>
      <c r="M204" s="101">
        <f>_xlfn.XLOOKUP(Tabla15[[#This Row],[CODIGO]],Tabla20[CODIGO],Tabla20[Otros Descuentos])</f>
        <v>0</v>
      </c>
      <c r="N204" s="109">
        <f>_xlfn.XLOOKUP(Tabla15[[#This Row],[CODIGO]],Tabla20[CODIGO],Tabla20[sneto])</f>
        <v>10000</v>
      </c>
      <c r="O204" s="101" t="str">
        <f>_xlfn.XLOOKUP(Tabla15[[#This Row],[CODIGO]],Tabla20[CODIGO],Tabla20[PERIODO])</f>
        <v>08-2023</v>
      </c>
      <c r="P204" s="41">
        <f>Tabla15[[#This Row],[sbruto]]-SUM(Tabla15[[#This Row],[ISR]:[AFP]])-Tabla15[[#This Row],[SNETO]]</f>
        <v>0</v>
      </c>
      <c r="Q204" s="41">
        <f>_xlfn.XLOOKUP(Tabla15[[#This Row],[CODIGO]],Tabla20[CODIGO],Tabla20[ADP])</f>
        <v>0</v>
      </c>
      <c r="R204" s="99" t="str">
        <f>_xlfn.XLOOKUP(Tabla15[[#This Row],[cedula]],EMPXSEXO[NODOC],EMPXSEXO[GENERO])</f>
        <v>M</v>
      </c>
      <c r="S204" s="123" t="e">
        <f>_xlfn.XLOOKUP(Tabla15[[#This Row],[nomdepto2]],Tabla21[LUGAR],Tabla21[CODLUGAR])</f>
        <v>#REF!</v>
      </c>
      <c r="T204">
        <v>1260</v>
      </c>
    </row>
    <row r="205" spans="1:20" hidden="1">
      <c r="A205" s="99" t="s">
        <v>2464</v>
      </c>
      <c r="B205" s="99" t="s">
        <v>2415</v>
      </c>
      <c r="C205" s="99" t="s">
        <v>2493</v>
      </c>
      <c r="D205" s="99" t="str">
        <f>Tabla15[[#This Row],[cedula]]&amp;Tabla15[[#This Row],[prog]]&amp;LEFT(Tabla15[[#This Row],[TIPO]],3)</f>
        <v>0011881821001SEG</v>
      </c>
      <c r="E205" s="99" t="e">
        <f>_xlfn.XLOOKUP(Tabla15[[#This Row],[CODIGO]],#REF!,#REF!,_xlfn.XLOOKUP(Tabla15[[#This Row],[CODIGO]],Tabla20[CODIGO],Tabla20[nombre],"BUSCAR"))</f>
        <v>#REF!</v>
      </c>
      <c r="F205" s="100" t="e">
        <f>_xlfn.XLOOKUP(Tabla15[[#This Row],[CODIGO]],#REF!,#REF!,_xlfn.XLOOKUP(Tabla15[[#This Row],[CODIGO]],Tabla20[CODIGO],Tabla20[cargo],"BUSCAR"))</f>
        <v>#REF!</v>
      </c>
      <c r="G205" s="110" t="e">
        <f>_xlfn.XLOOKUP(Tabla15[[#This Row],[cedula]],#REF!,#REF!,"X")</f>
        <v>#REF!</v>
      </c>
      <c r="H205" s="100" t="str">
        <f>_xlfn.XLOOKUP(Tabla15[[#This Row],[ctapresup]],TBLTIPO[cta],TBLTIPO[Tipo Empleado])</f>
        <v>SEGURIDAD</v>
      </c>
      <c r="I205" s="92">
        <f>_xlfn.XLOOKUP(Tabla15[[#This Row],[cedula]],TCARRERA[CEDULA],TCARRERA[CATEGORIA DEL SERVIDOR],0)</f>
        <v>0</v>
      </c>
      <c r="J20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5" s="103" t="e">
        <f>IF(ISTEXT(Tabla15[[#This Row],[CARRERA]]),Tabla15[[#This Row],[CARRERA]],Tabla15[[#This Row],[STATUS_01]])</f>
        <v>#REF!</v>
      </c>
      <c r="L205" s="41">
        <f>_xlfn.XLOOKUP(Tabla15[[#This Row],[CODIGO]],Tabla20[CODIGO],Tabla20[sbruto])</f>
        <v>10000</v>
      </c>
      <c r="M205" s="101">
        <f>_xlfn.XLOOKUP(Tabla15[[#This Row],[CODIGO]],Tabla20[CODIGO],Tabla20[Otros Descuentos])</f>
        <v>0</v>
      </c>
      <c r="N205" s="109">
        <f>_xlfn.XLOOKUP(Tabla15[[#This Row],[CODIGO]],Tabla20[CODIGO],Tabla20[sneto])</f>
        <v>10000</v>
      </c>
      <c r="O205" s="101" t="str">
        <f>_xlfn.XLOOKUP(Tabla15[[#This Row],[CODIGO]],Tabla20[CODIGO],Tabla20[PERIODO])</f>
        <v>08-2023</v>
      </c>
      <c r="P205" s="41">
        <f>Tabla15[[#This Row],[sbruto]]-SUM(Tabla15[[#This Row],[ISR]:[AFP]])-Tabla15[[#This Row],[SNETO]]</f>
        <v>0</v>
      </c>
      <c r="Q205" s="41">
        <f>_xlfn.XLOOKUP(Tabla15[[#This Row],[CODIGO]],Tabla20[CODIGO],Tabla20[ADP])</f>
        <v>0</v>
      </c>
      <c r="R205" s="99" t="str">
        <f>_xlfn.XLOOKUP(Tabla15[[#This Row],[cedula]],EMPXSEXO[NODOC],EMPXSEXO[GENERO])</f>
        <v>M</v>
      </c>
      <c r="S205" s="123" t="e">
        <f>_xlfn.XLOOKUP(Tabla15[[#This Row],[nomdepto2]],Tabla21[LUGAR],Tabla21[CODLUGAR])</f>
        <v>#REF!</v>
      </c>
      <c r="T205">
        <v>1261</v>
      </c>
    </row>
    <row r="206" spans="1:20" hidden="1">
      <c r="A206" s="61" t="s">
        <v>2465</v>
      </c>
      <c r="B206" s="61" t="s">
        <v>2339</v>
      </c>
      <c r="C206" s="61" t="s">
        <v>2493</v>
      </c>
      <c r="D206" s="61" t="str">
        <f>Tabla15[[#This Row],[cedula]]&amp;Tabla15[[#This Row],[prog]]&amp;LEFT(Tabla15[[#This Row],[TIPO]],3)</f>
        <v>0010743153801TRA</v>
      </c>
      <c r="E206" s="61" t="e">
        <f>_xlfn.XLOOKUP(Tabla15[[#This Row],[CODIGO]],#REF!,#REF!,_xlfn.XLOOKUP(Tabla15[[#This Row],[CODIGO]],Tabla20[CODIGO],Tabla20[nombre],"BUSCAR"))</f>
        <v>#REF!</v>
      </c>
      <c r="F206" s="61" t="e">
        <f>_xlfn.XLOOKUP(Tabla15[[#This Row],[CODIGO]],#REF!,#REF!,_xlfn.XLOOKUP(Tabla15[[#This Row],[CODIGO]],Tabla20[CODIGO],Tabla20[cargo],"BUSCAR"))</f>
        <v>#REF!</v>
      </c>
      <c r="G206" s="110" t="e">
        <f>_xlfn.XLOOKUP(Tabla15[[#This Row],[cedula]],#REF!,#REF!,"X")</f>
        <v>#REF!</v>
      </c>
      <c r="H206" s="61" t="str">
        <f>_xlfn.XLOOKUP(Tabla15[[#This Row],[ctapresup]],TBLTIPO[cta],TBLTIPO[Tipo Empleado])</f>
        <v>TRAMITE DE PENSION</v>
      </c>
      <c r="I206" s="92">
        <f>_xlfn.XLOOKUP(Tabla15[[#This Row],[cedula]],TCARRERA[CEDULA],TCARRERA[CATEGORIA DEL SERVIDOR],0)</f>
        <v>0</v>
      </c>
      <c r="J2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06" s="61" t="e">
        <f>IF(ISTEXT(Tabla15[[#This Row],[CARRERA]]),Tabla15[[#This Row],[CARRERA]],Tabla15[[#This Row],[STATUS_01]])</f>
        <v>#REF!</v>
      </c>
      <c r="L206" s="78">
        <f>_xlfn.XLOOKUP(Tabla15[[#This Row],[CODIGO]],Tabla20[CODIGO],Tabla20[sbruto])</f>
        <v>10000</v>
      </c>
      <c r="M206" s="82">
        <f>_xlfn.XLOOKUP(Tabla15[[#This Row],[CODIGO]],Tabla20[CODIGO],Tabla20[Otros Descuentos])</f>
        <v>25</v>
      </c>
      <c r="N206" s="81">
        <f>_xlfn.XLOOKUP(Tabla15[[#This Row],[CODIGO]],Tabla20[CODIGO],Tabla20[sneto])</f>
        <v>9384</v>
      </c>
      <c r="O206" s="81" t="str">
        <f>_xlfn.XLOOKUP(Tabla15[[#This Row],[CODIGO]],Tabla20[CODIGO],Tabla20[PERIODO])</f>
        <v>08-2023</v>
      </c>
      <c r="P206" s="41">
        <f>Tabla15[[#This Row],[sbruto]]-SUM(Tabla15[[#This Row],[ISR]:[AFP]])-Tabla15[[#This Row],[SNETO]]</f>
        <v>591</v>
      </c>
      <c r="Q206" s="41">
        <f>_xlfn.XLOOKUP(Tabla15[[#This Row],[CODIGO]],Tabla20[CODIGO],Tabla20[ADP])</f>
        <v>0</v>
      </c>
      <c r="R206" s="61" t="str">
        <f>_xlfn.XLOOKUP(Tabla15[[#This Row],[cedula]],EMPXSEXO[NODOC],EMPXSEXO[GENERO])</f>
        <v>F</v>
      </c>
      <c r="S206" s="61" t="e">
        <f>_xlfn.XLOOKUP(Tabla15[[#This Row],[nomdepto2]],Tabla21[LUGAR],Tabla21[CODLUGAR])</f>
        <v>#REF!</v>
      </c>
      <c r="T206">
        <v>1151</v>
      </c>
    </row>
    <row r="207" spans="1:20" hidden="1">
      <c r="A207" s="99" t="s">
        <v>2464</v>
      </c>
      <c r="B207" s="99" t="s">
        <v>2636</v>
      </c>
      <c r="C207" s="99" t="s">
        <v>2493</v>
      </c>
      <c r="D207" s="99" t="str">
        <f>Tabla15[[#This Row],[cedula]]&amp;Tabla15[[#This Row],[prog]]&amp;LEFT(Tabla15[[#This Row],[TIPO]],3)</f>
        <v>4021199658801SEG</v>
      </c>
      <c r="E207" s="99" t="e">
        <f>_xlfn.XLOOKUP(Tabla15[[#This Row],[CODIGO]],#REF!,#REF!,_xlfn.XLOOKUP(Tabla15[[#This Row],[CODIGO]],Tabla20[CODIGO],Tabla20[nombre],"BUSCAR"))</f>
        <v>#REF!</v>
      </c>
      <c r="F207" s="100" t="e">
        <f>_xlfn.XLOOKUP(Tabla15[[#This Row],[CODIGO]],#REF!,#REF!,_xlfn.XLOOKUP(Tabla15[[#This Row],[CODIGO]],Tabla20[CODIGO],Tabla20[cargo],"BUSCAR"))</f>
        <v>#REF!</v>
      </c>
      <c r="G207" s="110" t="e">
        <f>_xlfn.XLOOKUP(Tabla15[[#This Row],[cedula]],#REF!,#REF!,"X")</f>
        <v>#REF!</v>
      </c>
      <c r="H207" s="100" t="str">
        <f>_xlfn.XLOOKUP(Tabla15[[#This Row],[ctapresup]],TBLTIPO[cta],TBLTIPO[Tipo Empleado])</f>
        <v>SEGURIDAD</v>
      </c>
      <c r="I207" s="92">
        <f>_xlfn.XLOOKUP(Tabla15[[#This Row],[cedula]],TCARRERA[CEDULA],TCARRERA[CATEGORIA DEL SERVIDOR],0)</f>
        <v>0</v>
      </c>
      <c r="J20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7" s="103" t="e">
        <f>IF(ISTEXT(Tabla15[[#This Row],[CARRERA]]),Tabla15[[#This Row],[CARRERA]],Tabla15[[#This Row],[STATUS_01]])</f>
        <v>#REF!</v>
      </c>
      <c r="L207" s="41">
        <f>_xlfn.XLOOKUP(Tabla15[[#This Row],[CODIGO]],Tabla20[CODIGO],Tabla20[sbruto])</f>
        <v>10000</v>
      </c>
      <c r="M207" s="122">
        <f>_xlfn.XLOOKUP(Tabla15[[#This Row],[CODIGO]],Tabla20[CODIGO],Tabla20[Otros Descuentos])</f>
        <v>0</v>
      </c>
      <c r="N207" s="109">
        <f>_xlfn.XLOOKUP(Tabla15[[#This Row],[CODIGO]],Tabla20[CODIGO],Tabla20[sneto])</f>
        <v>10000</v>
      </c>
      <c r="O207" s="101" t="str">
        <f>_xlfn.XLOOKUP(Tabla15[[#This Row],[CODIGO]],Tabla20[CODIGO],Tabla20[PERIODO])</f>
        <v>08-2023</v>
      </c>
      <c r="P207" s="41">
        <f>Tabla15[[#This Row],[sbruto]]-SUM(Tabla15[[#This Row],[ISR]:[AFP]])-Tabla15[[#This Row],[SNETO]]</f>
        <v>0</v>
      </c>
      <c r="Q207" s="41">
        <f>_xlfn.XLOOKUP(Tabla15[[#This Row],[CODIGO]],Tabla20[CODIGO],Tabla20[ADP])</f>
        <v>0</v>
      </c>
      <c r="R207" s="99" t="str">
        <f>_xlfn.XLOOKUP(Tabla15[[#This Row],[cedula]],EMPXSEXO[NODOC],EMPXSEXO[GENERO])</f>
        <v>M</v>
      </c>
      <c r="S207" s="123" t="e">
        <f>_xlfn.XLOOKUP(Tabla15[[#This Row],[nomdepto2]],Tabla21[LUGAR],Tabla21[CODLUGAR])</f>
        <v>#REF!</v>
      </c>
      <c r="T207">
        <v>1265</v>
      </c>
    </row>
    <row r="208" spans="1:20" hidden="1">
      <c r="A208" s="99" t="s">
        <v>2464</v>
      </c>
      <c r="B208" s="99" t="s">
        <v>3157</v>
      </c>
      <c r="C208" s="99" t="s">
        <v>2493</v>
      </c>
      <c r="D208" s="99" t="str">
        <f>Tabla15[[#This Row],[cedula]]&amp;Tabla15[[#This Row],[prog]]&amp;LEFT(Tabla15[[#This Row],[TIPO]],3)</f>
        <v>0080024281001SEG</v>
      </c>
      <c r="E208" s="99" t="e">
        <f>_xlfn.XLOOKUP(Tabla15[[#This Row],[CODIGO]],#REF!,#REF!,_xlfn.XLOOKUP(Tabla15[[#This Row],[CODIGO]],Tabla20[CODIGO],Tabla20[nombre],"BUSCAR"))</f>
        <v>#REF!</v>
      </c>
      <c r="F208" s="100" t="e">
        <f>_xlfn.XLOOKUP(Tabla15[[#This Row],[CODIGO]],#REF!,#REF!,_xlfn.XLOOKUP(Tabla15[[#This Row],[CODIGO]],Tabla20[CODIGO],Tabla20[cargo],"BUSCAR"))</f>
        <v>#REF!</v>
      </c>
      <c r="G208" s="110" t="e">
        <f>_xlfn.XLOOKUP(Tabla15[[#This Row],[cedula]],#REF!,#REF!,"X")</f>
        <v>#REF!</v>
      </c>
      <c r="H208" s="100" t="str">
        <f>_xlfn.XLOOKUP(Tabla15[[#This Row],[ctapresup]],TBLTIPO[cta],TBLTIPO[Tipo Empleado])</f>
        <v>SEGURIDAD</v>
      </c>
      <c r="I208" s="92">
        <f>_xlfn.XLOOKUP(Tabla15[[#This Row],[cedula]],TCARRERA[CEDULA],TCARRERA[CATEGORIA DEL SERVIDOR],0)</f>
        <v>0</v>
      </c>
      <c r="J20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8" s="103" t="e">
        <f>IF(ISTEXT(Tabla15[[#This Row],[CARRERA]]),Tabla15[[#This Row],[CARRERA]],Tabla15[[#This Row],[STATUS_01]])</f>
        <v>#REF!</v>
      </c>
      <c r="L208" s="41">
        <f>_xlfn.XLOOKUP(Tabla15[[#This Row],[CODIGO]],Tabla20[CODIGO],Tabla20[sbruto])</f>
        <v>10000</v>
      </c>
      <c r="M208" s="122">
        <f>_xlfn.XLOOKUP(Tabla15[[#This Row],[CODIGO]],Tabla20[CODIGO],Tabla20[Otros Descuentos])</f>
        <v>0</v>
      </c>
      <c r="N208" s="109">
        <f>_xlfn.XLOOKUP(Tabla15[[#This Row],[CODIGO]],Tabla20[CODIGO],Tabla20[sneto])</f>
        <v>10000</v>
      </c>
      <c r="O208" s="101" t="str">
        <f>_xlfn.XLOOKUP(Tabla15[[#This Row],[CODIGO]],Tabla20[CODIGO],Tabla20[PERIODO])</f>
        <v>08-2023</v>
      </c>
      <c r="P208" s="41">
        <f>Tabla15[[#This Row],[sbruto]]-SUM(Tabla15[[#This Row],[ISR]:[AFP]])-Tabla15[[#This Row],[SNETO]]</f>
        <v>0</v>
      </c>
      <c r="Q208" s="41">
        <f>_xlfn.XLOOKUP(Tabla15[[#This Row],[CODIGO]],Tabla20[CODIGO],Tabla20[ADP])</f>
        <v>0</v>
      </c>
      <c r="R208" s="99" t="str">
        <f>_xlfn.XLOOKUP(Tabla15[[#This Row],[cedula]],EMPXSEXO[NODOC],EMPXSEXO[GENERO])</f>
        <v>M</v>
      </c>
      <c r="S208" s="123" t="e">
        <f>_xlfn.XLOOKUP(Tabla15[[#This Row],[nomdepto2]],Tabla21[LUGAR],Tabla21[CODLUGAR])</f>
        <v>#REF!</v>
      </c>
      <c r="T208">
        <v>1266</v>
      </c>
    </row>
    <row r="209" spans="1:20" hidden="1">
      <c r="A209" s="99" t="s">
        <v>2464</v>
      </c>
      <c r="B209" s="99" t="s">
        <v>3087</v>
      </c>
      <c r="C209" s="99" t="s">
        <v>2493</v>
      </c>
      <c r="D209" s="99" t="str">
        <f>Tabla15[[#This Row],[cedula]]&amp;Tabla15[[#This Row],[prog]]&amp;LEFT(Tabla15[[#This Row],[TIPO]],3)</f>
        <v>4022539023201SEG</v>
      </c>
      <c r="E209" s="99" t="e">
        <f>_xlfn.XLOOKUP(Tabla15[[#This Row],[CODIGO]],#REF!,#REF!,_xlfn.XLOOKUP(Tabla15[[#This Row],[CODIGO]],Tabla20[CODIGO],Tabla20[nombre],"BUSCAR"))</f>
        <v>#REF!</v>
      </c>
      <c r="F209" s="100" t="e">
        <f>_xlfn.XLOOKUP(Tabla15[[#This Row],[CODIGO]],#REF!,#REF!,_xlfn.XLOOKUP(Tabla15[[#This Row],[CODIGO]],Tabla20[CODIGO],Tabla20[cargo],"BUSCAR"))</f>
        <v>#REF!</v>
      </c>
      <c r="G209" s="110" t="e">
        <f>_xlfn.XLOOKUP(Tabla15[[#This Row],[cedula]],#REF!,#REF!,"X")</f>
        <v>#REF!</v>
      </c>
      <c r="H209" s="100" t="str">
        <f>_xlfn.XLOOKUP(Tabla15[[#This Row],[ctapresup]],TBLTIPO[cta],TBLTIPO[Tipo Empleado])</f>
        <v>SEGURIDAD</v>
      </c>
      <c r="I209" s="92">
        <f>_xlfn.XLOOKUP(Tabla15[[#This Row],[cedula]],TCARRERA[CEDULA],TCARRERA[CATEGORIA DEL SERVIDOR],0)</f>
        <v>0</v>
      </c>
      <c r="J20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09" s="103" t="e">
        <f>IF(ISTEXT(Tabla15[[#This Row],[CARRERA]]),Tabla15[[#This Row],[CARRERA]],Tabla15[[#This Row],[STATUS_01]])</f>
        <v>#REF!</v>
      </c>
      <c r="L209" s="41">
        <f>_xlfn.XLOOKUP(Tabla15[[#This Row],[CODIGO]],Tabla20[CODIGO],Tabla20[sbruto])</f>
        <v>10000</v>
      </c>
      <c r="M209" s="101">
        <f>_xlfn.XLOOKUP(Tabla15[[#This Row],[CODIGO]],Tabla20[CODIGO],Tabla20[Otros Descuentos])</f>
        <v>0</v>
      </c>
      <c r="N209" s="109">
        <f>_xlfn.XLOOKUP(Tabla15[[#This Row],[CODIGO]],Tabla20[CODIGO],Tabla20[sneto])</f>
        <v>10000</v>
      </c>
      <c r="O209" s="101" t="str">
        <f>_xlfn.XLOOKUP(Tabla15[[#This Row],[CODIGO]],Tabla20[CODIGO],Tabla20[PERIODO])</f>
        <v>08-2023</v>
      </c>
      <c r="P209" s="41">
        <f>Tabla15[[#This Row],[sbruto]]-SUM(Tabla15[[#This Row],[ISR]:[AFP]])-Tabla15[[#This Row],[SNETO]]</f>
        <v>0</v>
      </c>
      <c r="Q209" s="41">
        <f>_xlfn.XLOOKUP(Tabla15[[#This Row],[CODIGO]],Tabla20[CODIGO],Tabla20[ADP])</f>
        <v>0</v>
      </c>
      <c r="R209" s="99" t="str">
        <f>_xlfn.XLOOKUP(Tabla15[[#This Row],[cedula]],EMPXSEXO[NODOC],EMPXSEXO[GENERO])</f>
        <v>M</v>
      </c>
      <c r="S209" s="123" t="e">
        <f>_xlfn.XLOOKUP(Tabla15[[#This Row],[nomdepto2]],Tabla21[LUGAR],Tabla21[CODLUGAR])</f>
        <v>#REF!</v>
      </c>
      <c r="T209">
        <v>1270</v>
      </c>
    </row>
    <row r="210" spans="1:20" hidden="1">
      <c r="A210" s="99" t="s">
        <v>2464</v>
      </c>
      <c r="B210" s="99" t="s">
        <v>2423</v>
      </c>
      <c r="C210" s="99" t="s">
        <v>2493</v>
      </c>
      <c r="D210" s="99" t="str">
        <f>Tabla15[[#This Row],[cedula]]&amp;Tabla15[[#This Row],[prog]]&amp;LEFT(Tabla15[[#This Row],[TIPO]],3)</f>
        <v>4022470677601SEG</v>
      </c>
      <c r="E210" s="99" t="e">
        <f>_xlfn.XLOOKUP(Tabla15[[#This Row],[CODIGO]],#REF!,#REF!,_xlfn.XLOOKUP(Tabla15[[#This Row],[CODIGO]],Tabla20[CODIGO],Tabla20[nombre],"BUSCAR"))</f>
        <v>#REF!</v>
      </c>
      <c r="F210" s="100" t="e">
        <f>_xlfn.XLOOKUP(Tabla15[[#This Row],[CODIGO]],#REF!,#REF!,_xlfn.XLOOKUP(Tabla15[[#This Row],[CODIGO]],Tabla20[CODIGO],Tabla20[cargo],"BUSCAR"))</f>
        <v>#REF!</v>
      </c>
      <c r="G210" s="110" t="e">
        <f>_xlfn.XLOOKUP(Tabla15[[#This Row],[cedula]],#REF!,#REF!,"X")</f>
        <v>#REF!</v>
      </c>
      <c r="H210" s="100" t="str">
        <f>_xlfn.XLOOKUP(Tabla15[[#This Row],[ctapresup]],TBLTIPO[cta],TBLTIPO[Tipo Empleado])</f>
        <v>SEGURIDAD</v>
      </c>
      <c r="I210" s="92">
        <f>_xlfn.XLOOKUP(Tabla15[[#This Row],[cedula]],TCARRERA[CEDULA],TCARRERA[CATEGORIA DEL SERVIDOR],0)</f>
        <v>0</v>
      </c>
      <c r="J21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0" s="103" t="e">
        <f>IF(ISTEXT(Tabla15[[#This Row],[CARRERA]]),Tabla15[[#This Row],[CARRERA]],Tabla15[[#This Row],[STATUS_01]])</f>
        <v>#REF!</v>
      </c>
      <c r="L210" s="41">
        <f>_xlfn.XLOOKUP(Tabla15[[#This Row],[CODIGO]],Tabla20[CODIGO],Tabla20[sbruto])</f>
        <v>10000</v>
      </c>
      <c r="M210" s="122">
        <f>_xlfn.XLOOKUP(Tabla15[[#This Row],[CODIGO]],Tabla20[CODIGO],Tabla20[Otros Descuentos])</f>
        <v>0</v>
      </c>
      <c r="N210" s="109">
        <f>_xlfn.XLOOKUP(Tabla15[[#This Row],[CODIGO]],Tabla20[CODIGO],Tabla20[sneto])</f>
        <v>10000</v>
      </c>
      <c r="O210" s="101" t="str">
        <f>_xlfn.XLOOKUP(Tabla15[[#This Row],[CODIGO]],Tabla20[CODIGO],Tabla20[PERIODO])</f>
        <v>08-2023</v>
      </c>
      <c r="P210" s="41">
        <f>Tabla15[[#This Row],[sbruto]]-SUM(Tabla15[[#This Row],[ISR]:[AFP]])-Tabla15[[#This Row],[SNETO]]</f>
        <v>0</v>
      </c>
      <c r="Q210" s="41">
        <f>_xlfn.XLOOKUP(Tabla15[[#This Row],[CODIGO]],Tabla20[CODIGO],Tabla20[ADP])</f>
        <v>0</v>
      </c>
      <c r="R210" s="99" t="str">
        <f>_xlfn.XLOOKUP(Tabla15[[#This Row],[cedula]],EMPXSEXO[NODOC],EMPXSEXO[GENERO])</f>
        <v>F</v>
      </c>
      <c r="S210" s="123" t="e">
        <f>_xlfn.XLOOKUP(Tabla15[[#This Row],[nomdepto2]],Tabla21[LUGAR],Tabla21[CODLUGAR])</f>
        <v>#REF!</v>
      </c>
      <c r="T210">
        <v>1272</v>
      </c>
    </row>
    <row r="211" spans="1:20" hidden="1">
      <c r="A211" s="99" t="s">
        <v>2464</v>
      </c>
      <c r="B211" s="99" t="s">
        <v>3159</v>
      </c>
      <c r="C211" s="99" t="s">
        <v>2493</v>
      </c>
      <c r="D211" s="99" t="str">
        <f>Tabla15[[#This Row],[cedula]]&amp;Tabla15[[#This Row],[prog]]&amp;LEFT(Tabla15[[#This Row],[TIPO]],3)</f>
        <v>2230161535101SEG</v>
      </c>
      <c r="E211" s="99" t="e">
        <f>_xlfn.XLOOKUP(Tabla15[[#This Row],[CODIGO]],#REF!,#REF!,_xlfn.XLOOKUP(Tabla15[[#This Row],[CODIGO]],Tabla20[CODIGO],Tabla20[nombre],"BUSCAR"))</f>
        <v>#REF!</v>
      </c>
      <c r="F211" s="100" t="e">
        <f>_xlfn.XLOOKUP(Tabla15[[#This Row],[CODIGO]],#REF!,#REF!,_xlfn.XLOOKUP(Tabla15[[#This Row],[CODIGO]],Tabla20[CODIGO],Tabla20[cargo],"BUSCAR"))</f>
        <v>#REF!</v>
      </c>
      <c r="G211" s="110" t="e">
        <f>_xlfn.XLOOKUP(Tabla15[[#This Row],[cedula]],#REF!,#REF!,"X")</f>
        <v>#REF!</v>
      </c>
      <c r="H211" s="100" t="str">
        <f>_xlfn.XLOOKUP(Tabla15[[#This Row],[ctapresup]],TBLTIPO[cta],TBLTIPO[Tipo Empleado])</f>
        <v>SEGURIDAD</v>
      </c>
      <c r="I211" s="92">
        <f>_xlfn.XLOOKUP(Tabla15[[#This Row],[cedula]],TCARRERA[CEDULA],TCARRERA[CATEGORIA DEL SERVIDOR],0)</f>
        <v>0</v>
      </c>
      <c r="J21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1" s="103" t="e">
        <f>IF(ISTEXT(Tabla15[[#This Row],[CARRERA]]),Tabla15[[#This Row],[CARRERA]],Tabla15[[#This Row],[STATUS_01]])</f>
        <v>#REF!</v>
      </c>
      <c r="L211" s="41">
        <f>_xlfn.XLOOKUP(Tabla15[[#This Row],[CODIGO]],Tabla20[CODIGO],Tabla20[sbruto])</f>
        <v>10000</v>
      </c>
      <c r="M211" s="101">
        <f>_xlfn.XLOOKUP(Tabla15[[#This Row],[CODIGO]],Tabla20[CODIGO],Tabla20[Otros Descuentos])</f>
        <v>0</v>
      </c>
      <c r="N211" s="109">
        <f>_xlfn.XLOOKUP(Tabla15[[#This Row],[CODIGO]],Tabla20[CODIGO],Tabla20[sneto])</f>
        <v>10000</v>
      </c>
      <c r="O211" s="101" t="str">
        <f>_xlfn.XLOOKUP(Tabla15[[#This Row],[CODIGO]],Tabla20[CODIGO],Tabla20[PERIODO])</f>
        <v>08-2023</v>
      </c>
      <c r="P211" s="41">
        <f>Tabla15[[#This Row],[sbruto]]-SUM(Tabla15[[#This Row],[ISR]:[AFP]])-Tabla15[[#This Row],[SNETO]]</f>
        <v>0</v>
      </c>
      <c r="Q211" s="41">
        <f>_xlfn.XLOOKUP(Tabla15[[#This Row],[CODIGO]],Tabla20[CODIGO],Tabla20[ADP])</f>
        <v>0</v>
      </c>
      <c r="R211" s="99" t="str">
        <f>_xlfn.XLOOKUP(Tabla15[[#This Row],[cedula]],EMPXSEXO[NODOC],EMPXSEXO[GENERO])</f>
        <v>M</v>
      </c>
      <c r="S211" s="123" t="e">
        <f>_xlfn.XLOOKUP(Tabla15[[#This Row],[nomdepto2]],Tabla21[LUGAR],Tabla21[CODLUGAR])</f>
        <v>#REF!</v>
      </c>
      <c r="T211">
        <v>1274</v>
      </c>
    </row>
    <row r="212" spans="1:20" hidden="1">
      <c r="A212" s="61" t="s">
        <v>2465</v>
      </c>
      <c r="B212" s="61" t="s">
        <v>2341</v>
      </c>
      <c r="C212" s="61" t="s">
        <v>2493</v>
      </c>
      <c r="D212" s="61" t="str">
        <f>Tabla15[[#This Row],[cedula]]&amp;Tabla15[[#This Row],[prog]]&amp;LEFT(Tabla15[[#This Row],[TIPO]],3)</f>
        <v>0010055290001TRA</v>
      </c>
      <c r="E212" s="61" t="e">
        <f>_xlfn.XLOOKUP(Tabla15[[#This Row],[CODIGO]],#REF!,#REF!,_xlfn.XLOOKUP(Tabla15[[#This Row],[CODIGO]],Tabla20[CODIGO],Tabla20[nombre],"BUSCAR"))</f>
        <v>#REF!</v>
      </c>
      <c r="F212" s="61" t="e">
        <f>_xlfn.XLOOKUP(Tabla15[[#This Row],[CODIGO]],#REF!,#REF!,_xlfn.XLOOKUP(Tabla15[[#This Row],[CODIGO]],Tabla20[CODIGO],Tabla20[cargo],"BUSCAR"))</f>
        <v>#REF!</v>
      </c>
      <c r="G212" s="110" t="e">
        <f>_xlfn.XLOOKUP(Tabla15[[#This Row],[cedula]],#REF!,#REF!,"X")</f>
        <v>#REF!</v>
      </c>
      <c r="H212" s="61" t="str">
        <f>_xlfn.XLOOKUP(Tabla15[[#This Row],[ctapresup]],TBLTIPO[cta],TBLTIPO[Tipo Empleado])</f>
        <v>TRAMITE DE PENSION</v>
      </c>
      <c r="I212" s="92">
        <f>_xlfn.XLOOKUP(Tabla15[[#This Row],[cedula]],TCARRERA[CEDULA],TCARRERA[CATEGORIA DEL SERVIDOR],0)</f>
        <v>0</v>
      </c>
      <c r="J2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12" s="61" t="e">
        <f>IF(ISTEXT(Tabla15[[#This Row],[CARRERA]]),Tabla15[[#This Row],[CARRERA]],Tabla15[[#This Row],[STATUS_01]])</f>
        <v>#REF!</v>
      </c>
      <c r="L212" s="78">
        <f>_xlfn.XLOOKUP(Tabla15[[#This Row],[CODIGO]],Tabla20[CODIGO],Tabla20[sbruto])</f>
        <v>10000</v>
      </c>
      <c r="M212" s="78">
        <f>_xlfn.XLOOKUP(Tabla15[[#This Row],[CODIGO]],Tabla20[CODIGO],Tabla20[Otros Descuentos])</f>
        <v>75</v>
      </c>
      <c r="N212" s="78">
        <f>_xlfn.XLOOKUP(Tabla15[[#This Row],[CODIGO]],Tabla20[CODIGO],Tabla20[sneto])</f>
        <v>9334</v>
      </c>
      <c r="O212" s="78" t="str">
        <f>_xlfn.XLOOKUP(Tabla15[[#This Row],[CODIGO]],Tabla20[CODIGO],Tabla20[PERIODO])</f>
        <v>08-2023</v>
      </c>
      <c r="P212" s="41">
        <f>Tabla15[[#This Row],[sbruto]]-SUM(Tabla15[[#This Row],[ISR]:[AFP]])-Tabla15[[#This Row],[SNETO]]</f>
        <v>591</v>
      </c>
      <c r="Q212" s="41">
        <f>_xlfn.XLOOKUP(Tabla15[[#This Row],[CODIGO]],Tabla20[CODIGO],Tabla20[ADP])</f>
        <v>0</v>
      </c>
      <c r="R212" s="61" t="str">
        <f>_xlfn.XLOOKUP(Tabla15[[#This Row],[cedula]],EMPXSEXO[NODOC],EMPXSEXO[GENERO])</f>
        <v>F</v>
      </c>
      <c r="S212" s="61" t="e">
        <f>_xlfn.XLOOKUP(Tabla15[[#This Row],[nomdepto2]],Tabla21[LUGAR],Tabla21[CODLUGAR])</f>
        <v>#REF!</v>
      </c>
      <c r="T212">
        <v>1152</v>
      </c>
    </row>
    <row r="213" spans="1:20" hidden="1">
      <c r="A213" s="99" t="s">
        <v>2464</v>
      </c>
      <c r="B213" s="99" t="s">
        <v>2427</v>
      </c>
      <c r="C213" s="99" t="s">
        <v>2493</v>
      </c>
      <c r="D213" s="99" t="str">
        <f>Tabla15[[#This Row],[cedula]]&amp;Tabla15[[#This Row],[prog]]&amp;LEFT(Tabla15[[#This Row],[TIPO]],3)</f>
        <v>2240037754901SEG</v>
      </c>
      <c r="E213" s="99" t="e">
        <f>_xlfn.XLOOKUP(Tabla15[[#This Row],[CODIGO]],#REF!,#REF!,_xlfn.XLOOKUP(Tabla15[[#This Row],[CODIGO]],Tabla20[CODIGO],Tabla20[nombre],"BUSCAR"))</f>
        <v>#REF!</v>
      </c>
      <c r="F213" s="100" t="e">
        <f>_xlfn.XLOOKUP(Tabla15[[#This Row],[CODIGO]],#REF!,#REF!,_xlfn.XLOOKUP(Tabla15[[#This Row],[CODIGO]],Tabla20[CODIGO],Tabla20[cargo],"BUSCAR"))</f>
        <v>#REF!</v>
      </c>
      <c r="G213" s="110" t="e">
        <f>_xlfn.XLOOKUP(Tabla15[[#This Row],[cedula]],#REF!,#REF!,"X")</f>
        <v>#REF!</v>
      </c>
      <c r="H213" s="100" t="str">
        <f>_xlfn.XLOOKUP(Tabla15[[#This Row],[ctapresup]],TBLTIPO[cta],TBLTIPO[Tipo Empleado])</f>
        <v>SEGURIDAD</v>
      </c>
      <c r="I213" s="92">
        <f>_xlfn.XLOOKUP(Tabla15[[#This Row],[cedula]],TCARRERA[CEDULA],TCARRERA[CATEGORIA DEL SERVIDOR],0)</f>
        <v>0</v>
      </c>
      <c r="J21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3" s="103" t="e">
        <f>IF(ISTEXT(Tabla15[[#This Row],[CARRERA]]),Tabla15[[#This Row],[CARRERA]],Tabla15[[#This Row],[STATUS_01]])</f>
        <v>#REF!</v>
      </c>
      <c r="L213" s="41">
        <f>_xlfn.XLOOKUP(Tabla15[[#This Row],[CODIGO]],Tabla20[CODIGO],Tabla20[sbruto])</f>
        <v>10000</v>
      </c>
      <c r="M213" s="105">
        <f>_xlfn.XLOOKUP(Tabla15[[#This Row],[CODIGO]],Tabla20[CODIGO],Tabla20[Otros Descuentos])</f>
        <v>0</v>
      </c>
      <c r="N213" s="109">
        <f>_xlfn.XLOOKUP(Tabla15[[#This Row],[CODIGO]],Tabla20[CODIGO],Tabla20[sneto])</f>
        <v>10000</v>
      </c>
      <c r="O213" s="101" t="str">
        <f>_xlfn.XLOOKUP(Tabla15[[#This Row],[CODIGO]],Tabla20[CODIGO],Tabla20[PERIODO])</f>
        <v>08-2023</v>
      </c>
      <c r="P213" s="41">
        <f>Tabla15[[#This Row],[sbruto]]-SUM(Tabla15[[#This Row],[ISR]:[AFP]])-Tabla15[[#This Row],[SNETO]]</f>
        <v>0</v>
      </c>
      <c r="Q213" s="41">
        <f>_xlfn.XLOOKUP(Tabla15[[#This Row],[CODIGO]],Tabla20[CODIGO],Tabla20[ADP])</f>
        <v>0</v>
      </c>
      <c r="R213" s="99" t="str">
        <f>_xlfn.XLOOKUP(Tabla15[[#This Row],[cedula]],EMPXSEXO[NODOC],EMPXSEXO[GENERO])</f>
        <v>M</v>
      </c>
      <c r="S213" s="123" t="e">
        <f>_xlfn.XLOOKUP(Tabla15[[#This Row],[nomdepto2]],Tabla21[LUGAR],Tabla21[CODLUGAR])</f>
        <v>#REF!</v>
      </c>
      <c r="T213">
        <v>1276</v>
      </c>
    </row>
    <row r="214" spans="1:20" hidden="1">
      <c r="A214" s="61" t="s">
        <v>2465</v>
      </c>
      <c r="B214" s="61" t="s">
        <v>2342</v>
      </c>
      <c r="C214" s="61" t="s">
        <v>2493</v>
      </c>
      <c r="D214" s="61" t="str">
        <f>Tabla15[[#This Row],[cedula]]&amp;Tabla15[[#This Row],[prog]]&amp;LEFT(Tabla15[[#This Row],[TIPO]],3)</f>
        <v>0010244721601TRA</v>
      </c>
      <c r="E214" s="61" t="e">
        <f>_xlfn.XLOOKUP(Tabla15[[#This Row],[CODIGO]],#REF!,#REF!,_xlfn.XLOOKUP(Tabla15[[#This Row],[CODIGO]],Tabla20[CODIGO],Tabla20[nombre],"BUSCAR"))</f>
        <v>#REF!</v>
      </c>
      <c r="F214" s="61" t="e">
        <f>_xlfn.XLOOKUP(Tabla15[[#This Row],[CODIGO]],#REF!,#REF!,_xlfn.XLOOKUP(Tabla15[[#This Row],[CODIGO]],Tabla20[CODIGO],Tabla20[cargo],"BUSCAR"))</f>
        <v>#REF!</v>
      </c>
      <c r="G214" s="110" t="e">
        <f>_xlfn.XLOOKUP(Tabla15[[#This Row],[cedula]],#REF!,#REF!,"X")</f>
        <v>#REF!</v>
      </c>
      <c r="H214" s="61" t="str">
        <f>_xlfn.XLOOKUP(Tabla15[[#This Row],[ctapresup]],TBLTIPO[cta],TBLTIPO[Tipo Empleado])</f>
        <v>TRAMITE DE PENSION</v>
      </c>
      <c r="I214" s="92" t="str">
        <f>_xlfn.XLOOKUP(Tabla15[[#This Row],[cedula]],TCARRERA[CEDULA],TCARRERA[CATEGORIA DEL SERVIDOR],0)</f>
        <v>CARRERA ADMINISTRATIVA</v>
      </c>
      <c r="J2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14" s="61" t="str">
        <f>IF(ISTEXT(Tabla15[[#This Row],[CARRERA]]),Tabla15[[#This Row],[CARRERA]],Tabla15[[#This Row],[STATUS_01]])</f>
        <v>CARRERA ADMINISTRATIVA</v>
      </c>
      <c r="L214" s="78">
        <f>_xlfn.XLOOKUP(Tabla15[[#This Row],[CODIGO]],Tabla20[CODIGO],Tabla20[sbruto])</f>
        <v>10000</v>
      </c>
      <c r="M214" s="79">
        <f>_xlfn.XLOOKUP(Tabla15[[#This Row],[CODIGO]],Tabla20[CODIGO],Tabla20[Otros Descuentos])</f>
        <v>4216.99</v>
      </c>
      <c r="N214" s="78">
        <f>_xlfn.XLOOKUP(Tabla15[[#This Row],[CODIGO]],Tabla20[CODIGO],Tabla20[sneto])</f>
        <v>5192.01</v>
      </c>
      <c r="O214" s="78" t="str">
        <f>_xlfn.XLOOKUP(Tabla15[[#This Row],[CODIGO]],Tabla20[CODIGO],Tabla20[PERIODO])</f>
        <v>08-2023</v>
      </c>
      <c r="P214" s="41">
        <f>Tabla15[[#This Row],[sbruto]]-SUM(Tabla15[[#This Row],[ISR]:[AFP]])-Tabla15[[#This Row],[SNETO]]</f>
        <v>591</v>
      </c>
      <c r="Q214" s="41">
        <f>_xlfn.XLOOKUP(Tabla15[[#This Row],[CODIGO]],Tabla20[CODIGO],Tabla20[ADP])</f>
        <v>0</v>
      </c>
      <c r="R214" s="61" t="str">
        <f>_xlfn.XLOOKUP(Tabla15[[#This Row],[cedula]],EMPXSEXO[NODOC],EMPXSEXO[GENERO])</f>
        <v>M</v>
      </c>
      <c r="S214" s="61" t="e">
        <f>_xlfn.XLOOKUP(Tabla15[[#This Row],[nomdepto2]],Tabla21[LUGAR],Tabla21[CODLUGAR])</f>
        <v>#REF!</v>
      </c>
      <c r="T214">
        <v>1153</v>
      </c>
    </row>
    <row r="215" spans="1:20" hidden="1">
      <c r="A215" s="99" t="s">
        <v>2464</v>
      </c>
      <c r="B215" s="99" t="s">
        <v>2431</v>
      </c>
      <c r="C215" s="99" t="s">
        <v>2493</v>
      </c>
      <c r="D215" s="99" t="str">
        <f>Tabla15[[#This Row],[cedula]]&amp;Tabla15[[#This Row],[prog]]&amp;LEFT(Tabla15[[#This Row],[TIPO]],3)</f>
        <v>1100006549701SEG</v>
      </c>
      <c r="E215" s="99" t="e">
        <f>_xlfn.XLOOKUP(Tabla15[[#This Row],[CODIGO]],#REF!,#REF!,_xlfn.XLOOKUP(Tabla15[[#This Row],[CODIGO]],Tabla20[CODIGO],Tabla20[nombre],"BUSCAR"))</f>
        <v>#REF!</v>
      </c>
      <c r="F215" s="100" t="e">
        <f>_xlfn.XLOOKUP(Tabla15[[#This Row],[CODIGO]],#REF!,#REF!,_xlfn.XLOOKUP(Tabla15[[#This Row],[CODIGO]],Tabla20[CODIGO],Tabla20[cargo],"BUSCAR"))</f>
        <v>#REF!</v>
      </c>
      <c r="G215" s="110" t="e">
        <f>_xlfn.XLOOKUP(Tabla15[[#This Row],[cedula]],#REF!,#REF!,"X")</f>
        <v>#REF!</v>
      </c>
      <c r="H215" s="100" t="str">
        <f>_xlfn.XLOOKUP(Tabla15[[#This Row],[ctapresup]],TBLTIPO[cta],TBLTIPO[Tipo Empleado])</f>
        <v>SEGURIDAD</v>
      </c>
      <c r="I215" s="92">
        <f>_xlfn.XLOOKUP(Tabla15[[#This Row],[cedula]],TCARRERA[CEDULA],TCARRERA[CATEGORIA DEL SERVIDOR],0)</f>
        <v>0</v>
      </c>
      <c r="J21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5" s="103" t="e">
        <f>IF(ISTEXT(Tabla15[[#This Row],[CARRERA]]),Tabla15[[#This Row],[CARRERA]],Tabla15[[#This Row],[STATUS_01]])</f>
        <v>#REF!</v>
      </c>
      <c r="L215" s="41">
        <f>_xlfn.XLOOKUP(Tabla15[[#This Row],[CODIGO]],Tabla20[CODIGO],Tabla20[sbruto])</f>
        <v>10000</v>
      </c>
      <c r="M215" s="122">
        <f>_xlfn.XLOOKUP(Tabla15[[#This Row],[CODIGO]],Tabla20[CODIGO],Tabla20[Otros Descuentos])</f>
        <v>0</v>
      </c>
      <c r="N215" s="109">
        <f>_xlfn.XLOOKUP(Tabla15[[#This Row],[CODIGO]],Tabla20[CODIGO],Tabla20[sneto])</f>
        <v>10000</v>
      </c>
      <c r="O215" s="101" t="str">
        <f>_xlfn.XLOOKUP(Tabla15[[#This Row],[CODIGO]],Tabla20[CODIGO],Tabla20[PERIODO])</f>
        <v>08-2023</v>
      </c>
      <c r="P215" s="41">
        <f>Tabla15[[#This Row],[sbruto]]-SUM(Tabla15[[#This Row],[ISR]:[AFP]])-Tabla15[[#This Row],[SNETO]]</f>
        <v>0</v>
      </c>
      <c r="Q215" s="41">
        <f>_xlfn.XLOOKUP(Tabla15[[#This Row],[CODIGO]],Tabla20[CODIGO],Tabla20[ADP])</f>
        <v>0</v>
      </c>
      <c r="R215" s="99" t="str">
        <f>_xlfn.XLOOKUP(Tabla15[[#This Row],[cedula]],EMPXSEXO[NODOC],EMPXSEXO[GENERO])</f>
        <v>M</v>
      </c>
      <c r="S215" s="123" t="e">
        <f>_xlfn.XLOOKUP(Tabla15[[#This Row],[nomdepto2]],Tabla21[LUGAR],Tabla21[CODLUGAR])</f>
        <v>#REF!</v>
      </c>
      <c r="T215">
        <v>1281</v>
      </c>
    </row>
    <row r="216" spans="1:20" hidden="1">
      <c r="A216" s="99" t="s">
        <v>2464</v>
      </c>
      <c r="B216" s="99" t="s">
        <v>2433</v>
      </c>
      <c r="C216" s="99" t="s">
        <v>2493</v>
      </c>
      <c r="D216" s="99" t="str">
        <f>Tabla15[[#This Row],[cedula]]&amp;Tabla15[[#This Row],[prog]]&amp;LEFT(Tabla15[[#This Row],[TIPO]],3)</f>
        <v>4022145542701SEG</v>
      </c>
      <c r="E216" s="99" t="e">
        <f>_xlfn.XLOOKUP(Tabla15[[#This Row],[CODIGO]],#REF!,#REF!,_xlfn.XLOOKUP(Tabla15[[#This Row],[CODIGO]],Tabla20[CODIGO],Tabla20[nombre],"BUSCAR"))</f>
        <v>#REF!</v>
      </c>
      <c r="F216" s="100" t="e">
        <f>_xlfn.XLOOKUP(Tabla15[[#This Row],[CODIGO]],#REF!,#REF!,_xlfn.XLOOKUP(Tabla15[[#This Row],[CODIGO]],Tabla20[CODIGO],Tabla20[cargo],"BUSCAR"))</f>
        <v>#REF!</v>
      </c>
      <c r="G216" s="110" t="e">
        <f>_xlfn.XLOOKUP(Tabla15[[#This Row],[cedula]],#REF!,#REF!,"X")</f>
        <v>#REF!</v>
      </c>
      <c r="H216" s="100" t="str">
        <f>_xlfn.XLOOKUP(Tabla15[[#This Row],[ctapresup]],TBLTIPO[cta],TBLTIPO[Tipo Empleado])</f>
        <v>SEGURIDAD</v>
      </c>
      <c r="I216" s="92">
        <f>_xlfn.XLOOKUP(Tabla15[[#This Row],[cedula]],TCARRERA[CEDULA],TCARRERA[CATEGORIA DEL SERVIDOR],0)</f>
        <v>0</v>
      </c>
      <c r="J21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6" s="103" t="e">
        <f>IF(ISTEXT(Tabla15[[#This Row],[CARRERA]]),Tabla15[[#This Row],[CARRERA]],Tabla15[[#This Row],[STATUS_01]])</f>
        <v>#REF!</v>
      </c>
      <c r="L216" s="41">
        <f>_xlfn.XLOOKUP(Tabla15[[#This Row],[CODIGO]],Tabla20[CODIGO],Tabla20[sbruto])</f>
        <v>10000</v>
      </c>
      <c r="M216" s="101">
        <f>_xlfn.XLOOKUP(Tabla15[[#This Row],[CODIGO]],Tabla20[CODIGO],Tabla20[Otros Descuentos])</f>
        <v>0</v>
      </c>
      <c r="N216" s="109">
        <f>_xlfn.XLOOKUP(Tabla15[[#This Row],[CODIGO]],Tabla20[CODIGO],Tabla20[sneto])</f>
        <v>10000</v>
      </c>
      <c r="O216" s="101" t="str">
        <f>_xlfn.XLOOKUP(Tabla15[[#This Row],[CODIGO]],Tabla20[CODIGO],Tabla20[PERIODO])</f>
        <v>08-2023</v>
      </c>
      <c r="P216" s="41">
        <f>Tabla15[[#This Row],[sbruto]]-SUM(Tabla15[[#This Row],[ISR]:[AFP]])-Tabla15[[#This Row],[SNETO]]</f>
        <v>0</v>
      </c>
      <c r="Q216" s="41">
        <f>_xlfn.XLOOKUP(Tabla15[[#This Row],[CODIGO]],Tabla20[CODIGO],Tabla20[ADP])</f>
        <v>0</v>
      </c>
      <c r="R216" s="99" t="str">
        <f>_xlfn.XLOOKUP(Tabla15[[#This Row],[cedula]],EMPXSEXO[NODOC],EMPXSEXO[GENERO])</f>
        <v>M</v>
      </c>
      <c r="S216" s="123" t="e">
        <f>_xlfn.XLOOKUP(Tabla15[[#This Row],[nomdepto2]],Tabla21[LUGAR],Tabla21[CODLUGAR])</f>
        <v>#REF!</v>
      </c>
      <c r="T216">
        <v>1283</v>
      </c>
    </row>
    <row r="217" spans="1:20" hidden="1">
      <c r="A217" s="99" t="s">
        <v>2464</v>
      </c>
      <c r="B217" s="99" t="s">
        <v>2577</v>
      </c>
      <c r="C217" s="99" t="s">
        <v>2493</v>
      </c>
      <c r="D217" s="99" t="str">
        <f>Tabla15[[#This Row],[cedula]]&amp;Tabla15[[#This Row],[prog]]&amp;LEFT(Tabla15[[#This Row],[TIPO]],3)</f>
        <v>4022312541601SEG</v>
      </c>
      <c r="E217" s="99" t="e">
        <f>_xlfn.XLOOKUP(Tabla15[[#This Row],[CODIGO]],#REF!,#REF!,_xlfn.XLOOKUP(Tabla15[[#This Row],[CODIGO]],Tabla20[CODIGO],Tabla20[nombre],"BUSCAR"))</f>
        <v>#REF!</v>
      </c>
      <c r="F217" s="100" t="e">
        <f>_xlfn.XLOOKUP(Tabla15[[#This Row],[CODIGO]],#REF!,#REF!,_xlfn.XLOOKUP(Tabla15[[#This Row],[CODIGO]],Tabla20[CODIGO],Tabla20[cargo],"BUSCAR"))</f>
        <v>#REF!</v>
      </c>
      <c r="G217" s="110" t="e">
        <f>_xlfn.XLOOKUP(Tabla15[[#This Row],[cedula]],#REF!,#REF!,"X")</f>
        <v>#REF!</v>
      </c>
      <c r="H217" s="100" t="str">
        <f>_xlfn.XLOOKUP(Tabla15[[#This Row],[ctapresup]],TBLTIPO[cta],TBLTIPO[Tipo Empleado])</f>
        <v>SEGURIDAD</v>
      </c>
      <c r="I217" s="92">
        <f>_xlfn.XLOOKUP(Tabla15[[#This Row],[cedula]],TCARRERA[CEDULA],TCARRERA[CATEGORIA DEL SERVIDOR],0)</f>
        <v>0</v>
      </c>
      <c r="J21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7" s="103" t="e">
        <f>IF(ISTEXT(Tabla15[[#This Row],[CARRERA]]),Tabla15[[#This Row],[CARRERA]],Tabla15[[#This Row],[STATUS_01]])</f>
        <v>#REF!</v>
      </c>
      <c r="L217" s="41">
        <f>_xlfn.XLOOKUP(Tabla15[[#This Row],[CODIGO]],Tabla20[CODIGO],Tabla20[sbruto])</f>
        <v>10000</v>
      </c>
      <c r="M217" s="101">
        <f>_xlfn.XLOOKUP(Tabla15[[#This Row],[CODIGO]],Tabla20[CODIGO],Tabla20[Otros Descuentos])</f>
        <v>0</v>
      </c>
      <c r="N217" s="109">
        <f>_xlfn.XLOOKUP(Tabla15[[#This Row],[CODIGO]],Tabla20[CODIGO],Tabla20[sneto])</f>
        <v>10000</v>
      </c>
      <c r="O217" s="101" t="str">
        <f>_xlfn.XLOOKUP(Tabla15[[#This Row],[CODIGO]],Tabla20[CODIGO],Tabla20[PERIODO])</f>
        <v>08-2023</v>
      </c>
      <c r="P217" s="41">
        <f>Tabla15[[#This Row],[sbruto]]-SUM(Tabla15[[#This Row],[ISR]:[AFP]])-Tabla15[[#This Row],[SNETO]]</f>
        <v>0</v>
      </c>
      <c r="Q217" s="41">
        <f>_xlfn.XLOOKUP(Tabla15[[#This Row],[CODIGO]],Tabla20[CODIGO],Tabla20[ADP])</f>
        <v>0</v>
      </c>
      <c r="R217" s="99" t="str">
        <f>_xlfn.XLOOKUP(Tabla15[[#This Row],[cedula]],EMPXSEXO[NODOC],EMPXSEXO[GENERO])</f>
        <v>M</v>
      </c>
      <c r="S217" s="123" t="e">
        <f>_xlfn.XLOOKUP(Tabla15[[#This Row],[nomdepto2]],Tabla21[LUGAR],Tabla21[CODLUGAR])</f>
        <v>#REF!</v>
      </c>
      <c r="T217">
        <v>1284</v>
      </c>
    </row>
    <row r="218" spans="1:20" hidden="1">
      <c r="A218" s="99" t="s">
        <v>2464</v>
      </c>
      <c r="B218" s="99" t="s">
        <v>3333</v>
      </c>
      <c r="C218" s="99" t="s">
        <v>2493</v>
      </c>
      <c r="D218" s="99" t="str">
        <f>Tabla15[[#This Row],[cedula]]&amp;Tabla15[[#This Row],[prog]]&amp;LEFT(Tabla15[[#This Row],[TIPO]],3)</f>
        <v>4022435563201SEG</v>
      </c>
      <c r="E218" s="99" t="e">
        <f>_xlfn.XLOOKUP(Tabla15[[#This Row],[CODIGO]],#REF!,#REF!,_xlfn.XLOOKUP(Tabla15[[#This Row],[CODIGO]],Tabla20[CODIGO],Tabla20[nombre],"BUSCAR"))</f>
        <v>#REF!</v>
      </c>
      <c r="F218" s="100" t="e">
        <f>_xlfn.XLOOKUP(Tabla15[[#This Row],[CODIGO]],#REF!,#REF!,_xlfn.XLOOKUP(Tabla15[[#This Row],[CODIGO]],Tabla20[CODIGO],Tabla20[cargo],"BUSCAR"))</f>
        <v>#REF!</v>
      </c>
      <c r="G218" s="110" t="e">
        <f>_xlfn.XLOOKUP(Tabla15[[#This Row],[cedula]],#REF!,#REF!,"X")</f>
        <v>#REF!</v>
      </c>
      <c r="H218" s="100" t="str">
        <f>_xlfn.XLOOKUP(Tabla15[[#This Row],[ctapresup]],TBLTIPO[cta],TBLTIPO[Tipo Empleado])</f>
        <v>SEGURIDAD</v>
      </c>
      <c r="I218" s="92">
        <f>_xlfn.XLOOKUP(Tabla15[[#This Row],[cedula]],TCARRERA[CEDULA],TCARRERA[CATEGORIA DEL SERVIDOR],0)</f>
        <v>0</v>
      </c>
      <c r="J21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8" s="103" t="e">
        <f>IF(ISTEXT(Tabla15[[#This Row],[CARRERA]]),Tabla15[[#This Row],[CARRERA]],Tabla15[[#This Row],[STATUS_01]])</f>
        <v>#REF!</v>
      </c>
      <c r="L218" s="41">
        <f>_xlfn.XLOOKUP(Tabla15[[#This Row],[CODIGO]],Tabla20[CODIGO],Tabla20[sbruto])</f>
        <v>10000</v>
      </c>
      <c r="M218" s="101">
        <f>_xlfn.XLOOKUP(Tabla15[[#This Row],[CODIGO]],Tabla20[CODIGO],Tabla20[Otros Descuentos])</f>
        <v>0</v>
      </c>
      <c r="N218" s="109">
        <f>_xlfn.XLOOKUP(Tabla15[[#This Row],[CODIGO]],Tabla20[CODIGO],Tabla20[sneto])</f>
        <v>10000</v>
      </c>
      <c r="O218" s="101" t="str">
        <f>_xlfn.XLOOKUP(Tabla15[[#This Row],[CODIGO]],Tabla20[CODIGO],Tabla20[PERIODO])</f>
        <v>08-2023</v>
      </c>
      <c r="P218" s="41">
        <f>Tabla15[[#This Row],[sbruto]]-SUM(Tabla15[[#This Row],[ISR]:[AFP]])-Tabla15[[#This Row],[SNETO]]</f>
        <v>0</v>
      </c>
      <c r="Q218" s="41">
        <f>_xlfn.XLOOKUP(Tabla15[[#This Row],[CODIGO]],Tabla20[CODIGO],Tabla20[ADP])</f>
        <v>0</v>
      </c>
      <c r="R218" s="99" t="str">
        <f>_xlfn.XLOOKUP(Tabla15[[#This Row],[cedula]],EMPXSEXO[NODOC],EMPXSEXO[GENERO])</f>
        <v>M</v>
      </c>
      <c r="S218" s="123" t="e">
        <f>_xlfn.XLOOKUP(Tabla15[[#This Row],[nomdepto2]],Tabla21[LUGAR],Tabla21[CODLUGAR])</f>
        <v>#REF!</v>
      </c>
      <c r="T218">
        <v>1286</v>
      </c>
    </row>
    <row r="219" spans="1:20" hidden="1">
      <c r="A219" s="99" t="s">
        <v>2464</v>
      </c>
      <c r="B219" s="99" t="s">
        <v>3412</v>
      </c>
      <c r="C219" s="99" t="s">
        <v>2493</v>
      </c>
      <c r="D219" s="99" t="str">
        <f>Tabla15[[#This Row],[cedula]]&amp;Tabla15[[#This Row],[prog]]&amp;LEFT(Tabla15[[#This Row],[TIPO]],3)</f>
        <v>2230056393301SEG</v>
      </c>
      <c r="E219" s="99" t="e">
        <f>_xlfn.XLOOKUP(Tabla15[[#This Row],[CODIGO]],#REF!,#REF!,_xlfn.XLOOKUP(Tabla15[[#This Row],[CODIGO]],Tabla20[CODIGO],Tabla20[nombre],"BUSCAR"))</f>
        <v>#REF!</v>
      </c>
      <c r="F219" s="100" t="e">
        <f>_xlfn.XLOOKUP(Tabla15[[#This Row],[CODIGO]],#REF!,#REF!,_xlfn.XLOOKUP(Tabla15[[#This Row],[CODIGO]],Tabla20[CODIGO],Tabla20[cargo],"BUSCAR"))</f>
        <v>#REF!</v>
      </c>
      <c r="G219" s="110" t="e">
        <f>_xlfn.XLOOKUP(Tabla15[[#This Row],[cedula]],#REF!,#REF!,"X")</f>
        <v>#REF!</v>
      </c>
      <c r="H219" s="100" t="str">
        <f>_xlfn.XLOOKUP(Tabla15[[#This Row],[ctapresup]],TBLTIPO[cta],TBLTIPO[Tipo Empleado])</f>
        <v>SEGURIDAD</v>
      </c>
      <c r="I219" s="92">
        <f>_xlfn.XLOOKUP(Tabla15[[#This Row],[cedula]],TCARRERA[CEDULA],TCARRERA[CATEGORIA DEL SERVIDOR],0)</f>
        <v>0</v>
      </c>
      <c r="J21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19" s="103" t="e">
        <f>IF(ISTEXT(Tabla15[[#This Row],[CARRERA]]),Tabla15[[#This Row],[CARRERA]],Tabla15[[#This Row],[STATUS_01]])</f>
        <v>#REF!</v>
      </c>
      <c r="L219" s="41">
        <f>_xlfn.XLOOKUP(Tabla15[[#This Row],[CODIGO]],Tabla20[CODIGO],Tabla20[sbruto])</f>
        <v>10000</v>
      </c>
      <c r="M219" s="101">
        <f>_xlfn.XLOOKUP(Tabla15[[#This Row],[CODIGO]],Tabla20[CODIGO],Tabla20[Otros Descuentos])</f>
        <v>0</v>
      </c>
      <c r="N219" s="109">
        <f>_xlfn.XLOOKUP(Tabla15[[#This Row],[CODIGO]],Tabla20[CODIGO],Tabla20[sneto])</f>
        <v>10000</v>
      </c>
      <c r="O219" s="101" t="str">
        <f>_xlfn.XLOOKUP(Tabla15[[#This Row],[CODIGO]],Tabla20[CODIGO],Tabla20[PERIODO])</f>
        <v>08-2023</v>
      </c>
      <c r="P219" s="41">
        <f>Tabla15[[#This Row],[sbruto]]-SUM(Tabla15[[#This Row],[ISR]:[AFP]])-Tabla15[[#This Row],[SNETO]]</f>
        <v>0</v>
      </c>
      <c r="Q219" s="41">
        <f>_xlfn.XLOOKUP(Tabla15[[#This Row],[CODIGO]],Tabla20[CODIGO],Tabla20[ADP])</f>
        <v>0</v>
      </c>
      <c r="R219" s="99" t="str">
        <f>_xlfn.XLOOKUP(Tabla15[[#This Row],[cedula]],EMPXSEXO[NODOC],EMPXSEXO[GENERO])</f>
        <v>M</v>
      </c>
      <c r="S219" s="123" t="e">
        <f>_xlfn.XLOOKUP(Tabla15[[#This Row],[nomdepto2]],Tabla21[LUGAR],Tabla21[CODLUGAR])</f>
        <v>#REF!</v>
      </c>
      <c r="T219">
        <v>1289</v>
      </c>
    </row>
    <row r="220" spans="1:20" hidden="1">
      <c r="A220" s="99" t="s">
        <v>2464</v>
      </c>
      <c r="B220" s="99" t="s">
        <v>2435</v>
      </c>
      <c r="C220" s="99" t="s">
        <v>2493</v>
      </c>
      <c r="D220" s="99" t="str">
        <f>Tabla15[[#This Row],[cedula]]&amp;Tabla15[[#This Row],[prog]]&amp;LEFT(Tabla15[[#This Row],[TIPO]],3)</f>
        <v>1180007145501SEG</v>
      </c>
      <c r="E220" s="99" t="e">
        <f>_xlfn.XLOOKUP(Tabla15[[#This Row],[CODIGO]],#REF!,#REF!,_xlfn.XLOOKUP(Tabla15[[#This Row],[CODIGO]],Tabla20[CODIGO],Tabla20[nombre],"BUSCAR"))</f>
        <v>#REF!</v>
      </c>
      <c r="F220" s="100" t="e">
        <f>_xlfn.XLOOKUP(Tabla15[[#This Row],[CODIGO]],#REF!,#REF!,_xlfn.XLOOKUP(Tabla15[[#This Row],[CODIGO]],Tabla20[CODIGO],Tabla20[cargo],"BUSCAR"))</f>
        <v>#REF!</v>
      </c>
      <c r="G220" s="110" t="e">
        <f>_xlfn.XLOOKUP(Tabla15[[#This Row],[cedula]],#REF!,#REF!,"X")</f>
        <v>#REF!</v>
      </c>
      <c r="H220" s="100" t="str">
        <f>_xlfn.XLOOKUP(Tabla15[[#This Row],[ctapresup]],TBLTIPO[cta],TBLTIPO[Tipo Empleado])</f>
        <v>SEGURIDAD</v>
      </c>
      <c r="I220" s="92">
        <f>_xlfn.XLOOKUP(Tabla15[[#This Row],[cedula]],TCARRERA[CEDULA],TCARRERA[CATEGORIA DEL SERVIDOR],0)</f>
        <v>0</v>
      </c>
      <c r="J22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0" s="103" t="e">
        <f>IF(ISTEXT(Tabla15[[#This Row],[CARRERA]]),Tabla15[[#This Row],[CARRERA]],Tabla15[[#This Row],[STATUS_01]])</f>
        <v>#REF!</v>
      </c>
      <c r="L220" s="41">
        <f>_xlfn.XLOOKUP(Tabla15[[#This Row],[CODIGO]],Tabla20[CODIGO],Tabla20[sbruto])</f>
        <v>10000</v>
      </c>
      <c r="M220" s="105">
        <f>_xlfn.XLOOKUP(Tabla15[[#This Row],[CODIGO]],Tabla20[CODIGO],Tabla20[Otros Descuentos])</f>
        <v>0</v>
      </c>
      <c r="N220" s="109">
        <f>_xlfn.XLOOKUP(Tabla15[[#This Row],[CODIGO]],Tabla20[CODIGO],Tabla20[sneto])</f>
        <v>10000</v>
      </c>
      <c r="O220" s="101" t="str">
        <f>_xlfn.XLOOKUP(Tabla15[[#This Row],[CODIGO]],Tabla20[CODIGO],Tabla20[PERIODO])</f>
        <v>08-2023</v>
      </c>
      <c r="P220" s="41">
        <f>Tabla15[[#This Row],[sbruto]]-SUM(Tabla15[[#This Row],[ISR]:[AFP]])-Tabla15[[#This Row],[SNETO]]</f>
        <v>0</v>
      </c>
      <c r="Q220" s="41">
        <f>_xlfn.XLOOKUP(Tabla15[[#This Row],[CODIGO]],Tabla20[CODIGO],Tabla20[ADP])</f>
        <v>0</v>
      </c>
      <c r="R220" s="99" t="str">
        <f>_xlfn.XLOOKUP(Tabla15[[#This Row],[cedula]],EMPXSEXO[NODOC],EMPXSEXO[GENERO])</f>
        <v>M</v>
      </c>
      <c r="S220" s="123" t="e">
        <f>_xlfn.XLOOKUP(Tabla15[[#This Row],[nomdepto2]],Tabla21[LUGAR],Tabla21[CODLUGAR])</f>
        <v>#REF!</v>
      </c>
      <c r="T220">
        <v>1290</v>
      </c>
    </row>
    <row r="221" spans="1:20" hidden="1">
      <c r="A221" s="99" t="s">
        <v>2464</v>
      </c>
      <c r="B221" s="99" t="s">
        <v>2436</v>
      </c>
      <c r="C221" s="99" t="s">
        <v>2493</v>
      </c>
      <c r="D221" s="99" t="str">
        <f>Tabla15[[#This Row],[cedula]]&amp;Tabla15[[#This Row],[prog]]&amp;LEFT(Tabla15[[#This Row],[TIPO]],3)</f>
        <v>0160015361101SEG</v>
      </c>
      <c r="E221" s="99" t="e">
        <f>_xlfn.XLOOKUP(Tabla15[[#This Row],[CODIGO]],#REF!,#REF!,_xlfn.XLOOKUP(Tabla15[[#This Row],[CODIGO]],Tabla20[CODIGO],Tabla20[nombre],"BUSCAR"))</f>
        <v>#REF!</v>
      </c>
      <c r="F221" s="100" t="e">
        <f>_xlfn.XLOOKUP(Tabla15[[#This Row],[CODIGO]],#REF!,#REF!,_xlfn.XLOOKUP(Tabla15[[#This Row],[CODIGO]],Tabla20[CODIGO],Tabla20[cargo],"BUSCAR"))</f>
        <v>#REF!</v>
      </c>
      <c r="G221" s="110" t="e">
        <f>_xlfn.XLOOKUP(Tabla15[[#This Row],[cedula]],#REF!,#REF!,"X")</f>
        <v>#REF!</v>
      </c>
      <c r="H221" s="100" t="str">
        <f>_xlfn.XLOOKUP(Tabla15[[#This Row],[ctapresup]],TBLTIPO[cta],TBLTIPO[Tipo Empleado])</f>
        <v>SEGURIDAD</v>
      </c>
      <c r="I221" s="92">
        <f>_xlfn.XLOOKUP(Tabla15[[#This Row],[cedula]],TCARRERA[CEDULA],TCARRERA[CATEGORIA DEL SERVIDOR],0)</f>
        <v>0</v>
      </c>
      <c r="J22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1" s="103" t="e">
        <f>IF(ISTEXT(Tabla15[[#This Row],[CARRERA]]),Tabla15[[#This Row],[CARRERA]],Tabla15[[#This Row],[STATUS_01]])</f>
        <v>#REF!</v>
      </c>
      <c r="L221" s="41">
        <f>_xlfn.XLOOKUP(Tabla15[[#This Row],[CODIGO]],Tabla20[CODIGO],Tabla20[sbruto])</f>
        <v>10000</v>
      </c>
      <c r="M221" s="105">
        <f>_xlfn.XLOOKUP(Tabla15[[#This Row],[CODIGO]],Tabla20[CODIGO],Tabla20[Otros Descuentos])</f>
        <v>0</v>
      </c>
      <c r="N221" s="109">
        <f>_xlfn.XLOOKUP(Tabla15[[#This Row],[CODIGO]],Tabla20[CODIGO],Tabla20[sneto])</f>
        <v>10000</v>
      </c>
      <c r="O221" s="101" t="str">
        <f>_xlfn.XLOOKUP(Tabla15[[#This Row],[CODIGO]],Tabla20[CODIGO],Tabla20[PERIODO])</f>
        <v>08-2023</v>
      </c>
      <c r="P221" s="41">
        <f>Tabla15[[#This Row],[sbruto]]-SUM(Tabla15[[#This Row],[ISR]:[AFP]])-Tabla15[[#This Row],[SNETO]]</f>
        <v>0</v>
      </c>
      <c r="Q221" s="41">
        <f>_xlfn.XLOOKUP(Tabla15[[#This Row],[CODIGO]],Tabla20[CODIGO],Tabla20[ADP])</f>
        <v>0</v>
      </c>
      <c r="R221" s="99" t="str">
        <f>_xlfn.XLOOKUP(Tabla15[[#This Row],[cedula]],EMPXSEXO[NODOC],EMPXSEXO[GENERO])</f>
        <v>M</v>
      </c>
      <c r="S221" s="123" t="e">
        <f>_xlfn.XLOOKUP(Tabla15[[#This Row],[nomdepto2]],Tabla21[LUGAR],Tabla21[CODLUGAR])</f>
        <v>#REF!</v>
      </c>
      <c r="T221">
        <v>1291</v>
      </c>
    </row>
    <row r="222" spans="1:20" hidden="1">
      <c r="A222" s="99" t="s">
        <v>2464</v>
      </c>
      <c r="B222" s="99" t="s">
        <v>3462</v>
      </c>
      <c r="C222" s="99" t="s">
        <v>2493</v>
      </c>
      <c r="D222" s="99" t="str">
        <f>Tabla15[[#This Row],[cedula]]&amp;Tabla15[[#This Row],[prog]]&amp;LEFT(Tabla15[[#This Row],[TIPO]],3)</f>
        <v>4020975099701SEG</v>
      </c>
      <c r="E222" s="99" t="e">
        <f>_xlfn.XLOOKUP(Tabla15[[#This Row],[CODIGO]],#REF!,#REF!,_xlfn.XLOOKUP(Tabla15[[#This Row],[CODIGO]],Tabla20[CODIGO],Tabla20[nombre],"BUSCAR"))</f>
        <v>#REF!</v>
      </c>
      <c r="F222" s="100" t="e">
        <f>_xlfn.XLOOKUP(Tabla15[[#This Row],[CODIGO]],#REF!,#REF!,_xlfn.XLOOKUP(Tabla15[[#This Row],[CODIGO]],Tabla20[CODIGO],Tabla20[cargo],"BUSCAR"))</f>
        <v>#REF!</v>
      </c>
      <c r="G222" s="110" t="e">
        <f>_xlfn.XLOOKUP(Tabla15[[#This Row],[cedula]],#REF!,#REF!,"X")</f>
        <v>#REF!</v>
      </c>
      <c r="H222" s="100" t="str">
        <f>_xlfn.XLOOKUP(Tabla15[[#This Row],[ctapresup]],TBLTIPO[cta],TBLTIPO[Tipo Empleado])</f>
        <v>SEGURIDAD</v>
      </c>
      <c r="I222" s="92">
        <f>_xlfn.XLOOKUP(Tabla15[[#This Row],[cedula]],TCARRERA[CEDULA],TCARRERA[CATEGORIA DEL SERVIDOR],0)</f>
        <v>0</v>
      </c>
      <c r="J22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2" s="103" t="e">
        <f>IF(ISTEXT(Tabla15[[#This Row],[CARRERA]]),Tabla15[[#This Row],[CARRERA]],Tabla15[[#This Row],[STATUS_01]])</f>
        <v>#REF!</v>
      </c>
      <c r="L222" s="41">
        <f>_xlfn.XLOOKUP(Tabla15[[#This Row],[CODIGO]],Tabla20[CODIGO],Tabla20[sbruto])</f>
        <v>10000</v>
      </c>
      <c r="M222" s="101">
        <f>_xlfn.XLOOKUP(Tabla15[[#This Row],[CODIGO]],Tabla20[CODIGO],Tabla20[Otros Descuentos])</f>
        <v>0</v>
      </c>
      <c r="N222" s="109">
        <f>_xlfn.XLOOKUP(Tabla15[[#This Row],[CODIGO]],Tabla20[CODIGO],Tabla20[sneto])</f>
        <v>10000</v>
      </c>
      <c r="O222" s="101" t="str">
        <f>_xlfn.XLOOKUP(Tabla15[[#This Row],[CODIGO]],Tabla20[CODIGO],Tabla20[PERIODO])</f>
        <v>08-2023</v>
      </c>
      <c r="P222" s="41">
        <f>Tabla15[[#This Row],[sbruto]]-SUM(Tabla15[[#This Row],[ISR]:[AFP]])-Tabla15[[#This Row],[SNETO]]</f>
        <v>0</v>
      </c>
      <c r="Q222" s="41">
        <f>_xlfn.XLOOKUP(Tabla15[[#This Row],[CODIGO]],Tabla20[CODIGO],Tabla20[ADP])</f>
        <v>0</v>
      </c>
      <c r="R222" s="99" t="str">
        <f>_xlfn.XLOOKUP(Tabla15[[#This Row],[cedula]],EMPXSEXO[NODOC],EMPXSEXO[GENERO])</f>
        <v>F</v>
      </c>
      <c r="S222" s="123" t="e">
        <f>_xlfn.XLOOKUP(Tabla15[[#This Row],[nomdepto2]],Tabla21[LUGAR],Tabla21[CODLUGAR])</f>
        <v>#REF!</v>
      </c>
      <c r="T222">
        <v>1292</v>
      </c>
    </row>
    <row r="223" spans="1:20" hidden="1">
      <c r="A223" s="99" t="s">
        <v>2464</v>
      </c>
      <c r="B223" s="99" t="s">
        <v>3414</v>
      </c>
      <c r="C223" s="99" t="s">
        <v>2493</v>
      </c>
      <c r="D223" s="99" t="str">
        <f>Tabla15[[#This Row],[cedula]]&amp;Tabla15[[#This Row],[prog]]&amp;LEFT(Tabla15[[#This Row],[TIPO]],3)</f>
        <v>2230096890001SEG</v>
      </c>
      <c r="E223" s="99" t="e">
        <f>_xlfn.XLOOKUP(Tabla15[[#This Row],[CODIGO]],#REF!,#REF!,_xlfn.XLOOKUP(Tabla15[[#This Row],[CODIGO]],Tabla20[CODIGO],Tabla20[nombre],"BUSCAR"))</f>
        <v>#REF!</v>
      </c>
      <c r="F223" s="100" t="e">
        <f>_xlfn.XLOOKUP(Tabla15[[#This Row],[CODIGO]],#REF!,#REF!,_xlfn.XLOOKUP(Tabla15[[#This Row],[CODIGO]],Tabla20[CODIGO],Tabla20[cargo],"BUSCAR"))</f>
        <v>#REF!</v>
      </c>
      <c r="G223" s="110" t="e">
        <f>_xlfn.XLOOKUP(Tabla15[[#This Row],[cedula]],#REF!,#REF!,"X")</f>
        <v>#REF!</v>
      </c>
      <c r="H223" s="100" t="str">
        <f>_xlfn.XLOOKUP(Tabla15[[#This Row],[ctapresup]],TBLTIPO[cta],TBLTIPO[Tipo Empleado])</f>
        <v>SEGURIDAD</v>
      </c>
      <c r="I223" s="92">
        <f>_xlfn.XLOOKUP(Tabla15[[#This Row],[cedula]],TCARRERA[CEDULA],TCARRERA[CATEGORIA DEL SERVIDOR],0)</f>
        <v>0</v>
      </c>
      <c r="J22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3" s="103" t="e">
        <f>IF(ISTEXT(Tabla15[[#This Row],[CARRERA]]),Tabla15[[#This Row],[CARRERA]],Tabla15[[#This Row],[STATUS_01]])</f>
        <v>#REF!</v>
      </c>
      <c r="L223" s="41">
        <f>_xlfn.XLOOKUP(Tabla15[[#This Row],[CODIGO]],Tabla20[CODIGO],Tabla20[sbruto])</f>
        <v>10000</v>
      </c>
      <c r="M223" s="122">
        <f>_xlfn.XLOOKUP(Tabla15[[#This Row],[CODIGO]],Tabla20[CODIGO],Tabla20[Otros Descuentos])</f>
        <v>0</v>
      </c>
      <c r="N223" s="109">
        <f>_xlfn.XLOOKUP(Tabla15[[#This Row],[CODIGO]],Tabla20[CODIGO],Tabla20[sneto])</f>
        <v>10000</v>
      </c>
      <c r="O223" s="101" t="str">
        <f>_xlfn.XLOOKUP(Tabla15[[#This Row],[CODIGO]],Tabla20[CODIGO],Tabla20[PERIODO])</f>
        <v>08-2023</v>
      </c>
      <c r="P223" s="41">
        <f>Tabla15[[#This Row],[sbruto]]-SUM(Tabla15[[#This Row],[ISR]:[AFP]])-Tabla15[[#This Row],[SNETO]]</f>
        <v>0</v>
      </c>
      <c r="Q223" s="41">
        <f>_xlfn.XLOOKUP(Tabla15[[#This Row],[CODIGO]],Tabla20[CODIGO],Tabla20[ADP])</f>
        <v>0</v>
      </c>
      <c r="R223" s="99" t="str">
        <f>_xlfn.XLOOKUP(Tabla15[[#This Row],[cedula]],EMPXSEXO[NODOC],EMPXSEXO[GENERO])</f>
        <v>M</v>
      </c>
      <c r="S223" s="123" t="e">
        <f>_xlfn.XLOOKUP(Tabla15[[#This Row],[nomdepto2]],Tabla21[LUGAR],Tabla21[CODLUGAR])</f>
        <v>#REF!</v>
      </c>
      <c r="T223">
        <v>1293</v>
      </c>
    </row>
    <row r="224" spans="1:20" hidden="1">
      <c r="A224" s="99" t="s">
        <v>2464</v>
      </c>
      <c r="B224" s="99" t="s">
        <v>2439</v>
      </c>
      <c r="C224" s="99" t="s">
        <v>2493</v>
      </c>
      <c r="D224" s="99" t="str">
        <f>Tabla15[[#This Row],[cedula]]&amp;Tabla15[[#This Row],[prog]]&amp;LEFT(Tabla15[[#This Row],[TIPO]],3)</f>
        <v>0490072171501SEG</v>
      </c>
      <c r="E224" s="99" t="e">
        <f>_xlfn.XLOOKUP(Tabla15[[#This Row],[CODIGO]],#REF!,#REF!,_xlfn.XLOOKUP(Tabla15[[#This Row],[CODIGO]],Tabla20[CODIGO],Tabla20[nombre],"BUSCAR"))</f>
        <v>#REF!</v>
      </c>
      <c r="F224" s="100" t="e">
        <f>_xlfn.XLOOKUP(Tabla15[[#This Row],[CODIGO]],#REF!,#REF!,_xlfn.XLOOKUP(Tabla15[[#This Row],[CODIGO]],Tabla20[CODIGO],Tabla20[cargo],"BUSCAR"))</f>
        <v>#REF!</v>
      </c>
      <c r="G224" s="110" t="e">
        <f>_xlfn.XLOOKUP(Tabla15[[#This Row],[cedula]],#REF!,#REF!,"X")</f>
        <v>#REF!</v>
      </c>
      <c r="H224" s="100" t="str">
        <f>_xlfn.XLOOKUP(Tabla15[[#This Row],[ctapresup]],TBLTIPO[cta],TBLTIPO[Tipo Empleado])</f>
        <v>SEGURIDAD</v>
      </c>
      <c r="I224" s="92">
        <f>_xlfn.XLOOKUP(Tabla15[[#This Row],[cedula]],TCARRERA[CEDULA],TCARRERA[CATEGORIA DEL SERVIDOR],0)</f>
        <v>0</v>
      </c>
      <c r="J22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4" s="103" t="e">
        <f>IF(ISTEXT(Tabla15[[#This Row],[CARRERA]]),Tabla15[[#This Row],[CARRERA]],Tabla15[[#This Row],[STATUS_01]])</f>
        <v>#REF!</v>
      </c>
      <c r="L224" s="41">
        <f>_xlfn.XLOOKUP(Tabla15[[#This Row],[CODIGO]],Tabla20[CODIGO],Tabla20[sbruto])</f>
        <v>10000</v>
      </c>
      <c r="M224" s="105">
        <f>_xlfn.XLOOKUP(Tabla15[[#This Row],[CODIGO]],Tabla20[CODIGO],Tabla20[Otros Descuentos])</f>
        <v>0</v>
      </c>
      <c r="N224" s="109">
        <f>_xlfn.XLOOKUP(Tabla15[[#This Row],[CODIGO]],Tabla20[CODIGO],Tabla20[sneto])</f>
        <v>10000</v>
      </c>
      <c r="O224" s="101" t="str">
        <f>_xlfn.XLOOKUP(Tabla15[[#This Row],[CODIGO]],Tabla20[CODIGO],Tabla20[PERIODO])</f>
        <v>08-2023</v>
      </c>
      <c r="P224" s="41">
        <f>Tabla15[[#This Row],[sbruto]]-SUM(Tabla15[[#This Row],[ISR]:[AFP]])-Tabla15[[#This Row],[SNETO]]</f>
        <v>0</v>
      </c>
      <c r="Q224" s="41">
        <f>_xlfn.XLOOKUP(Tabla15[[#This Row],[CODIGO]],Tabla20[CODIGO],Tabla20[ADP])</f>
        <v>0</v>
      </c>
      <c r="R224" s="99" t="str">
        <f>_xlfn.XLOOKUP(Tabla15[[#This Row],[cedula]],EMPXSEXO[NODOC],EMPXSEXO[GENERO])</f>
        <v>M</v>
      </c>
      <c r="S224" s="123" t="e">
        <f>_xlfn.XLOOKUP(Tabla15[[#This Row],[nomdepto2]],Tabla21[LUGAR],Tabla21[CODLUGAR])</f>
        <v>#REF!</v>
      </c>
      <c r="T224">
        <v>1295</v>
      </c>
    </row>
    <row r="225" spans="1:20" hidden="1">
      <c r="A225" s="99" t="s">
        <v>2464</v>
      </c>
      <c r="B225" s="99" t="s">
        <v>3416</v>
      </c>
      <c r="C225" s="99" t="s">
        <v>2493</v>
      </c>
      <c r="D225" s="99" t="str">
        <f>Tabla15[[#This Row],[cedula]]&amp;Tabla15[[#This Row],[prog]]&amp;LEFT(Tabla15[[#This Row],[TIPO]],3)</f>
        <v>4021036457201SEG</v>
      </c>
      <c r="E225" s="99" t="e">
        <f>_xlfn.XLOOKUP(Tabla15[[#This Row],[CODIGO]],#REF!,#REF!,_xlfn.XLOOKUP(Tabla15[[#This Row],[CODIGO]],Tabla20[CODIGO],Tabla20[nombre],"BUSCAR"))</f>
        <v>#REF!</v>
      </c>
      <c r="F225" s="100" t="e">
        <f>_xlfn.XLOOKUP(Tabla15[[#This Row],[CODIGO]],#REF!,#REF!,_xlfn.XLOOKUP(Tabla15[[#This Row],[CODIGO]],Tabla20[CODIGO],Tabla20[cargo],"BUSCAR"))</f>
        <v>#REF!</v>
      </c>
      <c r="G225" s="110" t="e">
        <f>_xlfn.XLOOKUP(Tabla15[[#This Row],[cedula]],#REF!,#REF!,"X")</f>
        <v>#REF!</v>
      </c>
      <c r="H225" s="100" t="str">
        <f>_xlfn.XLOOKUP(Tabla15[[#This Row],[ctapresup]],TBLTIPO[cta],TBLTIPO[Tipo Empleado])</f>
        <v>SEGURIDAD</v>
      </c>
      <c r="I225" s="92">
        <f>_xlfn.XLOOKUP(Tabla15[[#This Row],[cedula]],TCARRERA[CEDULA],TCARRERA[CATEGORIA DEL SERVIDOR],0)</f>
        <v>0</v>
      </c>
      <c r="J22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5" s="103" t="e">
        <f>IF(ISTEXT(Tabla15[[#This Row],[CARRERA]]),Tabla15[[#This Row],[CARRERA]],Tabla15[[#This Row],[STATUS_01]])</f>
        <v>#REF!</v>
      </c>
      <c r="L225" s="41">
        <f>_xlfn.XLOOKUP(Tabla15[[#This Row],[CODIGO]],Tabla20[CODIGO],Tabla20[sbruto])</f>
        <v>10000</v>
      </c>
      <c r="M225" s="105">
        <f>_xlfn.XLOOKUP(Tabla15[[#This Row],[CODIGO]],Tabla20[CODIGO],Tabla20[Otros Descuentos])</f>
        <v>0</v>
      </c>
      <c r="N225" s="109">
        <f>_xlfn.XLOOKUP(Tabla15[[#This Row],[CODIGO]],Tabla20[CODIGO],Tabla20[sneto])</f>
        <v>10000</v>
      </c>
      <c r="O225" s="101" t="str">
        <f>_xlfn.XLOOKUP(Tabla15[[#This Row],[CODIGO]],Tabla20[CODIGO],Tabla20[PERIODO])</f>
        <v>08-2023</v>
      </c>
      <c r="P225" s="41">
        <f>Tabla15[[#This Row],[sbruto]]-SUM(Tabla15[[#This Row],[ISR]:[AFP]])-Tabla15[[#This Row],[SNETO]]</f>
        <v>0</v>
      </c>
      <c r="Q225" s="41">
        <f>_xlfn.XLOOKUP(Tabla15[[#This Row],[CODIGO]],Tabla20[CODIGO],Tabla20[ADP])</f>
        <v>0</v>
      </c>
      <c r="R225" s="99" t="str">
        <f>_xlfn.XLOOKUP(Tabla15[[#This Row],[cedula]],EMPXSEXO[NODOC],EMPXSEXO[GENERO])</f>
        <v>M</v>
      </c>
      <c r="S225" s="123" t="e">
        <f>_xlfn.XLOOKUP(Tabla15[[#This Row],[nomdepto2]],Tabla21[LUGAR],Tabla21[CODLUGAR])</f>
        <v>#REF!</v>
      </c>
      <c r="T225">
        <v>1296</v>
      </c>
    </row>
    <row r="226" spans="1:20" hidden="1">
      <c r="A226" s="99" t="s">
        <v>2464</v>
      </c>
      <c r="B226" s="99" t="s">
        <v>2638</v>
      </c>
      <c r="C226" s="99" t="s">
        <v>2493</v>
      </c>
      <c r="D226" s="99" t="str">
        <f>Tabla15[[#This Row],[cedula]]&amp;Tabla15[[#This Row],[prog]]&amp;LEFT(Tabla15[[#This Row],[TIPO]],3)</f>
        <v>4021479546601SEG</v>
      </c>
      <c r="E226" s="99" t="e">
        <f>_xlfn.XLOOKUP(Tabla15[[#This Row],[CODIGO]],#REF!,#REF!,_xlfn.XLOOKUP(Tabla15[[#This Row],[CODIGO]],Tabla20[CODIGO],Tabla20[nombre],"BUSCAR"))</f>
        <v>#REF!</v>
      </c>
      <c r="F226" s="100" t="e">
        <f>_xlfn.XLOOKUP(Tabla15[[#This Row],[CODIGO]],#REF!,#REF!,_xlfn.XLOOKUP(Tabla15[[#This Row],[CODIGO]],Tabla20[CODIGO],Tabla20[cargo],"BUSCAR"))</f>
        <v>#REF!</v>
      </c>
      <c r="G226" s="110" t="e">
        <f>_xlfn.XLOOKUP(Tabla15[[#This Row],[cedula]],#REF!,#REF!,"X")</f>
        <v>#REF!</v>
      </c>
      <c r="H226" s="100" t="str">
        <f>_xlfn.XLOOKUP(Tabla15[[#This Row],[ctapresup]],TBLTIPO[cta],TBLTIPO[Tipo Empleado])</f>
        <v>SEGURIDAD</v>
      </c>
      <c r="I226" s="92">
        <f>_xlfn.XLOOKUP(Tabla15[[#This Row],[cedula]],TCARRERA[CEDULA],TCARRERA[CATEGORIA DEL SERVIDOR],0)</f>
        <v>0</v>
      </c>
      <c r="J22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6" s="103" t="e">
        <f>IF(ISTEXT(Tabla15[[#This Row],[CARRERA]]),Tabla15[[#This Row],[CARRERA]],Tabla15[[#This Row],[STATUS_01]])</f>
        <v>#REF!</v>
      </c>
      <c r="L226" s="41">
        <f>_xlfn.XLOOKUP(Tabla15[[#This Row],[CODIGO]],Tabla20[CODIGO],Tabla20[sbruto])</f>
        <v>10000</v>
      </c>
      <c r="M226" s="105">
        <f>_xlfn.XLOOKUP(Tabla15[[#This Row],[CODIGO]],Tabla20[CODIGO],Tabla20[Otros Descuentos])</f>
        <v>0</v>
      </c>
      <c r="N226" s="109">
        <f>_xlfn.XLOOKUP(Tabla15[[#This Row],[CODIGO]],Tabla20[CODIGO],Tabla20[sneto])</f>
        <v>10000</v>
      </c>
      <c r="O226" s="101" t="str">
        <f>_xlfn.XLOOKUP(Tabla15[[#This Row],[CODIGO]],Tabla20[CODIGO],Tabla20[PERIODO])</f>
        <v>08-2023</v>
      </c>
      <c r="P226" s="41">
        <f>Tabla15[[#This Row],[sbruto]]-SUM(Tabla15[[#This Row],[ISR]:[AFP]])-Tabla15[[#This Row],[SNETO]]</f>
        <v>0</v>
      </c>
      <c r="Q226" s="41">
        <f>_xlfn.XLOOKUP(Tabla15[[#This Row],[CODIGO]],Tabla20[CODIGO],Tabla20[ADP])</f>
        <v>0</v>
      </c>
      <c r="R226" s="99" t="str">
        <f>_xlfn.XLOOKUP(Tabla15[[#This Row],[cedula]],EMPXSEXO[NODOC],EMPXSEXO[GENERO])</f>
        <v>M</v>
      </c>
      <c r="S226" s="123" t="e">
        <f>_xlfn.XLOOKUP(Tabla15[[#This Row],[nomdepto2]],Tabla21[LUGAR],Tabla21[CODLUGAR])</f>
        <v>#REF!</v>
      </c>
      <c r="T226">
        <v>1297</v>
      </c>
    </row>
    <row r="227" spans="1:20" hidden="1">
      <c r="A227" s="99" t="s">
        <v>2464</v>
      </c>
      <c r="B227" s="99" t="s">
        <v>3418</v>
      </c>
      <c r="C227" s="99" t="s">
        <v>2493</v>
      </c>
      <c r="D227" s="99" t="str">
        <f>Tabla15[[#This Row],[cedula]]&amp;Tabla15[[#This Row],[prog]]&amp;LEFT(Tabla15[[#This Row],[TIPO]],3)</f>
        <v>4022852980201SEG</v>
      </c>
      <c r="E227" s="99" t="e">
        <f>_xlfn.XLOOKUP(Tabla15[[#This Row],[CODIGO]],#REF!,#REF!,_xlfn.XLOOKUP(Tabla15[[#This Row],[CODIGO]],Tabla20[CODIGO],Tabla20[nombre],"BUSCAR"))</f>
        <v>#REF!</v>
      </c>
      <c r="F227" s="100" t="e">
        <f>_xlfn.XLOOKUP(Tabla15[[#This Row],[CODIGO]],#REF!,#REF!,_xlfn.XLOOKUP(Tabla15[[#This Row],[CODIGO]],Tabla20[CODIGO],Tabla20[cargo],"BUSCAR"))</f>
        <v>#REF!</v>
      </c>
      <c r="G227" s="110" t="e">
        <f>_xlfn.XLOOKUP(Tabla15[[#This Row],[cedula]],#REF!,#REF!,"X")</f>
        <v>#REF!</v>
      </c>
      <c r="H227" s="100" t="str">
        <f>_xlfn.XLOOKUP(Tabla15[[#This Row],[ctapresup]],TBLTIPO[cta],TBLTIPO[Tipo Empleado])</f>
        <v>SEGURIDAD</v>
      </c>
      <c r="I227" s="92">
        <f>_xlfn.XLOOKUP(Tabla15[[#This Row],[cedula]],TCARRERA[CEDULA],TCARRERA[CATEGORIA DEL SERVIDOR],0)</f>
        <v>0</v>
      </c>
      <c r="J22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7" s="103" t="e">
        <f>IF(ISTEXT(Tabla15[[#This Row],[CARRERA]]),Tabla15[[#This Row],[CARRERA]],Tabla15[[#This Row],[STATUS_01]])</f>
        <v>#REF!</v>
      </c>
      <c r="L227" s="41">
        <f>_xlfn.XLOOKUP(Tabla15[[#This Row],[CODIGO]],Tabla20[CODIGO],Tabla20[sbruto])</f>
        <v>10000</v>
      </c>
      <c r="M227" s="105">
        <f>_xlfn.XLOOKUP(Tabla15[[#This Row],[CODIGO]],Tabla20[CODIGO],Tabla20[Otros Descuentos])</f>
        <v>0</v>
      </c>
      <c r="N227" s="109">
        <f>_xlfn.XLOOKUP(Tabla15[[#This Row],[CODIGO]],Tabla20[CODIGO],Tabla20[sneto])</f>
        <v>10000</v>
      </c>
      <c r="O227" s="101" t="str">
        <f>_xlfn.XLOOKUP(Tabla15[[#This Row],[CODIGO]],Tabla20[CODIGO],Tabla20[PERIODO])</f>
        <v>08-2023</v>
      </c>
      <c r="P227" s="41">
        <f>Tabla15[[#This Row],[sbruto]]-SUM(Tabla15[[#This Row],[ISR]:[AFP]])-Tabla15[[#This Row],[SNETO]]</f>
        <v>0</v>
      </c>
      <c r="Q227" s="41">
        <f>_xlfn.XLOOKUP(Tabla15[[#This Row],[CODIGO]],Tabla20[CODIGO],Tabla20[ADP])</f>
        <v>0</v>
      </c>
      <c r="R227" s="99" t="str">
        <f>_xlfn.XLOOKUP(Tabla15[[#This Row],[cedula]],EMPXSEXO[NODOC],EMPXSEXO[GENERO])</f>
        <v>M</v>
      </c>
      <c r="S227" s="123" t="e">
        <f>_xlfn.XLOOKUP(Tabla15[[#This Row],[nomdepto2]],Tabla21[LUGAR],Tabla21[CODLUGAR])</f>
        <v>#REF!</v>
      </c>
      <c r="T227">
        <v>1298</v>
      </c>
    </row>
    <row r="228" spans="1:20" hidden="1">
      <c r="A228" s="99" t="s">
        <v>2464</v>
      </c>
      <c r="B228" s="99" t="s">
        <v>2440</v>
      </c>
      <c r="C228" s="99" t="s">
        <v>2493</v>
      </c>
      <c r="D228" s="99" t="str">
        <f>Tabla15[[#This Row],[cedula]]&amp;Tabla15[[#This Row],[prog]]&amp;LEFT(Tabla15[[#This Row],[TIPO]],3)</f>
        <v>0100102593901SEG</v>
      </c>
      <c r="E228" s="99" t="e">
        <f>_xlfn.XLOOKUP(Tabla15[[#This Row],[CODIGO]],#REF!,#REF!,_xlfn.XLOOKUP(Tabla15[[#This Row],[CODIGO]],Tabla20[CODIGO],Tabla20[nombre],"BUSCAR"))</f>
        <v>#REF!</v>
      </c>
      <c r="F228" s="100" t="e">
        <f>_xlfn.XLOOKUP(Tabla15[[#This Row],[CODIGO]],#REF!,#REF!,_xlfn.XLOOKUP(Tabla15[[#This Row],[CODIGO]],Tabla20[CODIGO],Tabla20[cargo],"BUSCAR"))</f>
        <v>#REF!</v>
      </c>
      <c r="G228" s="110" t="e">
        <f>_xlfn.XLOOKUP(Tabla15[[#This Row],[cedula]],#REF!,#REF!,"X")</f>
        <v>#REF!</v>
      </c>
      <c r="H228" s="100" t="str">
        <f>_xlfn.XLOOKUP(Tabla15[[#This Row],[ctapresup]],TBLTIPO[cta],TBLTIPO[Tipo Empleado])</f>
        <v>SEGURIDAD</v>
      </c>
      <c r="I228" s="92">
        <f>_xlfn.XLOOKUP(Tabla15[[#This Row],[cedula]],TCARRERA[CEDULA],TCARRERA[CATEGORIA DEL SERVIDOR],0)</f>
        <v>0</v>
      </c>
      <c r="J22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8" s="103" t="e">
        <f>IF(ISTEXT(Tabla15[[#This Row],[CARRERA]]),Tabla15[[#This Row],[CARRERA]],Tabla15[[#This Row],[STATUS_01]])</f>
        <v>#REF!</v>
      </c>
      <c r="L228" s="41">
        <f>_xlfn.XLOOKUP(Tabla15[[#This Row],[CODIGO]],Tabla20[CODIGO],Tabla20[sbruto])</f>
        <v>10000</v>
      </c>
      <c r="M228" s="101">
        <f>_xlfn.XLOOKUP(Tabla15[[#This Row],[CODIGO]],Tabla20[CODIGO],Tabla20[Otros Descuentos])</f>
        <v>0</v>
      </c>
      <c r="N228" s="109">
        <f>_xlfn.XLOOKUP(Tabla15[[#This Row],[CODIGO]],Tabla20[CODIGO],Tabla20[sneto])</f>
        <v>10000</v>
      </c>
      <c r="O228" s="101" t="str">
        <f>_xlfn.XLOOKUP(Tabla15[[#This Row],[CODIGO]],Tabla20[CODIGO],Tabla20[PERIODO])</f>
        <v>08-2023</v>
      </c>
      <c r="P228" s="41">
        <f>Tabla15[[#This Row],[sbruto]]-SUM(Tabla15[[#This Row],[ISR]:[AFP]])-Tabla15[[#This Row],[SNETO]]</f>
        <v>0</v>
      </c>
      <c r="Q228" s="41">
        <f>_xlfn.XLOOKUP(Tabla15[[#This Row],[CODIGO]],Tabla20[CODIGO],Tabla20[ADP])</f>
        <v>0</v>
      </c>
      <c r="R228" s="99" t="str">
        <f>_xlfn.XLOOKUP(Tabla15[[#This Row],[cedula]],EMPXSEXO[NODOC],EMPXSEXO[GENERO])</f>
        <v>M</v>
      </c>
      <c r="S228" s="123" t="e">
        <f>_xlfn.XLOOKUP(Tabla15[[#This Row],[nomdepto2]],Tabla21[LUGAR],Tabla21[CODLUGAR])</f>
        <v>#REF!</v>
      </c>
      <c r="T228">
        <v>1300</v>
      </c>
    </row>
    <row r="229" spans="1:20" hidden="1">
      <c r="A229" s="99" t="s">
        <v>2464</v>
      </c>
      <c r="B229" s="99" t="s">
        <v>3420</v>
      </c>
      <c r="C229" s="99" t="s">
        <v>2493</v>
      </c>
      <c r="D229" s="99" t="str">
        <f>Tabla15[[#This Row],[cedula]]&amp;Tabla15[[#This Row],[prog]]&amp;LEFT(Tabla15[[#This Row],[TIPO]],3)</f>
        <v>2260006805401SEG</v>
      </c>
      <c r="E229" s="99" t="e">
        <f>_xlfn.XLOOKUP(Tabla15[[#This Row],[CODIGO]],#REF!,#REF!,_xlfn.XLOOKUP(Tabla15[[#This Row],[CODIGO]],Tabla20[CODIGO],Tabla20[nombre],"BUSCAR"))</f>
        <v>#REF!</v>
      </c>
      <c r="F229" s="100" t="e">
        <f>_xlfn.XLOOKUP(Tabla15[[#This Row],[CODIGO]],#REF!,#REF!,_xlfn.XLOOKUP(Tabla15[[#This Row],[CODIGO]],Tabla20[CODIGO],Tabla20[cargo],"BUSCAR"))</f>
        <v>#REF!</v>
      </c>
      <c r="G229" s="110" t="e">
        <f>_xlfn.XLOOKUP(Tabla15[[#This Row],[cedula]],#REF!,#REF!,"X")</f>
        <v>#REF!</v>
      </c>
      <c r="H229" s="100" t="str">
        <f>_xlfn.XLOOKUP(Tabla15[[#This Row],[ctapresup]],TBLTIPO[cta],TBLTIPO[Tipo Empleado])</f>
        <v>SEGURIDAD</v>
      </c>
      <c r="I229" s="92">
        <f>_xlfn.XLOOKUP(Tabla15[[#This Row],[cedula]],TCARRERA[CEDULA],TCARRERA[CATEGORIA DEL SERVIDOR],0)</f>
        <v>0</v>
      </c>
      <c r="J22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29" s="103" t="e">
        <f>IF(ISTEXT(Tabla15[[#This Row],[CARRERA]]),Tabla15[[#This Row],[CARRERA]],Tabla15[[#This Row],[STATUS_01]])</f>
        <v>#REF!</v>
      </c>
      <c r="L229" s="41">
        <f>_xlfn.XLOOKUP(Tabla15[[#This Row],[CODIGO]],Tabla20[CODIGO],Tabla20[sbruto])</f>
        <v>10000</v>
      </c>
      <c r="M229" s="101">
        <f>_xlfn.XLOOKUP(Tabla15[[#This Row],[CODIGO]],Tabla20[CODIGO],Tabla20[Otros Descuentos])</f>
        <v>0</v>
      </c>
      <c r="N229" s="109">
        <f>_xlfn.XLOOKUP(Tabla15[[#This Row],[CODIGO]],Tabla20[CODIGO],Tabla20[sneto])</f>
        <v>10000</v>
      </c>
      <c r="O229" s="101" t="str">
        <f>_xlfn.XLOOKUP(Tabla15[[#This Row],[CODIGO]],Tabla20[CODIGO],Tabla20[PERIODO])</f>
        <v>08-2023</v>
      </c>
      <c r="P229" s="41">
        <f>Tabla15[[#This Row],[sbruto]]-SUM(Tabla15[[#This Row],[ISR]:[AFP]])-Tabla15[[#This Row],[SNETO]]</f>
        <v>0</v>
      </c>
      <c r="Q229" s="41">
        <f>_xlfn.XLOOKUP(Tabla15[[#This Row],[CODIGO]],Tabla20[CODIGO],Tabla20[ADP])</f>
        <v>0</v>
      </c>
      <c r="R229" s="99" t="str">
        <f>_xlfn.XLOOKUP(Tabla15[[#This Row],[cedula]],EMPXSEXO[NODOC],EMPXSEXO[GENERO])</f>
        <v>M</v>
      </c>
      <c r="S229" s="123" t="e">
        <f>_xlfn.XLOOKUP(Tabla15[[#This Row],[nomdepto2]],Tabla21[LUGAR],Tabla21[CODLUGAR])</f>
        <v>#REF!</v>
      </c>
      <c r="T229">
        <v>1301</v>
      </c>
    </row>
    <row r="230" spans="1:20" hidden="1">
      <c r="A230" s="99" t="s">
        <v>2464</v>
      </c>
      <c r="B230" s="99" t="s">
        <v>3090</v>
      </c>
      <c r="C230" s="99" t="s">
        <v>2493</v>
      </c>
      <c r="D230" s="99" t="str">
        <f>Tabla15[[#This Row],[cedula]]&amp;Tabla15[[#This Row],[prog]]&amp;LEFT(Tabla15[[#This Row],[TIPO]],3)</f>
        <v>0160014948601SEG</v>
      </c>
      <c r="E230" s="99" t="e">
        <f>_xlfn.XLOOKUP(Tabla15[[#This Row],[CODIGO]],#REF!,#REF!,_xlfn.XLOOKUP(Tabla15[[#This Row],[CODIGO]],Tabla20[CODIGO],Tabla20[nombre],"BUSCAR"))</f>
        <v>#REF!</v>
      </c>
      <c r="F230" s="100" t="e">
        <f>_xlfn.XLOOKUP(Tabla15[[#This Row],[CODIGO]],#REF!,#REF!,_xlfn.XLOOKUP(Tabla15[[#This Row],[CODIGO]],Tabla20[CODIGO],Tabla20[cargo],"BUSCAR"))</f>
        <v>#REF!</v>
      </c>
      <c r="G230" s="110" t="e">
        <f>_xlfn.XLOOKUP(Tabla15[[#This Row],[cedula]],#REF!,#REF!,"X")</f>
        <v>#REF!</v>
      </c>
      <c r="H230" s="100" t="str">
        <f>_xlfn.XLOOKUP(Tabla15[[#This Row],[ctapresup]],TBLTIPO[cta],TBLTIPO[Tipo Empleado])</f>
        <v>SEGURIDAD</v>
      </c>
      <c r="I230" s="92">
        <f>_xlfn.XLOOKUP(Tabla15[[#This Row],[cedula]],TCARRERA[CEDULA],TCARRERA[CATEGORIA DEL SERVIDOR],0)</f>
        <v>0</v>
      </c>
      <c r="J23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0" s="103" t="e">
        <f>IF(ISTEXT(Tabla15[[#This Row],[CARRERA]]),Tabla15[[#This Row],[CARRERA]],Tabla15[[#This Row],[STATUS_01]])</f>
        <v>#REF!</v>
      </c>
      <c r="L230" s="41">
        <f>_xlfn.XLOOKUP(Tabla15[[#This Row],[CODIGO]],Tabla20[CODIGO],Tabla20[sbruto])</f>
        <v>10000</v>
      </c>
      <c r="M230" s="105">
        <f>_xlfn.XLOOKUP(Tabla15[[#This Row],[CODIGO]],Tabla20[CODIGO],Tabla20[Otros Descuentos])</f>
        <v>0</v>
      </c>
      <c r="N230" s="109">
        <f>_xlfn.XLOOKUP(Tabla15[[#This Row],[CODIGO]],Tabla20[CODIGO],Tabla20[sneto])</f>
        <v>10000</v>
      </c>
      <c r="O230" s="101" t="str">
        <f>_xlfn.XLOOKUP(Tabla15[[#This Row],[CODIGO]],Tabla20[CODIGO],Tabla20[PERIODO])</f>
        <v>08-2023</v>
      </c>
      <c r="P230" s="41">
        <f>Tabla15[[#This Row],[sbruto]]-SUM(Tabla15[[#This Row],[ISR]:[AFP]])-Tabla15[[#This Row],[SNETO]]</f>
        <v>0</v>
      </c>
      <c r="Q230" s="41">
        <f>_xlfn.XLOOKUP(Tabla15[[#This Row],[CODIGO]],Tabla20[CODIGO],Tabla20[ADP])</f>
        <v>0</v>
      </c>
      <c r="R230" s="99" t="str">
        <f>_xlfn.XLOOKUP(Tabla15[[#This Row],[cedula]],EMPXSEXO[NODOC],EMPXSEXO[GENERO])</f>
        <v>F</v>
      </c>
      <c r="S230" s="123" t="e">
        <f>_xlfn.XLOOKUP(Tabla15[[#This Row],[nomdepto2]],Tabla21[LUGAR],Tabla21[CODLUGAR])</f>
        <v>#REF!</v>
      </c>
      <c r="T230">
        <v>1303</v>
      </c>
    </row>
    <row r="231" spans="1:20" hidden="1">
      <c r="A231" s="99" t="s">
        <v>2464</v>
      </c>
      <c r="B231" s="99" t="s">
        <v>2443</v>
      </c>
      <c r="C231" s="99" t="s">
        <v>2493</v>
      </c>
      <c r="D231" s="99" t="str">
        <f>Tabla15[[#This Row],[cedula]]&amp;Tabla15[[#This Row],[prog]]&amp;LEFT(Tabla15[[#This Row],[TIPO]],3)</f>
        <v>0160019768301SEG</v>
      </c>
      <c r="E231" s="99" t="e">
        <f>_xlfn.XLOOKUP(Tabla15[[#This Row],[CODIGO]],#REF!,#REF!,_xlfn.XLOOKUP(Tabla15[[#This Row],[CODIGO]],Tabla20[CODIGO],Tabla20[nombre],"BUSCAR"))</f>
        <v>#REF!</v>
      </c>
      <c r="F231" s="100" t="e">
        <f>_xlfn.XLOOKUP(Tabla15[[#This Row],[CODIGO]],#REF!,#REF!,_xlfn.XLOOKUP(Tabla15[[#This Row],[CODIGO]],Tabla20[CODIGO],Tabla20[cargo],"BUSCAR"))</f>
        <v>#REF!</v>
      </c>
      <c r="G231" s="110" t="e">
        <f>_xlfn.XLOOKUP(Tabla15[[#This Row],[cedula]],#REF!,#REF!,"X")</f>
        <v>#REF!</v>
      </c>
      <c r="H231" s="100" t="str">
        <f>_xlfn.XLOOKUP(Tabla15[[#This Row],[ctapresup]],TBLTIPO[cta],TBLTIPO[Tipo Empleado])</f>
        <v>SEGURIDAD</v>
      </c>
      <c r="I231" s="92">
        <f>_xlfn.XLOOKUP(Tabla15[[#This Row],[cedula]],TCARRERA[CEDULA],TCARRERA[CATEGORIA DEL SERVIDOR],0)</f>
        <v>0</v>
      </c>
      <c r="J23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1" s="103" t="e">
        <f>IF(ISTEXT(Tabla15[[#This Row],[CARRERA]]),Tabla15[[#This Row],[CARRERA]],Tabla15[[#This Row],[STATUS_01]])</f>
        <v>#REF!</v>
      </c>
      <c r="L231" s="41">
        <f>_xlfn.XLOOKUP(Tabla15[[#This Row],[CODIGO]],Tabla20[CODIGO],Tabla20[sbruto])</f>
        <v>10000</v>
      </c>
      <c r="M231" s="101">
        <f>_xlfn.XLOOKUP(Tabla15[[#This Row],[CODIGO]],Tabla20[CODIGO],Tabla20[Otros Descuentos])</f>
        <v>0</v>
      </c>
      <c r="N231" s="109">
        <f>_xlfn.XLOOKUP(Tabla15[[#This Row],[CODIGO]],Tabla20[CODIGO],Tabla20[sneto])</f>
        <v>10000</v>
      </c>
      <c r="O231" s="101" t="str">
        <f>_xlfn.XLOOKUP(Tabla15[[#This Row],[CODIGO]],Tabla20[CODIGO],Tabla20[PERIODO])</f>
        <v>08-2023</v>
      </c>
      <c r="P231" s="41">
        <f>Tabla15[[#This Row],[sbruto]]-SUM(Tabla15[[#This Row],[ISR]:[AFP]])-Tabla15[[#This Row],[SNETO]]</f>
        <v>0</v>
      </c>
      <c r="Q231" s="41">
        <f>_xlfn.XLOOKUP(Tabla15[[#This Row],[CODIGO]],Tabla20[CODIGO],Tabla20[ADP])</f>
        <v>0</v>
      </c>
      <c r="R231" s="99" t="str">
        <f>_xlfn.XLOOKUP(Tabla15[[#This Row],[cedula]],EMPXSEXO[NODOC],EMPXSEXO[GENERO])</f>
        <v>M</v>
      </c>
      <c r="S231" s="123" t="e">
        <f>_xlfn.XLOOKUP(Tabla15[[#This Row],[nomdepto2]],Tabla21[LUGAR],Tabla21[CODLUGAR])</f>
        <v>#REF!</v>
      </c>
      <c r="T231">
        <v>1305</v>
      </c>
    </row>
    <row r="232" spans="1:20" hidden="1">
      <c r="A232" s="99" t="s">
        <v>2464</v>
      </c>
      <c r="B232" s="99" t="s">
        <v>3464</v>
      </c>
      <c r="C232" s="99" t="s">
        <v>2493</v>
      </c>
      <c r="D232" s="99" t="str">
        <f>Tabla15[[#This Row],[cedula]]&amp;Tabla15[[#This Row],[prog]]&amp;LEFT(Tabla15[[#This Row],[TIPO]],3)</f>
        <v>0180065977101SEG</v>
      </c>
      <c r="E232" s="99" t="e">
        <f>_xlfn.XLOOKUP(Tabla15[[#This Row],[CODIGO]],#REF!,#REF!,_xlfn.XLOOKUP(Tabla15[[#This Row],[CODIGO]],Tabla20[CODIGO],Tabla20[nombre],"BUSCAR"))</f>
        <v>#REF!</v>
      </c>
      <c r="F232" s="100" t="e">
        <f>_xlfn.XLOOKUP(Tabla15[[#This Row],[CODIGO]],#REF!,#REF!,_xlfn.XLOOKUP(Tabla15[[#This Row],[CODIGO]],Tabla20[CODIGO],Tabla20[cargo],"BUSCAR"))</f>
        <v>#REF!</v>
      </c>
      <c r="G232" s="110" t="e">
        <f>_xlfn.XLOOKUP(Tabla15[[#This Row],[cedula]],#REF!,#REF!,"X")</f>
        <v>#REF!</v>
      </c>
      <c r="H232" s="100" t="str">
        <f>_xlfn.XLOOKUP(Tabla15[[#This Row],[ctapresup]],TBLTIPO[cta],TBLTIPO[Tipo Empleado])</f>
        <v>SEGURIDAD</v>
      </c>
      <c r="I232" s="92">
        <f>_xlfn.XLOOKUP(Tabla15[[#This Row],[cedula]],TCARRERA[CEDULA],TCARRERA[CATEGORIA DEL SERVIDOR],0)</f>
        <v>0</v>
      </c>
      <c r="J23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2" s="103" t="e">
        <f>IF(ISTEXT(Tabla15[[#This Row],[CARRERA]]),Tabla15[[#This Row],[CARRERA]],Tabla15[[#This Row],[STATUS_01]])</f>
        <v>#REF!</v>
      </c>
      <c r="L232" s="41">
        <f>_xlfn.XLOOKUP(Tabla15[[#This Row],[CODIGO]],Tabla20[CODIGO],Tabla20[sbruto])</f>
        <v>10000</v>
      </c>
      <c r="M232" s="101">
        <f>_xlfn.XLOOKUP(Tabla15[[#This Row],[CODIGO]],Tabla20[CODIGO],Tabla20[Otros Descuentos])</f>
        <v>0</v>
      </c>
      <c r="N232" s="109">
        <f>_xlfn.XLOOKUP(Tabla15[[#This Row],[CODIGO]],Tabla20[CODIGO],Tabla20[sneto])</f>
        <v>10000</v>
      </c>
      <c r="O232" s="101" t="str">
        <f>_xlfn.XLOOKUP(Tabla15[[#This Row],[CODIGO]],Tabla20[CODIGO],Tabla20[PERIODO])</f>
        <v>08-2023</v>
      </c>
      <c r="P232" s="41">
        <f>Tabla15[[#This Row],[sbruto]]-SUM(Tabla15[[#This Row],[ISR]:[AFP]])-Tabla15[[#This Row],[SNETO]]</f>
        <v>0</v>
      </c>
      <c r="Q232" s="41">
        <f>_xlfn.XLOOKUP(Tabla15[[#This Row],[CODIGO]],Tabla20[CODIGO],Tabla20[ADP])</f>
        <v>0</v>
      </c>
      <c r="R232" s="99" t="str">
        <f>_xlfn.XLOOKUP(Tabla15[[#This Row],[cedula]],EMPXSEXO[NODOC],EMPXSEXO[GENERO])</f>
        <v>M</v>
      </c>
      <c r="S232" s="123" t="e">
        <f>_xlfn.XLOOKUP(Tabla15[[#This Row],[nomdepto2]],Tabla21[LUGAR],Tabla21[CODLUGAR])</f>
        <v>#REF!</v>
      </c>
      <c r="T232">
        <v>1306</v>
      </c>
    </row>
    <row r="233" spans="1:20" hidden="1">
      <c r="A233" s="99" t="s">
        <v>2464</v>
      </c>
      <c r="B233" s="99" t="s">
        <v>2445</v>
      </c>
      <c r="C233" s="99" t="s">
        <v>2493</v>
      </c>
      <c r="D233" s="99" t="str">
        <f>Tabla15[[#This Row],[cedula]]&amp;Tabla15[[#This Row],[prog]]&amp;LEFT(Tabla15[[#This Row],[TIPO]],3)</f>
        <v>1100005019201SEG</v>
      </c>
      <c r="E233" s="99" t="e">
        <f>_xlfn.XLOOKUP(Tabla15[[#This Row],[CODIGO]],#REF!,#REF!,_xlfn.XLOOKUP(Tabla15[[#This Row],[CODIGO]],Tabla20[CODIGO],Tabla20[nombre],"BUSCAR"))</f>
        <v>#REF!</v>
      </c>
      <c r="F233" s="100" t="e">
        <f>_xlfn.XLOOKUP(Tabla15[[#This Row],[CODIGO]],#REF!,#REF!,_xlfn.XLOOKUP(Tabla15[[#This Row],[CODIGO]],Tabla20[CODIGO],Tabla20[cargo],"BUSCAR"))</f>
        <v>#REF!</v>
      </c>
      <c r="G233" s="110" t="e">
        <f>_xlfn.XLOOKUP(Tabla15[[#This Row],[cedula]],#REF!,#REF!,"X")</f>
        <v>#REF!</v>
      </c>
      <c r="H233" s="100" t="str">
        <f>_xlfn.XLOOKUP(Tabla15[[#This Row],[ctapresup]],TBLTIPO[cta],TBLTIPO[Tipo Empleado])</f>
        <v>SEGURIDAD</v>
      </c>
      <c r="I233" s="92">
        <f>_xlfn.XLOOKUP(Tabla15[[#This Row],[cedula]],TCARRERA[CEDULA],TCARRERA[CATEGORIA DEL SERVIDOR],0)</f>
        <v>0</v>
      </c>
      <c r="J23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3" s="103" t="e">
        <f>IF(ISTEXT(Tabla15[[#This Row],[CARRERA]]),Tabla15[[#This Row],[CARRERA]],Tabla15[[#This Row],[STATUS_01]])</f>
        <v>#REF!</v>
      </c>
      <c r="L233" s="41">
        <f>_xlfn.XLOOKUP(Tabla15[[#This Row],[CODIGO]],Tabla20[CODIGO],Tabla20[sbruto])</f>
        <v>10000</v>
      </c>
      <c r="M233" s="105">
        <f>_xlfn.XLOOKUP(Tabla15[[#This Row],[CODIGO]],Tabla20[CODIGO],Tabla20[Otros Descuentos])</f>
        <v>0</v>
      </c>
      <c r="N233" s="109">
        <f>_xlfn.XLOOKUP(Tabla15[[#This Row],[CODIGO]],Tabla20[CODIGO],Tabla20[sneto])</f>
        <v>10000</v>
      </c>
      <c r="O233" s="101" t="str">
        <f>_xlfn.XLOOKUP(Tabla15[[#This Row],[CODIGO]],Tabla20[CODIGO],Tabla20[PERIODO])</f>
        <v>08-2023</v>
      </c>
      <c r="P233" s="41">
        <f>Tabla15[[#This Row],[sbruto]]-SUM(Tabla15[[#This Row],[ISR]:[AFP]])-Tabla15[[#This Row],[SNETO]]</f>
        <v>0</v>
      </c>
      <c r="Q233" s="41">
        <f>_xlfn.XLOOKUP(Tabla15[[#This Row],[CODIGO]],Tabla20[CODIGO],Tabla20[ADP])</f>
        <v>0</v>
      </c>
      <c r="R233" s="99" t="str">
        <f>_xlfn.XLOOKUP(Tabla15[[#This Row],[cedula]],EMPXSEXO[NODOC],EMPXSEXO[GENERO])</f>
        <v>M</v>
      </c>
      <c r="S233" s="123" t="e">
        <f>_xlfn.XLOOKUP(Tabla15[[#This Row],[nomdepto2]],Tabla21[LUGAR],Tabla21[CODLUGAR])</f>
        <v>#REF!</v>
      </c>
      <c r="T233">
        <v>1308</v>
      </c>
    </row>
    <row r="234" spans="1:20" hidden="1">
      <c r="A234" s="99" t="s">
        <v>2464</v>
      </c>
      <c r="B234" s="99" t="s">
        <v>2637</v>
      </c>
      <c r="C234" s="99" t="s">
        <v>2493</v>
      </c>
      <c r="D234" s="99" t="str">
        <f>Tabla15[[#This Row],[cedula]]&amp;Tabla15[[#This Row],[prog]]&amp;LEFT(Tabla15[[#This Row],[TIPO]],3)</f>
        <v>4021436762101SEG</v>
      </c>
      <c r="E234" s="99" t="e">
        <f>_xlfn.XLOOKUP(Tabla15[[#This Row],[CODIGO]],#REF!,#REF!,_xlfn.XLOOKUP(Tabla15[[#This Row],[CODIGO]],Tabla20[CODIGO],Tabla20[nombre],"BUSCAR"))</f>
        <v>#REF!</v>
      </c>
      <c r="F234" s="100" t="e">
        <f>_xlfn.XLOOKUP(Tabla15[[#This Row],[CODIGO]],#REF!,#REF!,_xlfn.XLOOKUP(Tabla15[[#This Row],[CODIGO]],Tabla20[CODIGO],Tabla20[cargo],"BUSCAR"))</f>
        <v>#REF!</v>
      </c>
      <c r="G234" s="110" t="e">
        <f>_xlfn.XLOOKUP(Tabla15[[#This Row],[cedula]],#REF!,#REF!,"X")</f>
        <v>#REF!</v>
      </c>
      <c r="H234" s="100" t="str">
        <f>_xlfn.XLOOKUP(Tabla15[[#This Row],[ctapresup]],TBLTIPO[cta],TBLTIPO[Tipo Empleado])</f>
        <v>SEGURIDAD</v>
      </c>
      <c r="I234" s="92">
        <f>_xlfn.XLOOKUP(Tabla15[[#This Row],[cedula]],TCARRERA[CEDULA],TCARRERA[CATEGORIA DEL SERVIDOR],0)</f>
        <v>0</v>
      </c>
      <c r="J23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4" s="103" t="e">
        <f>IF(ISTEXT(Tabla15[[#This Row],[CARRERA]]),Tabla15[[#This Row],[CARRERA]],Tabla15[[#This Row],[STATUS_01]])</f>
        <v>#REF!</v>
      </c>
      <c r="L234" s="41">
        <f>_xlfn.XLOOKUP(Tabla15[[#This Row],[CODIGO]],Tabla20[CODIGO],Tabla20[sbruto])</f>
        <v>10000</v>
      </c>
      <c r="M234" s="105">
        <f>_xlfn.XLOOKUP(Tabla15[[#This Row],[CODIGO]],Tabla20[CODIGO],Tabla20[Otros Descuentos])</f>
        <v>0</v>
      </c>
      <c r="N234" s="109">
        <f>_xlfn.XLOOKUP(Tabla15[[#This Row],[CODIGO]],Tabla20[CODIGO],Tabla20[sneto])</f>
        <v>10000</v>
      </c>
      <c r="O234" s="101" t="str">
        <f>_xlfn.XLOOKUP(Tabla15[[#This Row],[CODIGO]],Tabla20[CODIGO],Tabla20[PERIODO])</f>
        <v>08-2023</v>
      </c>
      <c r="P234" s="41">
        <f>Tabla15[[#This Row],[sbruto]]-SUM(Tabla15[[#This Row],[ISR]:[AFP]])-Tabla15[[#This Row],[SNETO]]</f>
        <v>0</v>
      </c>
      <c r="Q234" s="41">
        <f>_xlfn.XLOOKUP(Tabla15[[#This Row],[CODIGO]],Tabla20[CODIGO],Tabla20[ADP])</f>
        <v>0</v>
      </c>
      <c r="R234" s="99" t="str">
        <f>_xlfn.XLOOKUP(Tabla15[[#This Row],[cedula]],EMPXSEXO[NODOC],EMPXSEXO[GENERO])</f>
        <v>M</v>
      </c>
      <c r="S234" s="123" t="e">
        <f>_xlfn.XLOOKUP(Tabla15[[#This Row],[nomdepto2]],Tabla21[LUGAR],Tabla21[CODLUGAR])</f>
        <v>#REF!</v>
      </c>
      <c r="T234">
        <v>1310</v>
      </c>
    </row>
    <row r="235" spans="1:20" hidden="1">
      <c r="A235" s="99" t="s">
        <v>2464</v>
      </c>
      <c r="B235" s="99" t="s">
        <v>2447</v>
      </c>
      <c r="C235" s="99" t="s">
        <v>2493</v>
      </c>
      <c r="D235" s="99" t="str">
        <f>Tabla15[[#This Row],[cedula]]&amp;Tabla15[[#This Row],[prog]]&amp;LEFT(Tabla15[[#This Row],[TIPO]],3)</f>
        <v>0750011361301SEG</v>
      </c>
      <c r="E235" s="99" t="e">
        <f>_xlfn.XLOOKUP(Tabla15[[#This Row],[CODIGO]],#REF!,#REF!,_xlfn.XLOOKUP(Tabla15[[#This Row],[CODIGO]],Tabla20[CODIGO],Tabla20[nombre],"BUSCAR"))</f>
        <v>#REF!</v>
      </c>
      <c r="F235" s="100" t="e">
        <f>_xlfn.XLOOKUP(Tabla15[[#This Row],[CODIGO]],#REF!,#REF!,_xlfn.XLOOKUP(Tabla15[[#This Row],[CODIGO]],Tabla20[CODIGO],Tabla20[cargo],"BUSCAR"))</f>
        <v>#REF!</v>
      </c>
      <c r="G235" s="110" t="e">
        <f>_xlfn.XLOOKUP(Tabla15[[#This Row],[cedula]],#REF!,#REF!,"X")</f>
        <v>#REF!</v>
      </c>
      <c r="H235" s="100" t="str">
        <f>_xlfn.XLOOKUP(Tabla15[[#This Row],[ctapresup]],TBLTIPO[cta],TBLTIPO[Tipo Empleado])</f>
        <v>SEGURIDAD</v>
      </c>
      <c r="I235" s="92">
        <f>_xlfn.XLOOKUP(Tabla15[[#This Row],[cedula]],TCARRERA[CEDULA],TCARRERA[CATEGORIA DEL SERVIDOR],0)</f>
        <v>0</v>
      </c>
      <c r="J23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5" s="103" t="e">
        <f>IF(ISTEXT(Tabla15[[#This Row],[CARRERA]]),Tabla15[[#This Row],[CARRERA]],Tabla15[[#This Row],[STATUS_01]])</f>
        <v>#REF!</v>
      </c>
      <c r="L235" s="41">
        <f>_xlfn.XLOOKUP(Tabla15[[#This Row],[CODIGO]],Tabla20[CODIGO],Tabla20[sbruto])</f>
        <v>10000</v>
      </c>
      <c r="M235" s="101">
        <f>_xlfn.XLOOKUP(Tabla15[[#This Row],[CODIGO]],Tabla20[CODIGO],Tabla20[Otros Descuentos])</f>
        <v>0</v>
      </c>
      <c r="N235" s="109">
        <f>_xlfn.XLOOKUP(Tabla15[[#This Row],[CODIGO]],Tabla20[CODIGO],Tabla20[sneto])</f>
        <v>10000</v>
      </c>
      <c r="O235" s="101" t="str">
        <f>_xlfn.XLOOKUP(Tabla15[[#This Row],[CODIGO]],Tabla20[CODIGO],Tabla20[PERIODO])</f>
        <v>08-2023</v>
      </c>
      <c r="P235" s="41">
        <f>Tabla15[[#This Row],[sbruto]]-SUM(Tabla15[[#This Row],[ISR]:[AFP]])-Tabla15[[#This Row],[SNETO]]</f>
        <v>0</v>
      </c>
      <c r="Q235" s="41">
        <f>_xlfn.XLOOKUP(Tabla15[[#This Row],[CODIGO]],Tabla20[CODIGO],Tabla20[ADP])</f>
        <v>0</v>
      </c>
      <c r="R235" s="99" t="str">
        <f>_xlfn.XLOOKUP(Tabla15[[#This Row],[cedula]],EMPXSEXO[NODOC],EMPXSEXO[GENERO])</f>
        <v>M</v>
      </c>
      <c r="S235" s="123" t="e">
        <f>_xlfn.XLOOKUP(Tabla15[[#This Row],[nomdepto2]],Tabla21[LUGAR],Tabla21[CODLUGAR])</f>
        <v>#REF!</v>
      </c>
      <c r="T235">
        <v>1311</v>
      </c>
    </row>
    <row r="236" spans="1:20" hidden="1">
      <c r="A236" s="99" t="s">
        <v>2464</v>
      </c>
      <c r="B236" s="99" t="s">
        <v>2450</v>
      </c>
      <c r="C236" s="99" t="s">
        <v>2493</v>
      </c>
      <c r="D236" s="99" t="str">
        <f>Tabla15[[#This Row],[cedula]]&amp;Tabla15[[#This Row],[prog]]&amp;LEFT(Tabla15[[#This Row],[TIPO]],3)</f>
        <v>4022694375701SEG</v>
      </c>
      <c r="E236" s="99" t="e">
        <f>_xlfn.XLOOKUP(Tabla15[[#This Row],[CODIGO]],#REF!,#REF!,_xlfn.XLOOKUP(Tabla15[[#This Row],[CODIGO]],Tabla20[CODIGO],Tabla20[nombre],"BUSCAR"))</f>
        <v>#REF!</v>
      </c>
      <c r="F236" s="100" t="e">
        <f>_xlfn.XLOOKUP(Tabla15[[#This Row],[CODIGO]],#REF!,#REF!,_xlfn.XLOOKUP(Tabla15[[#This Row],[CODIGO]],Tabla20[CODIGO],Tabla20[cargo],"BUSCAR"))</f>
        <v>#REF!</v>
      </c>
      <c r="G236" s="110" t="e">
        <f>_xlfn.XLOOKUP(Tabla15[[#This Row],[cedula]],#REF!,#REF!,"X")</f>
        <v>#REF!</v>
      </c>
      <c r="H236" s="100" t="str">
        <f>_xlfn.XLOOKUP(Tabla15[[#This Row],[ctapresup]],TBLTIPO[cta],TBLTIPO[Tipo Empleado])</f>
        <v>SEGURIDAD</v>
      </c>
      <c r="I236" s="92">
        <f>_xlfn.XLOOKUP(Tabla15[[#This Row],[cedula]],TCARRERA[CEDULA],TCARRERA[CATEGORIA DEL SERVIDOR],0)</f>
        <v>0</v>
      </c>
      <c r="J23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6" s="103" t="e">
        <f>IF(ISTEXT(Tabla15[[#This Row],[CARRERA]]),Tabla15[[#This Row],[CARRERA]],Tabla15[[#This Row],[STATUS_01]])</f>
        <v>#REF!</v>
      </c>
      <c r="L236" s="41">
        <f>_xlfn.XLOOKUP(Tabla15[[#This Row],[CODIGO]],Tabla20[CODIGO],Tabla20[sbruto])</f>
        <v>10000</v>
      </c>
      <c r="M236" s="101">
        <f>_xlfn.XLOOKUP(Tabla15[[#This Row],[CODIGO]],Tabla20[CODIGO],Tabla20[Otros Descuentos])</f>
        <v>0</v>
      </c>
      <c r="N236" s="109">
        <f>_xlfn.XLOOKUP(Tabla15[[#This Row],[CODIGO]],Tabla20[CODIGO],Tabla20[sneto])</f>
        <v>10000</v>
      </c>
      <c r="O236" s="101" t="str">
        <f>_xlfn.XLOOKUP(Tabla15[[#This Row],[CODIGO]],Tabla20[CODIGO],Tabla20[PERIODO])</f>
        <v>08-2023</v>
      </c>
      <c r="P236" s="41">
        <f>Tabla15[[#This Row],[sbruto]]-SUM(Tabla15[[#This Row],[ISR]:[AFP]])-Tabla15[[#This Row],[SNETO]]</f>
        <v>0</v>
      </c>
      <c r="Q236" s="41">
        <f>_xlfn.XLOOKUP(Tabla15[[#This Row],[CODIGO]],Tabla20[CODIGO],Tabla20[ADP])</f>
        <v>0</v>
      </c>
      <c r="R236" s="99" t="str">
        <f>_xlfn.XLOOKUP(Tabla15[[#This Row],[cedula]],EMPXSEXO[NODOC],EMPXSEXO[GENERO])</f>
        <v>M</v>
      </c>
      <c r="S236" s="123" t="e">
        <f>_xlfn.XLOOKUP(Tabla15[[#This Row],[nomdepto2]],Tabla21[LUGAR],Tabla21[CODLUGAR])</f>
        <v>#REF!</v>
      </c>
      <c r="T236">
        <v>1313</v>
      </c>
    </row>
    <row r="237" spans="1:20" hidden="1">
      <c r="A237" s="99" t="s">
        <v>2464</v>
      </c>
      <c r="B237" s="99" t="s">
        <v>3422</v>
      </c>
      <c r="C237" s="99" t="s">
        <v>2493</v>
      </c>
      <c r="D237" s="99" t="str">
        <f>Tabla15[[#This Row],[cedula]]&amp;Tabla15[[#This Row],[prog]]&amp;LEFT(Tabla15[[#This Row],[TIPO]],3)</f>
        <v>0770006660301SEG</v>
      </c>
      <c r="E237" s="99" t="e">
        <f>_xlfn.XLOOKUP(Tabla15[[#This Row],[CODIGO]],#REF!,#REF!,_xlfn.XLOOKUP(Tabla15[[#This Row],[CODIGO]],Tabla20[CODIGO],Tabla20[nombre],"BUSCAR"))</f>
        <v>#REF!</v>
      </c>
      <c r="F237" s="100" t="e">
        <f>_xlfn.XLOOKUP(Tabla15[[#This Row],[CODIGO]],#REF!,#REF!,_xlfn.XLOOKUP(Tabla15[[#This Row],[CODIGO]],Tabla20[CODIGO],Tabla20[cargo],"BUSCAR"))</f>
        <v>#REF!</v>
      </c>
      <c r="G237" s="110" t="e">
        <f>_xlfn.XLOOKUP(Tabla15[[#This Row],[cedula]],#REF!,#REF!,"X")</f>
        <v>#REF!</v>
      </c>
      <c r="H237" s="100" t="str">
        <f>_xlfn.XLOOKUP(Tabla15[[#This Row],[ctapresup]],TBLTIPO[cta],TBLTIPO[Tipo Empleado])</f>
        <v>SEGURIDAD</v>
      </c>
      <c r="I237" s="92">
        <f>_xlfn.XLOOKUP(Tabla15[[#This Row],[cedula]],TCARRERA[CEDULA],TCARRERA[CATEGORIA DEL SERVIDOR],0)</f>
        <v>0</v>
      </c>
      <c r="J23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7" s="103" t="e">
        <f>IF(ISTEXT(Tabla15[[#This Row],[CARRERA]]),Tabla15[[#This Row],[CARRERA]],Tabla15[[#This Row],[STATUS_01]])</f>
        <v>#REF!</v>
      </c>
      <c r="L237" s="41">
        <f>_xlfn.XLOOKUP(Tabla15[[#This Row],[CODIGO]],Tabla20[CODIGO],Tabla20[sbruto])</f>
        <v>10000</v>
      </c>
      <c r="M237" s="122">
        <f>_xlfn.XLOOKUP(Tabla15[[#This Row],[CODIGO]],Tabla20[CODIGO],Tabla20[Otros Descuentos])</f>
        <v>0</v>
      </c>
      <c r="N237" s="109">
        <f>_xlfn.XLOOKUP(Tabla15[[#This Row],[CODIGO]],Tabla20[CODIGO],Tabla20[sneto])</f>
        <v>10000</v>
      </c>
      <c r="O237" s="101" t="str">
        <f>_xlfn.XLOOKUP(Tabla15[[#This Row],[CODIGO]],Tabla20[CODIGO],Tabla20[PERIODO])</f>
        <v>08-2023</v>
      </c>
      <c r="P237" s="41">
        <f>Tabla15[[#This Row],[sbruto]]-SUM(Tabla15[[#This Row],[ISR]:[AFP]])-Tabla15[[#This Row],[SNETO]]</f>
        <v>0</v>
      </c>
      <c r="Q237" s="41">
        <f>_xlfn.XLOOKUP(Tabla15[[#This Row],[CODIGO]],Tabla20[CODIGO],Tabla20[ADP])</f>
        <v>0</v>
      </c>
      <c r="R237" s="99" t="str">
        <f>_xlfn.XLOOKUP(Tabla15[[#This Row],[cedula]],EMPXSEXO[NODOC],EMPXSEXO[GENERO])</f>
        <v>M</v>
      </c>
      <c r="S237" s="123" t="e">
        <f>_xlfn.XLOOKUP(Tabla15[[#This Row],[nomdepto2]],Tabla21[LUGAR],Tabla21[CODLUGAR])</f>
        <v>#REF!</v>
      </c>
      <c r="T237">
        <v>1314</v>
      </c>
    </row>
    <row r="238" spans="1:20" hidden="1">
      <c r="A238" s="99" t="s">
        <v>2464</v>
      </c>
      <c r="B238" s="99" t="s">
        <v>2451</v>
      </c>
      <c r="C238" s="99" t="s">
        <v>2493</v>
      </c>
      <c r="D238" s="99" t="str">
        <f>Tabla15[[#This Row],[cedula]]&amp;Tabla15[[#This Row],[prog]]&amp;LEFT(Tabla15[[#This Row],[TIPO]],3)</f>
        <v>0440025509901SEG</v>
      </c>
      <c r="E238" s="99" t="e">
        <f>_xlfn.XLOOKUP(Tabla15[[#This Row],[CODIGO]],#REF!,#REF!,_xlfn.XLOOKUP(Tabla15[[#This Row],[CODIGO]],Tabla20[CODIGO],Tabla20[nombre],"BUSCAR"))</f>
        <v>#REF!</v>
      </c>
      <c r="F238" s="100" t="e">
        <f>_xlfn.XLOOKUP(Tabla15[[#This Row],[CODIGO]],#REF!,#REF!,_xlfn.XLOOKUP(Tabla15[[#This Row],[CODIGO]],Tabla20[CODIGO],Tabla20[cargo],"BUSCAR"))</f>
        <v>#REF!</v>
      </c>
      <c r="G238" s="110" t="e">
        <f>_xlfn.XLOOKUP(Tabla15[[#This Row],[cedula]],#REF!,#REF!,"X")</f>
        <v>#REF!</v>
      </c>
      <c r="H238" s="100" t="str">
        <f>_xlfn.XLOOKUP(Tabla15[[#This Row],[ctapresup]],TBLTIPO[cta],TBLTIPO[Tipo Empleado])</f>
        <v>SEGURIDAD</v>
      </c>
      <c r="I238" s="92">
        <f>_xlfn.XLOOKUP(Tabla15[[#This Row],[cedula]],TCARRERA[CEDULA],TCARRERA[CATEGORIA DEL SERVIDOR],0)</f>
        <v>0</v>
      </c>
      <c r="J23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8" s="103" t="e">
        <f>IF(ISTEXT(Tabla15[[#This Row],[CARRERA]]),Tabla15[[#This Row],[CARRERA]],Tabla15[[#This Row],[STATUS_01]])</f>
        <v>#REF!</v>
      </c>
      <c r="L238" s="41">
        <f>_xlfn.XLOOKUP(Tabla15[[#This Row],[CODIGO]],Tabla20[CODIGO],Tabla20[sbruto])</f>
        <v>10000</v>
      </c>
      <c r="M238" s="105">
        <f>_xlfn.XLOOKUP(Tabla15[[#This Row],[CODIGO]],Tabla20[CODIGO],Tabla20[Otros Descuentos])</f>
        <v>0</v>
      </c>
      <c r="N238" s="109">
        <f>_xlfn.XLOOKUP(Tabla15[[#This Row],[CODIGO]],Tabla20[CODIGO],Tabla20[sneto])</f>
        <v>10000</v>
      </c>
      <c r="O238" s="101" t="str">
        <f>_xlfn.XLOOKUP(Tabla15[[#This Row],[CODIGO]],Tabla20[CODIGO],Tabla20[PERIODO])</f>
        <v>08-2023</v>
      </c>
      <c r="P238" s="41">
        <f>Tabla15[[#This Row],[sbruto]]-SUM(Tabla15[[#This Row],[ISR]:[AFP]])-Tabla15[[#This Row],[SNETO]]</f>
        <v>0</v>
      </c>
      <c r="Q238" s="41">
        <f>_xlfn.XLOOKUP(Tabla15[[#This Row],[CODIGO]],Tabla20[CODIGO],Tabla20[ADP])</f>
        <v>0</v>
      </c>
      <c r="R238" s="99" t="str">
        <f>_xlfn.XLOOKUP(Tabla15[[#This Row],[cedula]],EMPXSEXO[NODOC],EMPXSEXO[GENERO])</f>
        <v>M</v>
      </c>
      <c r="S238" s="123" t="e">
        <f>_xlfn.XLOOKUP(Tabla15[[#This Row],[nomdepto2]],Tabla21[LUGAR],Tabla21[CODLUGAR])</f>
        <v>#REF!</v>
      </c>
      <c r="T238">
        <v>1315</v>
      </c>
    </row>
    <row r="239" spans="1:20" hidden="1">
      <c r="A239" s="99" t="s">
        <v>2464</v>
      </c>
      <c r="B239" s="99" t="s">
        <v>2453</v>
      </c>
      <c r="C239" s="99" t="s">
        <v>2493</v>
      </c>
      <c r="D239" s="99" t="str">
        <f>Tabla15[[#This Row],[cedula]]&amp;Tabla15[[#This Row],[prog]]&amp;LEFT(Tabla15[[#This Row],[TIPO]],3)</f>
        <v>0011169591201SEG</v>
      </c>
      <c r="E239" s="99" t="e">
        <f>_xlfn.XLOOKUP(Tabla15[[#This Row],[CODIGO]],#REF!,#REF!,_xlfn.XLOOKUP(Tabla15[[#This Row],[CODIGO]],Tabla20[CODIGO],Tabla20[nombre],"BUSCAR"))</f>
        <v>#REF!</v>
      </c>
      <c r="F239" s="100" t="e">
        <f>_xlfn.XLOOKUP(Tabla15[[#This Row],[CODIGO]],#REF!,#REF!,_xlfn.XLOOKUP(Tabla15[[#This Row],[CODIGO]],Tabla20[CODIGO],Tabla20[cargo],"BUSCAR"))</f>
        <v>#REF!</v>
      </c>
      <c r="G239" s="110" t="e">
        <f>_xlfn.XLOOKUP(Tabla15[[#This Row],[cedula]],#REF!,#REF!,"X")</f>
        <v>#REF!</v>
      </c>
      <c r="H239" s="100" t="str">
        <f>_xlfn.XLOOKUP(Tabla15[[#This Row],[ctapresup]],TBLTIPO[cta],TBLTIPO[Tipo Empleado])</f>
        <v>SEGURIDAD</v>
      </c>
      <c r="I239" s="92">
        <f>_xlfn.XLOOKUP(Tabla15[[#This Row],[cedula]],TCARRERA[CEDULA],TCARRERA[CATEGORIA DEL SERVIDOR],0)</f>
        <v>0</v>
      </c>
      <c r="J23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39" s="103" t="e">
        <f>IF(ISTEXT(Tabla15[[#This Row],[CARRERA]]),Tabla15[[#This Row],[CARRERA]],Tabla15[[#This Row],[STATUS_01]])</f>
        <v>#REF!</v>
      </c>
      <c r="L239" s="41">
        <f>_xlfn.XLOOKUP(Tabla15[[#This Row],[CODIGO]],Tabla20[CODIGO],Tabla20[sbruto])</f>
        <v>10000</v>
      </c>
      <c r="M239" s="122">
        <f>_xlfn.XLOOKUP(Tabla15[[#This Row],[CODIGO]],Tabla20[CODIGO],Tabla20[Otros Descuentos])</f>
        <v>0</v>
      </c>
      <c r="N239" s="109">
        <f>_xlfn.XLOOKUP(Tabla15[[#This Row],[CODIGO]],Tabla20[CODIGO],Tabla20[sneto])</f>
        <v>10000</v>
      </c>
      <c r="O239" s="101" t="str">
        <f>_xlfn.XLOOKUP(Tabla15[[#This Row],[CODIGO]],Tabla20[CODIGO],Tabla20[PERIODO])</f>
        <v>08-2023</v>
      </c>
      <c r="P239" s="41">
        <f>Tabla15[[#This Row],[sbruto]]-SUM(Tabla15[[#This Row],[ISR]:[AFP]])-Tabla15[[#This Row],[SNETO]]</f>
        <v>0</v>
      </c>
      <c r="Q239" s="41">
        <f>_xlfn.XLOOKUP(Tabla15[[#This Row],[CODIGO]],Tabla20[CODIGO],Tabla20[ADP])</f>
        <v>0</v>
      </c>
      <c r="R239" s="99" t="str">
        <f>_xlfn.XLOOKUP(Tabla15[[#This Row],[cedula]],EMPXSEXO[NODOC],EMPXSEXO[GENERO])</f>
        <v>M</v>
      </c>
      <c r="S239" s="123" t="e">
        <f>_xlfn.XLOOKUP(Tabla15[[#This Row],[nomdepto2]],Tabla21[LUGAR],Tabla21[CODLUGAR])</f>
        <v>#REF!</v>
      </c>
      <c r="T239">
        <v>1316</v>
      </c>
    </row>
    <row r="240" spans="1:20" hidden="1">
      <c r="A240" s="99" t="s">
        <v>2464</v>
      </c>
      <c r="B240" s="99" t="s">
        <v>2474</v>
      </c>
      <c r="C240" s="99" t="s">
        <v>2493</v>
      </c>
      <c r="D240" s="99" t="str">
        <f>Tabla15[[#This Row],[cedula]]&amp;Tabla15[[#This Row],[prog]]&amp;LEFT(Tabla15[[#This Row],[TIPO]],3)</f>
        <v>0110032055301SEG</v>
      </c>
      <c r="E240" s="99" t="e">
        <f>_xlfn.XLOOKUP(Tabla15[[#This Row],[CODIGO]],#REF!,#REF!,_xlfn.XLOOKUP(Tabla15[[#This Row],[CODIGO]],Tabla20[CODIGO],Tabla20[nombre],"BUSCAR"))</f>
        <v>#REF!</v>
      </c>
      <c r="F240" s="100" t="e">
        <f>_xlfn.XLOOKUP(Tabla15[[#This Row],[CODIGO]],#REF!,#REF!,_xlfn.XLOOKUP(Tabla15[[#This Row],[CODIGO]],Tabla20[CODIGO],Tabla20[cargo],"BUSCAR"))</f>
        <v>#REF!</v>
      </c>
      <c r="G240" s="110" t="e">
        <f>_xlfn.XLOOKUP(Tabla15[[#This Row],[cedula]],#REF!,#REF!,"X")</f>
        <v>#REF!</v>
      </c>
      <c r="H240" s="100" t="str">
        <f>_xlfn.XLOOKUP(Tabla15[[#This Row],[ctapresup]],TBLTIPO[cta],TBLTIPO[Tipo Empleado])</f>
        <v>SEGURIDAD</v>
      </c>
      <c r="I240" s="92">
        <f>_xlfn.XLOOKUP(Tabla15[[#This Row],[cedula]],TCARRERA[CEDULA],TCARRERA[CATEGORIA DEL SERVIDOR],0)</f>
        <v>0</v>
      </c>
      <c r="J24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0" s="103" t="e">
        <f>IF(ISTEXT(Tabla15[[#This Row],[CARRERA]]),Tabla15[[#This Row],[CARRERA]],Tabla15[[#This Row],[STATUS_01]])</f>
        <v>#REF!</v>
      </c>
      <c r="L240" s="41">
        <f>_xlfn.XLOOKUP(Tabla15[[#This Row],[CODIGO]],Tabla20[CODIGO],Tabla20[sbruto])</f>
        <v>9500</v>
      </c>
      <c r="M240" s="101">
        <f>_xlfn.XLOOKUP(Tabla15[[#This Row],[CODIGO]],Tabla20[CODIGO],Tabla20[Otros Descuentos])</f>
        <v>0</v>
      </c>
      <c r="N240" s="109">
        <f>_xlfn.XLOOKUP(Tabla15[[#This Row],[CODIGO]],Tabla20[CODIGO],Tabla20[sneto])</f>
        <v>9500</v>
      </c>
      <c r="O240" s="101" t="str">
        <f>_xlfn.XLOOKUP(Tabla15[[#This Row],[CODIGO]],Tabla20[CODIGO],Tabla20[PERIODO])</f>
        <v>08-2023</v>
      </c>
      <c r="P240" s="41">
        <f>Tabla15[[#This Row],[sbruto]]-SUM(Tabla15[[#This Row],[ISR]:[AFP]])-Tabla15[[#This Row],[SNETO]]</f>
        <v>0</v>
      </c>
      <c r="Q240" s="41">
        <f>_xlfn.XLOOKUP(Tabla15[[#This Row],[CODIGO]],Tabla20[CODIGO],Tabla20[ADP])</f>
        <v>0</v>
      </c>
      <c r="R240" s="99" t="str">
        <f>_xlfn.XLOOKUP(Tabla15[[#This Row],[cedula]],EMPXSEXO[NODOC],EMPXSEXO[GENERO])</f>
        <v>M</v>
      </c>
      <c r="S240" s="123" t="e">
        <f>_xlfn.XLOOKUP(Tabla15[[#This Row],[nomdepto2]],Tabla21[LUGAR],Tabla21[CODLUGAR])</f>
        <v>#REF!</v>
      </c>
      <c r="T240">
        <v>1273</v>
      </c>
    </row>
    <row r="241" spans="1:20" hidden="1">
      <c r="A241" s="61" t="s">
        <v>2464</v>
      </c>
      <c r="B241" s="61" t="s">
        <v>2389</v>
      </c>
      <c r="C241" s="61" t="s">
        <v>2493</v>
      </c>
      <c r="D241" s="61" t="str">
        <f>Tabla15[[#This Row],[cedula]]&amp;Tabla15[[#This Row],[prog]]&amp;LEFT(Tabla15[[#This Row],[TIPO]],3)</f>
        <v>0080032966601SEG</v>
      </c>
      <c r="E241" s="61" t="e">
        <f>_xlfn.XLOOKUP(Tabla15[[#This Row],[CODIGO]],#REF!,#REF!,_xlfn.XLOOKUP(Tabla15[[#This Row],[CODIGO]],Tabla20[CODIGO],Tabla20[nombre],"BUSCAR"))</f>
        <v>#REF!</v>
      </c>
      <c r="F241" s="61" t="e">
        <f>_xlfn.XLOOKUP(Tabla15[[#This Row],[CODIGO]],#REF!,#REF!,_xlfn.XLOOKUP(Tabla15[[#This Row],[CODIGO]],Tabla20[CODIGO],Tabla20[cargo],"BUSCAR"))</f>
        <v>#REF!</v>
      </c>
      <c r="G241" s="110" t="e">
        <f>_xlfn.XLOOKUP(Tabla15[[#This Row],[cedula]],#REF!,#REF!,"X")</f>
        <v>#REF!</v>
      </c>
      <c r="H241" s="61" t="str">
        <f>_xlfn.XLOOKUP(Tabla15[[#This Row],[ctapresup]],TBLTIPO[cta],TBLTIPO[Tipo Empleado])</f>
        <v>SEGURIDAD</v>
      </c>
      <c r="I241" s="92">
        <f>_xlfn.XLOOKUP(Tabla15[[#This Row],[cedula]],TCARRERA[CEDULA],TCARRERA[CATEGORIA DEL SERVIDOR],0)</f>
        <v>0</v>
      </c>
      <c r="J2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41" s="61" t="e">
        <f>IF(ISTEXT(Tabla15[[#This Row],[CARRERA]]),Tabla15[[#This Row],[CARRERA]],Tabla15[[#This Row],[STATUS_01]])</f>
        <v>#REF!</v>
      </c>
      <c r="L241" s="78">
        <f>_xlfn.XLOOKUP(Tabla15[[#This Row],[CODIGO]],Tabla20[CODIGO],Tabla20[sbruto])</f>
        <v>9000</v>
      </c>
      <c r="M241" s="81">
        <f>_xlfn.XLOOKUP(Tabla15[[#This Row],[CODIGO]],Tabla20[CODIGO],Tabla20[Otros Descuentos])</f>
        <v>0</v>
      </c>
      <c r="N241" s="81">
        <f>_xlfn.XLOOKUP(Tabla15[[#This Row],[CODIGO]],Tabla20[CODIGO],Tabla20[sneto])</f>
        <v>9000</v>
      </c>
      <c r="O241" s="81" t="str">
        <f>_xlfn.XLOOKUP(Tabla15[[#This Row],[CODIGO]],Tabla20[CODIGO],Tabla20[PERIODO])</f>
        <v>08-2023</v>
      </c>
      <c r="P241" s="41">
        <f>Tabla15[[#This Row],[sbruto]]-SUM(Tabla15[[#This Row],[ISR]:[AFP]])-Tabla15[[#This Row],[SNETO]]</f>
        <v>0</v>
      </c>
      <c r="Q241" s="41">
        <f>_xlfn.XLOOKUP(Tabla15[[#This Row],[CODIGO]],Tabla20[CODIGO],Tabla20[ADP])</f>
        <v>0</v>
      </c>
      <c r="R241" s="61" t="str">
        <f>_xlfn.XLOOKUP(Tabla15[[#This Row],[cedula]],EMPXSEXO[NODOC],EMPXSEXO[GENERO])</f>
        <v>F</v>
      </c>
      <c r="S241" s="61" t="e">
        <f>_xlfn.XLOOKUP(Tabla15[[#This Row],[nomdepto2]],Tabla21[LUGAR],Tabla21[CODLUGAR])</f>
        <v>#REF!</v>
      </c>
      <c r="T241">
        <v>1219</v>
      </c>
    </row>
    <row r="242" spans="1:20" hidden="1">
      <c r="A242" s="99" t="s">
        <v>2464</v>
      </c>
      <c r="B242" s="99" t="s">
        <v>3715</v>
      </c>
      <c r="C242" s="99" t="s">
        <v>2493</v>
      </c>
      <c r="D242" s="99" t="str">
        <f>Tabla15[[#This Row],[cedula]]&amp;Tabla15[[#This Row],[prog]]&amp;LEFT(Tabla15[[#This Row],[TIPO]],3)</f>
        <v>4022334244101SEG</v>
      </c>
      <c r="E242" s="99" t="e">
        <f>_xlfn.XLOOKUP(Tabla15[[#This Row],[CODIGO]],#REF!,#REF!,_xlfn.XLOOKUP(Tabla15[[#This Row],[CODIGO]],Tabla20[CODIGO],Tabla20[nombre],"BUSCAR"))</f>
        <v>#REF!</v>
      </c>
      <c r="F242" s="100" t="e">
        <f>_xlfn.XLOOKUP(Tabla15[[#This Row],[CODIGO]],#REF!,#REF!,_xlfn.XLOOKUP(Tabla15[[#This Row],[CODIGO]],Tabla20[CODIGO],Tabla20[cargo],"BUSCAR"))</f>
        <v>#REF!</v>
      </c>
      <c r="G242" s="110" t="e">
        <f>_xlfn.XLOOKUP(Tabla15[[#This Row],[cedula]],#REF!,#REF!,"X")</f>
        <v>#REF!</v>
      </c>
      <c r="H242" s="100" t="str">
        <f>_xlfn.XLOOKUP(Tabla15[[#This Row],[ctapresup]],TBLTIPO[cta],TBLTIPO[Tipo Empleado])</f>
        <v>SEGURIDAD</v>
      </c>
      <c r="I242" s="92">
        <f>_xlfn.XLOOKUP(Tabla15[[#This Row],[cedula]],TCARRERA[CEDULA],TCARRERA[CATEGORIA DEL SERVIDOR],0)</f>
        <v>0</v>
      </c>
      <c r="J24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2" s="103" t="e">
        <f>IF(ISTEXT(Tabla15[[#This Row],[CARRERA]]),Tabla15[[#This Row],[CARRERA]],Tabla15[[#This Row],[STATUS_01]])</f>
        <v>#REF!</v>
      </c>
      <c r="L242" s="41" t="e">
        <f>_xlfn.XLOOKUP(Tabla15[[#This Row],[CODIGO]],Tabla20[CODIGO],Tabla20[sbruto])</f>
        <v>#N/A</v>
      </c>
      <c r="M242" s="122" t="e">
        <f>_xlfn.XLOOKUP(Tabla15[[#This Row],[CODIGO]],Tabla20[CODIGO],Tabla20[Otros Descuentos])</f>
        <v>#N/A</v>
      </c>
      <c r="N242" s="109" t="e">
        <f>_xlfn.XLOOKUP(Tabla15[[#This Row],[CODIGO]],Tabla20[CODIGO],Tabla20[sneto])</f>
        <v>#N/A</v>
      </c>
      <c r="O242" s="101" t="e">
        <f>_xlfn.XLOOKUP(Tabla15[[#This Row],[CODIGO]],Tabla20[CODIGO],Tabla20[PERIODO])</f>
        <v>#N/A</v>
      </c>
      <c r="P242" s="41" t="e">
        <f>Tabla15[[#This Row],[sbruto]]-SUM(Tabla15[[#This Row],[ISR]:[AFP]])-Tabla15[[#This Row],[SNETO]]</f>
        <v>#N/A</v>
      </c>
      <c r="Q242" s="41" t="e">
        <f>_xlfn.XLOOKUP(Tabla15[[#This Row],[CODIGO]],Tabla20[CODIGO],Tabla20[ADP])</f>
        <v>#N/A</v>
      </c>
      <c r="R242" s="99" t="str">
        <f>_xlfn.XLOOKUP(Tabla15[[#This Row],[cedula]],EMPXSEXO[NODOC],EMPXSEXO[GENERO])</f>
        <v>F</v>
      </c>
      <c r="S242" s="123" t="e">
        <f>_xlfn.XLOOKUP(Tabla15[[#This Row],[nomdepto2]],Tabla21[LUGAR],Tabla21[CODLUGAR])</f>
        <v>#REF!</v>
      </c>
      <c r="T242">
        <v>1251</v>
      </c>
    </row>
    <row r="243" spans="1:20" hidden="1">
      <c r="A243" s="99" t="s">
        <v>2464</v>
      </c>
      <c r="B243" s="99" t="s">
        <v>2418</v>
      </c>
      <c r="C243" s="99" t="s">
        <v>2493</v>
      </c>
      <c r="D243" s="99" t="str">
        <f>Tabla15[[#This Row],[cedula]]&amp;Tabla15[[#This Row],[prog]]&amp;LEFT(Tabla15[[#This Row],[TIPO]],3)</f>
        <v>0930067995901SEG</v>
      </c>
      <c r="E243" s="99" t="e">
        <f>_xlfn.XLOOKUP(Tabla15[[#This Row],[CODIGO]],#REF!,#REF!,_xlfn.XLOOKUP(Tabla15[[#This Row],[CODIGO]],Tabla20[CODIGO],Tabla20[nombre],"BUSCAR"))</f>
        <v>#REF!</v>
      </c>
      <c r="F243" s="100" t="e">
        <f>_xlfn.XLOOKUP(Tabla15[[#This Row],[CODIGO]],#REF!,#REF!,_xlfn.XLOOKUP(Tabla15[[#This Row],[CODIGO]],Tabla20[CODIGO],Tabla20[cargo],"BUSCAR"))</f>
        <v>#REF!</v>
      </c>
      <c r="G243" s="110" t="e">
        <f>_xlfn.XLOOKUP(Tabla15[[#This Row],[cedula]],#REF!,#REF!,"X")</f>
        <v>#REF!</v>
      </c>
      <c r="H243" s="100" t="str">
        <f>_xlfn.XLOOKUP(Tabla15[[#This Row],[ctapresup]],TBLTIPO[cta],TBLTIPO[Tipo Empleado])</f>
        <v>SEGURIDAD</v>
      </c>
      <c r="I243" s="92">
        <f>_xlfn.XLOOKUP(Tabla15[[#This Row],[cedula]],TCARRERA[CEDULA],TCARRERA[CATEGORIA DEL SERVIDOR],0)</f>
        <v>0</v>
      </c>
      <c r="J24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3" s="103" t="e">
        <f>IF(ISTEXT(Tabla15[[#This Row],[CARRERA]]),Tabla15[[#This Row],[CARRERA]],Tabla15[[#This Row],[STATUS_01]])</f>
        <v>#REF!</v>
      </c>
      <c r="L243" s="41">
        <f>_xlfn.XLOOKUP(Tabla15[[#This Row],[CODIGO]],Tabla20[CODIGO],Tabla20[sbruto])</f>
        <v>9000</v>
      </c>
      <c r="M243" s="122">
        <f>_xlfn.XLOOKUP(Tabla15[[#This Row],[CODIGO]],Tabla20[CODIGO],Tabla20[Otros Descuentos])</f>
        <v>0</v>
      </c>
      <c r="N243" s="109">
        <f>_xlfn.XLOOKUP(Tabla15[[#This Row],[CODIGO]],Tabla20[CODIGO],Tabla20[sneto])</f>
        <v>9000</v>
      </c>
      <c r="O243" s="101" t="str">
        <f>_xlfn.XLOOKUP(Tabla15[[#This Row],[CODIGO]],Tabla20[CODIGO],Tabla20[PERIODO])</f>
        <v>08-2023</v>
      </c>
      <c r="P243" s="41">
        <f>Tabla15[[#This Row],[sbruto]]-SUM(Tabla15[[#This Row],[ISR]:[AFP]])-Tabla15[[#This Row],[SNETO]]</f>
        <v>0</v>
      </c>
      <c r="Q243" s="41">
        <f>_xlfn.XLOOKUP(Tabla15[[#This Row],[CODIGO]],Tabla20[CODIGO],Tabla20[ADP])</f>
        <v>0</v>
      </c>
      <c r="R243" s="99" t="str">
        <f>_xlfn.XLOOKUP(Tabla15[[#This Row],[cedula]],EMPXSEXO[NODOC],EMPXSEXO[GENERO])</f>
        <v>F</v>
      </c>
      <c r="S243" s="123" t="e">
        <f>_xlfn.XLOOKUP(Tabla15[[#This Row],[nomdepto2]],Tabla21[LUGAR],Tabla21[CODLUGAR])</f>
        <v>#REF!</v>
      </c>
      <c r="T243">
        <v>1264</v>
      </c>
    </row>
    <row r="244" spans="1:20" hidden="1">
      <c r="A244" s="61" t="s">
        <v>2464</v>
      </c>
      <c r="B244" s="61" t="s">
        <v>2362</v>
      </c>
      <c r="C244" s="61" t="s">
        <v>2493</v>
      </c>
      <c r="D244" s="61" t="str">
        <f>Tabla15[[#This Row],[cedula]]&amp;Tabla15[[#This Row],[prog]]&amp;LEFT(Tabla15[[#This Row],[TIPO]],3)</f>
        <v>0010859660201SEG</v>
      </c>
      <c r="E244" s="61" t="e">
        <f>_xlfn.XLOOKUP(Tabla15[[#This Row],[CODIGO]],#REF!,#REF!,_xlfn.XLOOKUP(Tabla15[[#This Row],[CODIGO]],Tabla20[CODIGO],Tabla20[nombre],"BUSCAR"))</f>
        <v>#REF!</v>
      </c>
      <c r="F244" s="61" t="e">
        <f>_xlfn.XLOOKUP(Tabla15[[#This Row],[CODIGO]],#REF!,#REF!,_xlfn.XLOOKUP(Tabla15[[#This Row],[CODIGO]],Tabla20[CODIGO],Tabla20[cargo],"BUSCAR"))</f>
        <v>#REF!</v>
      </c>
      <c r="G244" s="110" t="e">
        <f>_xlfn.XLOOKUP(Tabla15[[#This Row],[cedula]],#REF!,#REF!,"X")</f>
        <v>#REF!</v>
      </c>
      <c r="H244" s="61" t="str">
        <f>_xlfn.XLOOKUP(Tabla15[[#This Row],[ctapresup]],TBLTIPO[cta],TBLTIPO[Tipo Empleado])</f>
        <v>SEGURIDAD</v>
      </c>
      <c r="I244" s="92">
        <f>_xlfn.XLOOKUP(Tabla15[[#This Row],[cedula]],TCARRERA[CEDULA],TCARRERA[CATEGORIA DEL SERVIDOR],0)</f>
        <v>0</v>
      </c>
      <c r="J2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44" s="61" t="e">
        <f>IF(ISTEXT(Tabla15[[#This Row],[CARRERA]]),Tabla15[[#This Row],[CARRERA]],Tabla15[[#This Row],[STATUS_01]])</f>
        <v>#REF!</v>
      </c>
      <c r="L244" s="78">
        <f>_xlfn.XLOOKUP(Tabla15[[#This Row],[CODIGO]],Tabla20[CODIGO],Tabla20[sbruto])</f>
        <v>8000</v>
      </c>
      <c r="M244" s="82">
        <f>_xlfn.XLOOKUP(Tabla15[[#This Row],[CODIGO]],Tabla20[CODIGO],Tabla20[Otros Descuentos])</f>
        <v>0</v>
      </c>
      <c r="N244" s="78">
        <f>_xlfn.XLOOKUP(Tabla15[[#This Row],[CODIGO]],Tabla20[CODIGO],Tabla20[sneto])</f>
        <v>8000</v>
      </c>
      <c r="O244" s="78" t="str">
        <f>_xlfn.XLOOKUP(Tabla15[[#This Row],[CODIGO]],Tabla20[CODIGO],Tabla20[PERIODO])</f>
        <v>08-2023</v>
      </c>
      <c r="P244" s="41">
        <f>Tabla15[[#This Row],[sbruto]]-SUM(Tabla15[[#This Row],[ISR]:[AFP]])-Tabla15[[#This Row],[SNETO]]</f>
        <v>0</v>
      </c>
      <c r="Q244" s="41">
        <f>_xlfn.XLOOKUP(Tabla15[[#This Row],[CODIGO]],Tabla20[CODIGO],Tabla20[ADP])</f>
        <v>0</v>
      </c>
      <c r="R244" s="61" t="str">
        <f>_xlfn.XLOOKUP(Tabla15[[#This Row],[cedula]],EMPXSEXO[NODOC],EMPXSEXO[GENERO])</f>
        <v>F</v>
      </c>
      <c r="S244" s="61" t="e">
        <f>_xlfn.XLOOKUP(Tabla15[[#This Row],[nomdepto2]],Tabla21[LUGAR],Tabla21[CODLUGAR])</f>
        <v>#REF!</v>
      </c>
      <c r="T244">
        <v>1176</v>
      </c>
    </row>
    <row r="245" spans="1:20" hidden="1">
      <c r="A245" s="61" t="s">
        <v>2464</v>
      </c>
      <c r="B245" s="61" t="s">
        <v>3707</v>
      </c>
      <c r="C245" s="61" t="s">
        <v>2493</v>
      </c>
      <c r="D245" s="61" t="str">
        <f>Tabla15[[#This Row],[cedula]]&amp;Tabla15[[#This Row],[prog]]&amp;LEFT(Tabla15[[#This Row],[TIPO]],3)</f>
        <v>0080035996001SEG</v>
      </c>
      <c r="E245" s="61" t="e">
        <f>_xlfn.XLOOKUP(Tabla15[[#This Row],[CODIGO]],#REF!,#REF!,_xlfn.XLOOKUP(Tabla15[[#This Row],[CODIGO]],Tabla20[CODIGO],Tabla20[nombre],"BUSCAR"))</f>
        <v>#REF!</v>
      </c>
      <c r="F245" s="61" t="e">
        <f>_xlfn.XLOOKUP(Tabla15[[#This Row],[CODIGO]],#REF!,#REF!,_xlfn.XLOOKUP(Tabla15[[#This Row],[CODIGO]],Tabla20[CODIGO],Tabla20[cargo],"BUSCAR"))</f>
        <v>#REF!</v>
      </c>
      <c r="G245" s="110" t="e">
        <f>_xlfn.XLOOKUP(Tabla15[[#This Row],[cedula]],#REF!,#REF!,"X")</f>
        <v>#REF!</v>
      </c>
      <c r="H245" s="61" t="str">
        <f>_xlfn.XLOOKUP(Tabla15[[#This Row],[ctapresup]],TBLTIPO[cta],TBLTIPO[Tipo Empleado])</f>
        <v>SEGURIDAD</v>
      </c>
      <c r="I245" s="92">
        <f>_xlfn.XLOOKUP(Tabla15[[#This Row],[cedula]],TCARRERA[CEDULA],TCARRERA[CATEGORIA DEL SERVIDOR],0)</f>
        <v>0</v>
      </c>
      <c r="J2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45" s="61" t="e">
        <f>IF(ISTEXT(Tabla15[[#This Row],[CARRERA]]),Tabla15[[#This Row],[CARRERA]],Tabla15[[#This Row],[STATUS_01]])</f>
        <v>#REF!</v>
      </c>
      <c r="L245" s="78">
        <f>_xlfn.XLOOKUP(Tabla15[[#This Row],[CODIGO]],Tabla20[CODIGO],Tabla20[sbruto])</f>
        <v>8000</v>
      </c>
      <c r="M245" s="79">
        <f>_xlfn.XLOOKUP(Tabla15[[#This Row],[CODIGO]],Tabla20[CODIGO],Tabla20[Otros Descuentos])</f>
        <v>0</v>
      </c>
      <c r="N245" s="78">
        <f>_xlfn.XLOOKUP(Tabla15[[#This Row],[CODIGO]],Tabla20[CODIGO],Tabla20[sneto])</f>
        <v>8000</v>
      </c>
      <c r="O245" s="78" t="str">
        <f>_xlfn.XLOOKUP(Tabla15[[#This Row],[CODIGO]],Tabla20[CODIGO],Tabla20[PERIODO])</f>
        <v>08-2023</v>
      </c>
      <c r="P245" s="41">
        <f>Tabla15[[#This Row],[sbruto]]-SUM(Tabla15[[#This Row],[ISR]:[AFP]])-Tabla15[[#This Row],[SNETO]]</f>
        <v>0</v>
      </c>
      <c r="Q245" s="41">
        <f>_xlfn.XLOOKUP(Tabla15[[#This Row],[CODIGO]],Tabla20[CODIGO],Tabla20[ADP])</f>
        <v>0</v>
      </c>
      <c r="R245" s="61" t="str">
        <f>_xlfn.XLOOKUP(Tabla15[[#This Row],[cedula]],EMPXSEXO[NODOC],EMPXSEXO[GENERO])</f>
        <v>M</v>
      </c>
      <c r="S245" s="61" t="e">
        <f>_xlfn.XLOOKUP(Tabla15[[#This Row],[nomdepto2]],Tabla21[LUGAR],Tabla21[CODLUGAR])</f>
        <v>#REF!</v>
      </c>
      <c r="T245">
        <v>1178</v>
      </c>
    </row>
    <row r="246" spans="1:20" hidden="1">
      <c r="A246" s="61" t="s">
        <v>2464</v>
      </c>
      <c r="B246" s="61" t="s">
        <v>3019</v>
      </c>
      <c r="C246" s="61" t="s">
        <v>2493</v>
      </c>
      <c r="D246" s="61" t="str">
        <f>Tabla15[[#This Row],[cedula]]&amp;Tabla15[[#This Row],[prog]]&amp;LEFT(Tabla15[[#This Row],[TIPO]],3)</f>
        <v>0190019590801SEG</v>
      </c>
      <c r="E246" s="61" t="e">
        <f>_xlfn.XLOOKUP(Tabla15[[#This Row],[CODIGO]],#REF!,#REF!,_xlfn.XLOOKUP(Tabla15[[#This Row],[CODIGO]],Tabla20[CODIGO],Tabla20[nombre],"BUSCAR"))</f>
        <v>#REF!</v>
      </c>
      <c r="F246" s="61" t="e">
        <f>_xlfn.XLOOKUP(Tabla15[[#This Row],[CODIGO]],#REF!,#REF!,_xlfn.XLOOKUP(Tabla15[[#This Row],[CODIGO]],Tabla20[CODIGO],Tabla20[cargo],"BUSCAR"))</f>
        <v>#REF!</v>
      </c>
      <c r="G246" s="110" t="e">
        <f>_xlfn.XLOOKUP(Tabla15[[#This Row],[cedula]],#REF!,#REF!,"X")</f>
        <v>#REF!</v>
      </c>
      <c r="H246" s="61" t="str">
        <f>_xlfn.XLOOKUP(Tabla15[[#This Row],[ctapresup]],TBLTIPO[cta],TBLTIPO[Tipo Empleado])</f>
        <v>SEGURIDAD</v>
      </c>
      <c r="I246" s="92">
        <f>_xlfn.XLOOKUP(Tabla15[[#This Row],[cedula]],TCARRERA[CEDULA],TCARRERA[CATEGORIA DEL SERVIDOR],0)</f>
        <v>0</v>
      </c>
      <c r="J2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46" s="61" t="e">
        <f>IF(ISTEXT(Tabla15[[#This Row],[CARRERA]]),Tabla15[[#This Row],[CARRERA]],Tabla15[[#This Row],[STATUS_01]])</f>
        <v>#REF!</v>
      </c>
      <c r="L246" s="78">
        <f>_xlfn.XLOOKUP(Tabla15[[#This Row],[CODIGO]],Tabla20[CODIGO],Tabla20[sbruto])</f>
        <v>8000</v>
      </c>
      <c r="M246" s="82">
        <f>_xlfn.XLOOKUP(Tabla15[[#This Row],[CODIGO]],Tabla20[CODIGO],Tabla20[Otros Descuentos])</f>
        <v>0</v>
      </c>
      <c r="N246" s="78">
        <f>_xlfn.XLOOKUP(Tabla15[[#This Row],[CODIGO]],Tabla20[CODIGO],Tabla20[sneto])</f>
        <v>8000</v>
      </c>
      <c r="O246" s="78" t="str">
        <f>_xlfn.XLOOKUP(Tabla15[[#This Row],[CODIGO]],Tabla20[CODIGO],Tabla20[PERIODO])</f>
        <v>08-2023</v>
      </c>
      <c r="P246" s="41">
        <f>Tabla15[[#This Row],[sbruto]]-SUM(Tabla15[[#This Row],[ISR]:[AFP]])-Tabla15[[#This Row],[SNETO]]</f>
        <v>0</v>
      </c>
      <c r="Q246" s="41">
        <f>_xlfn.XLOOKUP(Tabla15[[#This Row],[CODIGO]],Tabla20[CODIGO],Tabla20[ADP])</f>
        <v>0</v>
      </c>
      <c r="R246" s="61" t="str">
        <f>_xlfn.XLOOKUP(Tabla15[[#This Row],[cedula]],EMPXSEXO[NODOC],EMPXSEXO[GENERO])</f>
        <v>M</v>
      </c>
      <c r="S246" s="61" t="e">
        <f>_xlfn.XLOOKUP(Tabla15[[#This Row],[nomdepto2]],Tabla21[LUGAR],Tabla21[CODLUGAR])</f>
        <v>#REF!</v>
      </c>
      <c r="T246">
        <v>1191</v>
      </c>
    </row>
    <row r="247" spans="1:20" hidden="1">
      <c r="A247" s="61" t="s">
        <v>2464</v>
      </c>
      <c r="B247" s="61" t="s">
        <v>2378</v>
      </c>
      <c r="C247" s="61" t="s">
        <v>2493</v>
      </c>
      <c r="D247" s="61" t="str">
        <f>Tabla15[[#This Row],[cedula]]&amp;Tabla15[[#This Row],[prog]]&amp;LEFT(Tabla15[[#This Row],[TIPO]],3)</f>
        <v>0470120865601SEG</v>
      </c>
      <c r="E247" s="61" t="e">
        <f>_xlfn.XLOOKUP(Tabla15[[#This Row],[CODIGO]],#REF!,#REF!,_xlfn.XLOOKUP(Tabla15[[#This Row],[CODIGO]],Tabla20[CODIGO],Tabla20[nombre],"BUSCAR"))</f>
        <v>#REF!</v>
      </c>
      <c r="F247" s="61" t="e">
        <f>_xlfn.XLOOKUP(Tabla15[[#This Row],[CODIGO]],#REF!,#REF!,_xlfn.XLOOKUP(Tabla15[[#This Row],[CODIGO]],Tabla20[CODIGO],Tabla20[cargo],"BUSCAR"))</f>
        <v>#REF!</v>
      </c>
      <c r="G247" s="110" t="e">
        <f>_xlfn.XLOOKUP(Tabla15[[#This Row],[cedula]],#REF!,#REF!,"X")</f>
        <v>#REF!</v>
      </c>
      <c r="H247" s="61" t="str">
        <f>_xlfn.XLOOKUP(Tabla15[[#This Row],[ctapresup]],TBLTIPO[cta],TBLTIPO[Tipo Empleado])</f>
        <v>SEGURIDAD</v>
      </c>
      <c r="I247" s="92">
        <f>_xlfn.XLOOKUP(Tabla15[[#This Row],[cedula]],TCARRERA[CEDULA],TCARRERA[CATEGORIA DEL SERVIDOR],0)</f>
        <v>0</v>
      </c>
      <c r="J2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47" s="61" t="e">
        <f>IF(ISTEXT(Tabla15[[#This Row],[CARRERA]]),Tabla15[[#This Row],[CARRERA]],Tabla15[[#This Row],[STATUS_01]])</f>
        <v>#REF!</v>
      </c>
      <c r="L247" s="78">
        <f>_xlfn.XLOOKUP(Tabla15[[#This Row],[CODIGO]],Tabla20[CODIGO],Tabla20[sbruto])</f>
        <v>8000</v>
      </c>
      <c r="M247" s="81">
        <f>_xlfn.XLOOKUP(Tabla15[[#This Row],[CODIGO]],Tabla20[CODIGO],Tabla20[Otros Descuentos])</f>
        <v>0</v>
      </c>
      <c r="N247" s="81">
        <f>_xlfn.XLOOKUP(Tabla15[[#This Row],[CODIGO]],Tabla20[CODIGO],Tabla20[sneto])</f>
        <v>8000</v>
      </c>
      <c r="O247" s="81" t="str">
        <f>_xlfn.XLOOKUP(Tabla15[[#This Row],[CODIGO]],Tabla20[CODIGO],Tabla20[PERIODO])</f>
        <v>08-2023</v>
      </c>
      <c r="P247" s="41">
        <f>Tabla15[[#This Row],[sbruto]]-SUM(Tabla15[[#This Row],[ISR]:[AFP]])-Tabla15[[#This Row],[SNETO]]</f>
        <v>0</v>
      </c>
      <c r="Q247" s="41">
        <f>_xlfn.XLOOKUP(Tabla15[[#This Row],[CODIGO]],Tabla20[CODIGO],Tabla20[ADP])</f>
        <v>0</v>
      </c>
      <c r="R247" s="61" t="str">
        <f>_xlfn.XLOOKUP(Tabla15[[#This Row],[cedula]],EMPXSEXO[NODOC],EMPXSEXO[GENERO])</f>
        <v>M</v>
      </c>
      <c r="S247" s="61" t="e">
        <f>_xlfn.XLOOKUP(Tabla15[[#This Row],[nomdepto2]],Tabla21[LUGAR],Tabla21[CODLUGAR])</f>
        <v>#REF!</v>
      </c>
      <c r="T247">
        <v>1200</v>
      </c>
    </row>
    <row r="248" spans="1:20" hidden="1">
      <c r="A248" s="61" t="s">
        <v>2464</v>
      </c>
      <c r="B248" s="61" t="s">
        <v>3313</v>
      </c>
      <c r="C248" s="61" t="s">
        <v>2493</v>
      </c>
      <c r="D248" s="61" t="str">
        <f>Tabla15[[#This Row],[cedula]]&amp;Tabla15[[#This Row],[prog]]&amp;LEFT(Tabla15[[#This Row],[TIPO]],3)</f>
        <v>4021886174401SEG</v>
      </c>
      <c r="E248" s="61" t="e">
        <f>_xlfn.XLOOKUP(Tabla15[[#This Row],[CODIGO]],#REF!,#REF!,_xlfn.XLOOKUP(Tabla15[[#This Row],[CODIGO]],Tabla20[CODIGO],Tabla20[nombre],"BUSCAR"))</f>
        <v>#REF!</v>
      </c>
      <c r="F248" s="61" t="e">
        <f>_xlfn.XLOOKUP(Tabla15[[#This Row],[CODIGO]],#REF!,#REF!,_xlfn.XLOOKUP(Tabla15[[#This Row],[CODIGO]],Tabla20[CODIGO],Tabla20[cargo],"BUSCAR"))</f>
        <v>#REF!</v>
      </c>
      <c r="G248" s="110" t="e">
        <f>_xlfn.XLOOKUP(Tabla15[[#This Row],[cedula]],#REF!,#REF!,"X")</f>
        <v>#REF!</v>
      </c>
      <c r="H248" s="61" t="str">
        <f>_xlfn.XLOOKUP(Tabla15[[#This Row],[ctapresup]],TBLTIPO[cta],TBLTIPO[Tipo Empleado])</f>
        <v>SEGURIDAD</v>
      </c>
      <c r="I248" s="92">
        <f>_xlfn.XLOOKUP(Tabla15[[#This Row],[cedula]],TCARRERA[CEDULA],TCARRERA[CATEGORIA DEL SERVIDOR],0)</f>
        <v>0</v>
      </c>
      <c r="J2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48" s="61" t="e">
        <f>IF(ISTEXT(Tabla15[[#This Row],[CARRERA]]),Tabla15[[#This Row],[CARRERA]],Tabla15[[#This Row],[STATUS_01]])</f>
        <v>#REF!</v>
      </c>
      <c r="L248" s="78">
        <f>_xlfn.XLOOKUP(Tabla15[[#This Row],[CODIGO]],Tabla20[CODIGO],Tabla20[sbruto])</f>
        <v>8000</v>
      </c>
      <c r="M248" s="81">
        <f>_xlfn.XLOOKUP(Tabla15[[#This Row],[CODIGO]],Tabla20[CODIGO],Tabla20[Otros Descuentos])</f>
        <v>0</v>
      </c>
      <c r="N248" s="78">
        <f>_xlfn.XLOOKUP(Tabla15[[#This Row],[CODIGO]],Tabla20[CODIGO],Tabla20[sneto])</f>
        <v>8000</v>
      </c>
      <c r="O248" s="78" t="str">
        <f>_xlfn.XLOOKUP(Tabla15[[#This Row],[CODIGO]],Tabla20[CODIGO],Tabla20[PERIODO])</f>
        <v>08-2023</v>
      </c>
      <c r="P248" s="41">
        <f>Tabla15[[#This Row],[sbruto]]-SUM(Tabla15[[#This Row],[ISR]:[AFP]])-Tabla15[[#This Row],[SNETO]]</f>
        <v>0</v>
      </c>
      <c r="Q248" s="41">
        <f>_xlfn.XLOOKUP(Tabla15[[#This Row],[CODIGO]],Tabla20[CODIGO],Tabla20[ADP])</f>
        <v>0</v>
      </c>
      <c r="R248" s="61" t="str">
        <f>_xlfn.XLOOKUP(Tabla15[[#This Row],[cedula]],EMPXSEXO[NODOC],EMPXSEXO[GENERO])</f>
        <v>M</v>
      </c>
      <c r="S248" s="61" t="e">
        <f>_xlfn.XLOOKUP(Tabla15[[#This Row],[nomdepto2]],Tabla21[LUGAR],Tabla21[CODLUGAR])</f>
        <v>#REF!</v>
      </c>
      <c r="T248">
        <v>1214</v>
      </c>
    </row>
    <row r="249" spans="1:20" hidden="1">
      <c r="A249" s="99" t="s">
        <v>2464</v>
      </c>
      <c r="B249" s="99" t="s">
        <v>2408</v>
      </c>
      <c r="C249" s="99" t="s">
        <v>2493</v>
      </c>
      <c r="D249" s="99" t="str">
        <f>Tabla15[[#This Row],[cedula]]&amp;Tabla15[[#This Row],[prog]]&amp;LEFT(Tabla15[[#This Row],[TIPO]],3)</f>
        <v>0200008994201SEG</v>
      </c>
      <c r="E249" s="99" t="e">
        <f>_xlfn.XLOOKUP(Tabla15[[#This Row],[CODIGO]],#REF!,#REF!,_xlfn.XLOOKUP(Tabla15[[#This Row],[CODIGO]],Tabla20[CODIGO],Tabla20[nombre],"BUSCAR"))</f>
        <v>#REF!</v>
      </c>
      <c r="F249" s="100" t="e">
        <f>_xlfn.XLOOKUP(Tabla15[[#This Row],[CODIGO]],#REF!,#REF!,_xlfn.XLOOKUP(Tabla15[[#This Row],[CODIGO]],Tabla20[CODIGO],Tabla20[cargo],"BUSCAR"))</f>
        <v>#REF!</v>
      </c>
      <c r="G249" s="110" t="e">
        <f>_xlfn.XLOOKUP(Tabla15[[#This Row],[cedula]],#REF!,#REF!,"X")</f>
        <v>#REF!</v>
      </c>
      <c r="H249" s="100" t="str">
        <f>_xlfn.XLOOKUP(Tabla15[[#This Row],[ctapresup]],TBLTIPO[cta],TBLTIPO[Tipo Empleado])</f>
        <v>SEGURIDAD</v>
      </c>
      <c r="I249" s="92">
        <f>_xlfn.XLOOKUP(Tabla15[[#This Row],[cedula]],TCARRERA[CEDULA],TCARRERA[CATEGORIA DEL SERVIDOR],0)</f>
        <v>0</v>
      </c>
      <c r="J24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49" s="103" t="e">
        <f>IF(ISTEXT(Tabla15[[#This Row],[CARRERA]]),Tabla15[[#This Row],[CARRERA]],Tabla15[[#This Row],[STATUS_01]])</f>
        <v>#REF!</v>
      </c>
      <c r="L249" s="41">
        <f>_xlfn.XLOOKUP(Tabla15[[#This Row],[CODIGO]],Tabla20[CODIGO],Tabla20[sbruto])</f>
        <v>8000</v>
      </c>
      <c r="M249" s="122">
        <f>_xlfn.XLOOKUP(Tabla15[[#This Row],[CODIGO]],Tabla20[CODIGO],Tabla20[Otros Descuentos])</f>
        <v>0</v>
      </c>
      <c r="N249" s="109">
        <f>_xlfn.XLOOKUP(Tabla15[[#This Row],[CODIGO]],Tabla20[CODIGO],Tabla20[sneto])</f>
        <v>8000</v>
      </c>
      <c r="O249" s="101" t="str">
        <f>_xlfn.XLOOKUP(Tabla15[[#This Row],[CODIGO]],Tabla20[CODIGO],Tabla20[PERIODO])</f>
        <v>08-2023</v>
      </c>
      <c r="P249" s="41">
        <f>Tabla15[[#This Row],[sbruto]]-SUM(Tabla15[[#This Row],[ISR]:[AFP]])-Tabla15[[#This Row],[SNETO]]</f>
        <v>0</v>
      </c>
      <c r="Q249" s="41">
        <f>_xlfn.XLOOKUP(Tabla15[[#This Row],[CODIGO]],Tabla20[CODIGO],Tabla20[ADP])</f>
        <v>0</v>
      </c>
      <c r="R249" s="99" t="str">
        <f>_xlfn.XLOOKUP(Tabla15[[#This Row],[cedula]],EMPXSEXO[NODOC],EMPXSEXO[GENERO])</f>
        <v>M</v>
      </c>
      <c r="S249" s="123" t="e">
        <f>_xlfn.XLOOKUP(Tabla15[[#This Row],[nomdepto2]],Tabla21[LUGAR],Tabla21[CODLUGAR])</f>
        <v>#REF!</v>
      </c>
      <c r="T249">
        <v>1250</v>
      </c>
    </row>
    <row r="250" spans="1:20" hidden="1">
      <c r="A250" s="99" t="s">
        <v>2464</v>
      </c>
      <c r="B250" s="99" t="s">
        <v>2426</v>
      </c>
      <c r="C250" s="99" t="s">
        <v>2493</v>
      </c>
      <c r="D250" s="99" t="str">
        <f>Tabla15[[#This Row],[cedula]]&amp;Tabla15[[#This Row],[prog]]&amp;LEFT(Tabla15[[#This Row],[TIPO]],3)</f>
        <v>0200008824101SEG</v>
      </c>
      <c r="E250" s="99" t="e">
        <f>_xlfn.XLOOKUP(Tabla15[[#This Row],[CODIGO]],#REF!,#REF!,_xlfn.XLOOKUP(Tabla15[[#This Row],[CODIGO]],Tabla20[CODIGO],Tabla20[nombre],"BUSCAR"))</f>
        <v>#REF!</v>
      </c>
      <c r="F250" s="100" t="e">
        <f>_xlfn.XLOOKUP(Tabla15[[#This Row],[CODIGO]],#REF!,#REF!,_xlfn.XLOOKUP(Tabla15[[#This Row],[CODIGO]],Tabla20[CODIGO],Tabla20[cargo],"BUSCAR"))</f>
        <v>#REF!</v>
      </c>
      <c r="G250" s="110" t="e">
        <f>_xlfn.XLOOKUP(Tabla15[[#This Row],[cedula]],#REF!,#REF!,"X")</f>
        <v>#REF!</v>
      </c>
      <c r="H250" s="100" t="str">
        <f>_xlfn.XLOOKUP(Tabla15[[#This Row],[ctapresup]],TBLTIPO[cta],TBLTIPO[Tipo Empleado])</f>
        <v>SEGURIDAD</v>
      </c>
      <c r="I250" s="92">
        <f>_xlfn.XLOOKUP(Tabla15[[#This Row],[cedula]],TCARRERA[CEDULA],TCARRERA[CATEGORIA DEL SERVIDOR],0)</f>
        <v>0</v>
      </c>
      <c r="J25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0" s="103" t="e">
        <f>IF(ISTEXT(Tabla15[[#This Row],[CARRERA]]),Tabla15[[#This Row],[CARRERA]],Tabla15[[#This Row],[STATUS_01]])</f>
        <v>#REF!</v>
      </c>
      <c r="L250" s="41">
        <f>_xlfn.XLOOKUP(Tabla15[[#This Row],[CODIGO]],Tabla20[CODIGO],Tabla20[sbruto])</f>
        <v>8000</v>
      </c>
      <c r="M250" s="101">
        <f>_xlfn.XLOOKUP(Tabla15[[#This Row],[CODIGO]],Tabla20[CODIGO],Tabla20[Otros Descuentos])</f>
        <v>0</v>
      </c>
      <c r="N250" s="109">
        <f>_xlfn.XLOOKUP(Tabla15[[#This Row],[CODIGO]],Tabla20[CODIGO],Tabla20[sneto])</f>
        <v>8000</v>
      </c>
      <c r="O250" s="101" t="str">
        <f>_xlfn.XLOOKUP(Tabla15[[#This Row],[CODIGO]],Tabla20[CODIGO],Tabla20[PERIODO])</f>
        <v>08-2023</v>
      </c>
      <c r="P250" s="41">
        <f>Tabla15[[#This Row],[sbruto]]-SUM(Tabla15[[#This Row],[ISR]:[AFP]])-Tabla15[[#This Row],[SNETO]]</f>
        <v>0</v>
      </c>
      <c r="Q250" s="41">
        <f>_xlfn.XLOOKUP(Tabla15[[#This Row],[CODIGO]],Tabla20[CODIGO],Tabla20[ADP])</f>
        <v>0</v>
      </c>
      <c r="R250" s="99" t="str">
        <f>_xlfn.XLOOKUP(Tabla15[[#This Row],[cedula]],EMPXSEXO[NODOC],EMPXSEXO[GENERO])</f>
        <v>M</v>
      </c>
      <c r="S250" s="123" t="e">
        <f>_xlfn.XLOOKUP(Tabla15[[#This Row],[nomdepto2]],Tabla21[LUGAR],Tabla21[CODLUGAR])</f>
        <v>#REF!</v>
      </c>
      <c r="T250">
        <v>1275</v>
      </c>
    </row>
    <row r="251" spans="1:20" hidden="1">
      <c r="A251" s="99" t="s">
        <v>2464</v>
      </c>
      <c r="B251" s="99" t="s">
        <v>3089</v>
      </c>
      <c r="C251" s="99" t="s">
        <v>2493</v>
      </c>
      <c r="D251" s="99" t="str">
        <f>Tabla15[[#This Row],[cedula]]&amp;Tabla15[[#This Row],[prog]]&amp;LEFT(Tabla15[[#This Row],[TIPO]],3)</f>
        <v>4023280743401SEG</v>
      </c>
      <c r="E251" s="99" t="e">
        <f>_xlfn.XLOOKUP(Tabla15[[#This Row],[CODIGO]],#REF!,#REF!,_xlfn.XLOOKUP(Tabla15[[#This Row],[CODIGO]],Tabla20[CODIGO],Tabla20[nombre],"BUSCAR"))</f>
        <v>#REF!</v>
      </c>
      <c r="F251" s="100" t="e">
        <f>_xlfn.XLOOKUP(Tabla15[[#This Row],[CODIGO]],#REF!,#REF!,_xlfn.XLOOKUP(Tabla15[[#This Row],[CODIGO]],Tabla20[CODIGO],Tabla20[cargo],"BUSCAR"))</f>
        <v>#REF!</v>
      </c>
      <c r="G251" s="110" t="e">
        <f>_xlfn.XLOOKUP(Tabla15[[#This Row],[cedula]],#REF!,#REF!,"X")</f>
        <v>#REF!</v>
      </c>
      <c r="H251" s="100" t="str">
        <f>_xlfn.XLOOKUP(Tabla15[[#This Row],[ctapresup]],TBLTIPO[cta],TBLTIPO[Tipo Empleado])</f>
        <v>SEGURIDAD</v>
      </c>
      <c r="I251" s="92">
        <f>_xlfn.XLOOKUP(Tabla15[[#This Row],[cedula]],TCARRERA[CEDULA],TCARRERA[CATEGORIA DEL SERVIDOR],0)</f>
        <v>0</v>
      </c>
      <c r="J25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1" s="103" t="e">
        <f>IF(ISTEXT(Tabla15[[#This Row],[CARRERA]]),Tabla15[[#This Row],[CARRERA]],Tabla15[[#This Row],[STATUS_01]])</f>
        <v>#REF!</v>
      </c>
      <c r="L251" s="41">
        <f>_xlfn.XLOOKUP(Tabla15[[#This Row],[CODIGO]],Tabla20[CODIGO],Tabla20[sbruto])</f>
        <v>8000</v>
      </c>
      <c r="M251" s="101">
        <f>_xlfn.XLOOKUP(Tabla15[[#This Row],[CODIGO]],Tabla20[CODIGO],Tabla20[Otros Descuentos])</f>
        <v>0</v>
      </c>
      <c r="N251" s="109">
        <f>_xlfn.XLOOKUP(Tabla15[[#This Row],[CODIGO]],Tabla20[CODIGO],Tabla20[sneto])</f>
        <v>8000</v>
      </c>
      <c r="O251" s="101" t="str">
        <f>_xlfn.XLOOKUP(Tabla15[[#This Row],[CODIGO]],Tabla20[CODIGO],Tabla20[PERIODO])</f>
        <v>08-2023</v>
      </c>
      <c r="P251" s="41">
        <f>Tabla15[[#This Row],[sbruto]]-SUM(Tabla15[[#This Row],[ISR]:[AFP]])-Tabla15[[#This Row],[SNETO]]</f>
        <v>0</v>
      </c>
      <c r="Q251" s="41">
        <f>_xlfn.XLOOKUP(Tabla15[[#This Row],[CODIGO]],Tabla20[CODIGO],Tabla20[ADP])</f>
        <v>0</v>
      </c>
      <c r="R251" s="99" t="str">
        <f>_xlfn.XLOOKUP(Tabla15[[#This Row],[cedula]],EMPXSEXO[NODOC],EMPXSEXO[GENERO])</f>
        <v>M</v>
      </c>
      <c r="S251" s="123" t="e">
        <f>_xlfn.XLOOKUP(Tabla15[[#This Row],[nomdepto2]],Tabla21[LUGAR],Tabla21[CODLUGAR])</f>
        <v>#REF!</v>
      </c>
      <c r="T251">
        <v>1285</v>
      </c>
    </row>
    <row r="252" spans="1:20" hidden="1">
      <c r="A252" s="99" t="s">
        <v>2464</v>
      </c>
      <c r="B252" s="99" t="s">
        <v>2448</v>
      </c>
      <c r="C252" s="99" t="s">
        <v>2493</v>
      </c>
      <c r="D252" s="99" t="str">
        <f>Tabla15[[#This Row],[cedula]]&amp;Tabla15[[#This Row],[prog]]&amp;LEFT(Tabla15[[#This Row],[TIPO]],3)</f>
        <v>2230162901401SEG</v>
      </c>
      <c r="E252" s="99" t="e">
        <f>_xlfn.XLOOKUP(Tabla15[[#This Row],[CODIGO]],#REF!,#REF!,_xlfn.XLOOKUP(Tabla15[[#This Row],[CODIGO]],Tabla20[CODIGO],Tabla20[nombre],"BUSCAR"))</f>
        <v>#REF!</v>
      </c>
      <c r="F252" s="100" t="e">
        <f>_xlfn.XLOOKUP(Tabla15[[#This Row],[CODIGO]],#REF!,#REF!,_xlfn.XLOOKUP(Tabla15[[#This Row],[CODIGO]],Tabla20[CODIGO],Tabla20[cargo],"BUSCAR"))</f>
        <v>#REF!</v>
      </c>
      <c r="G252" s="110" t="e">
        <f>_xlfn.XLOOKUP(Tabla15[[#This Row],[cedula]],#REF!,#REF!,"X")</f>
        <v>#REF!</v>
      </c>
      <c r="H252" s="100" t="str">
        <f>_xlfn.XLOOKUP(Tabla15[[#This Row],[ctapresup]],TBLTIPO[cta],TBLTIPO[Tipo Empleado])</f>
        <v>SEGURIDAD</v>
      </c>
      <c r="I252" s="92">
        <f>_xlfn.XLOOKUP(Tabla15[[#This Row],[cedula]],TCARRERA[CEDULA],TCARRERA[CATEGORIA DEL SERVIDOR],0)</f>
        <v>0</v>
      </c>
      <c r="J25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2" s="103" t="e">
        <f>IF(ISTEXT(Tabla15[[#This Row],[CARRERA]]),Tabla15[[#This Row],[CARRERA]],Tabla15[[#This Row],[STATUS_01]])</f>
        <v>#REF!</v>
      </c>
      <c r="L252" s="41">
        <f>_xlfn.XLOOKUP(Tabla15[[#This Row],[CODIGO]],Tabla20[CODIGO],Tabla20[sbruto])</f>
        <v>8000</v>
      </c>
      <c r="M252" s="101">
        <f>_xlfn.XLOOKUP(Tabla15[[#This Row],[CODIGO]],Tabla20[CODIGO],Tabla20[Otros Descuentos])</f>
        <v>0</v>
      </c>
      <c r="N252" s="109">
        <f>_xlfn.XLOOKUP(Tabla15[[#This Row],[CODIGO]],Tabla20[CODIGO],Tabla20[sneto])</f>
        <v>8000</v>
      </c>
      <c r="O252" s="101" t="str">
        <f>_xlfn.XLOOKUP(Tabla15[[#This Row],[CODIGO]],Tabla20[CODIGO],Tabla20[PERIODO])</f>
        <v>08-2023</v>
      </c>
      <c r="P252" s="41">
        <f>Tabla15[[#This Row],[sbruto]]-SUM(Tabla15[[#This Row],[ISR]:[AFP]])-Tabla15[[#This Row],[SNETO]]</f>
        <v>0</v>
      </c>
      <c r="Q252" s="41">
        <f>_xlfn.XLOOKUP(Tabla15[[#This Row],[CODIGO]],Tabla20[CODIGO],Tabla20[ADP])</f>
        <v>0</v>
      </c>
      <c r="R252" s="99" t="str">
        <f>_xlfn.XLOOKUP(Tabla15[[#This Row],[cedula]],EMPXSEXO[NODOC],EMPXSEXO[GENERO])</f>
        <v>M</v>
      </c>
      <c r="S252" s="123" t="e">
        <f>_xlfn.XLOOKUP(Tabla15[[#This Row],[nomdepto2]],Tabla21[LUGAR],Tabla21[CODLUGAR])</f>
        <v>#REF!</v>
      </c>
      <c r="T252">
        <v>1312</v>
      </c>
    </row>
    <row r="253" spans="1:20" hidden="1">
      <c r="A253" s="99" t="s">
        <v>2464</v>
      </c>
      <c r="B253" s="99" t="s">
        <v>2682</v>
      </c>
      <c r="C253" s="99" t="s">
        <v>2493</v>
      </c>
      <c r="D253" s="99" t="str">
        <f>Tabla15[[#This Row],[cedula]]&amp;Tabla15[[#This Row],[prog]]&amp;LEFT(Tabla15[[#This Row],[TIPO]],3)</f>
        <v>4021573321901SEG</v>
      </c>
      <c r="E253" s="99" t="e">
        <f>_xlfn.XLOOKUP(Tabla15[[#This Row],[CODIGO]],#REF!,#REF!,_xlfn.XLOOKUP(Tabla15[[#This Row],[CODIGO]],Tabla20[CODIGO],Tabla20[nombre],"BUSCAR"))</f>
        <v>#REF!</v>
      </c>
      <c r="F253" s="100" t="e">
        <f>_xlfn.XLOOKUP(Tabla15[[#This Row],[CODIGO]],#REF!,#REF!,_xlfn.XLOOKUP(Tabla15[[#This Row],[CODIGO]],Tabla20[CODIGO],Tabla20[cargo],"BUSCAR"))</f>
        <v>#REF!</v>
      </c>
      <c r="G253" s="110" t="e">
        <f>_xlfn.XLOOKUP(Tabla15[[#This Row],[cedula]],#REF!,#REF!,"X")</f>
        <v>#REF!</v>
      </c>
      <c r="H253" s="100" t="str">
        <f>_xlfn.XLOOKUP(Tabla15[[#This Row],[ctapresup]],TBLTIPO[cta],TBLTIPO[Tipo Empleado])</f>
        <v>SEGURIDAD</v>
      </c>
      <c r="I253" s="92">
        <f>_xlfn.XLOOKUP(Tabla15[[#This Row],[cedula]],TCARRERA[CEDULA],TCARRERA[CATEGORIA DEL SERVIDOR],0)</f>
        <v>0</v>
      </c>
      <c r="J25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3" s="103" t="e">
        <f>IF(ISTEXT(Tabla15[[#This Row],[CARRERA]]),Tabla15[[#This Row],[CARRERA]],Tabla15[[#This Row],[STATUS_01]])</f>
        <v>#REF!</v>
      </c>
      <c r="L253" s="41">
        <f>_xlfn.XLOOKUP(Tabla15[[#This Row],[CODIGO]],Tabla20[CODIGO],Tabla20[sbruto])</f>
        <v>7000</v>
      </c>
      <c r="M253" s="122">
        <f>_xlfn.XLOOKUP(Tabla15[[#This Row],[CODIGO]],Tabla20[CODIGO],Tabla20[Otros Descuentos])</f>
        <v>0</v>
      </c>
      <c r="N253" s="109">
        <f>_xlfn.XLOOKUP(Tabla15[[#This Row],[CODIGO]],Tabla20[CODIGO],Tabla20[sneto])</f>
        <v>7000</v>
      </c>
      <c r="O253" s="101" t="str">
        <f>_xlfn.XLOOKUP(Tabla15[[#This Row],[CODIGO]],Tabla20[CODIGO],Tabla20[PERIODO])</f>
        <v>08-2023</v>
      </c>
      <c r="P253" s="41">
        <f>Tabla15[[#This Row],[sbruto]]-SUM(Tabla15[[#This Row],[ISR]:[AFP]])-Tabla15[[#This Row],[SNETO]]</f>
        <v>0</v>
      </c>
      <c r="Q253" s="41">
        <f>_xlfn.XLOOKUP(Tabla15[[#This Row],[CODIGO]],Tabla20[CODIGO],Tabla20[ADP])</f>
        <v>0</v>
      </c>
      <c r="R253" s="99" t="str">
        <f>_xlfn.XLOOKUP(Tabla15[[#This Row],[cedula]],EMPXSEXO[NODOC],EMPXSEXO[GENERO])</f>
        <v>M</v>
      </c>
      <c r="S253" s="123" t="e">
        <f>_xlfn.XLOOKUP(Tabla15[[#This Row],[nomdepto2]],Tabla21[LUGAR],Tabla21[CODLUGAR])</f>
        <v>#REF!</v>
      </c>
      <c r="T253">
        <v>1226</v>
      </c>
    </row>
    <row r="254" spans="1:20" hidden="1">
      <c r="A254" s="61" t="s">
        <v>2464</v>
      </c>
      <c r="B254" s="61" t="s">
        <v>2345</v>
      </c>
      <c r="C254" s="61" t="s">
        <v>2493</v>
      </c>
      <c r="D254" s="61" t="str">
        <f>Tabla15[[#This Row],[cedula]]&amp;Tabla15[[#This Row],[prog]]&amp;LEFT(Tabla15[[#This Row],[TIPO]],3)</f>
        <v>4022628373301SEG</v>
      </c>
      <c r="E254" s="61" t="e">
        <f>_xlfn.XLOOKUP(Tabla15[[#This Row],[CODIGO]],#REF!,#REF!,_xlfn.XLOOKUP(Tabla15[[#This Row],[CODIGO]],Tabla20[CODIGO],Tabla20[nombre],"BUSCAR"))</f>
        <v>#REF!</v>
      </c>
      <c r="F254" s="61" t="e">
        <f>_xlfn.XLOOKUP(Tabla15[[#This Row],[CODIGO]],#REF!,#REF!,_xlfn.XLOOKUP(Tabla15[[#This Row],[CODIGO]],Tabla20[CODIGO],Tabla20[cargo],"BUSCAR"))</f>
        <v>#REF!</v>
      </c>
      <c r="G254" s="110" t="e">
        <f>_xlfn.XLOOKUP(Tabla15[[#This Row],[cedula]],#REF!,#REF!,"X")</f>
        <v>#REF!</v>
      </c>
      <c r="H254" s="61" t="str">
        <f>_xlfn.XLOOKUP(Tabla15[[#This Row],[ctapresup]],TBLTIPO[cta],TBLTIPO[Tipo Empleado])</f>
        <v>SEGURIDAD</v>
      </c>
      <c r="I254" s="92">
        <f>_xlfn.XLOOKUP(Tabla15[[#This Row],[cedula]],TCARRERA[CEDULA],TCARRERA[CATEGORIA DEL SERVIDOR],0)</f>
        <v>0</v>
      </c>
      <c r="J2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54" s="61" t="e">
        <f>IF(ISTEXT(Tabla15[[#This Row],[CARRERA]]),Tabla15[[#This Row],[CARRERA]],Tabla15[[#This Row],[STATUS_01]])</f>
        <v>#REF!</v>
      </c>
      <c r="L254" s="78">
        <f>_xlfn.XLOOKUP(Tabla15[[#This Row],[CODIGO]],Tabla20[CODIGO],Tabla20[sbruto])</f>
        <v>5000</v>
      </c>
      <c r="M254" s="82">
        <f>_xlfn.XLOOKUP(Tabla15[[#This Row],[CODIGO]],Tabla20[CODIGO],Tabla20[Otros Descuentos])</f>
        <v>0</v>
      </c>
      <c r="N254" s="78">
        <f>_xlfn.XLOOKUP(Tabla15[[#This Row],[CODIGO]],Tabla20[CODIGO],Tabla20[sneto])</f>
        <v>5000</v>
      </c>
      <c r="O254" s="78" t="str">
        <f>_xlfn.XLOOKUP(Tabla15[[#This Row],[CODIGO]],Tabla20[CODIGO],Tabla20[PERIODO])</f>
        <v>08-2023</v>
      </c>
      <c r="P254" s="41">
        <f>Tabla15[[#This Row],[sbruto]]-SUM(Tabla15[[#This Row],[ISR]:[AFP]])-Tabla15[[#This Row],[SNETO]]</f>
        <v>0</v>
      </c>
      <c r="Q254" s="41">
        <f>_xlfn.XLOOKUP(Tabla15[[#This Row],[CODIGO]],Tabla20[CODIGO],Tabla20[ADP])</f>
        <v>0</v>
      </c>
      <c r="R254" s="61" t="str">
        <f>_xlfn.XLOOKUP(Tabla15[[#This Row],[cedula]],EMPXSEXO[NODOC],EMPXSEXO[GENERO])</f>
        <v>M</v>
      </c>
      <c r="S254" s="61" t="e">
        <f>_xlfn.XLOOKUP(Tabla15[[#This Row],[nomdepto2]],Tabla21[LUGAR],Tabla21[CODLUGAR])</f>
        <v>#REF!</v>
      </c>
      <c r="T254">
        <v>1156</v>
      </c>
    </row>
    <row r="255" spans="1:20" hidden="1">
      <c r="A255" s="61" t="s">
        <v>2464</v>
      </c>
      <c r="B255" s="61" t="s">
        <v>2380</v>
      </c>
      <c r="C255" s="61" t="s">
        <v>2493</v>
      </c>
      <c r="D255" s="61" t="str">
        <f>Tabla15[[#This Row],[cedula]]&amp;Tabla15[[#This Row],[prog]]&amp;LEFT(Tabla15[[#This Row],[TIPO]],3)</f>
        <v>4023799808901SEG</v>
      </c>
      <c r="E255" s="61" t="e">
        <f>_xlfn.XLOOKUP(Tabla15[[#This Row],[CODIGO]],#REF!,#REF!,_xlfn.XLOOKUP(Tabla15[[#This Row],[CODIGO]],Tabla20[CODIGO],Tabla20[nombre],"BUSCAR"))</f>
        <v>#REF!</v>
      </c>
      <c r="F255" s="61" t="e">
        <f>_xlfn.XLOOKUP(Tabla15[[#This Row],[CODIGO]],#REF!,#REF!,_xlfn.XLOOKUP(Tabla15[[#This Row],[CODIGO]],Tabla20[CODIGO],Tabla20[cargo],"BUSCAR"))</f>
        <v>#REF!</v>
      </c>
      <c r="G255" s="110" t="e">
        <f>_xlfn.XLOOKUP(Tabla15[[#This Row],[cedula]],#REF!,#REF!,"X")</f>
        <v>#REF!</v>
      </c>
      <c r="H255" s="61" t="str">
        <f>_xlfn.XLOOKUP(Tabla15[[#This Row],[ctapresup]],TBLTIPO[cta],TBLTIPO[Tipo Empleado])</f>
        <v>SEGURIDAD</v>
      </c>
      <c r="I255" s="92">
        <f>_xlfn.XLOOKUP(Tabla15[[#This Row],[cedula]],TCARRERA[CEDULA],TCARRERA[CATEGORIA DEL SERVIDOR],0)</f>
        <v>0</v>
      </c>
      <c r="J2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55" s="61" t="e">
        <f>IF(ISTEXT(Tabla15[[#This Row],[CARRERA]]),Tabla15[[#This Row],[CARRERA]],Tabla15[[#This Row],[STATUS_01]])</f>
        <v>#REF!</v>
      </c>
      <c r="L255" s="78">
        <f>_xlfn.XLOOKUP(Tabla15[[#This Row],[CODIGO]],Tabla20[CODIGO],Tabla20[sbruto])</f>
        <v>5000</v>
      </c>
      <c r="M255" s="81">
        <f>_xlfn.XLOOKUP(Tabla15[[#This Row],[CODIGO]],Tabla20[CODIGO],Tabla20[Otros Descuentos])</f>
        <v>0</v>
      </c>
      <c r="N255" s="78">
        <f>_xlfn.XLOOKUP(Tabla15[[#This Row],[CODIGO]],Tabla20[CODIGO],Tabla20[sneto])</f>
        <v>5000</v>
      </c>
      <c r="O255" s="78" t="str">
        <f>_xlfn.XLOOKUP(Tabla15[[#This Row],[CODIGO]],Tabla20[CODIGO],Tabla20[PERIODO])</f>
        <v>08-2023</v>
      </c>
      <c r="P255" s="41">
        <f>Tabla15[[#This Row],[sbruto]]-SUM(Tabla15[[#This Row],[ISR]:[AFP]])-Tabla15[[#This Row],[SNETO]]</f>
        <v>0</v>
      </c>
      <c r="Q255" s="41">
        <f>_xlfn.XLOOKUP(Tabla15[[#This Row],[CODIGO]],Tabla20[CODIGO],Tabla20[ADP])</f>
        <v>0</v>
      </c>
      <c r="R255" s="61" t="str">
        <f>_xlfn.XLOOKUP(Tabla15[[#This Row],[cedula]],EMPXSEXO[NODOC],EMPXSEXO[GENERO])</f>
        <v>M</v>
      </c>
      <c r="S255" s="61" t="e">
        <f>_xlfn.XLOOKUP(Tabla15[[#This Row],[nomdepto2]],Tabla21[LUGAR],Tabla21[CODLUGAR])</f>
        <v>#REF!</v>
      </c>
      <c r="T255">
        <v>1203</v>
      </c>
    </row>
    <row r="256" spans="1:20" hidden="1">
      <c r="A256" s="99" t="s">
        <v>2464</v>
      </c>
      <c r="B256" s="99" t="s">
        <v>3398</v>
      </c>
      <c r="C256" s="99" t="s">
        <v>2493</v>
      </c>
      <c r="D256" s="99" t="str">
        <f>Tabla15[[#This Row],[cedula]]&amp;Tabla15[[#This Row],[prog]]&amp;LEFT(Tabla15[[#This Row],[TIPO]],3)</f>
        <v>4022351161501SEG</v>
      </c>
      <c r="E256" s="99" t="e">
        <f>_xlfn.XLOOKUP(Tabla15[[#This Row],[CODIGO]],#REF!,#REF!,_xlfn.XLOOKUP(Tabla15[[#This Row],[CODIGO]],Tabla20[CODIGO],Tabla20[nombre],"BUSCAR"))</f>
        <v>#REF!</v>
      </c>
      <c r="F256" s="100" t="e">
        <f>_xlfn.XLOOKUP(Tabla15[[#This Row],[CODIGO]],#REF!,#REF!,_xlfn.XLOOKUP(Tabla15[[#This Row],[CODIGO]],Tabla20[CODIGO],Tabla20[cargo],"BUSCAR"))</f>
        <v>#REF!</v>
      </c>
      <c r="G256" s="110" t="e">
        <f>_xlfn.XLOOKUP(Tabla15[[#This Row],[cedula]],#REF!,#REF!,"X")</f>
        <v>#REF!</v>
      </c>
      <c r="H256" s="100" t="str">
        <f>_xlfn.XLOOKUP(Tabla15[[#This Row],[ctapresup]],TBLTIPO[cta],TBLTIPO[Tipo Empleado])</f>
        <v>SEGURIDAD</v>
      </c>
      <c r="I256" s="92">
        <f>_xlfn.XLOOKUP(Tabla15[[#This Row],[cedula]],TCARRERA[CEDULA],TCARRERA[CATEGORIA DEL SERVIDOR],0)</f>
        <v>0</v>
      </c>
      <c r="J25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6" s="103" t="e">
        <f>IF(ISTEXT(Tabla15[[#This Row],[CARRERA]]),Tabla15[[#This Row],[CARRERA]],Tabla15[[#This Row],[STATUS_01]])</f>
        <v>#REF!</v>
      </c>
      <c r="L256" s="41">
        <f>_xlfn.XLOOKUP(Tabla15[[#This Row],[CODIGO]],Tabla20[CODIGO],Tabla20[sbruto])</f>
        <v>5000</v>
      </c>
      <c r="M256" s="122">
        <f>_xlfn.XLOOKUP(Tabla15[[#This Row],[CODIGO]],Tabla20[CODIGO],Tabla20[Otros Descuentos])</f>
        <v>0</v>
      </c>
      <c r="N256" s="109">
        <f>_xlfn.XLOOKUP(Tabla15[[#This Row],[CODIGO]],Tabla20[CODIGO],Tabla20[sneto])</f>
        <v>5000</v>
      </c>
      <c r="O256" s="101" t="str">
        <f>_xlfn.XLOOKUP(Tabla15[[#This Row],[CODIGO]],Tabla20[CODIGO],Tabla20[PERIODO])</f>
        <v>08-2023</v>
      </c>
      <c r="P256" s="41">
        <f>Tabla15[[#This Row],[sbruto]]-SUM(Tabla15[[#This Row],[ISR]:[AFP]])-Tabla15[[#This Row],[SNETO]]</f>
        <v>0</v>
      </c>
      <c r="Q256" s="41">
        <f>_xlfn.XLOOKUP(Tabla15[[#This Row],[CODIGO]],Tabla20[CODIGO],Tabla20[ADP])</f>
        <v>0</v>
      </c>
      <c r="R256" s="99" t="str">
        <f>_xlfn.XLOOKUP(Tabla15[[#This Row],[cedula]],EMPXSEXO[NODOC],EMPXSEXO[GENERO])</f>
        <v>M</v>
      </c>
      <c r="S256" s="123" t="e">
        <f>_xlfn.XLOOKUP(Tabla15[[#This Row],[nomdepto2]],Tabla21[LUGAR],Tabla21[CODLUGAR])</f>
        <v>#REF!</v>
      </c>
      <c r="T256">
        <v>1230</v>
      </c>
    </row>
    <row r="257" spans="1:20" hidden="1">
      <c r="A257" s="99" t="s">
        <v>2464</v>
      </c>
      <c r="B257" s="99" t="s">
        <v>3084</v>
      </c>
      <c r="C257" s="99" t="s">
        <v>2493</v>
      </c>
      <c r="D257" s="99" t="str">
        <f>Tabla15[[#This Row],[cedula]]&amp;Tabla15[[#This Row],[prog]]&amp;LEFT(Tabla15[[#This Row],[TIPO]],3)</f>
        <v>4021331576101SEG</v>
      </c>
      <c r="E257" s="99" t="e">
        <f>_xlfn.XLOOKUP(Tabla15[[#This Row],[CODIGO]],#REF!,#REF!,_xlfn.XLOOKUP(Tabla15[[#This Row],[CODIGO]],Tabla20[CODIGO],Tabla20[nombre],"BUSCAR"))</f>
        <v>#REF!</v>
      </c>
      <c r="F257" s="100" t="e">
        <f>_xlfn.XLOOKUP(Tabla15[[#This Row],[CODIGO]],#REF!,#REF!,_xlfn.XLOOKUP(Tabla15[[#This Row],[CODIGO]],Tabla20[CODIGO],Tabla20[cargo],"BUSCAR"))</f>
        <v>#REF!</v>
      </c>
      <c r="G257" s="110" t="e">
        <f>_xlfn.XLOOKUP(Tabla15[[#This Row],[cedula]],#REF!,#REF!,"X")</f>
        <v>#REF!</v>
      </c>
      <c r="H257" s="100" t="str">
        <f>_xlfn.XLOOKUP(Tabla15[[#This Row],[ctapresup]],TBLTIPO[cta],TBLTIPO[Tipo Empleado])</f>
        <v>SEGURIDAD</v>
      </c>
      <c r="I257" s="92">
        <f>_xlfn.XLOOKUP(Tabla15[[#This Row],[cedula]],TCARRERA[CEDULA],TCARRERA[CATEGORIA DEL SERVIDOR],0)</f>
        <v>0</v>
      </c>
      <c r="J25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7" s="103" t="e">
        <f>IF(ISTEXT(Tabla15[[#This Row],[CARRERA]]),Tabla15[[#This Row],[CARRERA]],Tabla15[[#This Row],[STATUS_01]])</f>
        <v>#REF!</v>
      </c>
      <c r="L257" s="41">
        <f>_xlfn.XLOOKUP(Tabla15[[#This Row],[CODIGO]],Tabla20[CODIGO],Tabla20[sbruto])</f>
        <v>5000</v>
      </c>
      <c r="M257" s="105">
        <f>_xlfn.XLOOKUP(Tabla15[[#This Row],[CODIGO]],Tabla20[CODIGO],Tabla20[Otros Descuentos])</f>
        <v>0</v>
      </c>
      <c r="N257" s="109">
        <f>_xlfn.XLOOKUP(Tabla15[[#This Row],[CODIGO]],Tabla20[CODIGO],Tabla20[sneto])</f>
        <v>5000</v>
      </c>
      <c r="O257" s="101" t="str">
        <f>_xlfn.XLOOKUP(Tabla15[[#This Row],[CODIGO]],Tabla20[CODIGO],Tabla20[PERIODO])</f>
        <v>08-2023</v>
      </c>
      <c r="P257" s="41">
        <f>Tabla15[[#This Row],[sbruto]]-SUM(Tabla15[[#This Row],[ISR]:[AFP]])-Tabla15[[#This Row],[SNETO]]</f>
        <v>0</v>
      </c>
      <c r="Q257" s="41">
        <f>_xlfn.XLOOKUP(Tabla15[[#This Row],[CODIGO]],Tabla20[CODIGO],Tabla20[ADP])</f>
        <v>0</v>
      </c>
      <c r="R257" s="99" t="str">
        <f>_xlfn.XLOOKUP(Tabla15[[#This Row],[cedula]],EMPXSEXO[NODOC],EMPXSEXO[GENERO])</f>
        <v>M</v>
      </c>
      <c r="S257" s="123" t="e">
        <f>_xlfn.XLOOKUP(Tabla15[[#This Row],[nomdepto2]],Tabla21[LUGAR],Tabla21[CODLUGAR])</f>
        <v>#REF!</v>
      </c>
      <c r="T257">
        <v>1236</v>
      </c>
    </row>
    <row r="258" spans="1:20" hidden="1">
      <c r="A258" s="99" t="s">
        <v>2464</v>
      </c>
      <c r="B258" s="99" t="s">
        <v>3328</v>
      </c>
      <c r="C258" s="99" t="s">
        <v>2493</v>
      </c>
      <c r="D258" s="99" t="str">
        <f>Tabla15[[#This Row],[cedula]]&amp;Tabla15[[#This Row],[prog]]&amp;LEFT(Tabla15[[#This Row],[TIPO]],3)</f>
        <v>4023669047101SEG</v>
      </c>
      <c r="E258" s="99" t="e">
        <f>_xlfn.XLOOKUP(Tabla15[[#This Row],[CODIGO]],#REF!,#REF!,_xlfn.XLOOKUP(Tabla15[[#This Row],[CODIGO]],Tabla20[CODIGO],Tabla20[nombre],"BUSCAR"))</f>
        <v>#REF!</v>
      </c>
      <c r="F258" s="100" t="e">
        <f>_xlfn.XLOOKUP(Tabla15[[#This Row],[CODIGO]],#REF!,#REF!,_xlfn.XLOOKUP(Tabla15[[#This Row],[CODIGO]],Tabla20[CODIGO],Tabla20[cargo],"BUSCAR"))</f>
        <v>#REF!</v>
      </c>
      <c r="G258" s="110" t="e">
        <f>_xlfn.XLOOKUP(Tabla15[[#This Row],[cedula]],#REF!,#REF!,"X")</f>
        <v>#REF!</v>
      </c>
      <c r="H258" s="100" t="str">
        <f>_xlfn.XLOOKUP(Tabla15[[#This Row],[ctapresup]],TBLTIPO[cta],TBLTIPO[Tipo Empleado])</f>
        <v>SEGURIDAD</v>
      </c>
      <c r="I258" s="92">
        <f>_xlfn.XLOOKUP(Tabla15[[#This Row],[cedula]],TCARRERA[CEDULA],TCARRERA[CATEGORIA DEL SERVIDOR],0)</f>
        <v>0</v>
      </c>
      <c r="J25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8" s="103" t="e">
        <f>IF(ISTEXT(Tabla15[[#This Row],[CARRERA]]),Tabla15[[#This Row],[CARRERA]],Tabla15[[#This Row],[STATUS_01]])</f>
        <v>#REF!</v>
      </c>
      <c r="L258" s="41">
        <f>_xlfn.XLOOKUP(Tabla15[[#This Row],[CODIGO]],Tabla20[CODIGO],Tabla20[sbruto])</f>
        <v>5000</v>
      </c>
      <c r="M258" s="101">
        <f>_xlfn.XLOOKUP(Tabla15[[#This Row],[CODIGO]],Tabla20[CODIGO],Tabla20[Otros Descuentos])</f>
        <v>0</v>
      </c>
      <c r="N258" s="109">
        <f>_xlfn.XLOOKUP(Tabla15[[#This Row],[CODIGO]],Tabla20[CODIGO],Tabla20[sneto])</f>
        <v>5000</v>
      </c>
      <c r="O258" s="101" t="str">
        <f>_xlfn.XLOOKUP(Tabla15[[#This Row],[CODIGO]],Tabla20[CODIGO],Tabla20[PERIODO])</f>
        <v>08-2023</v>
      </c>
      <c r="P258" s="41">
        <f>Tabla15[[#This Row],[sbruto]]-SUM(Tabla15[[#This Row],[ISR]:[AFP]])-Tabla15[[#This Row],[SNETO]]</f>
        <v>0</v>
      </c>
      <c r="Q258" s="41">
        <f>_xlfn.XLOOKUP(Tabla15[[#This Row],[CODIGO]],Tabla20[CODIGO],Tabla20[ADP])</f>
        <v>0</v>
      </c>
      <c r="R258" s="99" t="str">
        <f>_xlfn.XLOOKUP(Tabla15[[#This Row],[cedula]],EMPXSEXO[NODOC],EMPXSEXO[GENERO])</f>
        <v>M</v>
      </c>
      <c r="S258" s="123" t="e">
        <f>_xlfn.XLOOKUP(Tabla15[[#This Row],[nomdepto2]],Tabla21[LUGAR],Tabla21[CODLUGAR])</f>
        <v>#REF!</v>
      </c>
      <c r="T258">
        <v>1254</v>
      </c>
    </row>
    <row r="259" spans="1:20" hidden="1">
      <c r="A259" s="99" t="s">
        <v>2464</v>
      </c>
      <c r="B259" s="99" t="s">
        <v>2639</v>
      </c>
      <c r="C259" s="99" t="s">
        <v>2493</v>
      </c>
      <c r="D259" s="99" t="str">
        <f>Tabla15[[#This Row],[cedula]]&amp;Tabla15[[#This Row],[prog]]&amp;LEFT(Tabla15[[#This Row],[TIPO]],3)</f>
        <v>4023042048701SEG</v>
      </c>
      <c r="E259" s="99" t="e">
        <f>_xlfn.XLOOKUP(Tabla15[[#This Row],[CODIGO]],#REF!,#REF!,_xlfn.XLOOKUP(Tabla15[[#This Row],[CODIGO]],Tabla20[CODIGO],Tabla20[nombre],"BUSCAR"))</f>
        <v>#REF!</v>
      </c>
      <c r="F259" s="100" t="e">
        <f>_xlfn.XLOOKUP(Tabla15[[#This Row],[CODIGO]],#REF!,#REF!,_xlfn.XLOOKUP(Tabla15[[#This Row],[CODIGO]],Tabla20[CODIGO],Tabla20[cargo],"BUSCAR"))</f>
        <v>#REF!</v>
      </c>
      <c r="G259" s="110" t="e">
        <f>_xlfn.XLOOKUP(Tabla15[[#This Row],[cedula]],#REF!,#REF!,"X")</f>
        <v>#REF!</v>
      </c>
      <c r="H259" s="100" t="str">
        <f>_xlfn.XLOOKUP(Tabla15[[#This Row],[ctapresup]],TBLTIPO[cta],TBLTIPO[Tipo Empleado])</f>
        <v>SEGURIDAD</v>
      </c>
      <c r="I259" s="92">
        <f>_xlfn.XLOOKUP(Tabla15[[#This Row],[cedula]],TCARRERA[CEDULA],TCARRERA[CATEGORIA DEL SERVIDOR],0)</f>
        <v>0</v>
      </c>
      <c r="J25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59" s="103" t="e">
        <f>IF(ISTEXT(Tabla15[[#This Row],[CARRERA]]),Tabla15[[#This Row],[CARRERA]],Tabla15[[#This Row],[STATUS_01]])</f>
        <v>#REF!</v>
      </c>
      <c r="L259" s="41">
        <f>_xlfn.XLOOKUP(Tabla15[[#This Row],[CODIGO]],Tabla20[CODIGO],Tabla20[sbruto])</f>
        <v>5000</v>
      </c>
      <c r="M259" s="122">
        <f>_xlfn.XLOOKUP(Tabla15[[#This Row],[CODIGO]],Tabla20[CODIGO],Tabla20[Otros Descuentos])</f>
        <v>0</v>
      </c>
      <c r="N259" s="109">
        <f>_xlfn.XLOOKUP(Tabla15[[#This Row],[CODIGO]],Tabla20[CODIGO],Tabla20[sneto])</f>
        <v>5000</v>
      </c>
      <c r="O259" s="101" t="str">
        <f>_xlfn.XLOOKUP(Tabla15[[#This Row],[CODIGO]],Tabla20[CODIGO],Tabla20[PERIODO])</f>
        <v>08-2023</v>
      </c>
      <c r="P259" s="41">
        <f>Tabla15[[#This Row],[sbruto]]-SUM(Tabla15[[#This Row],[ISR]:[AFP]])-Tabla15[[#This Row],[SNETO]]</f>
        <v>0</v>
      </c>
      <c r="Q259" s="41">
        <f>_xlfn.XLOOKUP(Tabla15[[#This Row],[CODIGO]],Tabla20[CODIGO],Tabla20[ADP])</f>
        <v>0</v>
      </c>
      <c r="R259" s="99" t="str">
        <f>_xlfn.XLOOKUP(Tabla15[[#This Row],[cedula]],EMPXSEXO[NODOC],EMPXSEXO[GENERO])</f>
        <v>M</v>
      </c>
      <c r="S259" s="123" t="e">
        <f>_xlfn.XLOOKUP(Tabla15[[#This Row],[nomdepto2]],Tabla21[LUGAR],Tabla21[CODLUGAR])</f>
        <v>#REF!</v>
      </c>
      <c r="T259">
        <v>1268</v>
      </c>
    </row>
    <row r="260" spans="1:20" hidden="1">
      <c r="A260" s="99" t="s">
        <v>2464</v>
      </c>
      <c r="B260" s="99" t="s">
        <v>2685</v>
      </c>
      <c r="C260" s="99" t="s">
        <v>2493</v>
      </c>
      <c r="D260" s="99" t="str">
        <f>Tabla15[[#This Row],[cedula]]&amp;Tabla15[[#This Row],[prog]]&amp;LEFT(Tabla15[[#This Row],[TIPO]],3)</f>
        <v>4022553798001SEG</v>
      </c>
      <c r="E260" s="99" t="e">
        <f>_xlfn.XLOOKUP(Tabla15[[#This Row],[CODIGO]],#REF!,#REF!,_xlfn.XLOOKUP(Tabla15[[#This Row],[CODIGO]],Tabla20[CODIGO],Tabla20[nombre],"BUSCAR"))</f>
        <v>#REF!</v>
      </c>
      <c r="F260" s="100" t="e">
        <f>_xlfn.XLOOKUP(Tabla15[[#This Row],[CODIGO]],#REF!,#REF!,_xlfn.XLOOKUP(Tabla15[[#This Row],[CODIGO]],Tabla20[CODIGO],Tabla20[cargo],"BUSCAR"))</f>
        <v>#REF!</v>
      </c>
      <c r="G260" s="110" t="e">
        <f>_xlfn.XLOOKUP(Tabla15[[#This Row],[cedula]],#REF!,#REF!,"X")</f>
        <v>#REF!</v>
      </c>
      <c r="H260" s="100" t="str">
        <f>_xlfn.XLOOKUP(Tabla15[[#This Row],[ctapresup]],TBLTIPO[cta],TBLTIPO[Tipo Empleado])</f>
        <v>SEGURIDAD</v>
      </c>
      <c r="I260" s="92">
        <f>_xlfn.XLOOKUP(Tabla15[[#This Row],[cedula]],TCARRERA[CEDULA],TCARRERA[CATEGORIA DEL SERVIDOR],0)</f>
        <v>0</v>
      </c>
      <c r="J26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60" s="103" t="e">
        <f>IF(ISTEXT(Tabla15[[#This Row],[CARRERA]]),Tabla15[[#This Row],[CARRERA]],Tabla15[[#This Row],[STATUS_01]])</f>
        <v>#REF!</v>
      </c>
      <c r="L260" s="41">
        <f>_xlfn.XLOOKUP(Tabla15[[#This Row],[CODIGO]],Tabla20[CODIGO],Tabla20[sbruto])</f>
        <v>5000</v>
      </c>
      <c r="M260" s="101">
        <f>_xlfn.XLOOKUP(Tabla15[[#This Row],[CODIGO]],Tabla20[CODIGO],Tabla20[Otros Descuentos])</f>
        <v>0</v>
      </c>
      <c r="N260" s="109">
        <f>_xlfn.XLOOKUP(Tabla15[[#This Row],[CODIGO]],Tabla20[CODIGO],Tabla20[sneto])</f>
        <v>5000</v>
      </c>
      <c r="O260" s="101" t="str">
        <f>_xlfn.XLOOKUP(Tabla15[[#This Row],[CODIGO]],Tabla20[CODIGO],Tabla20[PERIODO])</f>
        <v>08-2023</v>
      </c>
      <c r="P260" s="41">
        <f>Tabla15[[#This Row],[sbruto]]-SUM(Tabla15[[#This Row],[ISR]:[AFP]])-Tabla15[[#This Row],[SNETO]]</f>
        <v>0</v>
      </c>
      <c r="Q260" s="41">
        <f>_xlfn.XLOOKUP(Tabla15[[#This Row],[CODIGO]],Tabla20[CODIGO],Tabla20[ADP])</f>
        <v>0</v>
      </c>
      <c r="R260" s="99" t="str">
        <f>_xlfn.XLOOKUP(Tabla15[[#This Row],[cedula]],EMPXSEXO[NODOC],EMPXSEXO[GENERO])</f>
        <v>M</v>
      </c>
      <c r="S260" s="123" t="e">
        <f>_xlfn.XLOOKUP(Tabla15[[#This Row],[nomdepto2]],Tabla21[LUGAR],Tabla21[CODLUGAR])</f>
        <v>#REF!</v>
      </c>
      <c r="T260">
        <v>1287</v>
      </c>
    </row>
    <row r="261" spans="1:20" hidden="1">
      <c r="A261" s="99" t="s">
        <v>2464</v>
      </c>
      <c r="B261" s="99" t="s">
        <v>2442</v>
      </c>
      <c r="C261" s="99" t="s">
        <v>2493</v>
      </c>
      <c r="D261" s="99" t="str">
        <f>Tabla15[[#This Row],[cedula]]&amp;Tabla15[[#This Row],[prog]]&amp;LEFT(Tabla15[[#This Row],[TIPO]],3)</f>
        <v>4024108850501SEG</v>
      </c>
      <c r="E261" s="99" t="e">
        <f>_xlfn.XLOOKUP(Tabla15[[#This Row],[CODIGO]],#REF!,#REF!,_xlfn.XLOOKUP(Tabla15[[#This Row],[CODIGO]],Tabla20[CODIGO],Tabla20[nombre],"BUSCAR"))</f>
        <v>#REF!</v>
      </c>
      <c r="F261" s="100" t="e">
        <f>_xlfn.XLOOKUP(Tabla15[[#This Row],[CODIGO]],#REF!,#REF!,_xlfn.XLOOKUP(Tabla15[[#This Row],[CODIGO]],Tabla20[CODIGO],Tabla20[cargo],"BUSCAR"))</f>
        <v>#REF!</v>
      </c>
      <c r="G261" s="110" t="e">
        <f>_xlfn.XLOOKUP(Tabla15[[#This Row],[cedula]],#REF!,#REF!,"X")</f>
        <v>#REF!</v>
      </c>
      <c r="H261" s="100" t="str">
        <f>_xlfn.XLOOKUP(Tabla15[[#This Row],[ctapresup]],TBLTIPO[cta],TBLTIPO[Tipo Empleado])</f>
        <v>SEGURIDAD</v>
      </c>
      <c r="I261" s="92">
        <f>_xlfn.XLOOKUP(Tabla15[[#This Row],[cedula]],TCARRERA[CEDULA],TCARRERA[CATEGORIA DEL SERVIDOR],0)</f>
        <v>0</v>
      </c>
      <c r="J261" s="120" t="e">
        <f>_xlfn.XLOOKUP(Tabla15[[#This Row],[nombre]],TNOMBRADOS[EMPLEADO],TNOMBRADOS[STATUS],_xlfn.XLOOKUP(Tabla15[[#This Row],[cargo]],Tabla612[CARGO],Tabla612[CATEGORIA DEL SERVIDOR],Tabla15[[#This Row],[TIPO]]))</f>
        <v>#REF!</v>
      </c>
      <c r="K261" s="103" t="e">
        <f>IF(ISTEXT(Tabla15[[#This Row],[CARRERA]]),Tabla15[[#This Row],[CARRERA]],Tabla15[[#This Row],[STATUS_01]])</f>
        <v>#REF!</v>
      </c>
      <c r="L261" s="41">
        <f>_xlfn.XLOOKUP(Tabla15[[#This Row],[CODIGO]],Tabla20[CODIGO],Tabla20[sbruto])</f>
        <v>5000</v>
      </c>
      <c r="M261" s="101">
        <f>_xlfn.XLOOKUP(Tabla15[[#This Row],[CODIGO]],Tabla20[CODIGO],Tabla20[Otros Descuentos])</f>
        <v>0</v>
      </c>
      <c r="N261" s="109">
        <f>_xlfn.XLOOKUP(Tabla15[[#This Row],[CODIGO]],Tabla20[CODIGO],Tabla20[sneto])</f>
        <v>5000</v>
      </c>
      <c r="O261" s="101" t="str">
        <f>_xlfn.XLOOKUP(Tabla15[[#This Row],[CODIGO]],Tabla20[CODIGO],Tabla20[PERIODO])</f>
        <v>08-2023</v>
      </c>
      <c r="P261" s="41">
        <f>Tabla15[[#This Row],[sbruto]]-SUM(Tabla15[[#This Row],[ISR]:[AFP]])-Tabla15[[#This Row],[SNETO]]</f>
        <v>0</v>
      </c>
      <c r="Q261" s="41">
        <f>_xlfn.XLOOKUP(Tabla15[[#This Row],[CODIGO]],Tabla20[CODIGO],Tabla20[ADP])</f>
        <v>0</v>
      </c>
      <c r="R261" s="99" t="str">
        <f>_xlfn.XLOOKUP(Tabla15[[#This Row],[cedula]],EMPXSEXO[NODOC],EMPXSEXO[GENERO])</f>
        <v>M</v>
      </c>
      <c r="S261" s="123" t="e">
        <f>_xlfn.XLOOKUP(Tabla15[[#This Row],[nomdepto2]],Tabla21[LUGAR],Tabla21[CODLUGAR])</f>
        <v>#REF!</v>
      </c>
      <c r="T261">
        <v>1304</v>
      </c>
    </row>
    <row r="262" spans="1:20">
      <c r="A262" s="61" t="s">
        <v>2463</v>
      </c>
      <c r="B262" s="61" t="s">
        <v>1826</v>
      </c>
      <c r="C262" s="61" t="s">
        <v>2493</v>
      </c>
      <c r="D262" s="61" t="str">
        <f>Tabla15[[#This Row],[cedula]]&amp;Tabla15[[#This Row],[prog]]&amp;LEFT(Tabla15[[#This Row],[TIPO]],3)</f>
        <v>0010086547601FIJ</v>
      </c>
      <c r="E262" s="61" t="e">
        <f>_xlfn.XLOOKUP(Tabla15[[#This Row],[CODIGO]],#REF!,#REF!,_xlfn.XLOOKUP(Tabla15[[#This Row],[CODIGO]],Tabla20[CODIGO],Tabla20[nombre],"BUSCAR"))</f>
        <v>#REF!</v>
      </c>
      <c r="F262" s="61" t="e">
        <f>_xlfn.XLOOKUP(Tabla15[[#This Row],[CODIGO]],#REF!,#REF!,_xlfn.XLOOKUP(Tabla15[[#This Row],[CODIGO]],Tabla20[CODIGO],Tabla20[cargo],"BUSCAR"))</f>
        <v>#REF!</v>
      </c>
      <c r="G262" s="110" t="e">
        <f>_xlfn.XLOOKUP(Tabla15[[#This Row],[cedula]],#REF!,#REF!,"X")</f>
        <v>#REF!</v>
      </c>
      <c r="H262" s="61" t="str">
        <f>_xlfn.XLOOKUP(Tabla15[[#This Row],[ctapresup]],TBLTIPO[cta],TBLTIPO[Tipo Empleado])</f>
        <v>FIJO</v>
      </c>
      <c r="I262" s="92">
        <f>_xlfn.XLOOKUP(Tabla15[[#This Row],[cedula]],TCARRERA[CEDULA],TCARRERA[CATEGORIA DEL SERVIDOR],0)</f>
        <v>0</v>
      </c>
      <c r="J2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62" s="61" t="e">
        <f>IF(ISTEXT(Tabla15[[#This Row],[CARRERA]]),Tabla15[[#This Row],[CARRERA]],Tabla15[[#This Row],[STATUS_01]])</f>
        <v>#REF!</v>
      </c>
      <c r="L262" s="78">
        <f>_xlfn.XLOOKUP(Tabla15[[#This Row],[CODIGO]],Tabla20[CODIGO],Tabla20[sbruto])</f>
        <v>145000</v>
      </c>
      <c r="M262" s="82">
        <f>_xlfn.XLOOKUP(Tabla15[[#This Row],[CODIGO]],Tabla20[CODIGO],Tabla20[Otros Descuentos])</f>
        <v>25</v>
      </c>
      <c r="N262" s="78">
        <f>_xlfn.XLOOKUP(Tabla15[[#This Row],[CODIGO]],Tabla20[CODIGO],Tabla20[sneto])</f>
        <v>113715.01</v>
      </c>
      <c r="O262" s="78" t="str">
        <f>_xlfn.XLOOKUP(Tabla15[[#This Row],[CODIGO]],Tabla20[CODIGO],Tabla20[PERIODO])</f>
        <v>08-2023</v>
      </c>
      <c r="P262" s="41">
        <f>Tabla15[[#This Row],[sbruto]]-SUM(Tabla15[[#This Row],[ISR]:[AFP]])-Tabla15[[#This Row],[SNETO]]</f>
        <v>31259.990000000005</v>
      </c>
      <c r="Q262" s="41">
        <f>_xlfn.XLOOKUP(Tabla15[[#This Row],[CODIGO]],Tabla20[CODIGO],Tabla20[ADP])</f>
        <v>0</v>
      </c>
      <c r="R262" s="61" t="str">
        <f>_xlfn.XLOOKUP(Tabla15[[#This Row],[cedula]],EMPXSEXO[NODOC],EMPXSEXO[GENERO])</f>
        <v>F</v>
      </c>
      <c r="S262" s="61" t="e">
        <f>_xlfn.XLOOKUP(Tabla15[[#This Row],[nomdepto2]],Tabla21[LUGAR],Tabla21[CODLUGAR])</f>
        <v>#REF!</v>
      </c>
      <c r="T262">
        <v>222</v>
      </c>
    </row>
    <row r="263" spans="1:20">
      <c r="A263" s="61" t="s">
        <v>2463</v>
      </c>
      <c r="B263" s="61" t="s">
        <v>2569</v>
      </c>
      <c r="C263" s="61" t="s">
        <v>2493</v>
      </c>
      <c r="D263" s="61" t="str">
        <f>Tabla15[[#This Row],[cedula]]&amp;Tabla15[[#This Row],[prog]]&amp;LEFT(Tabla15[[#This Row],[TIPO]],3)</f>
        <v>0340038857901FIJ</v>
      </c>
      <c r="E263" s="61" t="e">
        <f>_xlfn.XLOOKUP(Tabla15[[#This Row],[CODIGO]],#REF!,#REF!,_xlfn.XLOOKUP(Tabla15[[#This Row],[CODIGO]],Tabla20[CODIGO],Tabla20[nombre],"BUSCAR"))</f>
        <v>#REF!</v>
      </c>
      <c r="F263" s="61" t="e">
        <f>_xlfn.XLOOKUP(Tabla15[[#This Row],[CODIGO]],#REF!,#REF!,_xlfn.XLOOKUP(Tabla15[[#This Row],[CODIGO]],Tabla20[CODIGO],Tabla20[cargo],"BUSCAR"))</f>
        <v>#REF!</v>
      </c>
      <c r="G263" s="110" t="e">
        <f>_xlfn.XLOOKUP(Tabla15[[#This Row],[cedula]],#REF!,#REF!,"X")</f>
        <v>#REF!</v>
      </c>
      <c r="H263" s="61" t="str">
        <f>_xlfn.XLOOKUP(Tabla15[[#This Row],[ctapresup]],TBLTIPO[cta],TBLTIPO[Tipo Empleado])</f>
        <v>FIJO</v>
      </c>
      <c r="I263" s="92" t="str">
        <f>_xlfn.XLOOKUP(Tabla15[[#This Row],[cedula]],TCARRERA[CEDULA],TCARRERA[CATEGORIA DEL SERVIDOR],0)</f>
        <v>CARRERA ADMINISTRATIVA</v>
      </c>
      <c r="J2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63" s="61" t="str">
        <f>IF(ISTEXT(Tabla15[[#This Row],[CARRERA]]),Tabla15[[#This Row],[CARRERA]],Tabla15[[#This Row],[STATUS_01]])</f>
        <v>CARRERA ADMINISTRATIVA</v>
      </c>
      <c r="L263" s="78">
        <f>_xlfn.XLOOKUP(Tabla15[[#This Row],[CODIGO]],Tabla20[CODIGO],Tabla20[sbruto])</f>
        <v>100000</v>
      </c>
      <c r="M263" s="81">
        <f>_xlfn.XLOOKUP(Tabla15[[#This Row],[CODIGO]],Tabla20[CODIGO],Tabla20[Otros Descuentos])</f>
        <v>1602.45</v>
      </c>
      <c r="N263" s="81">
        <f>_xlfn.XLOOKUP(Tabla15[[#This Row],[CODIGO]],Tabla20[CODIGO],Tabla20[sneto])</f>
        <v>92487.55</v>
      </c>
      <c r="O263" s="81" t="str">
        <f>_xlfn.XLOOKUP(Tabla15[[#This Row],[CODIGO]],Tabla20[CODIGO],Tabla20[PERIODO])</f>
        <v>08-2023</v>
      </c>
      <c r="P263" s="41">
        <f>Tabla15[[#This Row],[sbruto]]-SUM(Tabla15[[#This Row],[ISR]:[AFP]])-Tabla15[[#This Row],[SNETO]]</f>
        <v>5910</v>
      </c>
      <c r="Q263" s="41">
        <f>_xlfn.XLOOKUP(Tabla15[[#This Row],[CODIGO]],Tabla20[CODIGO],Tabla20[ADP])</f>
        <v>0</v>
      </c>
      <c r="R263" s="61" t="str">
        <f>_xlfn.XLOOKUP(Tabla15[[#This Row],[cedula]],EMPXSEXO[NODOC],EMPXSEXO[GENERO])</f>
        <v>F</v>
      </c>
      <c r="S263" s="61" t="e">
        <f>_xlfn.XLOOKUP(Tabla15[[#This Row],[nomdepto2]],Tabla21[LUGAR],Tabla21[CODLUGAR])</f>
        <v>#REF!</v>
      </c>
      <c r="T263">
        <v>123</v>
      </c>
    </row>
    <row r="264" spans="1:20" hidden="1">
      <c r="A264" s="61" t="s">
        <v>2462</v>
      </c>
      <c r="B264" s="61" t="s">
        <v>2889</v>
      </c>
      <c r="C264" s="61" t="s">
        <v>2493</v>
      </c>
      <c r="D264" s="61" t="str">
        <f>Tabla15[[#This Row],[cedula]]&amp;Tabla15[[#This Row],[prog]]&amp;LEFT(Tabla15[[#This Row],[TIPO]],3)</f>
        <v>0500035465301TEM</v>
      </c>
      <c r="E264" s="61" t="e">
        <f>_xlfn.XLOOKUP(Tabla15[[#This Row],[CODIGO]],#REF!,#REF!,_xlfn.XLOOKUP(Tabla15[[#This Row],[CODIGO]],Tabla20[CODIGO],Tabla20[nombre],"BUSCAR"))</f>
        <v>#REF!</v>
      </c>
      <c r="F264" s="61" t="e">
        <f>_xlfn.XLOOKUP(Tabla15[[#This Row],[CODIGO]],#REF!,#REF!,_xlfn.XLOOKUP(Tabla15[[#This Row],[CODIGO]],Tabla20[CODIGO],Tabla20[cargo],"BUSCAR"))</f>
        <v>#REF!</v>
      </c>
      <c r="G264" s="110" t="e">
        <f>_xlfn.XLOOKUP(Tabla15[[#This Row],[cedula]],#REF!,#REF!,"X")</f>
        <v>#REF!</v>
      </c>
      <c r="H264" s="61" t="str">
        <f>_xlfn.XLOOKUP(Tabla15[[#This Row],[ctapresup]],TBLTIPO[cta],TBLTIPO[Tipo Empleado])</f>
        <v>TEMPORALES</v>
      </c>
      <c r="I264" s="92">
        <f>_xlfn.XLOOKUP(Tabla15[[#This Row],[cedula]],TCARRERA[CEDULA],TCARRERA[CATEGORIA DEL SERVIDOR],0)</f>
        <v>0</v>
      </c>
      <c r="J2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64" s="61" t="e">
        <f>IF(ISTEXT(Tabla15[[#This Row],[CARRERA]]),Tabla15[[#This Row],[CARRERA]],Tabla15[[#This Row],[STATUS_01]])</f>
        <v>#REF!</v>
      </c>
      <c r="L264" s="78">
        <f>_xlfn.XLOOKUP(Tabla15[[#This Row],[CODIGO]],Tabla20[CODIGO],Tabla20[sbruto])</f>
        <v>45000</v>
      </c>
      <c r="M264" s="82">
        <f>_xlfn.XLOOKUP(Tabla15[[#This Row],[CODIGO]],Tabla20[CODIGO],Tabla20[Otros Descuentos])</f>
        <v>25</v>
      </c>
      <c r="N264" s="81">
        <f>_xlfn.XLOOKUP(Tabla15[[#This Row],[CODIGO]],Tabla20[CODIGO],Tabla20[sneto])</f>
        <v>41167.17</v>
      </c>
      <c r="O264" s="81" t="str">
        <f>_xlfn.XLOOKUP(Tabla15[[#This Row],[CODIGO]],Tabla20[CODIGO],Tabla20[PERIODO])</f>
        <v>08-2023</v>
      </c>
      <c r="P264" s="41">
        <f>Tabla15[[#This Row],[sbruto]]-SUM(Tabla15[[#This Row],[ISR]:[AFP]])-Tabla15[[#This Row],[SNETO]]</f>
        <v>3807.8300000000017</v>
      </c>
      <c r="Q264" s="41">
        <f>_xlfn.XLOOKUP(Tabla15[[#This Row],[CODIGO]],Tabla20[CODIGO],Tabla20[ADP])</f>
        <v>0</v>
      </c>
      <c r="R264" s="61" t="str">
        <f>_xlfn.XLOOKUP(Tabla15[[#This Row],[cedula]],EMPXSEXO[NODOC],EMPXSEXO[GENERO])</f>
        <v>F</v>
      </c>
      <c r="S264" s="61" t="e">
        <f>_xlfn.XLOOKUP(Tabla15[[#This Row],[nomdepto2]],Tabla21[LUGAR],Tabla21[CODLUGAR])</f>
        <v>#REF!</v>
      </c>
      <c r="T264">
        <v>1001</v>
      </c>
    </row>
    <row r="265" spans="1:20">
      <c r="A265" s="61" t="s">
        <v>2463</v>
      </c>
      <c r="B265" s="61" t="s">
        <v>1801</v>
      </c>
      <c r="C265" s="61" t="s">
        <v>2493</v>
      </c>
      <c r="D265" s="61" t="str">
        <f>Tabla15[[#This Row],[cedula]]&amp;Tabla15[[#This Row],[prog]]&amp;LEFT(Tabla15[[#This Row],[TIPO]],3)</f>
        <v>0011852896701FIJ</v>
      </c>
      <c r="E265" s="61" t="e">
        <f>_xlfn.XLOOKUP(Tabla15[[#This Row],[CODIGO]],#REF!,#REF!,_xlfn.XLOOKUP(Tabla15[[#This Row],[CODIGO]],Tabla20[CODIGO],Tabla20[nombre],"BUSCAR"))</f>
        <v>#REF!</v>
      </c>
      <c r="F265" s="61" t="e">
        <f>_xlfn.XLOOKUP(Tabla15[[#This Row],[CODIGO]],#REF!,#REF!,_xlfn.XLOOKUP(Tabla15[[#This Row],[CODIGO]],Tabla20[CODIGO],Tabla20[cargo],"BUSCAR"))</f>
        <v>#REF!</v>
      </c>
      <c r="G265" s="110" t="e">
        <f>_xlfn.XLOOKUP(Tabla15[[#This Row],[cedula]],#REF!,#REF!,"X")</f>
        <v>#REF!</v>
      </c>
      <c r="H265" s="61" t="str">
        <f>_xlfn.XLOOKUP(Tabla15[[#This Row],[ctapresup]],TBLTIPO[cta],TBLTIPO[Tipo Empleado])</f>
        <v>FIJO</v>
      </c>
      <c r="I265" s="92">
        <f>_xlfn.XLOOKUP(Tabla15[[#This Row],[cedula]],TCARRERA[CEDULA],TCARRERA[CATEGORIA DEL SERVIDOR],0)</f>
        <v>0</v>
      </c>
      <c r="J2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65" s="61" t="e">
        <f>IF(ISTEXT(Tabla15[[#This Row],[CARRERA]]),Tabla15[[#This Row],[CARRERA]],Tabla15[[#This Row],[STATUS_01]])</f>
        <v>#REF!</v>
      </c>
      <c r="L265" s="78">
        <f>_xlfn.XLOOKUP(Tabla15[[#This Row],[CODIGO]],Tabla20[CODIGO],Tabla20[sbruto])</f>
        <v>180000</v>
      </c>
      <c r="M265" s="79">
        <f>_xlfn.XLOOKUP(Tabla15[[#This Row],[CODIGO]],Tabla20[CODIGO],Tabla20[Otros Descuentos])</f>
        <v>25</v>
      </c>
      <c r="N265" s="78">
        <f>_xlfn.XLOOKUP(Tabla15[[#This Row],[CODIGO]],Tabla20[CODIGO],Tabla20[sneto])</f>
        <v>138413.63</v>
      </c>
      <c r="O265" s="78" t="str">
        <f>_xlfn.XLOOKUP(Tabla15[[#This Row],[CODIGO]],Tabla20[CODIGO],Tabla20[PERIODO])</f>
        <v>08-2023</v>
      </c>
      <c r="P265" s="41">
        <f>Tabla15[[#This Row],[sbruto]]-SUM(Tabla15[[#This Row],[ISR]:[AFP]])-Tabla15[[#This Row],[SNETO]]</f>
        <v>41561.369999999995</v>
      </c>
      <c r="Q265" s="41">
        <f>_xlfn.XLOOKUP(Tabla15[[#This Row],[CODIGO]],Tabla20[CODIGO],Tabla20[ADP])</f>
        <v>0</v>
      </c>
      <c r="R265" s="61" t="str">
        <f>_xlfn.XLOOKUP(Tabla15[[#This Row],[cedula]],EMPXSEXO[NODOC],EMPXSEXO[GENERO])</f>
        <v>M</v>
      </c>
      <c r="S265" s="61" t="e">
        <f>_xlfn.XLOOKUP(Tabla15[[#This Row],[nomdepto2]],Tabla21[LUGAR],Tabla21[CODLUGAR])</f>
        <v>#REF!</v>
      </c>
      <c r="T265">
        <v>181</v>
      </c>
    </row>
    <row r="266" spans="1:20" hidden="1">
      <c r="A266" s="61" t="s">
        <v>2462</v>
      </c>
      <c r="B266" s="61" t="s">
        <v>2226</v>
      </c>
      <c r="C266" s="61" t="s">
        <v>2493</v>
      </c>
      <c r="D266" s="61" t="str">
        <f>Tabla15[[#This Row],[cedula]]&amp;Tabla15[[#This Row],[prog]]&amp;LEFT(Tabla15[[#This Row],[TIPO]],3)</f>
        <v>4022306948101TEM</v>
      </c>
      <c r="E266" s="61" t="e">
        <f>_xlfn.XLOOKUP(Tabla15[[#This Row],[CODIGO]],#REF!,#REF!,_xlfn.XLOOKUP(Tabla15[[#This Row],[CODIGO]],Tabla20[CODIGO],Tabla20[nombre],"BUSCAR"))</f>
        <v>#REF!</v>
      </c>
      <c r="F266" s="61" t="e">
        <f>_xlfn.XLOOKUP(Tabla15[[#This Row],[CODIGO]],#REF!,#REF!,_xlfn.XLOOKUP(Tabla15[[#This Row],[CODIGO]],Tabla20[CODIGO],Tabla20[cargo],"BUSCAR"))</f>
        <v>#REF!</v>
      </c>
      <c r="G266" s="110" t="e">
        <f>_xlfn.XLOOKUP(Tabla15[[#This Row],[cedula]],#REF!,#REF!,"X")</f>
        <v>#REF!</v>
      </c>
      <c r="H266" s="61" t="str">
        <f>_xlfn.XLOOKUP(Tabla15[[#This Row],[ctapresup]],TBLTIPO[cta],TBLTIPO[Tipo Empleado])</f>
        <v>TEMPORALES</v>
      </c>
      <c r="I266" s="92">
        <f>_xlfn.XLOOKUP(Tabla15[[#This Row],[cedula]],TCARRERA[CEDULA],TCARRERA[CATEGORIA DEL SERVIDOR],0)</f>
        <v>0</v>
      </c>
      <c r="J2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66" s="61" t="e">
        <f>IF(ISTEXT(Tabla15[[#This Row],[CARRERA]]),Tabla15[[#This Row],[CARRERA]],Tabla15[[#This Row],[STATUS_01]])</f>
        <v>#REF!</v>
      </c>
      <c r="L266" s="78">
        <f>_xlfn.XLOOKUP(Tabla15[[#This Row],[CODIGO]],Tabla20[CODIGO],Tabla20[sbruto])</f>
        <v>70000</v>
      </c>
      <c r="M266" s="81">
        <f>_xlfn.XLOOKUP(Tabla15[[#This Row],[CODIGO]],Tabla20[CODIGO],Tabla20[Otros Descuentos])</f>
        <v>1602.45</v>
      </c>
      <c r="N266" s="78">
        <f>_xlfn.XLOOKUP(Tabla15[[#This Row],[CODIGO]],Tabla20[CODIGO],Tabla20[sneto])</f>
        <v>59207.56</v>
      </c>
      <c r="O266" s="78" t="str">
        <f>_xlfn.XLOOKUP(Tabla15[[#This Row],[CODIGO]],Tabla20[CODIGO],Tabla20[PERIODO])</f>
        <v>08-2023</v>
      </c>
      <c r="P266" s="41">
        <f>Tabla15[[#This Row],[sbruto]]-SUM(Tabla15[[#This Row],[ISR]:[AFP]])-Tabla15[[#This Row],[SNETO]]</f>
        <v>9189.9900000000052</v>
      </c>
      <c r="Q266" s="41">
        <f>_xlfn.XLOOKUP(Tabla15[[#This Row],[CODIGO]],Tabla20[CODIGO],Tabla20[ADP])</f>
        <v>0</v>
      </c>
      <c r="R266" s="61" t="str">
        <f>_xlfn.XLOOKUP(Tabla15[[#This Row],[cedula]],EMPXSEXO[NODOC],EMPXSEXO[GENERO])</f>
        <v>F</v>
      </c>
      <c r="S266" s="61" t="e">
        <f>_xlfn.XLOOKUP(Tabla15[[#This Row],[nomdepto2]],Tabla21[LUGAR],Tabla21[CODLUGAR])</f>
        <v>#REF!</v>
      </c>
      <c r="T266">
        <v>865</v>
      </c>
    </row>
    <row r="267" spans="1:20">
      <c r="A267" s="61" t="s">
        <v>2463</v>
      </c>
      <c r="B267" s="61" t="s">
        <v>1098</v>
      </c>
      <c r="C267" s="61" t="s">
        <v>2493</v>
      </c>
      <c r="D267" s="61" t="str">
        <f>Tabla15[[#This Row],[cedula]]&amp;Tabla15[[#This Row],[prog]]&amp;LEFT(Tabla15[[#This Row],[TIPO]],3)</f>
        <v>0600009051101FIJ</v>
      </c>
      <c r="E267" s="61" t="e">
        <f>_xlfn.XLOOKUP(Tabla15[[#This Row],[CODIGO]],#REF!,#REF!,_xlfn.XLOOKUP(Tabla15[[#This Row],[CODIGO]],Tabla20[CODIGO],Tabla20[nombre],"BUSCAR"))</f>
        <v>#REF!</v>
      </c>
      <c r="F267" s="61" t="e">
        <f>_xlfn.XLOOKUP(Tabla15[[#This Row],[CODIGO]],#REF!,#REF!,_xlfn.XLOOKUP(Tabla15[[#This Row],[CODIGO]],Tabla20[CODIGO],Tabla20[cargo],"BUSCAR"))</f>
        <v>#REF!</v>
      </c>
      <c r="G267" s="110" t="e">
        <f>_xlfn.XLOOKUP(Tabla15[[#This Row],[cedula]],#REF!,#REF!,"X")</f>
        <v>#REF!</v>
      </c>
      <c r="H267" s="61" t="str">
        <f>_xlfn.XLOOKUP(Tabla15[[#This Row],[ctapresup]],TBLTIPO[cta],TBLTIPO[Tipo Empleado])</f>
        <v>FIJO</v>
      </c>
      <c r="I267" s="92" t="str">
        <f>_xlfn.XLOOKUP(Tabla15[[#This Row],[cedula]],TCARRERA[CEDULA],TCARRERA[CATEGORIA DEL SERVIDOR],0)</f>
        <v>CARRERA ADMINISTRATIVA</v>
      </c>
      <c r="J26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67" s="61" t="str">
        <f>IF(ISTEXT(Tabla15[[#This Row],[CARRERA]]),Tabla15[[#This Row],[CARRERA]],Tabla15[[#This Row],[STATUS_01]])</f>
        <v>CARRERA ADMINISTRATIVA</v>
      </c>
      <c r="L267" s="78">
        <f>_xlfn.XLOOKUP(Tabla15[[#This Row],[CODIGO]],Tabla20[CODIGO],Tabla20[sbruto])</f>
        <v>65000</v>
      </c>
      <c r="M267" s="81">
        <f>_xlfn.XLOOKUP(Tabla15[[#This Row],[CODIGO]],Tabla20[CODIGO],Tabla20[Otros Descuentos])</f>
        <v>375</v>
      </c>
      <c r="N267" s="81">
        <f>_xlfn.XLOOKUP(Tabla15[[#This Row],[CODIGO]],Tabla20[CODIGO],Tabla20[sneto])</f>
        <v>56355.92</v>
      </c>
      <c r="O267" s="81" t="str">
        <f>_xlfn.XLOOKUP(Tabla15[[#This Row],[CODIGO]],Tabla20[CODIGO],Tabla20[PERIODO])</f>
        <v>08-2023</v>
      </c>
      <c r="P267" s="41">
        <f>Tabla15[[#This Row],[sbruto]]-SUM(Tabla15[[#This Row],[ISR]:[AFP]])-Tabla15[[#This Row],[SNETO]]</f>
        <v>8269.0800000000017</v>
      </c>
      <c r="Q267" s="41">
        <f>_xlfn.XLOOKUP(Tabla15[[#This Row],[CODIGO]],Tabla20[CODIGO],Tabla20[ADP])</f>
        <v>0</v>
      </c>
      <c r="R267" s="61" t="str">
        <f>_xlfn.XLOOKUP(Tabla15[[#This Row],[cedula]],EMPXSEXO[NODOC],EMPXSEXO[GENERO])</f>
        <v>F</v>
      </c>
      <c r="S267" s="61" t="e">
        <f>_xlfn.XLOOKUP(Tabla15[[#This Row],[nomdepto2]],Tabla21[LUGAR],Tabla21[CODLUGAR])</f>
        <v>#REF!</v>
      </c>
      <c r="T267">
        <v>179</v>
      </c>
    </row>
    <row r="268" spans="1:20" hidden="1">
      <c r="A268" s="99" t="s">
        <v>2462</v>
      </c>
      <c r="B268" s="99" t="s">
        <v>2332</v>
      </c>
      <c r="C268" s="99" t="s">
        <v>2493</v>
      </c>
      <c r="D268" s="99" t="str">
        <f>Tabla15[[#This Row],[cedula]]&amp;Tabla15[[#This Row],[prog]]&amp;LEFT(Tabla15[[#This Row],[TIPO]],3)</f>
        <v>2230025377401TEM</v>
      </c>
      <c r="E268" s="99" t="e">
        <f>_xlfn.XLOOKUP(Tabla15[[#This Row],[CODIGO]],#REF!,#REF!,_xlfn.XLOOKUP(Tabla15[[#This Row],[CODIGO]],Tabla20[CODIGO],Tabla20[nombre],"BUSCAR"))</f>
        <v>#REF!</v>
      </c>
      <c r="F268" s="100" t="e">
        <f>_xlfn.XLOOKUP(Tabla15[[#This Row],[CODIGO]],#REF!,#REF!,_xlfn.XLOOKUP(Tabla15[[#This Row],[CODIGO]],Tabla20[CODIGO],Tabla20[cargo],"BUSCAR"))</f>
        <v>#REF!</v>
      </c>
      <c r="G268" s="110" t="e">
        <f>_xlfn.XLOOKUP(Tabla15[[#This Row],[cedula]],#REF!,#REF!,"X")</f>
        <v>#REF!</v>
      </c>
      <c r="H268" s="100" t="str">
        <f>_xlfn.XLOOKUP(Tabla15[[#This Row],[ctapresup]],TBLTIPO[cta],TBLTIPO[Tipo Empleado])</f>
        <v>TEMPORALES</v>
      </c>
      <c r="I268" s="92">
        <f>_xlfn.XLOOKUP(Tabla15[[#This Row],[cedula]],TCARRERA[CEDULA],TCARRERA[CATEGORIA DEL SERVIDOR],0)</f>
        <v>0</v>
      </c>
      <c r="J26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268" s="103" t="e">
        <f>IF(ISTEXT(Tabla15[[#This Row],[CARRERA]]),Tabla15[[#This Row],[CARRERA]],Tabla15[[#This Row],[STATUS_01]])</f>
        <v>#REF!</v>
      </c>
      <c r="L268" s="41">
        <f>_xlfn.XLOOKUP(Tabla15[[#This Row],[CODIGO]],Tabla20[CODIGO],Tabla20[sbruto])</f>
        <v>65000</v>
      </c>
      <c r="M268" s="105">
        <f>_xlfn.XLOOKUP(Tabla15[[#This Row],[CODIGO]],Tabla20[CODIGO],Tabla20[Otros Descuentos])</f>
        <v>25</v>
      </c>
      <c r="N268" s="109">
        <f>_xlfn.XLOOKUP(Tabla15[[#This Row],[CODIGO]],Tabla20[CODIGO],Tabla20[sneto])</f>
        <v>56705.919999999998</v>
      </c>
      <c r="O268" s="101" t="str">
        <f>_xlfn.XLOOKUP(Tabla15[[#This Row],[CODIGO]],Tabla20[CODIGO],Tabla20[PERIODO])</f>
        <v>08-2023</v>
      </c>
      <c r="P268" s="41">
        <f>Tabla15[[#This Row],[sbruto]]-SUM(Tabla15[[#This Row],[ISR]:[AFP]])-Tabla15[[#This Row],[SNETO]]</f>
        <v>8269.0800000000017</v>
      </c>
      <c r="Q268" s="41">
        <f>_xlfn.XLOOKUP(Tabla15[[#This Row],[CODIGO]],Tabla20[CODIGO],Tabla20[ADP])</f>
        <v>0</v>
      </c>
      <c r="R268" s="99" t="str">
        <f>_xlfn.XLOOKUP(Tabla15[[#This Row],[cedula]],EMPXSEXO[NODOC],EMPXSEXO[GENERO])</f>
        <v>F</v>
      </c>
      <c r="S268" s="61" t="e">
        <f>_xlfn.XLOOKUP(Tabla15[[#This Row],[nomdepto2]],Tabla21[LUGAR],Tabla21[CODLUGAR])</f>
        <v>#REF!</v>
      </c>
      <c r="T268">
        <v>1113</v>
      </c>
    </row>
    <row r="269" spans="1:20" hidden="1">
      <c r="A269" s="61" t="s">
        <v>2462</v>
      </c>
      <c r="B269" s="61" t="s">
        <v>3275</v>
      </c>
      <c r="C269" s="61" t="s">
        <v>2493</v>
      </c>
      <c r="D269" s="61" t="str">
        <f>Tabla15[[#This Row],[cedula]]&amp;Tabla15[[#This Row],[prog]]&amp;LEFT(Tabla15[[#This Row],[TIPO]],3)</f>
        <v>0011801992601TEM</v>
      </c>
      <c r="E269" s="61" t="e">
        <f>_xlfn.XLOOKUP(Tabla15[[#This Row],[CODIGO]],#REF!,#REF!,_xlfn.XLOOKUP(Tabla15[[#This Row],[CODIGO]],Tabla20[CODIGO],Tabla20[nombre],"BUSCAR"))</f>
        <v>#REF!</v>
      </c>
      <c r="F269" s="61" t="e">
        <f>_xlfn.XLOOKUP(Tabla15[[#This Row],[CODIGO]],#REF!,#REF!,_xlfn.XLOOKUP(Tabla15[[#This Row],[CODIGO]],Tabla20[CODIGO],Tabla20[cargo],"BUSCAR"))</f>
        <v>#REF!</v>
      </c>
      <c r="G269" s="110" t="e">
        <f>_xlfn.XLOOKUP(Tabla15[[#This Row],[cedula]],#REF!,#REF!,"X")</f>
        <v>#REF!</v>
      </c>
      <c r="H269" s="61" t="str">
        <f>_xlfn.XLOOKUP(Tabla15[[#This Row],[ctapresup]],TBLTIPO[cta],TBLTIPO[Tipo Empleado])</f>
        <v>TEMPORALES</v>
      </c>
      <c r="I269" s="92">
        <f>_xlfn.XLOOKUP(Tabla15[[#This Row],[cedula]],TCARRERA[CEDULA],TCARRERA[CATEGORIA DEL SERVIDOR],0)</f>
        <v>0</v>
      </c>
      <c r="J2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69" s="61" t="e">
        <f>IF(ISTEXT(Tabla15[[#This Row],[CARRERA]]),Tabla15[[#This Row],[CARRERA]],Tabla15[[#This Row],[STATUS_01]])</f>
        <v>#REF!</v>
      </c>
      <c r="L269" s="78">
        <f>_xlfn.XLOOKUP(Tabla15[[#This Row],[CODIGO]],Tabla20[CODIGO],Tabla20[sbruto])</f>
        <v>55000</v>
      </c>
      <c r="M269" s="81">
        <f>_xlfn.XLOOKUP(Tabla15[[#This Row],[CODIGO]],Tabla20[CODIGO],Tabla20[Otros Descuentos])</f>
        <v>25</v>
      </c>
      <c r="N269" s="78">
        <f>_xlfn.XLOOKUP(Tabla15[[#This Row],[CODIGO]],Tabla20[CODIGO],Tabla20[sneto])</f>
        <v>49164.82</v>
      </c>
      <c r="O269" s="78" t="str">
        <f>_xlfn.XLOOKUP(Tabla15[[#This Row],[CODIGO]],Tabla20[CODIGO],Tabla20[PERIODO])</f>
        <v>08-2023</v>
      </c>
      <c r="P269" s="41">
        <f>Tabla15[[#This Row],[sbruto]]-SUM(Tabla15[[#This Row],[ISR]:[AFP]])-Tabla15[[#This Row],[SNETO]]</f>
        <v>5810.18</v>
      </c>
      <c r="Q269" s="41">
        <f>_xlfn.XLOOKUP(Tabla15[[#This Row],[CODIGO]],Tabla20[CODIGO],Tabla20[ADP])</f>
        <v>0</v>
      </c>
      <c r="R269" s="61" t="str">
        <f>_xlfn.XLOOKUP(Tabla15[[#This Row],[cedula]],EMPXSEXO[NODOC],EMPXSEXO[GENERO])</f>
        <v>F</v>
      </c>
      <c r="S269" s="61" t="e">
        <f>_xlfn.XLOOKUP(Tabla15[[#This Row],[nomdepto2]],Tabla21[LUGAR],Tabla21[CODLUGAR])</f>
        <v>#REF!</v>
      </c>
      <c r="T269">
        <v>925</v>
      </c>
    </row>
    <row r="270" spans="1:20" hidden="1">
      <c r="A270" s="61" t="s">
        <v>2462</v>
      </c>
      <c r="B270" s="61" t="s">
        <v>2838</v>
      </c>
      <c r="C270" s="61" t="s">
        <v>2493</v>
      </c>
      <c r="D270" s="61" t="str">
        <f>Tabla15[[#This Row],[cedula]]&amp;Tabla15[[#This Row],[prog]]&amp;LEFT(Tabla15[[#This Row],[TIPO]],3)</f>
        <v>4021319340801TEM</v>
      </c>
      <c r="E270" s="61" t="e">
        <f>_xlfn.XLOOKUP(Tabla15[[#This Row],[CODIGO]],#REF!,#REF!,_xlfn.XLOOKUP(Tabla15[[#This Row],[CODIGO]],Tabla20[CODIGO],Tabla20[nombre],"BUSCAR"))</f>
        <v>#REF!</v>
      </c>
      <c r="F270" s="61" t="e">
        <f>_xlfn.XLOOKUP(Tabla15[[#This Row],[CODIGO]],#REF!,#REF!,_xlfn.XLOOKUP(Tabla15[[#This Row],[CODIGO]],Tabla20[CODIGO],Tabla20[cargo],"BUSCAR"))</f>
        <v>#REF!</v>
      </c>
      <c r="G270" s="110" t="e">
        <f>_xlfn.XLOOKUP(Tabla15[[#This Row],[cedula]],#REF!,#REF!,"X")</f>
        <v>#REF!</v>
      </c>
      <c r="H270" s="61" t="str">
        <f>_xlfn.XLOOKUP(Tabla15[[#This Row],[ctapresup]],TBLTIPO[cta],TBLTIPO[Tipo Empleado])</f>
        <v>TEMPORALES</v>
      </c>
      <c r="I270" s="92">
        <f>_xlfn.XLOOKUP(Tabla15[[#This Row],[cedula]],TCARRERA[CEDULA],TCARRERA[CATEGORIA DEL SERVIDOR],0)</f>
        <v>0</v>
      </c>
      <c r="J2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0" s="61" t="e">
        <f>IF(ISTEXT(Tabla15[[#This Row],[CARRERA]]),Tabla15[[#This Row],[CARRERA]],Tabla15[[#This Row],[STATUS_01]])</f>
        <v>#REF!</v>
      </c>
      <c r="L270" s="78">
        <f>_xlfn.XLOOKUP(Tabla15[[#This Row],[CODIGO]],Tabla20[CODIGO],Tabla20[sbruto])</f>
        <v>45000</v>
      </c>
      <c r="M270" s="82">
        <f>_xlfn.XLOOKUP(Tabla15[[#This Row],[CODIGO]],Tabla20[CODIGO],Tabla20[Otros Descuentos])</f>
        <v>25</v>
      </c>
      <c r="N270" s="78">
        <f>_xlfn.XLOOKUP(Tabla15[[#This Row],[CODIGO]],Tabla20[CODIGO],Tabla20[sneto])</f>
        <v>41167.17</v>
      </c>
      <c r="O270" s="78" t="str">
        <f>_xlfn.XLOOKUP(Tabla15[[#This Row],[CODIGO]],Tabla20[CODIGO],Tabla20[PERIODO])</f>
        <v>08-2023</v>
      </c>
      <c r="P270" s="41">
        <f>Tabla15[[#This Row],[sbruto]]-SUM(Tabla15[[#This Row],[ISR]:[AFP]])-Tabla15[[#This Row],[SNETO]]</f>
        <v>3807.8300000000017</v>
      </c>
      <c r="Q270" s="41">
        <f>_xlfn.XLOOKUP(Tabla15[[#This Row],[CODIGO]],Tabla20[CODIGO],Tabla20[ADP])</f>
        <v>0</v>
      </c>
      <c r="R270" s="61" t="str">
        <f>_xlfn.XLOOKUP(Tabla15[[#This Row],[cedula]],EMPXSEXO[NODOC],EMPXSEXO[GENERO])</f>
        <v>F</v>
      </c>
      <c r="S270" s="61" t="e">
        <f>_xlfn.XLOOKUP(Tabla15[[#This Row],[nomdepto2]],Tabla21[LUGAR],Tabla21[CODLUGAR])</f>
        <v>#REF!</v>
      </c>
      <c r="T270">
        <v>950</v>
      </c>
    </row>
    <row r="271" spans="1:20">
      <c r="A271" s="61" t="s">
        <v>2463</v>
      </c>
      <c r="B271" s="61" t="s">
        <v>1745</v>
      </c>
      <c r="C271" s="61" t="s">
        <v>2493</v>
      </c>
      <c r="D271" s="61" t="str">
        <f>Tabla15[[#This Row],[cedula]]&amp;Tabla15[[#This Row],[prog]]&amp;LEFT(Tabla15[[#This Row],[TIPO]],3)</f>
        <v>2250078643301FIJ</v>
      </c>
      <c r="E271" s="61" t="e">
        <f>_xlfn.XLOOKUP(Tabla15[[#This Row],[CODIGO]],#REF!,#REF!,_xlfn.XLOOKUP(Tabla15[[#This Row],[CODIGO]],Tabla20[CODIGO],Tabla20[nombre],"BUSCAR"))</f>
        <v>#REF!</v>
      </c>
      <c r="F271" s="61" t="e">
        <f>_xlfn.XLOOKUP(Tabla15[[#This Row],[CODIGO]],#REF!,#REF!,_xlfn.XLOOKUP(Tabla15[[#This Row],[CODIGO]],Tabla20[CODIGO],Tabla20[cargo],"BUSCAR"))</f>
        <v>#REF!</v>
      </c>
      <c r="G271" s="110" t="e">
        <f>_xlfn.XLOOKUP(Tabla15[[#This Row],[cedula]],#REF!,#REF!,"X")</f>
        <v>#REF!</v>
      </c>
      <c r="H271" s="61" t="str">
        <f>_xlfn.XLOOKUP(Tabla15[[#This Row],[ctapresup]],TBLTIPO[cta],TBLTIPO[Tipo Empleado])</f>
        <v>FIJO</v>
      </c>
      <c r="I271" s="92">
        <f>_xlfn.XLOOKUP(Tabla15[[#This Row],[cedula]],TCARRERA[CEDULA],TCARRERA[CATEGORIA DEL SERVIDOR],0)</f>
        <v>0</v>
      </c>
      <c r="J2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1" s="61" t="e">
        <f>IF(ISTEXT(Tabla15[[#This Row],[CARRERA]]),Tabla15[[#This Row],[CARRERA]],Tabla15[[#This Row],[STATUS_01]])</f>
        <v>#REF!</v>
      </c>
      <c r="L271" s="78">
        <f>_xlfn.XLOOKUP(Tabla15[[#This Row],[CODIGO]],Tabla20[CODIGO],Tabla20[sbruto])</f>
        <v>25000</v>
      </c>
      <c r="M271" s="81">
        <f>_xlfn.XLOOKUP(Tabla15[[#This Row],[CODIGO]],Tabla20[CODIGO],Tabla20[Otros Descuentos])</f>
        <v>25</v>
      </c>
      <c r="N271" s="81">
        <f>_xlfn.XLOOKUP(Tabla15[[#This Row],[CODIGO]],Tabla20[CODIGO],Tabla20[sneto])</f>
        <v>23497.5</v>
      </c>
      <c r="O271" s="81" t="str">
        <f>_xlfn.XLOOKUP(Tabla15[[#This Row],[CODIGO]],Tabla20[CODIGO],Tabla20[PERIODO])</f>
        <v>08-2023</v>
      </c>
      <c r="P271" s="41">
        <f>Tabla15[[#This Row],[sbruto]]-SUM(Tabla15[[#This Row],[ISR]:[AFP]])-Tabla15[[#This Row],[SNETO]]</f>
        <v>1477.5</v>
      </c>
      <c r="Q271" s="41">
        <f>_xlfn.XLOOKUP(Tabla15[[#This Row],[CODIGO]],Tabla20[CODIGO],Tabla20[ADP])</f>
        <v>0</v>
      </c>
      <c r="R271" s="61" t="str">
        <f>_xlfn.XLOOKUP(Tabla15[[#This Row],[cedula]],EMPXSEXO[NODOC],EMPXSEXO[GENERO])</f>
        <v>M</v>
      </c>
      <c r="S271" s="61" t="e">
        <f>_xlfn.XLOOKUP(Tabla15[[#This Row],[nomdepto2]],Tabla21[LUGAR],Tabla21[CODLUGAR])</f>
        <v>#REF!</v>
      </c>
      <c r="T271">
        <v>82</v>
      </c>
    </row>
    <row r="272" spans="1:20">
      <c r="A272" s="61" t="s">
        <v>2463</v>
      </c>
      <c r="B272" s="61" t="s">
        <v>1896</v>
      </c>
      <c r="C272" s="61" t="s">
        <v>2493</v>
      </c>
      <c r="D272" s="61" t="str">
        <f>Tabla15[[#This Row],[cedula]]&amp;Tabla15[[#This Row],[prog]]&amp;LEFT(Tabla15[[#This Row],[TIPO]],3)</f>
        <v>0011567316201FIJ</v>
      </c>
      <c r="E272" s="61" t="e">
        <f>_xlfn.XLOOKUP(Tabla15[[#This Row],[CODIGO]],#REF!,#REF!,_xlfn.XLOOKUP(Tabla15[[#This Row],[CODIGO]],Tabla20[CODIGO],Tabla20[nombre],"BUSCAR"))</f>
        <v>#REF!</v>
      </c>
      <c r="F272" s="61" t="e">
        <f>_xlfn.XLOOKUP(Tabla15[[#This Row],[CODIGO]],#REF!,#REF!,_xlfn.XLOOKUP(Tabla15[[#This Row],[CODIGO]],Tabla20[CODIGO],Tabla20[cargo],"BUSCAR"))</f>
        <v>#REF!</v>
      </c>
      <c r="G272" s="110" t="e">
        <f>_xlfn.XLOOKUP(Tabla15[[#This Row],[cedula]],#REF!,#REF!,"X")</f>
        <v>#REF!</v>
      </c>
      <c r="H272" s="61" t="str">
        <f>_xlfn.XLOOKUP(Tabla15[[#This Row],[ctapresup]],TBLTIPO[cta],TBLTIPO[Tipo Empleado])</f>
        <v>FIJO</v>
      </c>
      <c r="I272" s="92">
        <f>_xlfn.XLOOKUP(Tabla15[[#This Row],[cedula]],TCARRERA[CEDULA],TCARRERA[CATEGORIA DEL SERVIDOR],0)</f>
        <v>0</v>
      </c>
      <c r="J2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2" s="61" t="e">
        <f>IF(ISTEXT(Tabla15[[#This Row],[CARRERA]]),Tabla15[[#This Row],[CARRERA]],Tabla15[[#This Row],[STATUS_01]])</f>
        <v>#REF!</v>
      </c>
      <c r="L272" s="78">
        <f>_xlfn.XLOOKUP(Tabla15[[#This Row],[CODIGO]],Tabla20[CODIGO],Tabla20[sbruto])</f>
        <v>24000</v>
      </c>
      <c r="M272" s="78">
        <f>_xlfn.XLOOKUP(Tabla15[[#This Row],[CODIGO]],Tabla20[CODIGO],Tabla20[Otros Descuentos])</f>
        <v>25</v>
      </c>
      <c r="N272" s="78">
        <f>_xlfn.XLOOKUP(Tabla15[[#This Row],[CODIGO]],Tabla20[CODIGO],Tabla20[sneto])</f>
        <v>22556.6</v>
      </c>
      <c r="O272" s="78" t="str">
        <f>_xlfn.XLOOKUP(Tabla15[[#This Row],[CODIGO]],Tabla20[CODIGO],Tabla20[PERIODO])</f>
        <v>08-2023</v>
      </c>
      <c r="P272" s="41">
        <f>Tabla15[[#This Row],[sbruto]]-SUM(Tabla15[[#This Row],[ISR]:[AFP]])-Tabla15[[#This Row],[SNETO]]</f>
        <v>1418.4000000000015</v>
      </c>
      <c r="Q272" s="41">
        <f>_xlfn.XLOOKUP(Tabla15[[#This Row],[CODIGO]],Tabla20[CODIGO],Tabla20[ADP])</f>
        <v>0</v>
      </c>
      <c r="R272" s="61" t="str">
        <f>_xlfn.XLOOKUP(Tabla15[[#This Row],[cedula]],EMPXSEXO[NODOC],EMPXSEXO[GENERO])</f>
        <v>M</v>
      </c>
      <c r="S272" s="61" t="e">
        <f>_xlfn.XLOOKUP(Tabla15[[#This Row],[nomdepto2]],Tabla21[LUGAR],Tabla21[CODLUGAR])</f>
        <v>#REF!</v>
      </c>
      <c r="T272">
        <v>347</v>
      </c>
    </row>
    <row r="273" spans="1:20">
      <c r="A273" s="61" t="s">
        <v>2463</v>
      </c>
      <c r="B273" s="61" t="s">
        <v>3611</v>
      </c>
      <c r="C273" s="61" t="s">
        <v>2493</v>
      </c>
      <c r="D273" s="61" t="str">
        <f>Tabla15[[#This Row],[cedula]]&amp;Tabla15[[#This Row],[prog]]&amp;LEFT(Tabla15[[#This Row],[TIPO]],3)</f>
        <v>0011788301701FIJ</v>
      </c>
      <c r="E273" s="61" t="e">
        <f>_xlfn.XLOOKUP(Tabla15[[#This Row],[CODIGO]],#REF!,#REF!,_xlfn.XLOOKUP(Tabla15[[#This Row],[CODIGO]],Tabla20[CODIGO],Tabla20[nombre],"BUSCAR"))</f>
        <v>#REF!</v>
      </c>
      <c r="F273" s="61" t="e">
        <f>_xlfn.XLOOKUP(Tabla15[[#This Row],[CODIGO]],#REF!,#REF!,_xlfn.XLOOKUP(Tabla15[[#This Row],[CODIGO]],Tabla20[CODIGO],Tabla20[cargo],"BUSCAR"))</f>
        <v>#REF!</v>
      </c>
      <c r="G273" s="110" t="e">
        <f>_xlfn.XLOOKUP(Tabla15[[#This Row],[cedula]],#REF!,#REF!,"X")</f>
        <v>#REF!</v>
      </c>
      <c r="H273" s="61" t="str">
        <f>_xlfn.XLOOKUP(Tabla15[[#This Row],[ctapresup]],TBLTIPO[cta],TBLTIPO[Tipo Empleado])</f>
        <v>FIJO</v>
      </c>
      <c r="I273" s="92">
        <f>_xlfn.XLOOKUP(Tabla15[[#This Row],[cedula]],TCARRERA[CEDULA],TCARRERA[CATEGORIA DEL SERVIDOR],0)</f>
        <v>0</v>
      </c>
      <c r="J27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3" s="61" t="e">
        <f>IF(ISTEXT(Tabla15[[#This Row],[CARRERA]]),Tabla15[[#This Row],[CARRERA]],Tabla15[[#This Row],[STATUS_01]])</f>
        <v>#REF!</v>
      </c>
      <c r="L273" s="78">
        <f>_xlfn.XLOOKUP(Tabla15[[#This Row],[CODIGO]],Tabla20[CODIGO],Tabla20[sbruto])</f>
        <v>18000</v>
      </c>
      <c r="M273" s="82">
        <f>_xlfn.XLOOKUP(Tabla15[[#This Row],[CODIGO]],Tabla20[CODIGO],Tabla20[Otros Descuentos])</f>
        <v>25</v>
      </c>
      <c r="N273" s="78">
        <f>_xlfn.XLOOKUP(Tabla15[[#This Row],[CODIGO]],Tabla20[CODIGO],Tabla20[sneto])</f>
        <v>16911.2</v>
      </c>
      <c r="O273" s="78" t="str">
        <f>_xlfn.XLOOKUP(Tabla15[[#This Row],[CODIGO]],Tabla20[CODIGO],Tabla20[PERIODO])</f>
        <v>08-2023</v>
      </c>
      <c r="P273" s="41">
        <f>Tabla15[[#This Row],[sbruto]]-SUM(Tabla15[[#This Row],[ISR]:[AFP]])-Tabla15[[#This Row],[SNETO]]</f>
        <v>1063.7999999999993</v>
      </c>
      <c r="Q273" s="41">
        <f>_xlfn.XLOOKUP(Tabla15[[#This Row],[CODIGO]],Tabla20[CODIGO],Tabla20[ADP])</f>
        <v>0</v>
      </c>
      <c r="R273" s="61" t="str">
        <f>_xlfn.XLOOKUP(Tabla15[[#This Row],[cedula]],EMPXSEXO[NODOC],EMPXSEXO[GENERO])</f>
        <v>F</v>
      </c>
      <c r="S273" s="61" t="e">
        <f>_xlfn.XLOOKUP(Tabla15[[#This Row],[nomdepto2]],Tabla21[LUGAR],Tabla21[CODLUGAR])</f>
        <v>#REF!</v>
      </c>
      <c r="T273">
        <v>189</v>
      </c>
    </row>
    <row r="274" spans="1:20">
      <c r="A274" s="61" t="s">
        <v>2463</v>
      </c>
      <c r="B274" s="61" t="s">
        <v>1837</v>
      </c>
      <c r="C274" s="61" t="s">
        <v>2493</v>
      </c>
      <c r="D274" s="61" t="str">
        <f>Tabla15[[#This Row],[cedula]]&amp;Tabla15[[#This Row],[prog]]&amp;LEFT(Tabla15[[#This Row],[TIPO]],3)</f>
        <v>0011146011901FIJ</v>
      </c>
      <c r="E274" s="61" t="e">
        <f>_xlfn.XLOOKUP(Tabla15[[#This Row],[CODIGO]],#REF!,#REF!,_xlfn.XLOOKUP(Tabla15[[#This Row],[CODIGO]],Tabla20[CODIGO],Tabla20[nombre],"BUSCAR"))</f>
        <v>#REF!</v>
      </c>
      <c r="F274" s="61" t="e">
        <f>_xlfn.XLOOKUP(Tabla15[[#This Row],[CODIGO]],#REF!,#REF!,_xlfn.XLOOKUP(Tabla15[[#This Row],[CODIGO]],Tabla20[CODIGO],Tabla20[cargo],"BUSCAR"))</f>
        <v>#REF!</v>
      </c>
      <c r="G274" s="110" t="e">
        <f>_xlfn.XLOOKUP(Tabla15[[#This Row],[cedula]],#REF!,#REF!,"X")</f>
        <v>#REF!</v>
      </c>
      <c r="H274" s="61" t="str">
        <f>_xlfn.XLOOKUP(Tabla15[[#This Row],[ctapresup]],TBLTIPO[cta],TBLTIPO[Tipo Empleado])</f>
        <v>FIJO</v>
      </c>
      <c r="I274" s="92">
        <f>_xlfn.XLOOKUP(Tabla15[[#This Row],[cedula]],TCARRERA[CEDULA],TCARRERA[CATEGORIA DEL SERVIDOR],0)</f>
        <v>0</v>
      </c>
      <c r="J2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4" s="61" t="e">
        <f>IF(ISTEXT(Tabla15[[#This Row],[CARRERA]]),Tabla15[[#This Row],[CARRERA]],Tabla15[[#This Row],[STATUS_01]])</f>
        <v>#REF!</v>
      </c>
      <c r="L274" s="78">
        <f>_xlfn.XLOOKUP(Tabla15[[#This Row],[CODIGO]],Tabla20[CODIGO],Tabla20[sbruto])</f>
        <v>10000</v>
      </c>
      <c r="M274" s="78">
        <f>_xlfn.XLOOKUP(Tabla15[[#This Row],[CODIGO]],Tabla20[CODIGO],Tabla20[Otros Descuentos])</f>
        <v>375</v>
      </c>
      <c r="N274" s="78">
        <f>_xlfn.XLOOKUP(Tabla15[[#This Row],[CODIGO]],Tabla20[CODIGO],Tabla20[sneto])</f>
        <v>9034</v>
      </c>
      <c r="O274" s="78" t="str">
        <f>_xlfn.XLOOKUP(Tabla15[[#This Row],[CODIGO]],Tabla20[CODIGO],Tabla20[PERIODO])</f>
        <v>08-2023</v>
      </c>
      <c r="P274" s="41">
        <f>Tabla15[[#This Row],[sbruto]]-SUM(Tabla15[[#This Row],[ISR]:[AFP]])-Tabla15[[#This Row],[SNETO]]</f>
        <v>591</v>
      </c>
      <c r="Q274" s="41">
        <f>_xlfn.XLOOKUP(Tabla15[[#This Row],[CODIGO]],Tabla20[CODIGO],Tabla20[ADP])</f>
        <v>0</v>
      </c>
      <c r="R274" s="61" t="str">
        <f>_xlfn.XLOOKUP(Tabla15[[#This Row],[cedula]],EMPXSEXO[NODOC],EMPXSEXO[GENERO])</f>
        <v>F</v>
      </c>
      <c r="S274" s="61" t="e">
        <f>_xlfn.XLOOKUP(Tabla15[[#This Row],[nomdepto2]],Tabla21[LUGAR],Tabla21[CODLUGAR])</f>
        <v>#REF!</v>
      </c>
      <c r="T274">
        <v>246</v>
      </c>
    </row>
    <row r="275" spans="1:20" hidden="1">
      <c r="A275" s="61" t="s">
        <v>2462</v>
      </c>
      <c r="B275" s="61" t="s">
        <v>2265</v>
      </c>
      <c r="C275" s="61" t="s">
        <v>2493</v>
      </c>
      <c r="D275" s="61" t="str">
        <f>Tabla15[[#This Row],[cedula]]&amp;Tabla15[[#This Row],[prog]]&amp;LEFT(Tabla15[[#This Row],[TIPO]],3)</f>
        <v>0010265846501TEM</v>
      </c>
      <c r="E275" s="61" t="e">
        <f>_xlfn.XLOOKUP(Tabla15[[#This Row],[CODIGO]],#REF!,#REF!,_xlfn.XLOOKUP(Tabla15[[#This Row],[CODIGO]],Tabla20[CODIGO],Tabla20[nombre],"BUSCAR"))</f>
        <v>#REF!</v>
      </c>
      <c r="F275" s="61" t="e">
        <f>_xlfn.XLOOKUP(Tabla15[[#This Row],[CODIGO]],#REF!,#REF!,_xlfn.XLOOKUP(Tabla15[[#This Row],[CODIGO]],Tabla20[CODIGO],Tabla20[cargo],"BUSCAR"))</f>
        <v>#REF!</v>
      </c>
      <c r="G275" s="110" t="e">
        <f>_xlfn.XLOOKUP(Tabla15[[#This Row],[cedula]],#REF!,#REF!,"X")</f>
        <v>#REF!</v>
      </c>
      <c r="H275" s="61" t="str">
        <f>_xlfn.XLOOKUP(Tabla15[[#This Row],[ctapresup]],TBLTIPO[cta],TBLTIPO[Tipo Empleado])</f>
        <v>TEMPORALES</v>
      </c>
      <c r="I275" s="92">
        <f>_xlfn.XLOOKUP(Tabla15[[#This Row],[cedula]],TCARRERA[CEDULA],TCARRERA[CATEGORIA DEL SERVIDOR],0)</f>
        <v>0</v>
      </c>
      <c r="J2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5" s="61" t="e">
        <f>IF(ISTEXT(Tabla15[[#This Row],[CARRERA]]),Tabla15[[#This Row],[CARRERA]],Tabla15[[#This Row],[STATUS_01]])</f>
        <v>#REF!</v>
      </c>
      <c r="L275" s="78">
        <f>_xlfn.XLOOKUP(Tabla15[[#This Row],[CODIGO]],Tabla20[CODIGO],Tabla20[sbruto])</f>
        <v>135000</v>
      </c>
      <c r="M275" s="82">
        <f>_xlfn.XLOOKUP(Tabla15[[#This Row],[CODIGO]],Tabla20[CODIGO],Tabla20[Otros Descuentos])</f>
        <v>25</v>
      </c>
      <c r="N275" s="78">
        <f>_xlfn.XLOOKUP(Tabla15[[#This Row],[CODIGO]],Tabla20[CODIGO],Tabla20[sneto])</f>
        <v>106658.26</v>
      </c>
      <c r="O275" s="78" t="str">
        <f>_xlfn.XLOOKUP(Tabla15[[#This Row],[CODIGO]],Tabla20[CODIGO],Tabla20[PERIODO])</f>
        <v>08-2023</v>
      </c>
      <c r="P275" s="41">
        <f>Tabla15[[#This Row],[sbruto]]-SUM(Tabla15[[#This Row],[ISR]:[AFP]])-Tabla15[[#This Row],[SNETO]]</f>
        <v>28316.740000000005</v>
      </c>
      <c r="Q275" s="41">
        <f>_xlfn.XLOOKUP(Tabla15[[#This Row],[CODIGO]],Tabla20[CODIGO],Tabla20[ADP])</f>
        <v>0</v>
      </c>
      <c r="R275" s="61" t="str">
        <f>_xlfn.XLOOKUP(Tabla15[[#This Row],[cedula]],EMPXSEXO[NODOC],EMPXSEXO[GENERO])</f>
        <v>M</v>
      </c>
      <c r="S275" s="61" t="e">
        <f>_xlfn.XLOOKUP(Tabla15[[#This Row],[nomdepto2]],Tabla21[LUGAR],Tabla21[CODLUGAR])</f>
        <v>#REF!</v>
      </c>
      <c r="T275">
        <v>964</v>
      </c>
    </row>
    <row r="276" spans="1:20">
      <c r="A276" s="61" t="s">
        <v>2463</v>
      </c>
      <c r="B276" s="61" t="s">
        <v>1274</v>
      </c>
      <c r="C276" s="61" t="s">
        <v>2497</v>
      </c>
      <c r="D276" s="61" t="str">
        <f>Tabla15[[#This Row],[cedula]]&amp;Tabla15[[#This Row],[prog]]&amp;LEFT(Tabla15[[#This Row],[TIPO]],3)</f>
        <v>0110001393513FIJ</v>
      </c>
      <c r="E276" s="61" t="e">
        <f>_xlfn.XLOOKUP(Tabla15[[#This Row],[CODIGO]],#REF!,#REF!,_xlfn.XLOOKUP(Tabla15[[#This Row],[CODIGO]],Tabla20[CODIGO],Tabla20[nombre],"BUSCAR"))</f>
        <v>#REF!</v>
      </c>
      <c r="F276" s="61" t="e">
        <f>_xlfn.XLOOKUP(Tabla15[[#This Row],[CODIGO]],#REF!,#REF!,_xlfn.XLOOKUP(Tabla15[[#This Row],[CODIGO]],Tabla20[CODIGO],Tabla20[cargo],"BUSCAR"))</f>
        <v>#REF!</v>
      </c>
      <c r="G276" s="110" t="e">
        <f>_xlfn.XLOOKUP(Tabla15[[#This Row],[cedula]],#REF!,#REF!,"X")</f>
        <v>#REF!</v>
      </c>
      <c r="H276" s="61" t="str">
        <f>_xlfn.XLOOKUP(Tabla15[[#This Row],[ctapresup]],TBLTIPO[cta],TBLTIPO[Tipo Empleado])</f>
        <v>FIJO</v>
      </c>
      <c r="I276" s="92" t="str">
        <f>_xlfn.XLOOKUP(Tabla15[[#This Row],[cedula]],TCARRERA[CEDULA],TCARRERA[CATEGORIA DEL SERVIDOR],0)</f>
        <v>CARRERA ADMINISTRATIVA</v>
      </c>
      <c r="J2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6" s="61" t="str">
        <f>IF(ISTEXT(Tabla15[[#This Row],[CARRERA]]),Tabla15[[#This Row],[CARRERA]],Tabla15[[#This Row],[STATUS_01]])</f>
        <v>CARRERA ADMINISTRATIVA</v>
      </c>
      <c r="L276" s="78">
        <f>_xlfn.XLOOKUP(Tabla15[[#This Row],[CODIGO]],Tabla20[CODIGO],Tabla20[sbruto])</f>
        <v>65000</v>
      </c>
      <c r="M276" s="81">
        <f>_xlfn.XLOOKUP(Tabla15[[#This Row],[CODIGO]],Tabla20[CODIGO],Tabla20[Otros Descuentos])</f>
        <v>3959</v>
      </c>
      <c r="N276" s="81">
        <f>_xlfn.XLOOKUP(Tabla15[[#This Row],[CODIGO]],Tabla20[CODIGO],Tabla20[sneto])</f>
        <v>52771.92</v>
      </c>
      <c r="O276" s="81" t="str">
        <f>_xlfn.XLOOKUP(Tabla15[[#This Row],[CODIGO]],Tabla20[CODIGO],Tabla20[PERIODO])</f>
        <v>08-2023</v>
      </c>
      <c r="P276" s="41">
        <f>Tabla15[[#This Row],[sbruto]]-SUM(Tabla15[[#This Row],[ISR]:[AFP]])-Tabla15[[#This Row],[SNETO]]</f>
        <v>8269.0800000000017</v>
      </c>
      <c r="Q276" s="41">
        <f>_xlfn.XLOOKUP(Tabla15[[#This Row],[CODIGO]],Tabla20[CODIGO],Tabla20[ADP])</f>
        <v>0</v>
      </c>
      <c r="R276" s="61" t="str">
        <f>_xlfn.XLOOKUP(Tabla15[[#This Row],[cedula]],EMPXSEXO[NODOC],EMPXSEXO[GENERO])</f>
        <v>F</v>
      </c>
      <c r="S276" s="61" t="e">
        <f>_xlfn.XLOOKUP(Tabla15[[#This Row],[nomdepto2]],Tabla21[LUGAR],Tabla21[CODLUGAR])</f>
        <v>#REF!</v>
      </c>
      <c r="T276">
        <v>563</v>
      </c>
    </row>
    <row r="277" spans="1:20">
      <c r="A277" s="61" t="s">
        <v>2463</v>
      </c>
      <c r="B277" s="61" t="s">
        <v>2080</v>
      </c>
      <c r="C277" s="61" t="s">
        <v>2497</v>
      </c>
      <c r="D277" s="61" t="str">
        <f>Tabla15[[#This Row],[cedula]]&amp;Tabla15[[#This Row],[prog]]&amp;LEFT(Tabla15[[#This Row],[TIPO]],3)</f>
        <v>0710025571513FIJ</v>
      </c>
      <c r="E277" s="61" t="e">
        <f>_xlfn.XLOOKUP(Tabla15[[#This Row],[CODIGO]],#REF!,#REF!,_xlfn.XLOOKUP(Tabla15[[#This Row],[CODIGO]],Tabla20[CODIGO],Tabla20[nombre],"BUSCAR"))</f>
        <v>#REF!</v>
      </c>
      <c r="F277" s="61" t="e">
        <f>_xlfn.XLOOKUP(Tabla15[[#This Row],[CODIGO]],#REF!,#REF!,_xlfn.XLOOKUP(Tabla15[[#This Row],[CODIGO]],Tabla20[CODIGO],Tabla20[cargo],"BUSCAR"))</f>
        <v>#REF!</v>
      </c>
      <c r="G277" s="110" t="e">
        <f>_xlfn.XLOOKUP(Tabla15[[#This Row],[cedula]],#REF!,#REF!,"X")</f>
        <v>#REF!</v>
      </c>
      <c r="H277" s="61" t="str">
        <f>_xlfn.XLOOKUP(Tabla15[[#This Row],[ctapresup]],TBLTIPO[cta],TBLTIPO[Tipo Empleado])</f>
        <v>FIJO</v>
      </c>
      <c r="I277" s="92">
        <f>_xlfn.XLOOKUP(Tabla15[[#This Row],[cedula]],TCARRERA[CEDULA],TCARRERA[CATEGORIA DEL SERVIDOR],0)</f>
        <v>0</v>
      </c>
      <c r="J2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7" s="61" t="e">
        <f>IF(ISTEXT(Tabla15[[#This Row],[CARRERA]]),Tabla15[[#This Row],[CARRERA]],Tabla15[[#This Row],[STATUS_01]])</f>
        <v>#REF!</v>
      </c>
      <c r="L277" s="78">
        <f>_xlfn.XLOOKUP(Tabla15[[#This Row],[CODIGO]],Tabla20[CODIGO],Tabla20[sbruto])</f>
        <v>55000</v>
      </c>
      <c r="M277" s="82">
        <f>_xlfn.XLOOKUP(Tabla15[[#This Row],[CODIGO]],Tabla20[CODIGO],Tabla20[Otros Descuentos])</f>
        <v>3598.45</v>
      </c>
      <c r="N277" s="78">
        <f>_xlfn.XLOOKUP(Tabla15[[#This Row],[CODIGO]],Tabla20[CODIGO],Tabla20[sneto])</f>
        <v>45827.99</v>
      </c>
      <c r="O277" s="78" t="str">
        <f>_xlfn.XLOOKUP(Tabla15[[#This Row],[CODIGO]],Tabla20[CODIGO],Tabla20[PERIODO])</f>
        <v>08-2023</v>
      </c>
      <c r="P277" s="41">
        <f>Tabla15[[#This Row],[sbruto]]-SUM(Tabla15[[#This Row],[ISR]:[AFP]])-Tabla15[[#This Row],[SNETO]]</f>
        <v>5573.5600000000049</v>
      </c>
      <c r="Q277" s="41">
        <f>_xlfn.XLOOKUP(Tabla15[[#This Row],[CODIGO]],Tabla20[CODIGO],Tabla20[ADP])</f>
        <v>0</v>
      </c>
      <c r="R277" s="61" t="str">
        <f>_xlfn.XLOOKUP(Tabla15[[#This Row],[cedula]],EMPXSEXO[NODOC],EMPXSEXO[GENERO])</f>
        <v>F</v>
      </c>
      <c r="S277" s="61" t="e">
        <f>_xlfn.XLOOKUP(Tabla15[[#This Row],[nomdepto2]],Tabla21[LUGAR],Tabla21[CODLUGAR])</f>
        <v>#REF!</v>
      </c>
      <c r="T277">
        <v>626</v>
      </c>
    </row>
    <row r="278" spans="1:20" hidden="1">
      <c r="A278" s="61" t="s">
        <v>2462</v>
      </c>
      <c r="B278" s="61" t="s">
        <v>2776</v>
      </c>
      <c r="C278" s="61" t="s">
        <v>2493</v>
      </c>
      <c r="D278" s="61" t="str">
        <f>Tabla15[[#This Row],[cedula]]&amp;Tabla15[[#This Row],[prog]]&amp;LEFT(Tabla15[[#This Row],[TIPO]],3)</f>
        <v>0010409524501TEM</v>
      </c>
      <c r="E278" s="61" t="e">
        <f>_xlfn.XLOOKUP(Tabla15[[#This Row],[CODIGO]],#REF!,#REF!,_xlfn.XLOOKUP(Tabla15[[#This Row],[CODIGO]],Tabla20[CODIGO],Tabla20[nombre],"BUSCAR"))</f>
        <v>#REF!</v>
      </c>
      <c r="F278" s="61" t="e">
        <f>_xlfn.XLOOKUP(Tabla15[[#This Row],[CODIGO]],#REF!,#REF!,_xlfn.XLOOKUP(Tabla15[[#This Row],[CODIGO]],Tabla20[CODIGO],Tabla20[cargo],"BUSCAR"))</f>
        <v>#REF!</v>
      </c>
      <c r="G278" s="110" t="e">
        <f>_xlfn.XLOOKUP(Tabla15[[#This Row],[cedula]],#REF!,#REF!,"X")</f>
        <v>#REF!</v>
      </c>
      <c r="H278" s="61" t="str">
        <f>_xlfn.XLOOKUP(Tabla15[[#This Row],[ctapresup]],TBLTIPO[cta],TBLTIPO[Tipo Empleado])</f>
        <v>TEMPORALES</v>
      </c>
      <c r="I278" s="92">
        <f>_xlfn.XLOOKUP(Tabla15[[#This Row],[cedula]],TCARRERA[CEDULA],TCARRERA[CATEGORIA DEL SERVIDOR],0)</f>
        <v>0</v>
      </c>
      <c r="J2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8" s="61" t="e">
        <f>IF(ISTEXT(Tabla15[[#This Row],[CARRERA]]),Tabla15[[#This Row],[CARRERA]],Tabla15[[#This Row],[STATUS_01]])</f>
        <v>#REF!</v>
      </c>
      <c r="L278" s="78">
        <f>_xlfn.XLOOKUP(Tabla15[[#This Row],[CODIGO]],Tabla20[CODIGO],Tabla20[sbruto])</f>
        <v>50000</v>
      </c>
      <c r="M278" s="81">
        <f>_xlfn.XLOOKUP(Tabla15[[#This Row],[CODIGO]],Tabla20[CODIGO],Tabla20[Otros Descuentos])</f>
        <v>3071</v>
      </c>
      <c r="N278" s="78">
        <f>_xlfn.XLOOKUP(Tabla15[[#This Row],[CODIGO]],Tabla20[CODIGO],Tabla20[sneto])</f>
        <v>42120</v>
      </c>
      <c r="O278" s="78" t="str">
        <f>_xlfn.XLOOKUP(Tabla15[[#This Row],[CODIGO]],Tabla20[CODIGO],Tabla20[PERIODO])</f>
        <v>08-2023</v>
      </c>
      <c r="P278" s="41">
        <f>Tabla15[[#This Row],[sbruto]]-SUM(Tabla15[[#This Row],[ISR]:[AFP]])-Tabla15[[#This Row],[SNETO]]</f>
        <v>4809</v>
      </c>
      <c r="Q278" s="41">
        <f>_xlfn.XLOOKUP(Tabla15[[#This Row],[CODIGO]],Tabla20[CODIGO],Tabla20[ADP])</f>
        <v>0</v>
      </c>
      <c r="R278" s="61" t="str">
        <f>_xlfn.XLOOKUP(Tabla15[[#This Row],[cedula]],EMPXSEXO[NODOC],EMPXSEXO[GENERO])</f>
        <v>M</v>
      </c>
      <c r="S278" s="61" t="e">
        <f>_xlfn.XLOOKUP(Tabla15[[#This Row],[nomdepto2]],Tabla21[LUGAR],Tabla21[CODLUGAR])</f>
        <v>#REF!</v>
      </c>
      <c r="T278">
        <v>883</v>
      </c>
    </row>
    <row r="279" spans="1:20">
      <c r="A279" s="61" t="s">
        <v>2463</v>
      </c>
      <c r="B279" s="61" t="s">
        <v>2090</v>
      </c>
      <c r="C279" s="61" t="s">
        <v>2497</v>
      </c>
      <c r="D279" s="61" t="str">
        <f>Tabla15[[#This Row],[cedula]]&amp;Tabla15[[#This Row],[prog]]&amp;LEFT(Tabla15[[#This Row],[TIPO]],3)</f>
        <v>0010056087913FIJ</v>
      </c>
      <c r="E279" s="61" t="e">
        <f>_xlfn.XLOOKUP(Tabla15[[#This Row],[CODIGO]],#REF!,#REF!,_xlfn.XLOOKUP(Tabla15[[#This Row],[CODIGO]],Tabla20[CODIGO],Tabla20[nombre],"BUSCAR"))</f>
        <v>#REF!</v>
      </c>
      <c r="F279" s="61" t="e">
        <f>_xlfn.XLOOKUP(Tabla15[[#This Row],[CODIGO]],#REF!,#REF!,_xlfn.XLOOKUP(Tabla15[[#This Row],[CODIGO]],Tabla20[CODIGO],Tabla20[cargo],"BUSCAR"))</f>
        <v>#REF!</v>
      </c>
      <c r="G279" s="110" t="e">
        <f>_xlfn.XLOOKUP(Tabla15[[#This Row],[cedula]],#REF!,#REF!,"X")</f>
        <v>#REF!</v>
      </c>
      <c r="H279" s="61" t="str">
        <f>_xlfn.XLOOKUP(Tabla15[[#This Row],[ctapresup]],TBLTIPO[cta],TBLTIPO[Tipo Empleado])</f>
        <v>FIJO</v>
      </c>
      <c r="I279" s="92">
        <f>_xlfn.XLOOKUP(Tabla15[[#This Row],[cedula]],TCARRERA[CEDULA],TCARRERA[CATEGORIA DEL SERVIDOR],0)</f>
        <v>0</v>
      </c>
      <c r="J2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79" s="61" t="e">
        <f>IF(ISTEXT(Tabla15[[#This Row],[CARRERA]]),Tabla15[[#This Row],[CARRERA]],Tabla15[[#This Row],[STATUS_01]])</f>
        <v>#REF!</v>
      </c>
      <c r="L279" s="78">
        <f>_xlfn.XLOOKUP(Tabla15[[#This Row],[CODIGO]],Tabla20[CODIGO],Tabla20[sbruto])</f>
        <v>39645</v>
      </c>
      <c r="M279" s="81">
        <f>_xlfn.XLOOKUP(Tabla15[[#This Row],[CODIGO]],Tabla20[CODIGO],Tabla20[Otros Descuentos])</f>
        <v>25</v>
      </c>
      <c r="N279" s="78">
        <f>_xlfn.XLOOKUP(Tabla15[[#This Row],[CODIGO]],Tabla20[CODIGO],Tabla20[sneto])</f>
        <v>36884.43</v>
      </c>
      <c r="O279" s="78" t="str">
        <f>_xlfn.XLOOKUP(Tabla15[[#This Row],[CODIGO]],Tabla20[CODIGO],Tabla20[PERIODO])</f>
        <v>08-2023</v>
      </c>
      <c r="P279" s="41">
        <f>Tabla15[[#This Row],[sbruto]]-SUM(Tabla15[[#This Row],[ISR]:[AFP]])-Tabla15[[#This Row],[SNETO]]</f>
        <v>2735.5699999999997</v>
      </c>
      <c r="Q279" s="41">
        <f>_xlfn.XLOOKUP(Tabla15[[#This Row],[CODIGO]],Tabla20[CODIGO],Tabla20[ADP])</f>
        <v>0</v>
      </c>
      <c r="R279" s="61" t="str">
        <f>_xlfn.XLOOKUP(Tabla15[[#This Row],[cedula]],EMPXSEXO[NODOC],EMPXSEXO[GENERO])</f>
        <v>M</v>
      </c>
      <c r="S279" s="61" t="e">
        <f>_xlfn.XLOOKUP(Tabla15[[#This Row],[nomdepto2]],Tabla21[LUGAR],Tabla21[CODLUGAR])</f>
        <v>#REF!</v>
      </c>
      <c r="T279">
        <v>637</v>
      </c>
    </row>
    <row r="280" spans="1:20" hidden="1">
      <c r="A280" s="61" t="s">
        <v>2462</v>
      </c>
      <c r="B280" s="61" t="s">
        <v>2883</v>
      </c>
      <c r="C280" s="61" t="s">
        <v>2493</v>
      </c>
      <c r="D280" s="61" t="str">
        <f>Tabla15[[#This Row],[cedula]]&amp;Tabla15[[#This Row],[prog]]&amp;LEFT(Tabla15[[#This Row],[TIPO]],3)</f>
        <v>0011337882201TEM</v>
      </c>
      <c r="E280" s="61" t="e">
        <f>_xlfn.XLOOKUP(Tabla15[[#This Row],[CODIGO]],#REF!,#REF!,_xlfn.XLOOKUP(Tabla15[[#This Row],[CODIGO]],Tabla20[CODIGO],Tabla20[nombre],"BUSCAR"))</f>
        <v>#REF!</v>
      </c>
      <c r="F280" s="61" t="e">
        <f>_xlfn.XLOOKUP(Tabla15[[#This Row],[CODIGO]],#REF!,#REF!,_xlfn.XLOOKUP(Tabla15[[#This Row],[CODIGO]],Tabla20[CODIGO],Tabla20[cargo],"BUSCAR"))</f>
        <v>#REF!</v>
      </c>
      <c r="G280" s="110" t="e">
        <f>_xlfn.XLOOKUP(Tabla15[[#This Row],[cedula]],#REF!,#REF!,"X")</f>
        <v>#REF!</v>
      </c>
      <c r="H280" s="61" t="str">
        <f>_xlfn.XLOOKUP(Tabla15[[#This Row],[ctapresup]],TBLTIPO[cta],TBLTIPO[Tipo Empleado])</f>
        <v>TEMPORALES</v>
      </c>
      <c r="I280" s="92">
        <f>_xlfn.XLOOKUP(Tabla15[[#This Row],[cedula]],TCARRERA[CEDULA],TCARRERA[CATEGORIA DEL SERVIDOR],0)</f>
        <v>0</v>
      </c>
      <c r="J2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80" s="61" t="e">
        <f>IF(ISTEXT(Tabla15[[#This Row],[CARRERA]]),Tabla15[[#This Row],[CARRERA]],Tabla15[[#This Row],[STATUS_01]])</f>
        <v>#REF!</v>
      </c>
      <c r="L280" s="78">
        <f>_xlfn.XLOOKUP(Tabla15[[#This Row],[CODIGO]],Tabla20[CODIGO],Tabla20[sbruto])</f>
        <v>36000</v>
      </c>
      <c r="M280" s="81">
        <f>_xlfn.XLOOKUP(Tabla15[[#This Row],[CODIGO]],Tabla20[CODIGO],Tabla20[Otros Descuentos])</f>
        <v>1151</v>
      </c>
      <c r="N280" s="78">
        <f>_xlfn.XLOOKUP(Tabla15[[#This Row],[CODIGO]],Tabla20[CODIGO],Tabla20[sneto])</f>
        <v>32721.4</v>
      </c>
      <c r="O280" s="78" t="str">
        <f>_xlfn.XLOOKUP(Tabla15[[#This Row],[CODIGO]],Tabla20[CODIGO],Tabla20[PERIODO])</f>
        <v>08-2023</v>
      </c>
      <c r="P280" s="41">
        <f>Tabla15[[#This Row],[sbruto]]-SUM(Tabla15[[#This Row],[ISR]:[AFP]])-Tabla15[[#This Row],[SNETO]]</f>
        <v>2127.5999999999985</v>
      </c>
      <c r="Q280" s="41">
        <f>_xlfn.XLOOKUP(Tabla15[[#This Row],[CODIGO]],Tabla20[CODIGO],Tabla20[ADP])</f>
        <v>0</v>
      </c>
      <c r="R280" s="61" t="str">
        <f>_xlfn.XLOOKUP(Tabla15[[#This Row],[cedula]],EMPXSEXO[NODOC],EMPXSEXO[GENERO])</f>
        <v>F</v>
      </c>
      <c r="S280" s="61" t="e">
        <f>_xlfn.XLOOKUP(Tabla15[[#This Row],[nomdepto2]],Tabla21[LUGAR],Tabla21[CODLUGAR])</f>
        <v>#REF!</v>
      </c>
      <c r="T280">
        <v>992</v>
      </c>
    </row>
    <row r="281" spans="1:20" hidden="1">
      <c r="A281" s="61" t="s">
        <v>2462</v>
      </c>
      <c r="B281" s="61" t="s">
        <v>2227</v>
      </c>
      <c r="C281" s="61" t="s">
        <v>2493</v>
      </c>
      <c r="D281" s="61" t="str">
        <f>Tabla15[[#This Row],[cedula]]&amp;Tabla15[[#This Row],[prog]]&amp;LEFT(Tabla15[[#This Row],[TIPO]],3)</f>
        <v>0010389462201TEM</v>
      </c>
      <c r="E281" s="61" t="e">
        <f>_xlfn.XLOOKUP(Tabla15[[#This Row],[CODIGO]],#REF!,#REF!,_xlfn.XLOOKUP(Tabla15[[#This Row],[CODIGO]],Tabla20[CODIGO],Tabla20[nombre],"BUSCAR"))</f>
        <v>#REF!</v>
      </c>
      <c r="F281" s="61" t="e">
        <f>_xlfn.XLOOKUP(Tabla15[[#This Row],[CODIGO]],#REF!,#REF!,_xlfn.XLOOKUP(Tabla15[[#This Row],[CODIGO]],Tabla20[CODIGO],Tabla20[cargo],"BUSCAR"))</f>
        <v>#REF!</v>
      </c>
      <c r="G281" s="110" t="e">
        <f>_xlfn.XLOOKUP(Tabla15[[#This Row],[cedula]],#REF!,#REF!,"X")</f>
        <v>#REF!</v>
      </c>
      <c r="H281" s="61" t="str">
        <f>_xlfn.XLOOKUP(Tabla15[[#This Row],[ctapresup]],TBLTIPO[cta],TBLTIPO[Tipo Empleado])</f>
        <v>TEMPORALES</v>
      </c>
      <c r="I281" s="92">
        <f>_xlfn.XLOOKUP(Tabla15[[#This Row],[cedula]],TCARRERA[CEDULA],TCARRERA[CATEGORIA DEL SERVIDOR],0)</f>
        <v>0</v>
      </c>
      <c r="J2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81" s="61" t="e">
        <f>IF(ISTEXT(Tabla15[[#This Row],[CARRERA]]),Tabla15[[#This Row],[CARRERA]],Tabla15[[#This Row],[STATUS_01]])</f>
        <v>#REF!</v>
      </c>
      <c r="L281" s="78">
        <f>_xlfn.XLOOKUP(Tabla15[[#This Row],[CODIGO]],Tabla20[CODIGO],Tabla20[sbruto])</f>
        <v>35000</v>
      </c>
      <c r="M281" s="78">
        <f>_xlfn.XLOOKUP(Tabla15[[#This Row],[CODIGO]],Tabla20[CODIGO],Tabla20[Otros Descuentos])</f>
        <v>25</v>
      </c>
      <c r="N281" s="78">
        <f>_xlfn.XLOOKUP(Tabla15[[#This Row],[CODIGO]],Tabla20[CODIGO],Tabla20[sneto])</f>
        <v>32906.5</v>
      </c>
      <c r="O281" s="78" t="str">
        <f>_xlfn.XLOOKUP(Tabla15[[#This Row],[CODIGO]],Tabla20[CODIGO],Tabla20[PERIODO])</f>
        <v>08-2023</v>
      </c>
      <c r="P281" s="41">
        <f>Tabla15[[#This Row],[sbruto]]-SUM(Tabla15[[#This Row],[ISR]:[AFP]])-Tabla15[[#This Row],[SNETO]]</f>
        <v>2068.5</v>
      </c>
      <c r="Q281" s="41">
        <f>_xlfn.XLOOKUP(Tabla15[[#This Row],[CODIGO]],Tabla20[CODIGO],Tabla20[ADP])</f>
        <v>0</v>
      </c>
      <c r="R281" s="61" t="str">
        <f>_xlfn.XLOOKUP(Tabla15[[#This Row],[cedula]],EMPXSEXO[NODOC],EMPXSEXO[GENERO])</f>
        <v>M</v>
      </c>
      <c r="S281" s="61" t="e">
        <f>_xlfn.XLOOKUP(Tabla15[[#This Row],[nomdepto2]],Tabla21[LUGAR],Tabla21[CODLUGAR])</f>
        <v>#REF!</v>
      </c>
      <c r="T281">
        <v>867</v>
      </c>
    </row>
    <row r="282" spans="1:20">
      <c r="A282" s="61" t="s">
        <v>2463</v>
      </c>
      <c r="B282" s="61" t="s">
        <v>1292</v>
      </c>
      <c r="C282" s="61" t="s">
        <v>2497</v>
      </c>
      <c r="D282" s="61" t="str">
        <f>Tabla15[[#This Row],[cedula]]&amp;Tabla15[[#This Row],[prog]]&amp;LEFT(Tabla15[[#This Row],[TIPO]],3)</f>
        <v>0011125142713FIJ</v>
      </c>
      <c r="E282" s="61" t="e">
        <f>_xlfn.XLOOKUP(Tabla15[[#This Row],[CODIGO]],#REF!,#REF!,_xlfn.XLOOKUP(Tabla15[[#This Row],[CODIGO]],Tabla20[CODIGO],Tabla20[nombre],"BUSCAR"))</f>
        <v>#REF!</v>
      </c>
      <c r="F282" s="61" t="e">
        <f>_xlfn.XLOOKUP(Tabla15[[#This Row],[CODIGO]],#REF!,#REF!,_xlfn.XLOOKUP(Tabla15[[#This Row],[CODIGO]],Tabla20[CODIGO],Tabla20[cargo],"BUSCAR"))</f>
        <v>#REF!</v>
      </c>
      <c r="G282" s="110" t="e">
        <f>_xlfn.XLOOKUP(Tabla15[[#This Row],[cedula]],#REF!,#REF!,"X")</f>
        <v>#REF!</v>
      </c>
      <c r="H282" s="61" t="str">
        <f>_xlfn.XLOOKUP(Tabla15[[#This Row],[ctapresup]],TBLTIPO[cta],TBLTIPO[Tipo Empleado])</f>
        <v>FIJO</v>
      </c>
      <c r="I282" s="92" t="str">
        <f>_xlfn.XLOOKUP(Tabla15[[#This Row],[cedula]],TCARRERA[CEDULA],TCARRERA[CATEGORIA DEL SERVIDOR],0)</f>
        <v>CARRERA ADMINISTRATIVA</v>
      </c>
      <c r="J2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82" s="61" t="str">
        <f>IF(ISTEXT(Tabla15[[#This Row],[CARRERA]]),Tabla15[[#This Row],[CARRERA]],Tabla15[[#This Row],[STATUS_01]])</f>
        <v>CARRERA ADMINISTRATIVA</v>
      </c>
      <c r="L282" s="78">
        <f>_xlfn.XLOOKUP(Tabla15[[#This Row],[CODIGO]],Tabla20[CODIGO],Tabla20[sbruto])</f>
        <v>35000</v>
      </c>
      <c r="M282" s="81">
        <f>_xlfn.XLOOKUP(Tabla15[[#This Row],[CODIGO]],Tabla20[CODIGO],Tabla20[Otros Descuentos])</f>
        <v>3998.45</v>
      </c>
      <c r="N282" s="78">
        <f>_xlfn.XLOOKUP(Tabla15[[#This Row],[CODIGO]],Tabla20[CODIGO],Tabla20[sneto])</f>
        <v>28933.05</v>
      </c>
      <c r="O282" s="78" t="str">
        <f>_xlfn.XLOOKUP(Tabla15[[#This Row],[CODIGO]],Tabla20[CODIGO],Tabla20[PERIODO])</f>
        <v>08-2023</v>
      </c>
      <c r="P282" s="41">
        <f>Tabla15[[#This Row],[sbruto]]-SUM(Tabla15[[#This Row],[ISR]:[AFP]])-Tabla15[[#This Row],[SNETO]]</f>
        <v>2068.5</v>
      </c>
      <c r="Q282" s="41">
        <f>_xlfn.XLOOKUP(Tabla15[[#This Row],[CODIGO]],Tabla20[CODIGO],Tabla20[ADP])</f>
        <v>0</v>
      </c>
      <c r="R282" s="61" t="str">
        <f>_xlfn.XLOOKUP(Tabla15[[#This Row],[cedula]],EMPXSEXO[NODOC],EMPXSEXO[GENERO])</f>
        <v>F</v>
      </c>
      <c r="S282" s="61" t="e">
        <f>_xlfn.XLOOKUP(Tabla15[[#This Row],[nomdepto2]],Tabla21[LUGAR],Tabla21[CODLUGAR])</f>
        <v>#REF!</v>
      </c>
      <c r="T282">
        <v>694</v>
      </c>
    </row>
    <row r="283" spans="1:20">
      <c r="A283" s="61" t="s">
        <v>2463</v>
      </c>
      <c r="B283" s="61" t="s">
        <v>2162</v>
      </c>
      <c r="C283" s="61" t="s">
        <v>2497</v>
      </c>
      <c r="D283" s="61" t="str">
        <f>Tabla15[[#This Row],[cedula]]&amp;Tabla15[[#This Row],[prog]]&amp;LEFT(Tabla15[[#This Row],[TIPO]],3)</f>
        <v>0011483444313FIJ</v>
      </c>
      <c r="E283" s="61" t="e">
        <f>_xlfn.XLOOKUP(Tabla15[[#This Row],[CODIGO]],#REF!,#REF!,_xlfn.XLOOKUP(Tabla15[[#This Row],[CODIGO]],Tabla20[CODIGO],Tabla20[nombre],"BUSCAR"))</f>
        <v>#REF!</v>
      </c>
      <c r="F283" s="61" t="e">
        <f>_xlfn.XLOOKUP(Tabla15[[#This Row],[CODIGO]],#REF!,#REF!,_xlfn.XLOOKUP(Tabla15[[#This Row],[CODIGO]],Tabla20[CODIGO],Tabla20[cargo],"BUSCAR"))</f>
        <v>#REF!</v>
      </c>
      <c r="G283" s="110" t="e">
        <f>_xlfn.XLOOKUP(Tabla15[[#This Row],[cedula]],#REF!,#REF!,"X")</f>
        <v>#REF!</v>
      </c>
      <c r="H283" s="61" t="str">
        <f>_xlfn.XLOOKUP(Tabla15[[#This Row],[ctapresup]],TBLTIPO[cta],TBLTIPO[Tipo Empleado])</f>
        <v>FIJO</v>
      </c>
      <c r="I283" s="92">
        <f>_xlfn.XLOOKUP(Tabla15[[#This Row],[cedula]],TCARRERA[CEDULA],TCARRERA[CATEGORIA DEL SERVIDOR],0)</f>
        <v>0</v>
      </c>
      <c r="J2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83" s="61" t="e">
        <f>IF(ISTEXT(Tabla15[[#This Row],[CARRERA]]),Tabla15[[#This Row],[CARRERA]],Tabla15[[#This Row],[STATUS_01]])</f>
        <v>#REF!</v>
      </c>
      <c r="L283" s="78">
        <f>_xlfn.XLOOKUP(Tabla15[[#This Row],[CODIGO]],Tabla20[CODIGO],Tabla20[sbruto])</f>
        <v>30000</v>
      </c>
      <c r="M283" s="81">
        <f>_xlfn.XLOOKUP(Tabla15[[#This Row],[CODIGO]],Tabla20[CODIGO],Tabla20[Otros Descuentos])</f>
        <v>325</v>
      </c>
      <c r="N283" s="81">
        <f>_xlfn.XLOOKUP(Tabla15[[#This Row],[CODIGO]],Tabla20[CODIGO],Tabla20[sneto])</f>
        <v>27902</v>
      </c>
      <c r="O283" s="81" t="str">
        <f>_xlfn.XLOOKUP(Tabla15[[#This Row],[CODIGO]],Tabla20[CODIGO],Tabla20[PERIODO])</f>
        <v>08-2023</v>
      </c>
      <c r="P283" s="41">
        <f>Tabla15[[#This Row],[sbruto]]-SUM(Tabla15[[#This Row],[ISR]:[AFP]])-Tabla15[[#This Row],[SNETO]]</f>
        <v>1773</v>
      </c>
      <c r="Q283" s="41">
        <f>_xlfn.XLOOKUP(Tabla15[[#This Row],[CODIGO]],Tabla20[CODIGO],Tabla20[ADP])</f>
        <v>0</v>
      </c>
      <c r="R283" s="61" t="str">
        <f>_xlfn.XLOOKUP(Tabla15[[#This Row],[cedula]],EMPXSEXO[NODOC],EMPXSEXO[GENERO])</f>
        <v>F</v>
      </c>
      <c r="S283" s="61" t="e">
        <f>_xlfn.XLOOKUP(Tabla15[[#This Row],[nomdepto2]],Tabla21[LUGAR],Tabla21[CODLUGAR])</f>
        <v>#REF!</v>
      </c>
      <c r="T283">
        <v>755</v>
      </c>
    </row>
    <row r="284" spans="1:20">
      <c r="A284" s="61" t="s">
        <v>2463</v>
      </c>
      <c r="B284" s="61" t="s">
        <v>2621</v>
      </c>
      <c r="C284" s="61" t="s">
        <v>2497</v>
      </c>
      <c r="D284" s="61" t="str">
        <f>Tabla15[[#This Row],[cedula]]&amp;Tabla15[[#This Row],[prog]]&amp;LEFT(Tabla15[[#This Row],[TIPO]],3)</f>
        <v>0011643231113FIJ</v>
      </c>
      <c r="E284" s="61" t="e">
        <f>_xlfn.XLOOKUP(Tabla15[[#This Row],[CODIGO]],#REF!,#REF!,_xlfn.XLOOKUP(Tabla15[[#This Row],[CODIGO]],Tabla20[CODIGO],Tabla20[nombre],"BUSCAR"))</f>
        <v>#REF!</v>
      </c>
      <c r="F284" s="61" t="e">
        <f>_xlfn.XLOOKUP(Tabla15[[#This Row],[CODIGO]],#REF!,#REF!,_xlfn.XLOOKUP(Tabla15[[#This Row],[CODIGO]],Tabla20[CODIGO],Tabla20[cargo],"BUSCAR"))</f>
        <v>#REF!</v>
      </c>
      <c r="G284" s="110" t="e">
        <f>_xlfn.XLOOKUP(Tabla15[[#This Row],[cedula]],#REF!,#REF!,"X")</f>
        <v>#REF!</v>
      </c>
      <c r="H284" s="61" t="str">
        <f>_xlfn.XLOOKUP(Tabla15[[#This Row],[ctapresup]],TBLTIPO[cta],TBLTIPO[Tipo Empleado])</f>
        <v>FIJO</v>
      </c>
      <c r="I284" s="92">
        <f>_xlfn.XLOOKUP(Tabla15[[#This Row],[cedula]],TCARRERA[CEDULA],TCARRERA[CATEGORIA DEL SERVIDOR],0)</f>
        <v>0</v>
      </c>
      <c r="J2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84" s="61" t="e">
        <f>IF(ISTEXT(Tabla15[[#This Row],[CARRERA]]),Tabla15[[#This Row],[CARRERA]],Tabla15[[#This Row],[STATUS_01]])</f>
        <v>#REF!</v>
      </c>
      <c r="L284" s="78">
        <f>_xlfn.XLOOKUP(Tabla15[[#This Row],[CODIGO]],Tabla20[CODIGO],Tabla20[sbruto])</f>
        <v>30000</v>
      </c>
      <c r="M284" s="78">
        <f>_xlfn.XLOOKUP(Tabla15[[#This Row],[CODIGO]],Tabla20[CODIGO],Tabla20[Otros Descuentos])</f>
        <v>2071</v>
      </c>
      <c r="N284" s="78">
        <f>_xlfn.XLOOKUP(Tabla15[[#This Row],[CODIGO]],Tabla20[CODIGO],Tabla20[sneto])</f>
        <v>26156</v>
      </c>
      <c r="O284" s="78" t="str">
        <f>_xlfn.XLOOKUP(Tabla15[[#This Row],[CODIGO]],Tabla20[CODIGO],Tabla20[PERIODO])</f>
        <v>08-2023</v>
      </c>
      <c r="P284" s="41">
        <f>Tabla15[[#This Row],[sbruto]]-SUM(Tabla15[[#This Row],[ISR]:[AFP]])-Tabla15[[#This Row],[SNETO]]</f>
        <v>1773</v>
      </c>
      <c r="Q284" s="41">
        <f>_xlfn.XLOOKUP(Tabla15[[#This Row],[CODIGO]],Tabla20[CODIGO],Tabla20[ADP])</f>
        <v>0</v>
      </c>
      <c r="R284" s="61" t="str">
        <f>_xlfn.XLOOKUP(Tabla15[[#This Row],[cedula]],EMPXSEXO[NODOC],EMPXSEXO[GENERO])</f>
        <v>F</v>
      </c>
      <c r="S284" s="61" t="e">
        <f>_xlfn.XLOOKUP(Tabla15[[#This Row],[nomdepto2]],Tabla21[LUGAR],Tabla21[CODLUGAR])</f>
        <v>#REF!</v>
      </c>
      <c r="T284">
        <v>822</v>
      </c>
    </row>
    <row r="285" spans="1:20">
      <c r="A285" s="61" t="s">
        <v>2463</v>
      </c>
      <c r="B285" s="61" t="s">
        <v>2046</v>
      </c>
      <c r="C285" s="61" t="s">
        <v>2497</v>
      </c>
      <c r="D285" s="61" t="str">
        <f>Tabla15[[#This Row],[cedula]]&amp;Tabla15[[#This Row],[prog]]&amp;LEFT(Tabla15[[#This Row],[TIPO]],3)</f>
        <v>0010239279213FIJ</v>
      </c>
      <c r="E285" s="61" t="e">
        <f>_xlfn.XLOOKUP(Tabla15[[#This Row],[CODIGO]],#REF!,#REF!,_xlfn.XLOOKUP(Tabla15[[#This Row],[CODIGO]],Tabla20[CODIGO],Tabla20[nombre],"BUSCAR"))</f>
        <v>#REF!</v>
      </c>
      <c r="F285" s="61" t="e">
        <f>_xlfn.XLOOKUP(Tabla15[[#This Row],[CODIGO]],#REF!,#REF!,_xlfn.XLOOKUP(Tabla15[[#This Row],[CODIGO]],Tabla20[CODIGO],Tabla20[cargo],"BUSCAR"))</f>
        <v>#REF!</v>
      </c>
      <c r="G285" s="110" t="e">
        <f>_xlfn.XLOOKUP(Tabla15[[#This Row],[cedula]],#REF!,#REF!,"X")</f>
        <v>#REF!</v>
      </c>
      <c r="H285" s="61" t="str">
        <f>_xlfn.XLOOKUP(Tabla15[[#This Row],[ctapresup]],TBLTIPO[cta],TBLTIPO[Tipo Empleado])</f>
        <v>FIJO</v>
      </c>
      <c r="I285" s="92">
        <f>_xlfn.XLOOKUP(Tabla15[[#This Row],[cedula]],TCARRERA[CEDULA],TCARRERA[CATEGORIA DEL SERVIDOR],0)</f>
        <v>0</v>
      </c>
      <c r="J2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85" s="61" t="e">
        <f>IF(ISTEXT(Tabla15[[#This Row],[CARRERA]]),Tabla15[[#This Row],[CARRERA]],Tabla15[[#This Row],[STATUS_01]])</f>
        <v>#REF!</v>
      </c>
      <c r="L285" s="78">
        <f>_xlfn.XLOOKUP(Tabla15[[#This Row],[CODIGO]],Tabla20[CODIGO],Tabla20[sbruto])</f>
        <v>27300</v>
      </c>
      <c r="M285" s="81">
        <f>_xlfn.XLOOKUP(Tabla15[[#This Row],[CODIGO]],Tabla20[CODIGO],Tabla20[Otros Descuentos])</f>
        <v>25</v>
      </c>
      <c r="N285" s="78">
        <f>_xlfn.XLOOKUP(Tabla15[[#This Row],[CODIGO]],Tabla20[CODIGO],Tabla20[sneto])</f>
        <v>25661.57</v>
      </c>
      <c r="O285" s="78" t="str">
        <f>_xlfn.XLOOKUP(Tabla15[[#This Row],[CODIGO]],Tabla20[CODIGO],Tabla20[PERIODO])</f>
        <v>08-2023</v>
      </c>
      <c r="P285" s="41">
        <f>Tabla15[[#This Row],[sbruto]]-SUM(Tabla15[[#This Row],[ISR]:[AFP]])-Tabla15[[#This Row],[SNETO]]</f>
        <v>1613.4300000000003</v>
      </c>
      <c r="Q285" s="41">
        <f>_xlfn.XLOOKUP(Tabla15[[#This Row],[CODIGO]],Tabla20[CODIGO],Tabla20[ADP])</f>
        <v>0</v>
      </c>
      <c r="R285" s="61" t="str">
        <f>_xlfn.XLOOKUP(Tabla15[[#This Row],[cedula]],EMPXSEXO[NODOC],EMPXSEXO[GENERO])</f>
        <v>M</v>
      </c>
      <c r="S285" s="61" t="e">
        <f>_xlfn.XLOOKUP(Tabla15[[#This Row],[nomdepto2]],Tabla21[LUGAR],Tabla21[CODLUGAR])</f>
        <v>#REF!</v>
      </c>
      <c r="T285">
        <v>575</v>
      </c>
    </row>
    <row r="286" spans="1:20">
      <c r="A286" s="61" t="s">
        <v>2463</v>
      </c>
      <c r="B286" s="61" t="s">
        <v>2037</v>
      </c>
      <c r="C286" s="61" t="s">
        <v>2497</v>
      </c>
      <c r="D286" s="61" t="str">
        <f>Tabla15[[#This Row],[cedula]]&amp;Tabla15[[#This Row],[prog]]&amp;LEFT(Tabla15[[#This Row],[TIPO]],3)</f>
        <v>0011791651013FIJ</v>
      </c>
      <c r="E286" s="61" t="e">
        <f>_xlfn.XLOOKUP(Tabla15[[#This Row],[CODIGO]],#REF!,#REF!,_xlfn.XLOOKUP(Tabla15[[#This Row],[CODIGO]],Tabla20[CODIGO],Tabla20[nombre],"BUSCAR"))</f>
        <v>#REF!</v>
      </c>
      <c r="F286" s="61" t="e">
        <f>_xlfn.XLOOKUP(Tabla15[[#This Row],[CODIGO]],#REF!,#REF!,_xlfn.XLOOKUP(Tabla15[[#This Row],[CODIGO]],Tabla20[CODIGO],Tabla20[cargo],"BUSCAR"))</f>
        <v>#REF!</v>
      </c>
      <c r="G286" s="110" t="e">
        <f>_xlfn.XLOOKUP(Tabla15[[#This Row],[cedula]],#REF!,#REF!,"X")</f>
        <v>#REF!</v>
      </c>
      <c r="H286" s="61" t="str">
        <f>_xlfn.XLOOKUP(Tabla15[[#This Row],[ctapresup]],TBLTIPO[cta],TBLTIPO[Tipo Empleado])</f>
        <v>FIJO</v>
      </c>
      <c r="I286" s="92">
        <f>_xlfn.XLOOKUP(Tabla15[[#This Row],[cedula]],TCARRERA[CEDULA],TCARRERA[CATEGORIA DEL SERVIDOR],0)</f>
        <v>0</v>
      </c>
      <c r="J2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86" s="61" t="e">
        <f>IF(ISTEXT(Tabla15[[#This Row],[CARRERA]]),Tabla15[[#This Row],[CARRERA]],Tabla15[[#This Row],[STATUS_01]])</f>
        <v>#REF!</v>
      </c>
      <c r="L286" s="78">
        <f>_xlfn.XLOOKUP(Tabla15[[#This Row],[CODIGO]],Tabla20[CODIGO],Tabla20[sbruto])</f>
        <v>27205.34</v>
      </c>
      <c r="M286" s="82">
        <f>_xlfn.XLOOKUP(Tabla15[[#This Row],[CODIGO]],Tabla20[CODIGO],Tabla20[Otros Descuentos])</f>
        <v>25</v>
      </c>
      <c r="N286" s="78">
        <f>_xlfn.XLOOKUP(Tabla15[[#This Row],[CODIGO]],Tabla20[CODIGO],Tabla20[sneto])</f>
        <v>25572.51</v>
      </c>
      <c r="O286" s="78" t="str">
        <f>_xlfn.XLOOKUP(Tabla15[[#This Row],[CODIGO]],Tabla20[CODIGO],Tabla20[PERIODO])</f>
        <v>08-2023</v>
      </c>
      <c r="P286" s="41">
        <f>Tabla15[[#This Row],[sbruto]]-SUM(Tabla15[[#This Row],[ISR]:[AFP]])-Tabla15[[#This Row],[SNETO]]</f>
        <v>1607.8300000000017</v>
      </c>
      <c r="Q286" s="41">
        <f>_xlfn.XLOOKUP(Tabla15[[#This Row],[CODIGO]],Tabla20[CODIGO],Tabla20[ADP])</f>
        <v>0</v>
      </c>
      <c r="R286" s="61" t="str">
        <f>_xlfn.XLOOKUP(Tabla15[[#This Row],[cedula]],EMPXSEXO[NODOC],EMPXSEXO[GENERO])</f>
        <v>F</v>
      </c>
      <c r="S286" s="61" t="e">
        <f>_xlfn.XLOOKUP(Tabla15[[#This Row],[nomdepto2]],Tabla21[LUGAR],Tabla21[CODLUGAR])</f>
        <v>#REF!</v>
      </c>
      <c r="T286">
        <v>559</v>
      </c>
    </row>
    <row r="287" spans="1:20">
      <c r="A287" s="61" t="s">
        <v>2463</v>
      </c>
      <c r="B287" s="61" t="s">
        <v>2044</v>
      </c>
      <c r="C287" s="61" t="s">
        <v>2497</v>
      </c>
      <c r="D287" s="61" t="str">
        <f>Tabla15[[#This Row],[cedula]]&amp;Tabla15[[#This Row],[prog]]&amp;LEFT(Tabla15[[#This Row],[TIPO]],3)</f>
        <v>0010824559813FIJ</v>
      </c>
      <c r="E287" s="61" t="e">
        <f>_xlfn.XLOOKUP(Tabla15[[#This Row],[CODIGO]],#REF!,#REF!,_xlfn.XLOOKUP(Tabla15[[#This Row],[CODIGO]],Tabla20[CODIGO],Tabla20[nombre],"BUSCAR"))</f>
        <v>#REF!</v>
      </c>
      <c r="F287" s="61" t="e">
        <f>_xlfn.XLOOKUP(Tabla15[[#This Row],[CODIGO]],#REF!,#REF!,_xlfn.XLOOKUP(Tabla15[[#This Row],[CODIGO]],Tabla20[CODIGO],Tabla20[cargo],"BUSCAR"))</f>
        <v>#REF!</v>
      </c>
      <c r="G287" s="110" t="e">
        <f>_xlfn.XLOOKUP(Tabla15[[#This Row],[cedula]],#REF!,#REF!,"X")</f>
        <v>#REF!</v>
      </c>
      <c r="H287" s="61" t="str">
        <f>_xlfn.XLOOKUP(Tabla15[[#This Row],[ctapresup]],TBLTIPO[cta],TBLTIPO[Tipo Empleado])</f>
        <v>FIJO</v>
      </c>
      <c r="I287" s="92">
        <f>_xlfn.XLOOKUP(Tabla15[[#This Row],[cedula]],TCARRERA[CEDULA],TCARRERA[CATEGORIA DEL SERVIDOR],0)</f>
        <v>0</v>
      </c>
      <c r="J287" s="93" t="e">
        <f>_xlfn.XLOOKUP(Tabla15[[#This Row],[nombre]],TNOMBRADOS[EMPLEADO],TNOMBRADOS[STATUS],_xlfn.XLOOKUP(Tabla15[[#This Row],[cargo]],Tabla612[CARGO],Tabla612[CATEGORIA DEL SERVIDOR],Tabla15[[#This Row],[TIPO]]))</f>
        <v>#REF!</v>
      </c>
      <c r="K287" s="61" t="e">
        <f>IF(ISTEXT(Tabla15[[#This Row],[CARRERA]]),Tabla15[[#This Row],[CARRERA]],Tabla15[[#This Row],[STATUS_01]])</f>
        <v>#REF!</v>
      </c>
      <c r="L287" s="78">
        <f>_xlfn.XLOOKUP(Tabla15[[#This Row],[CODIGO]],Tabla20[CODIGO],Tabla20[sbruto])</f>
        <v>26250</v>
      </c>
      <c r="M287" s="81">
        <f>_xlfn.XLOOKUP(Tabla15[[#This Row],[CODIGO]],Tabla20[CODIGO],Tabla20[Otros Descuentos])</f>
        <v>25</v>
      </c>
      <c r="N287" s="78">
        <f>_xlfn.XLOOKUP(Tabla15[[#This Row],[CODIGO]],Tabla20[CODIGO],Tabla20[sneto])</f>
        <v>24673.62</v>
      </c>
      <c r="O287" s="78" t="str">
        <f>_xlfn.XLOOKUP(Tabla15[[#This Row],[CODIGO]],Tabla20[CODIGO],Tabla20[PERIODO])</f>
        <v>08-2023</v>
      </c>
      <c r="P287" s="41">
        <f>Tabla15[[#This Row],[sbruto]]-SUM(Tabla15[[#This Row],[ISR]:[AFP]])-Tabla15[[#This Row],[SNETO]]</f>
        <v>1551.380000000001</v>
      </c>
      <c r="Q287" s="41">
        <f>_xlfn.XLOOKUP(Tabla15[[#This Row],[CODIGO]],Tabla20[CODIGO],Tabla20[ADP])</f>
        <v>0</v>
      </c>
      <c r="R287" s="61" t="str">
        <f>_xlfn.XLOOKUP(Tabla15[[#This Row],[cedula]],EMPXSEXO[NODOC],EMPXSEXO[GENERO])</f>
        <v>F</v>
      </c>
      <c r="S287" s="61" t="e">
        <f>_xlfn.XLOOKUP(Tabla15[[#This Row],[nomdepto2]],Tabla21[LUGAR],Tabla21[CODLUGAR])</f>
        <v>#REF!</v>
      </c>
      <c r="T287">
        <v>568</v>
      </c>
    </row>
    <row r="288" spans="1:20">
      <c r="A288" s="61" t="s">
        <v>2463</v>
      </c>
      <c r="B288" s="61" t="s">
        <v>3638</v>
      </c>
      <c r="C288" s="61" t="s">
        <v>2497</v>
      </c>
      <c r="D288" s="61" t="str">
        <f>Tabla15[[#This Row],[cedula]]&amp;Tabla15[[#This Row],[prog]]&amp;LEFT(Tabla15[[#This Row],[TIPO]],3)</f>
        <v>2230082889813FIJ</v>
      </c>
      <c r="E288" s="61" t="e">
        <f>_xlfn.XLOOKUP(Tabla15[[#This Row],[CODIGO]],#REF!,#REF!,_xlfn.XLOOKUP(Tabla15[[#This Row],[CODIGO]],Tabla20[CODIGO],Tabla20[nombre],"BUSCAR"))</f>
        <v>#REF!</v>
      </c>
      <c r="F288" s="61" t="e">
        <f>_xlfn.XLOOKUP(Tabla15[[#This Row],[CODIGO]],#REF!,#REF!,_xlfn.XLOOKUP(Tabla15[[#This Row],[CODIGO]],Tabla20[CODIGO],Tabla20[cargo],"BUSCAR"))</f>
        <v>#REF!</v>
      </c>
      <c r="G288" s="110" t="e">
        <f>_xlfn.XLOOKUP(Tabla15[[#This Row],[cedula]],#REF!,#REF!,"X")</f>
        <v>#REF!</v>
      </c>
      <c r="H288" s="61" t="str">
        <f>_xlfn.XLOOKUP(Tabla15[[#This Row],[ctapresup]],TBLTIPO[cta],TBLTIPO[Tipo Empleado])</f>
        <v>FIJO</v>
      </c>
      <c r="I288" s="92">
        <f>_xlfn.XLOOKUP(Tabla15[[#This Row],[cedula]],TCARRERA[CEDULA],TCARRERA[CATEGORIA DEL SERVIDOR],0)</f>
        <v>0</v>
      </c>
      <c r="J2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88" s="61" t="e">
        <f>IF(ISTEXT(Tabla15[[#This Row],[CARRERA]]),Tabla15[[#This Row],[CARRERA]],Tabla15[[#This Row],[STATUS_01]])</f>
        <v>#REF!</v>
      </c>
      <c r="L288" s="78">
        <f>_xlfn.XLOOKUP(Tabla15[[#This Row],[CODIGO]],Tabla20[CODIGO],Tabla20[sbruto])</f>
        <v>25000</v>
      </c>
      <c r="M288" s="82">
        <f>_xlfn.XLOOKUP(Tabla15[[#This Row],[CODIGO]],Tabla20[CODIGO],Tabla20[Otros Descuentos])</f>
        <v>25</v>
      </c>
      <c r="N288" s="78">
        <f>_xlfn.XLOOKUP(Tabla15[[#This Row],[CODIGO]],Tabla20[CODIGO],Tabla20[sneto])</f>
        <v>23497.5</v>
      </c>
      <c r="O288" s="78" t="str">
        <f>_xlfn.XLOOKUP(Tabla15[[#This Row],[CODIGO]],Tabla20[CODIGO],Tabla20[PERIODO])</f>
        <v>08-2023</v>
      </c>
      <c r="P288" s="41">
        <f>Tabla15[[#This Row],[sbruto]]-SUM(Tabla15[[#This Row],[ISR]:[AFP]])-Tabla15[[#This Row],[SNETO]]</f>
        <v>1477.5</v>
      </c>
      <c r="Q288" s="41">
        <f>_xlfn.XLOOKUP(Tabla15[[#This Row],[CODIGO]],Tabla20[CODIGO],Tabla20[ADP])</f>
        <v>0</v>
      </c>
      <c r="R288" s="61" t="str">
        <f>_xlfn.XLOOKUP(Tabla15[[#This Row],[cedula]],EMPXSEXO[NODOC],EMPXSEXO[GENERO])</f>
        <v>F</v>
      </c>
      <c r="S288" s="61" t="e">
        <f>_xlfn.XLOOKUP(Tabla15[[#This Row],[nomdepto2]],Tabla21[LUGAR],Tabla21[CODLUGAR])</f>
        <v>#REF!</v>
      </c>
      <c r="T288">
        <v>608</v>
      </c>
    </row>
    <row r="289" spans="1:20">
      <c r="A289" s="61" t="s">
        <v>2463</v>
      </c>
      <c r="B289" s="61" t="s">
        <v>2658</v>
      </c>
      <c r="C289" s="61" t="s">
        <v>2497</v>
      </c>
      <c r="D289" s="61" t="str">
        <f>Tabla15[[#This Row],[cedula]]&amp;Tabla15[[#This Row],[prog]]&amp;LEFT(Tabla15[[#This Row],[TIPO]],3)</f>
        <v>0011502948013FIJ</v>
      </c>
      <c r="E289" s="61" t="e">
        <f>_xlfn.XLOOKUP(Tabla15[[#This Row],[CODIGO]],#REF!,#REF!,_xlfn.XLOOKUP(Tabla15[[#This Row],[CODIGO]],Tabla20[CODIGO],Tabla20[nombre],"BUSCAR"))</f>
        <v>#REF!</v>
      </c>
      <c r="F289" s="61" t="e">
        <f>_xlfn.XLOOKUP(Tabla15[[#This Row],[CODIGO]],#REF!,#REF!,_xlfn.XLOOKUP(Tabla15[[#This Row],[CODIGO]],Tabla20[CODIGO],Tabla20[cargo],"BUSCAR"))</f>
        <v>#REF!</v>
      </c>
      <c r="G289" s="110" t="e">
        <f>_xlfn.XLOOKUP(Tabla15[[#This Row],[cedula]],#REF!,#REF!,"X")</f>
        <v>#REF!</v>
      </c>
      <c r="H289" s="61" t="str">
        <f>_xlfn.XLOOKUP(Tabla15[[#This Row],[ctapresup]],TBLTIPO[cta],TBLTIPO[Tipo Empleado])</f>
        <v>FIJO</v>
      </c>
      <c r="I289" s="92">
        <f>_xlfn.XLOOKUP(Tabla15[[#This Row],[cedula]],TCARRERA[CEDULA],TCARRERA[CATEGORIA DEL SERVIDOR],0)</f>
        <v>0</v>
      </c>
      <c r="J2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89" s="61" t="e">
        <f>IF(ISTEXT(Tabla15[[#This Row],[CARRERA]]),Tabla15[[#This Row],[CARRERA]],Tabla15[[#This Row],[STATUS_01]])</f>
        <v>#REF!</v>
      </c>
      <c r="L289" s="78">
        <f>_xlfn.XLOOKUP(Tabla15[[#This Row],[CODIGO]],Tabla20[CODIGO],Tabla20[sbruto])</f>
        <v>25000</v>
      </c>
      <c r="M289" s="82">
        <f>_xlfn.XLOOKUP(Tabla15[[#This Row],[CODIGO]],Tabla20[CODIGO],Tabla20[Otros Descuentos])</f>
        <v>3071</v>
      </c>
      <c r="N289" s="78">
        <f>_xlfn.XLOOKUP(Tabla15[[#This Row],[CODIGO]],Tabla20[CODIGO],Tabla20[sneto])</f>
        <v>20451.5</v>
      </c>
      <c r="O289" s="78" t="str">
        <f>_xlfn.XLOOKUP(Tabla15[[#This Row],[CODIGO]],Tabla20[CODIGO],Tabla20[PERIODO])</f>
        <v>08-2023</v>
      </c>
      <c r="P289" s="41">
        <f>Tabla15[[#This Row],[sbruto]]-SUM(Tabla15[[#This Row],[ISR]:[AFP]])-Tabla15[[#This Row],[SNETO]]</f>
        <v>1477.5</v>
      </c>
      <c r="Q289" s="41">
        <f>_xlfn.XLOOKUP(Tabla15[[#This Row],[CODIGO]],Tabla20[CODIGO],Tabla20[ADP])</f>
        <v>0</v>
      </c>
      <c r="R289" s="61" t="str">
        <f>_xlfn.XLOOKUP(Tabla15[[#This Row],[cedula]],EMPXSEXO[NODOC],EMPXSEXO[GENERO])</f>
        <v>M</v>
      </c>
      <c r="S289" s="61" t="e">
        <f>_xlfn.XLOOKUP(Tabla15[[#This Row],[nomdepto2]],Tabla21[LUGAR],Tabla21[CODLUGAR])</f>
        <v>#REF!</v>
      </c>
      <c r="T289">
        <v>651</v>
      </c>
    </row>
    <row r="290" spans="1:20">
      <c r="A290" s="61" t="s">
        <v>2463</v>
      </c>
      <c r="B290" s="61" t="s">
        <v>2113</v>
      </c>
      <c r="C290" s="61" t="s">
        <v>2497</v>
      </c>
      <c r="D290" s="61" t="str">
        <f>Tabla15[[#This Row],[cedula]]&amp;Tabla15[[#This Row],[prog]]&amp;LEFT(Tabla15[[#This Row],[TIPO]],3)</f>
        <v>0010881988913FIJ</v>
      </c>
      <c r="E290" s="61" t="e">
        <f>_xlfn.XLOOKUP(Tabla15[[#This Row],[CODIGO]],#REF!,#REF!,_xlfn.XLOOKUP(Tabla15[[#This Row],[CODIGO]],Tabla20[CODIGO],Tabla20[nombre],"BUSCAR"))</f>
        <v>#REF!</v>
      </c>
      <c r="F290" s="61" t="e">
        <f>_xlfn.XLOOKUP(Tabla15[[#This Row],[CODIGO]],#REF!,#REF!,_xlfn.XLOOKUP(Tabla15[[#This Row],[CODIGO]],Tabla20[CODIGO],Tabla20[cargo],"BUSCAR"))</f>
        <v>#REF!</v>
      </c>
      <c r="G290" s="110" t="e">
        <f>_xlfn.XLOOKUP(Tabla15[[#This Row],[cedula]],#REF!,#REF!,"X")</f>
        <v>#REF!</v>
      </c>
      <c r="H290" s="61" t="str">
        <f>_xlfn.XLOOKUP(Tabla15[[#This Row],[ctapresup]],TBLTIPO[cta],TBLTIPO[Tipo Empleado])</f>
        <v>FIJO</v>
      </c>
      <c r="I290" s="92">
        <f>_xlfn.XLOOKUP(Tabla15[[#This Row],[cedula]],TCARRERA[CEDULA],TCARRERA[CATEGORIA DEL SERVIDOR],0)</f>
        <v>0</v>
      </c>
      <c r="J2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0" s="61" t="e">
        <f>IF(ISTEXT(Tabla15[[#This Row],[CARRERA]]),Tabla15[[#This Row],[CARRERA]],Tabla15[[#This Row],[STATUS_01]])</f>
        <v>#REF!</v>
      </c>
      <c r="L290" s="78">
        <f>_xlfn.XLOOKUP(Tabla15[[#This Row],[CODIGO]],Tabla20[CODIGO],Tabla20[sbruto])</f>
        <v>25000</v>
      </c>
      <c r="M290" s="82">
        <f>_xlfn.XLOOKUP(Tabla15[[#This Row],[CODIGO]],Tabla20[CODIGO],Tabla20[Otros Descuentos])</f>
        <v>2751</v>
      </c>
      <c r="N290" s="78">
        <f>_xlfn.XLOOKUP(Tabla15[[#This Row],[CODIGO]],Tabla20[CODIGO],Tabla20[sneto])</f>
        <v>20771.5</v>
      </c>
      <c r="O290" s="78" t="str">
        <f>_xlfn.XLOOKUP(Tabla15[[#This Row],[CODIGO]],Tabla20[CODIGO],Tabla20[PERIODO])</f>
        <v>08-2023</v>
      </c>
      <c r="P290" s="41">
        <f>Tabla15[[#This Row],[sbruto]]-SUM(Tabla15[[#This Row],[ISR]:[AFP]])-Tabla15[[#This Row],[SNETO]]</f>
        <v>1477.5</v>
      </c>
      <c r="Q290" s="41">
        <f>_xlfn.XLOOKUP(Tabla15[[#This Row],[CODIGO]],Tabla20[CODIGO],Tabla20[ADP])</f>
        <v>0</v>
      </c>
      <c r="R290" s="61" t="str">
        <f>_xlfn.XLOOKUP(Tabla15[[#This Row],[cedula]],EMPXSEXO[NODOC],EMPXSEXO[GENERO])</f>
        <v>M</v>
      </c>
      <c r="S290" s="61" t="e">
        <f>_xlfn.XLOOKUP(Tabla15[[#This Row],[nomdepto2]],Tabla21[LUGAR],Tabla21[CODLUGAR])</f>
        <v>#REF!</v>
      </c>
      <c r="T290">
        <v>670</v>
      </c>
    </row>
    <row r="291" spans="1:20">
      <c r="A291" s="61" t="s">
        <v>2463</v>
      </c>
      <c r="B291" s="61" t="s">
        <v>1297</v>
      </c>
      <c r="C291" s="61" t="s">
        <v>2497</v>
      </c>
      <c r="D291" s="61" t="str">
        <f>Tabla15[[#This Row],[cedula]]&amp;Tabla15[[#This Row],[prog]]&amp;LEFT(Tabla15[[#This Row],[TIPO]],3)</f>
        <v>0010497904213FIJ</v>
      </c>
      <c r="E291" s="61" t="e">
        <f>_xlfn.XLOOKUP(Tabla15[[#This Row],[CODIGO]],#REF!,#REF!,_xlfn.XLOOKUP(Tabla15[[#This Row],[CODIGO]],Tabla20[CODIGO],Tabla20[nombre],"BUSCAR"))</f>
        <v>#REF!</v>
      </c>
      <c r="F291" s="61" t="e">
        <f>_xlfn.XLOOKUP(Tabla15[[#This Row],[CODIGO]],#REF!,#REF!,_xlfn.XLOOKUP(Tabla15[[#This Row],[CODIGO]],Tabla20[CODIGO],Tabla20[cargo],"BUSCAR"))</f>
        <v>#REF!</v>
      </c>
      <c r="G291" s="110" t="e">
        <f>_xlfn.XLOOKUP(Tabla15[[#This Row],[cedula]],#REF!,#REF!,"X")</f>
        <v>#REF!</v>
      </c>
      <c r="H291" s="61" t="str">
        <f>_xlfn.XLOOKUP(Tabla15[[#This Row],[ctapresup]],TBLTIPO[cta],TBLTIPO[Tipo Empleado])</f>
        <v>FIJO</v>
      </c>
      <c r="I291" s="92" t="str">
        <f>_xlfn.XLOOKUP(Tabla15[[#This Row],[cedula]],TCARRERA[CEDULA],TCARRERA[CATEGORIA DEL SERVIDOR],0)</f>
        <v>CARRERA ADMINISTRATIVA</v>
      </c>
      <c r="J2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1" s="61" t="str">
        <f>IF(ISTEXT(Tabla15[[#This Row],[CARRERA]]),Tabla15[[#This Row],[CARRERA]],Tabla15[[#This Row],[STATUS_01]])</f>
        <v>CARRERA ADMINISTRATIVA</v>
      </c>
      <c r="L291" s="78">
        <f>_xlfn.XLOOKUP(Tabla15[[#This Row],[CODIGO]],Tabla20[CODIGO],Tabla20[sbruto])</f>
        <v>25000</v>
      </c>
      <c r="M291" s="82">
        <f>_xlfn.XLOOKUP(Tabla15[[#This Row],[CODIGO]],Tabla20[CODIGO],Tabla20[Otros Descuentos])</f>
        <v>2862.23</v>
      </c>
      <c r="N291" s="78">
        <f>_xlfn.XLOOKUP(Tabla15[[#This Row],[CODIGO]],Tabla20[CODIGO],Tabla20[sneto])</f>
        <v>20660.27</v>
      </c>
      <c r="O291" s="78" t="str">
        <f>_xlfn.XLOOKUP(Tabla15[[#This Row],[CODIGO]],Tabla20[CODIGO],Tabla20[PERIODO])</f>
        <v>08-2023</v>
      </c>
      <c r="P291" s="41">
        <f>Tabla15[[#This Row],[sbruto]]-SUM(Tabla15[[#This Row],[ISR]:[AFP]])-Tabla15[[#This Row],[SNETO]]</f>
        <v>1477.5</v>
      </c>
      <c r="Q291" s="41">
        <f>_xlfn.XLOOKUP(Tabla15[[#This Row],[CODIGO]],Tabla20[CODIGO],Tabla20[ADP])</f>
        <v>0</v>
      </c>
      <c r="R291" s="61" t="str">
        <f>_xlfn.XLOOKUP(Tabla15[[#This Row],[cedula]],EMPXSEXO[NODOC],EMPXSEXO[GENERO])</f>
        <v>F</v>
      </c>
      <c r="S291" s="61" t="e">
        <f>_xlfn.XLOOKUP(Tabla15[[#This Row],[nomdepto2]],Tabla21[LUGAR],Tabla21[CODLUGAR])</f>
        <v>#REF!</v>
      </c>
      <c r="T291">
        <v>716</v>
      </c>
    </row>
    <row r="292" spans="1:20">
      <c r="A292" s="61" t="s">
        <v>2463</v>
      </c>
      <c r="B292" s="61" t="s">
        <v>1313</v>
      </c>
      <c r="C292" s="61" t="s">
        <v>2497</v>
      </c>
      <c r="D292" s="61" t="str">
        <f>Tabla15[[#This Row],[cedula]]&amp;Tabla15[[#This Row],[prog]]&amp;LEFT(Tabla15[[#This Row],[TIPO]],3)</f>
        <v>0120087323813FIJ</v>
      </c>
      <c r="E292" s="61" t="e">
        <f>_xlfn.XLOOKUP(Tabla15[[#This Row],[CODIGO]],#REF!,#REF!,_xlfn.XLOOKUP(Tabla15[[#This Row],[CODIGO]],Tabla20[CODIGO],Tabla20[nombre],"BUSCAR"))</f>
        <v>#REF!</v>
      </c>
      <c r="F292" s="61" t="e">
        <f>_xlfn.XLOOKUP(Tabla15[[#This Row],[CODIGO]],#REF!,#REF!,_xlfn.XLOOKUP(Tabla15[[#This Row],[CODIGO]],Tabla20[CODIGO],Tabla20[cargo],"BUSCAR"))</f>
        <v>#REF!</v>
      </c>
      <c r="G292" s="110" t="e">
        <f>_xlfn.XLOOKUP(Tabla15[[#This Row],[cedula]],#REF!,#REF!,"X")</f>
        <v>#REF!</v>
      </c>
      <c r="H292" s="61" t="str">
        <f>_xlfn.XLOOKUP(Tabla15[[#This Row],[ctapresup]],TBLTIPO[cta],TBLTIPO[Tipo Empleado])</f>
        <v>FIJO</v>
      </c>
      <c r="I292" s="92" t="str">
        <f>_xlfn.XLOOKUP(Tabla15[[#This Row],[cedula]],TCARRERA[CEDULA],TCARRERA[CATEGORIA DEL SERVIDOR],0)</f>
        <v>CARRERA ADMINISTRATIVA</v>
      </c>
      <c r="J2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2" s="61" t="str">
        <f>IF(ISTEXT(Tabla15[[#This Row],[CARRERA]]),Tabla15[[#This Row],[CARRERA]],Tabla15[[#This Row],[STATUS_01]])</f>
        <v>CARRERA ADMINISTRATIVA</v>
      </c>
      <c r="L292" s="78">
        <f>_xlfn.XLOOKUP(Tabla15[[#This Row],[CODIGO]],Tabla20[CODIGO],Tabla20[sbruto])</f>
        <v>25000</v>
      </c>
      <c r="M292" s="82">
        <f>_xlfn.XLOOKUP(Tabla15[[#This Row],[CODIGO]],Tabla20[CODIGO],Tabla20[Otros Descuentos])</f>
        <v>2507.31</v>
      </c>
      <c r="N292" s="78">
        <f>_xlfn.XLOOKUP(Tabla15[[#This Row],[CODIGO]],Tabla20[CODIGO],Tabla20[sneto])</f>
        <v>21015.19</v>
      </c>
      <c r="O292" s="78" t="str">
        <f>_xlfn.XLOOKUP(Tabla15[[#This Row],[CODIGO]],Tabla20[CODIGO],Tabla20[PERIODO])</f>
        <v>08-2023</v>
      </c>
      <c r="P292" s="41">
        <f>Tabla15[[#This Row],[sbruto]]-SUM(Tabla15[[#This Row],[ISR]:[AFP]])-Tabla15[[#This Row],[SNETO]]</f>
        <v>1477.5</v>
      </c>
      <c r="Q292" s="41">
        <f>_xlfn.XLOOKUP(Tabla15[[#This Row],[CODIGO]],Tabla20[CODIGO],Tabla20[ADP])</f>
        <v>0</v>
      </c>
      <c r="R292" s="61" t="str">
        <f>_xlfn.XLOOKUP(Tabla15[[#This Row],[cedula]],EMPXSEXO[NODOC],EMPXSEXO[GENERO])</f>
        <v>M</v>
      </c>
      <c r="S292" s="61" t="e">
        <f>_xlfn.XLOOKUP(Tabla15[[#This Row],[nomdepto2]],Tabla21[LUGAR],Tabla21[CODLUGAR])</f>
        <v>#REF!</v>
      </c>
      <c r="T292">
        <v>754</v>
      </c>
    </row>
    <row r="293" spans="1:20">
      <c r="A293" s="61" t="s">
        <v>2463</v>
      </c>
      <c r="B293" s="61" t="s">
        <v>2114</v>
      </c>
      <c r="C293" s="61" t="s">
        <v>2497</v>
      </c>
      <c r="D293" s="61" t="str">
        <f>Tabla15[[#This Row],[cedula]]&amp;Tabla15[[#This Row],[prog]]&amp;LEFT(Tabla15[[#This Row],[TIPO]],3)</f>
        <v>0010488203013FIJ</v>
      </c>
      <c r="E293" s="61" t="e">
        <f>_xlfn.XLOOKUP(Tabla15[[#This Row],[CODIGO]],#REF!,#REF!,_xlfn.XLOOKUP(Tabla15[[#This Row],[CODIGO]],Tabla20[CODIGO],Tabla20[nombre],"BUSCAR"))</f>
        <v>#REF!</v>
      </c>
      <c r="F293" s="61" t="e">
        <f>_xlfn.XLOOKUP(Tabla15[[#This Row],[CODIGO]],#REF!,#REF!,_xlfn.XLOOKUP(Tabla15[[#This Row],[CODIGO]],Tabla20[CODIGO],Tabla20[cargo],"BUSCAR"))</f>
        <v>#REF!</v>
      </c>
      <c r="G293" s="110" t="e">
        <f>_xlfn.XLOOKUP(Tabla15[[#This Row],[cedula]],#REF!,#REF!,"X")</f>
        <v>#REF!</v>
      </c>
      <c r="H293" s="61" t="str">
        <f>_xlfn.XLOOKUP(Tabla15[[#This Row],[ctapresup]],TBLTIPO[cta],TBLTIPO[Tipo Empleado])</f>
        <v>FIJO</v>
      </c>
      <c r="I293" s="92">
        <f>_xlfn.XLOOKUP(Tabla15[[#This Row],[cedula]],TCARRERA[CEDULA],TCARRERA[CATEGORIA DEL SERVIDOR],0)</f>
        <v>0</v>
      </c>
      <c r="J2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3" s="61" t="e">
        <f>IF(ISTEXT(Tabla15[[#This Row],[CARRERA]]),Tabla15[[#This Row],[CARRERA]],Tabla15[[#This Row],[STATUS_01]])</f>
        <v>#REF!</v>
      </c>
      <c r="L293" s="78">
        <f>_xlfn.XLOOKUP(Tabla15[[#This Row],[CODIGO]],Tabla20[CODIGO],Tabla20[sbruto])</f>
        <v>20000</v>
      </c>
      <c r="M293" s="79">
        <f>_xlfn.XLOOKUP(Tabla15[[#This Row],[CODIGO]],Tabla20[CODIGO],Tabla20[Otros Descuentos])</f>
        <v>625</v>
      </c>
      <c r="N293" s="78">
        <f>_xlfn.XLOOKUP(Tabla15[[#This Row],[CODIGO]],Tabla20[CODIGO],Tabla20[sneto])</f>
        <v>18193</v>
      </c>
      <c r="O293" s="78" t="str">
        <f>_xlfn.XLOOKUP(Tabla15[[#This Row],[CODIGO]],Tabla20[CODIGO],Tabla20[PERIODO])</f>
        <v>08-2023</v>
      </c>
      <c r="P293" s="41">
        <f>Tabla15[[#This Row],[sbruto]]-SUM(Tabla15[[#This Row],[ISR]:[AFP]])-Tabla15[[#This Row],[SNETO]]</f>
        <v>1182</v>
      </c>
      <c r="Q293" s="41">
        <f>_xlfn.XLOOKUP(Tabla15[[#This Row],[CODIGO]],Tabla20[CODIGO],Tabla20[ADP])</f>
        <v>0</v>
      </c>
      <c r="R293" s="61" t="str">
        <f>_xlfn.XLOOKUP(Tabla15[[#This Row],[cedula]],EMPXSEXO[NODOC],EMPXSEXO[GENERO])</f>
        <v>M</v>
      </c>
      <c r="S293" s="61" t="e">
        <f>_xlfn.XLOOKUP(Tabla15[[#This Row],[nomdepto2]],Tabla21[LUGAR],Tabla21[CODLUGAR])</f>
        <v>#REF!</v>
      </c>
      <c r="T293">
        <v>671</v>
      </c>
    </row>
    <row r="294" spans="1:20">
      <c r="A294" s="61" t="s">
        <v>2463</v>
      </c>
      <c r="B294" s="61" t="s">
        <v>1305</v>
      </c>
      <c r="C294" s="61" t="s">
        <v>2497</v>
      </c>
      <c r="D294" s="61" t="str">
        <f>Tabla15[[#This Row],[cedula]]&amp;Tabla15[[#This Row],[prog]]&amp;LEFT(Tabla15[[#This Row],[TIPO]],3)</f>
        <v>0011014181913FIJ</v>
      </c>
      <c r="E294" s="61" t="e">
        <f>_xlfn.XLOOKUP(Tabla15[[#This Row],[CODIGO]],#REF!,#REF!,_xlfn.XLOOKUP(Tabla15[[#This Row],[CODIGO]],Tabla20[CODIGO],Tabla20[nombre],"BUSCAR"))</f>
        <v>#REF!</v>
      </c>
      <c r="F294" s="61" t="e">
        <f>_xlfn.XLOOKUP(Tabla15[[#This Row],[CODIGO]],#REF!,#REF!,_xlfn.XLOOKUP(Tabla15[[#This Row],[CODIGO]],Tabla20[CODIGO],Tabla20[cargo],"BUSCAR"))</f>
        <v>#REF!</v>
      </c>
      <c r="G294" s="110" t="e">
        <f>_xlfn.XLOOKUP(Tabla15[[#This Row],[cedula]],#REF!,#REF!,"X")</f>
        <v>#REF!</v>
      </c>
      <c r="H294" s="61" t="str">
        <f>_xlfn.XLOOKUP(Tabla15[[#This Row],[ctapresup]],TBLTIPO[cta],TBLTIPO[Tipo Empleado])</f>
        <v>FIJO</v>
      </c>
      <c r="I294" s="92" t="str">
        <f>_xlfn.XLOOKUP(Tabla15[[#This Row],[cedula]],TCARRERA[CEDULA],TCARRERA[CATEGORIA DEL SERVIDOR],0)</f>
        <v>CARRERA ADMINISTRATIVA</v>
      </c>
      <c r="J2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4" s="61" t="str">
        <f>IF(ISTEXT(Tabla15[[#This Row],[CARRERA]]),Tabla15[[#This Row],[CARRERA]],Tabla15[[#This Row],[STATUS_01]])</f>
        <v>CARRERA ADMINISTRATIVA</v>
      </c>
      <c r="L294" s="78">
        <f>_xlfn.XLOOKUP(Tabla15[[#This Row],[CODIGO]],Tabla20[CODIGO],Tabla20[sbruto])</f>
        <v>20000</v>
      </c>
      <c r="M294" s="81">
        <f>_xlfn.XLOOKUP(Tabla15[[#This Row],[CODIGO]],Tabla20[CODIGO],Tabla20[Otros Descuentos])</f>
        <v>9848.0400000000009</v>
      </c>
      <c r="N294" s="78">
        <f>_xlfn.XLOOKUP(Tabla15[[#This Row],[CODIGO]],Tabla20[CODIGO],Tabla20[sneto])</f>
        <v>8969.9599999999991</v>
      </c>
      <c r="O294" s="78" t="str">
        <f>_xlfn.XLOOKUP(Tabla15[[#This Row],[CODIGO]],Tabla20[CODIGO],Tabla20[PERIODO])</f>
        <v>08-2023</v>
      </c>
      <c r="P294" s="41">
        <f>Tabla15[[#This Row],[sbruto]]-SUM(Tabla15[[#This Row],[ISR]:[AFP]])-Tabla15[[#This Row],[SNETO]]</f>
        <v>1182</v>
      </c>
      <c r="Q294" s="41">
        <f>_xlfn.XLOOKUP(Tabla15[[#This Row],[CODIGO]],Tabla20[CODIGO],Tabla20[ADP])</f>
        <v>0</v>
      </c>
      <c r="R294" s="61" t="str">
        <f>_xlfn.XLOOKUP(Tabla15[[#This Row],[cedula]],EMPXSEXO[NODOC],EMPXSEXO[GENERO])</f>
        <v>F</v>
      </c>
      <c r="S294" s="61" t="e">
        <f>_xlfn.XLOOKUP(Tabla15[[#This Row],[nomdepto2]],Tabla21[LUGAR],Tabla21[CODLUGAR])</f>
        <v>#REF!</v>
      </c>
      <c r="T294">
        <v>728</v>
      </c>
    </row>
    <row r="295" spans="1:20">
      <c r="A295" s="61" t="s">
        <v>2463</v>
      </c>
      <c r="B295" s="61" t="s">
        <v>2140</v>
      </c>
      <c r="C295" s="61" t="s">
        <v>2497</v>
      </c>
      <c r="D295" s="61" t="str">
        <f>Tabla15[[#This Row],[cedula]]&amp;Tabla15[[#This Row],[prog]]&amp;LEFT(Tabla15[[#This Row],[TIPO]],3)</f>
        <v>0010301828913FIJ</v>
      </c>
      <c r="E295" s="61" t="e">
        <f>_xlfn.XLOOKUP(Tabla15[[#This Row],[CODIGO]],#REF!,#REF!,_xlfn.XLOOKUP(Tabla15[[#This Row],[CODIGO]],Tabla20[CODIGO],Tabla20[nombre],"BUSCAR"))</f>
        <v>#REF!</v>
      </c>
      <c r="F295" s="61" t="e">
        <f>_xlfn.XLOOKUP(Tabla15[[#This Row],[CODIGO]],#REF!,#REF!,_xlfn.XLOOKUP(Tabla15[[#This Row],[CODIGO]],Tabla20[CODIGO],Tabla20[cargo],"BUSCAR"))</f>
        <v>#REF!</v>
      </c>
      <c r="G295" s="110" t="e">
        <f>_xlfn.XLOOKUP(Tabla15[[#This Row],[cedula]],#REF!,#REF!,"X")</f>
        <v>#REF!</v>
      </c>
      <c r="H295" s="61" t="str">
        <f>_xlfn.XLOOKUP(Tabla15[[#This Row],[ctapresup]],TBLTIPO[cta],TBLTIPO[Tipo Empleado])</f>
        <v>FIJO</v>
      </c>
      <c r="I295" s="92">
        <f>_xlfn.XLOOKUP(Tabla15[[#This Row],[cedula]],TCARRERA[CEDULA],TCARRERA[CATEGORIA DEL SERVIDOR],0)</f>
        <v>0</v>
      </c>
      <c r="J2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5" s="61" t="e">
        <f>IF(ISTEXT(Tabla15[[#This Row],[CARRERA]]),Tabla15[[#This Row],[CARRERA]],Tabla15[[#This Row],[STATUS_01]])</f>
        <v>#REF!</v>
      </c>
      <c r="L295" s="78">
        <f>_xlfn.XLOOKUP(Tabla15[[#This Row],[CODIGO]],Tabla20[CODIGO],Tabla20[sbruto])</f>
        <v>16500</v>
      </c>
      <c r="M295" s="82">
        <f>_xlfn.XLOOKUP(Tabla15[[#This Row],[CODIGO]],Tabla20[CODIGO],Tabla20[Otros Descuentos])</f>
        <v>1988.02</v>
      </c>
      <c r="N295" s="78">
        <f>_xlfn.XLOOKUP(Tabla15[[#This Row],[CODIGO]],Tabla20[CODIGO],Tabla20[sneto])</f>
        <v>13536.83</v>
      </c>
      <c r="O295" s="78" t="str">
        <f>_xlfn.XLOOKUP(Tabla15[[#This Row],[CODIGO]],Tabla20[CODIGO],Tabla20[PERIODO])</f>
        <v>08-2023</v>
      </c>
      <c r="P295" s="41">
        <f>Tabla15[[#This Row],[sbruto]]-SUM(Tabla15[[#This Row],[ISR]:[AFP]])-Tabla15[[#This Row],[SNETO]]</f>
        <v>975.14999999999964</v>
      </c>
      <c r="Q295" s="41">
        <f>_xlfn.XLOOKUP(Tabla15[[#This Row],[CODIGO]],Tabla20[CODIGO],Tabla20[ADP])</f>
        <v>0</v>
      </c>
      <c r="R295" s="61" t="str">
        <f>_xlfn.XLOOKUP(Tabla15[[#This Row],[cedula]],EMPXSEXO[NODOC],EMPXSEXO[GENERO])</f>
        <v>M</v>
      </c>
      <c r="S295" s="61" t="e">
        <f>_xlfn.XLOOKUP(Tabla15[[#This Row],[nomdepto2]],Tabla21[LUGAR],Tabla21[CODLUGAR])</f>
        <v>#REF!</v>
      </c>
      <c r="T295">
        <v>706</v>
      </c>
    </row>
    <row r="296" spans="1:20">
      <c r="A296" s="61" t="s">
        <v>2463</v>
      </c>
      <c r="B296" s="61" t="s">
        <v>2103</v>
      </c>
      <c r="C296" s="61" t="s">
        <v>2497</v>
      </c>
      <c r="D296" s="61" t="str">
        <f>Tabla15[[#This Row],[cedula]]&amp;Tabla15[[#This Row],[prog]]&amp;LEFT(Tabla15[[#This Row],[TIPO]],3)</f>
        <v>0010573108713FIJ</v>
      </c>
      <c r="E296" s="61" t="e">
        <f>_xlfn.XLOOKUP(Tabla15[[#This Row],[CODIGO]],#REF!,#REF!,_xlfn.XLOOKUP(Tabla15[[#This Row],[CODIGO]],Tabla20[CODIGO],Tabla20[nombre],"BUSCAR"))</f>
        <v>#REF!</v>
      </c>
      <c r="F296" s="61" t="e">
        <f>_xlfn.XLOOKUP(Tabla15[[#This Row],[CODIGO]],#REF!,#REF!,_xlfn.XLOOKUP(Tabla15[[#This Row],[CODIGO]],Tabla20[CODIGO],Tabla20[cargo],"BUSCAR"))</f>
        <v>#REF!</v>
      </c>
      <c r="G296" s="110" t="e">
        <f>_xlfn.XLOOKUP(Tabla15[[#This Row],[cedula]],#REF!,#REF!,"X")</f>
        <v>#REF!</v>
      </c>
      <c r="H296" s="61" t="str">
        <f>_xlfn.XLOOKUP(Tabla15[[#This Row],[ctapresup]],TBLTIPO[cta],TBLTIPO[Tipo Empleado])</f>
        <v>FIJO</v>
      </c>
      <c r="I296" s="92">
        <f>_xlfn.XLOOKUP(Tabla15[[#This Row],[cedula]],TCARRERA[CEDULA],TCARRERA[CATEGORIA DEL SERVIDOR],0)</f>
        <v>0</v>
      </c>
      <c r="J2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6" s="61" t="e">
        <f>IF(ISTEXT(Tabla15[[#This Row],[CARRERA]]),Tabla15[[#This Row],[CARRERA]],Tabla15[[#This Row],[STATUS_01]])</f>
        <v>#REF!</v>
      </c>
      <c r="L296" s="78">
        <f>_xlfn.XLOOKUP(Tabla15[[#This Row],[CODIGO]],Tabla20[CODIGO],Tabla20[sbruto])</f>
        <v>13200</v>
      </c>
      <c r="M296" s="82">
        <f>_xlfn.XLOOKUP(Tabla15[[#This Row],[CODIGO]],Tabla20[CODIGO],Tabla20[Otros Descuentos])</f>
        <v>6762.58</v>
      </c>
      <c r="N296" s="78">
        <f>_xlfn.XLOOKUP(Tabla15[[#This Row],[CODIGO]],Tabla20[CODIGO],Tabla20[sneto])</f>
        <v>5657.3</v>
      </c>
      <c r="O296" s="78" t="str">
        <f>_xlfn.XLOOKUP(Tabla15[[#This Row],[CODIGO]],Tabla20[CODIGO],Tabla20[PERIODO])</f>
        <v>08-2023</v>
      </c>
      <c r="P296" s="41">
        <f>Tabla15[[#This Row],[sbruto]]-SUM(Tabla15[[#This Row],[ISR]:[AFP]])-Tabla15[[#This Row],[SNETO]]</f>
        <v>780.11999999999898</v>
      </c>
      <c r="Q296" s="41">
        <f>_xlfn.XLOOKUP(Tabla15[[#This Row],[CODIGO]],Tabla20[CODIGO],Tabla20[ADP])</f>
        <v>0</v>
      </c>
      <c r="R296" s="61" t="str">
        <f>_xlfn.XLOOKUP(Tabla15[[#This Row],[cedula]],EMPXSEXO[NODOC],EMPXSEXO[GENERO])</f>
        <v>F</v>
      </c>
      <c r="S296" s="61" t="e">
        <f>_xlfn.XLOOKUP(Tabla15[[#This Row],[nomdepto2]],Tabla21[LUGAR],Tabla21[CODLUGAR])</f>
        <v>#REF!</v>
      </c>
      <c r="T296">
        <v>655</v>
      </c>
    </row>
    <row r="297" spans="1:20">
      <c r="A297" s="61" t="s">
        <v>2463</v>
      </c>
      <c r="B297" s="61" t="s">
        <v>2097</v>
      </c>
      <c r="C297" s="61" t="s">
        <v>2497</v>
      </c>
      <c r="D297" s="61" t="str">
        <f>Tabla15[[#This Row],[cedula]]&amp;Tabla15[[#This Row],[prog]]&amp;LEFT(Tabla15[[#This Row],[TIPO]],3)</f>
        <v>0011031879713FIJ</v>
      </c>
      <c r="E297" s="61" t="e">
        <f>_xlfn.XLOOKUP(Tabla15[[#This Row],[CODIGO]],#REF!,#REF!,_xlfn.XLOOKUP(Tabla15[[#This Row],[CODIGO]],Tabla20[CODIGO],Tabla20[nombre],"BUSCAR"))</f>
        <v>#REF!</v>
      </c>
      <c r="F297" s="61" t="e">
        <f>_xlfn.XLOOKUP(Tabla15[[#This Row],[CODIGO]],#REF!,#REF!,_xlfn.XLOOKUP(Tabla15[[#This Row],[CODIGO]],Tabla20[CODIGO],Tabla20[cargo],"BUSCAR"))</f>
        <v>#REF!</v>
      </c>
      <c r="G297" s="110" t="e">
        <f>_xlfn.XLOOKUP(Tabla15[[#This Row],[cedula]],#REF!,#REF!,"X")</f>
        <v>#REF!</v>
      </c>
      <c r="H297" s="61" t="str">
        <f>_xlfn.XLOOKUP(Tabla15[[#This Row],[ctapresup]],TBLTIPO[cta],TBLTIPO[Tipo Empleado])</f>
        <v>FIJO</v>
      </c>
      <c r="I297" s="92">
        <f>_xlfn.XLOOKUP(Tabla15[[#This Row],[cedula]],TCARRERA[CEDULA],TCARRERA[CATEGORIA DEL SERVIDOR],0)</f>
        <v>0</v>
      </c>
      <c r="J2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7" s="61" t="e">
        <f>IF(ISTEXT(Tabla15[[#This Row],[CARRERA]]),Tabla15[[#This Row],[CARRERA]],Tabla15[[#This Row],[STATUS_01]])</f>
        <v>#REF!</v>
      </c>
      <c r="L297" s="78">
        <f>_xlfn.XLOOKUP(Tabla15[[#This Row],[CODIGO]],Tabla20[CODIGO],Tabla20[sbruto])</f>
        <v>11292.79</v>
      </c>
      <c r="M297" s="82">
        <f>_xlfn.XLOOKUP(Tabla15[[#This Row],[CODIGO]],Tabla20[CODIGO],Tabla20[Otros Descuentos])</f>
        <v>8411.58</v>
      </c>
      <c r="N297" s="78">
        <f>_xlfn.XLOOKUP(Tabla15[[#This Row],[CODIGO]],Tabla20[CODIGO],Tabla20[sneto])</f>
        <v>2213.81</v>
      </c>
      <c r="O297" s="78" t="str">
        <f>_xlfn.XLOOKUP(Tabla15[[#This Row],[CODIGO]],Tabla20[CODIGO],Tabla20[PERIODO])</f>
        <v>08-2023</v>
      </c>
      <c r="P297" s="41">
        <f>Tabla15[[#This Row],[sbruto]]-SUM(Tabla15[[#This Row],[ISR]:[AFP]])-Tabla15[[#This Row],[SNETO]]</f>
        <v>667.40000000000146</v>
      </c>
      <c r="Q297" s="41">
        <f>_xlfn.XLOOKUP(Tabla15[[#This Row],[CODIGO]],Tabla20[CODIGO],Tabla20[ADP])</f>
        <v>0</v>
      </c>
      <c r="R297" s="61" t="str">
        <f>_xlfn.XLOOKUP(Tabla15[[#This Row],[cedula]],EMPXSEXO[NODOC],EMPXSEXO[GENERO])</f>
        <v>F</v>
      </c>
      <c r="S297" s="61" t="e">
        <f>_xlfn.XLOOKUP(Tabla15[[#This Row],[nomdepto2]],Tabla21[LUGAR],Tabla21[CODLUGAR])</f>
        <v>#REF!</v>
      </c>
      <c r="T297">
        <v>647</v>
      </c>
    </row>
    <row r="298" spans="1:20" hidden="1">
      <c r="A298" s="61" t="s">
        <v>2465</v>
      </c>
      <c r="B298" s="61" t="s">
        <v>2104</v>
      </c>
      <c r="C298" s="61" t="s">
        <v>2493</v>
      </c>
      <c r="D298" s="61" t="str">
        <f>Tabla15[[#This Row],[cedula]]&amp;Tabla15[[#This Row],[prog]]&amp;LEFT(Tabla15[[#This Row],[TIPO]],3)</f>
        <v>0010005070701TRA</v>
      </c>
      <c r="E298" s="61" t="e">
        <f>_xlfn.XLOOKUP(Tabla15[[#This Row],[CODIGO]],#REF!,#REF!,_xlfn.XLOOKUP(Tabla15[[#This Row],[CODIGO]],Tabla20[CODIGO],Tabla20[nombre],"BUSCAR"))</f>
        <v>#REF!</v>
      </c>
      <c r="F298" s="61" t="e">
        <f>_xlfn.XLOOKUP(Tabla15[[#This Row],[CODIGO]],#REF!,#REF!,_xlfn.XLOOKUP(Tabla15[[#This Row],[CODIGO]],Tabla20[CODIGO],Tabla20[cargo],"BUSCAR"))</f>
        <v>#REF!</v>
      </c>
      <c r="G298" s="110" t="e">
        <f>_xlfn.XLOOKUP(Tabla15[[#This Row],[cedula]],#REF!,#REF!,"X")</f>
        <v>#REF!</v>
      </c>
      <c r="H298" s="61" t="str">
        <f>_xlfn.XLOOKUP(Tabla15[[#This Row],[ctapresup]],TBLTIPO[cta],TBLTIPO[Tipo Empleado])</f>
        <v>TRAMITE DE PENSION</v>
      </c>
      <c r="I298" s="92">
        <f>_xlfn.XLOOKUP(Tabla15[[#This Row],[cedula]],TCARRERA[CEDULA],TCARRERA[CATEGORIA DEL SERVIDOR],0)</f>
        <v>0</v>
      </c>
      <c r="J2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8" s="61" t="e">
        <f>IF(ISTEXT(Tabla15[[#This Row],[CARRERA]]),Tabla15[[#This Row],[CARRERA]],Tabla15[[#This Row],[STATUS_01]])</f>
        <v>#REF!</v>
      </c>
      <c r="L298" s="78" t="e">
        <f>_xlfn.XLOOKUP(Tabla15[[#This Row],[CODIGO]],Tabla20[CODIGO],Tabla20[sbruto])</f>
        <v>#N/A</v>
      </c>
      <c r="M298" s="82" t="e">
        <f>_xlfn.XLOOKUP(Tabla15[[#This Row],[CODIGO]],Tabla20[CODIGO],Tabla20[Otros Descuentos])</f>
        <v>#N/A</v>
      </c>
      <c r="N298" s="78" t="e">
        <f>_xlfn.XLOOKUP(Tabla15[[#This Row],[CODIGO]],Tabla20[CODIGO],Tabla20[sneto])</f>
        <v>#N/A</v>
      </c>
      <c r="O298" s="78" t="e">
        <f>_xlfn.XLOOKUP(Tabla15[[#This Row],[CODIGO]],Tabla20[CODIGO],Tabla20[PERIODO])</f>
        <v>#N/A</v>
      </c>
      <c r="P298" s="41" t="e">
        <f>Tabla15[[#This Row],[sbruto]]-SUM(Tabla15[[#This Row],[ISR]:[AFP]])-Tabla15[[#This Row],[SNETO]]</f>
        <v>#N/A</v>
      </c>
      <c r="Q298" s="41" t="e">
        <f>_xlfn.XLOOKUP(Tabla15[[#This Row],[CODIGO]],Tabla20[CODIGO],Tabla20[ADP])</f>
        <v>#N/A</v>
      </c>
      <c r="R298" s="61" t="str">
        <f>_xlfn.XLOOKUP(Tabla15[[#This Row],[cedula]],EMPXSEXO[NODOC],EMPXSEXO[GENERO])</f>
        <v>F</v>
      </c>
      <c r="S298" s="61" t="e">
        <f>_xlfn.XLOOKUP(Tabla15[[#This Row],[nomdepto2]],Tabla21[LUGAR],Tabla21[CODLUGAR])</f>
        <v>#REF!</v>
      </c>
      <c r="T298">
        <v>1148</v>
      </c>
    </row>
    <row r="299" spans="1:20" hidden="1">
      <c r="A299" s="61" t="s">
        <v>2462</v>
      </c>
      <c r="B299" s="61" t="s">
        <v>2224</v>
      </c>
      <c r="C299" s="61" t="s">
        <v>2493</v>
      </c>
      <c r="D299" s="61" t="str">
        <f>Tabla15[[#This Row],[cedula]]&amp;Tabla15[[#This Row],[prog]]&amp;LEFT(Tabla15[[#This Row],[TIPO]],3)</f>
        <v>0010104558101TEM</v>
      </c>
      <c r="E299" s="61" t="e">
        <f>_xlfn.XLOOKUP(Tabla15[[#This Row],[CODIGO]],#REF!,#REF!,_xlfn.XLOOKUP(Tabla15[[#This Row],[CODIGO]],Tabla20[CODIGO],Tabla20[nombre],"BUSCAR"))</f>
        <v>#REF!</v>
      </c>
      <c r="F299" s="61" t="e">
        <f>_xlfn.XLOOKUP(Tabla15[[#This Row],[CODIGO]],#REF!,#REF!,_xlfn.XLOOKUP(Tabla15[[#This Row],[CODIGO]],Tabla20[CODIGO],Tabla20[cargo],"BUSCAR"))</f>
        <v>#REF!</v>
      </c>
      <c r="G299" s="110" t="e">
        <f>_xlfn.XLOOKUP(Tabla15[[#This Row],[cedula]],#REF!,#REF!,"X")</f>
        <v>#REF!</v>
      </c>
      <c r="H299" s="61" t="str">
        <f>_xlfn.XLOOKUP(Tabla15[[#This Row],[ctapresup]],TBLTIPO[cta],TBLTIPO[Tipo Empleado])</f>
        <v>TEMPORALES</v>
      </c>
      <c r="I299" s="92">
        <f>_xlfn.XLOOKUP(Tabla15[[#This Row],[cedula]],TCARRERA[CEDULA],TCARRERA[CATEGORIA DEL SERVIDOR],0)</f>
        <v>0</v>
      </c>
      <c r="J2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299" s="61" t="e">
        <f>IF(ISTEXT(Tabla15[[#This Row],[CARRERA]]),Tabla15[[#This Row],[CARRERA]],Tabla15[[#This Row],[STATUS_01]])</f>
        <v>#REF!</v>
      </c>
      <c r="L299" s="78">
        <f>_xlfn.XLOOKUP(Tabla15[[#This Row],[CODIGO]],Tabla20[CODIGO],Tabla20[sbruto])</f>
        <v>10000</v>
      </c>
      <c r="M299" s="79">
        <f>_xlfn.XLOOKUP(Tabla15[[#This Row],[CODIGO]],Tabla20[CODIGO],Tabla20[Otros Descuentos])</f>
        <v>25</v>
      </c>
      <c r="N299" s="78">
        <f>_xlfn.XLOOKUP(Tabla15[[#This Row],[CODIGO]],Tabla20[CODIGO],Tabla20[sneto])</f>
        <v>9384</v>
      </c>
      <c r="O299" s="78" t="str">
        <f>_xlfn.XLOOKUP(Tabla15[[#This Row],[CODIGO]],Tabla20[CODIGO],Tabla20[PERIODO])</f>
        <v>08-2023</v>
      </c>
      <c r="P299" s="41">
        <f>Tabla15[[#This Row],[sbruto]]-SUM(Tabla15[[#This Row],[ISR]:[AFP]])-Tabla15[[#This Row],[SNETO]]</f>
        <v>591</v>
      </c>
      <c r="Q299" s="41">
        <f>_xlfn.XLOOKUP(Tabla15[[#This Row],[CODIGO]],Tabla20[CODIGO],Tabla20[ADP])</f>
        <v>0</v>
      </c>
      <c r="R299" s="61" t="str">
        <f>_xlfn.XLOOKUP(Tabla15[[#This Row],[cedula]],EMPXSEXO[NODOC],EMPXSEXO[GENERO])</f>
        <v>M</v>
      </c>
      <c r="S299" s="61" t="e">
        <f>_xlfn.XLOOKUP(Tabla15[[#This Row],[nomdepto2]],Tabla21[LUGAR],Tabla21[CODLUGAR])</f>
        <v>#REF!</v>
      </c>
      <c r="T299">
        <v>861</v>
      </c>
    </row>
    <row r="300" spans="1:20" hidden="1">
      <c r="A300" s="61" t="s">
        <v>2462</v>
      </c>
      <c r="B300" s="61" t="s">
        <v>2225</v>
      </c>
      <c r="C300" s="61" t="s">
        <v>2493</v>
      </c>
      <c r="D300" s="61" t="str">
        <f>Tabla15[[#This Row],[cedula]]&amp;Tabla15[[#This Row],[prog]]&amp;LEFT(Tabla15[[#This Row],[TIPO]],3)</f>
        <v>2230010438101TEM</v>
      </c>
      <c r="E300" s="61" t="e">
        <f>_xlfn.XLOOKUP(Tabla15[[#This Row],[CODIGO]],#REF!,#REF!,_xlfn.XLOOKUP(Tabla15[[#This Row],[CODIGO]],Tabla20[CODIGO],Tabla20[nombre],"BUSCAR"))</f>
        <v>#REF!</v>
      </c>
      <c r="F300" s="61" t="e">
        <f>_xlfn.XLOOKUP(Tabla15[[#This Row],[CODIGO]],#REF!,#REF!,_xlfn.XLOOKUP(Tabla15[[#This Row],[CODIGO]],Tabla20[CODIGO],Tabla20[cargo],"BUSCAR"))</f>
        <v>#REF!</v>
      </c>
      <c r="G300" s="110" t="e">
        <f>_xlfn.XLOOKUP(Tabla15[[#This Row],[cedula]],#REF!,#REF!,"X")</f>
        <v>#REF!</v>
      </c>
      <c r="H300" s="61" t="str">
        <f>_xlfn.XLOOKUP(Tabla15[[#This Row],[ctapresup]],TBLTIPO[cta],TBLTIPO[Tipo Empleado])</f>
        <v>TEMPORALES</v>
      </c>
      <c r="I300" s="92">
        <f>_xlfn.XLOOKUP(Tabla15[[#This Row],[cedula]],TCARRERA[CEDULA],TCARRERA[CATEGORIA DEL SERVIDOR],0)</f>
        <v>0</v>
      </c>
      <c r="J30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00" s="61" t="e">
        <f>IF(ISTEXT(Tabla15[[#This Row],[CARRERA]]),Tabla15[[#This Row],[CARRERA]],Tabla15[[#This Row],[STATUS_01]])</f>
        <v>#REF!</v>
      </c>
      <c r="L300" s="78">
        <f>_xlfn.XLOOKUP(Tabla15[[#This Row],[CODIGO]],Tabla20[CODIGO],Tabla20[sbruto])</f>
        <v>10000</v>
      </c>
      <c r="M300" s="82">
        <f>_xlfn.XLOOKUP(Tabla15[[#This Row],[CODIGO]],Tabla20[CODIGO],Tabla20[Otros Descuentos])</f>
        <v>25</v>
      </c>
      <c r="N300" s="78">
        <f>_xlfn.XLOOKUP(Tabla15[[#This Row],[CODIGO]],Tabla20[CODIGO],Tabla20[sneto])</f>
        <v>9384</v>
      </c>
      <c r="O300" s="78" t="str">
        <f>_xlfn.XLOOKUP(Tabla15[[#This Row],[CODIGO]],Tabla20[CODIGO],Tabla20[PERIODO])</f>
        <v>08-2023</v>
      </c>
      <c r="P300" s="41">
        <f>Tabla15[[#This Row],[sbruto]]-SUM(Tabla15[[#This Row],[ISR]:[AFP]])-Tabla15[[#This Row],[SNETO]]</f>
        <v>591</v>
      </c>
      <c r="Q300" s="41">
        <f>_xlfn.XLOOKUP(Tabla15[[#This Row],[CODIGO]],Tabla20[CODIGO],Tabla20[ADP])</f>
        <v>0</v>
      </c>
      <c r="R300" s="61" t="str">
        <f>_xlfn.XLOOKUP(Tabla15[[#This Row],[cedula]],EMPXSEXO[NODOC],EMPXSEXO[GENERO])</f>
        <v>M</v>
      </c>
      <c r="S300" s="61" t="e">
        <f>_xlfn.XLOOKUP(Tabla15[[#This Row],[nomdepto2]],Tabla21[LUGAR],Tabla21[CODLUGAR])</f>
        <v>#REF!</v>
      </c>
      <c r="T300">
        <v>862</v>
      </c>
    </row>
    <row r="301" spans="1:20" hidden="1">
      <c r="A301" s="61" t="s">
        <v>2462</v>
      </c>
      <c r="B301" s="61" t="s">
        <v>2230</v>
      </c>
      <c r="C301" s="61" t="s">
        <v>2493</v>
      </c>
      <c r="D301" s="61" t="str">
        <f>Tabla15[[#This Row],[cedula]]&amp;Tabla15[[#This Row],[prog]]&amp;LEFT(Tabla15[[#This Row],[TIPO]],3)</f>
        <v>0010195880901TEM</v>
      </c>
      <c r="E301" s="61" t="e">
        <f>_xlfn.XLOOKUP(Tabla15[[#This Row],[CODIGO]],#REF!,#REF!,_xlfn.XLOOKUP(Tabla15[[#This Row],[CODIGO]],Tabla20[CODIGO],Tabla20[nombre],"BUSCAR"))</f>
        <v>#REF!</v>
      </c>
      <c r="F301" s="61" t="e">
        <f>_xlfn.XLOOKUP(Tabla15[[#This Row],[CODIGO]],#REF!,#REF!,_xlfn.XLOOKUP(Tabla15[[#This Row],[CODIGO]],Tabla20[CODIGO],Tabla20[cargo],"BUSCAR"))</f>
        <v>#REF!</v>
      </c>
      <c r="G301" s="110" t="e">
        <f>_xlfn.XLOOKUP(Tabla15[[#This Row],[cedula]],#REF!,#REF!,"X")</f>
        <v>#REF!</v>
      </c>
      <c r="H301" s="61" t="str">
        <f>_xlfn.XLOOKUP(Tabla15[[#This Row],[ctapresup]],TBLTIPO[cta],TBLTIPO[Tipo Empleado])</f>
        <v>TEMPORALES</v>
      </c>
      <c r="I301" s="92">
        <f>_xlfn.XLOOKUP(Tabla15[[#This Row],[cedula]],TCARRERA[CEDULA],TCARRERA[CATEGORIA DEL SERVIDOR],0)</f>
        <v>0</v>
      </c>
      <c r="J3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01" s="61" t="e">
        <f>IF(ISTEXT(Tabla15[[#This Row],[CARRERA]]),Tabla15[[#This Row],[CARRERA]],Tabla15[[#This Row],[STATUS_01]])</f>
        <v>#REF!</v>
      </c>
      <c r="L301" s="78">
        <f>_xlfn.XLOOKUP(Tabla15[[#This Row],[CODIGO]],Tabla20[CODIGO],Tabla20[sbruto])</f>
        <v>10000</v>
      </c>
      <c r="M301" s="82">
        <f>_xlfn.XLOOKUP(Tabla15[[#This Row],[CODIGO]],Tabla20[CODIGO],Tabla20[Otros Descuentos])</f>
        <v>25</v>
      </c>
      <c r="N301" s="78">
        <f>_xlfn.XLOOKUP(Tabla15[[#This Row],[CODIGO]],Tabla20[CODIGO],Tabla20[sneto])</f>
        <v>9384</v>
      </c>
      <c r="O301" s="78" t="str">
        <f>_xlfn.XLOOKUP(Tabla15[[#This Row],[CODIGO]],Tabla20[CODIGO],Tabla20[PERIODO])</f>
        <v>08-2023</v>
      </c>
      <c r="P301" s="41">
        <f>Tabla15[[#This Row],[sbruto]]-SUM(Tabla15[[#This Row],[ISR]:[AFP]])-Tabla15[[#This Row],[SNETO]]</f>
        <v>591</v>
      </c>
      <c r="Q301" s="41">
        <f>_xlfn.XLOOKUP(Tabla15[[#This Row],[CODIGO]],Tabla20[CODIGO],Tabla20[ADP])</f>
        <v>0</v>
      </c>
      <c r="R301" s="61" t="str">
        <f>_xlfn.XLOOKUP(Tabla15[[#This Row],[cedula]],EMPXSEXO[NODOC],EMPXSEXO[GENERO])</f>
        <v>F</v>
      </c>
      <c r="S301" s="61" t="e">
        <f>_xlfn.XLOOKUP(Tabla15[[#This Row],[nomdepto2]],Tabla21[LUGAR],Tabla21[CODLUGAR])</f>
        <v>#REF!</v>
      </c>
      <c r="T301">
        <v>876</v>
      </c>
    </row>
    <row r="302" spans="1:20" hidden="1">
      <c r="A302" s="61" t="s">
        <v>2462</v>
      </c>
      <c r="B302" s="61" t="s">
        <v>2292</v>
      </c>
      <c r="C302" s="61" t="s">
        <v>2493</v>
      </c>
      <c r="D302" s="61" t="str">
        <f>Tabla15[[#This Row],[cedula]]&amp;Tabla15[[#This Row],[prog]]&amp;LEFT(Tabla15[[#This Row],[TIPO]],3)</f>
        <v>4020067836101TEM</v>
      </c>
      <c r="E302" s="61" t="e">
        <f>_xlfn.XLOOKUP(Tabla15[[#This Row],[CODIGO]],#REF!,#REF!,_xlfn.XLOOKUP(Tabla15[[#This Row],[CODIGO]],Tabla20[CODIGO],Tabla20[nombre],"BUSCAR"))</f>
        <v>#REF!</v>
      </c>
      <c r="F302" s="61" t="e">
        <f>_xlfn.XLOOKUP(Tabla15[[#This Row],[CODIGO]],#REF!,#REF!,_xlfn.XLOOKUP(Tabla15[[#This Row],[CODIGO]],Tabla20[CODIGO],Tabla20[cargo],"BUSCAR"))</f>
        <v>#REF!</v>
      </c>
      <c r="G302" s="110" t="e">
        <f>_xlfn.XLOOKUP(Tabla15[[#This Row],[cedula]],#REF!,#REF!,"X")</f>
        <v>#REF!</v>
      </c>
      <c r="H302" s="61" t="str">
        <f>_xlfn.XLOOKUP(Tabla15[[#This Row],[ctapresup]],TBLTIPO[cta],TBLTIPO[Tipo Empleado])</f>
        <v>TEMPORALES</v>
      </c>
      <c r="I302" s="92">
        <f>_xlfn.XLOOKUP(Tabla15[[#This Row],[cedula]],TCARRERA[CEDULA],TCARRERA[CATEGORIA DEL SERVIDOR],0)</f>
        <v>0</v>
      </c>
      <c r="J3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02" s="61" t="e">
        <f>IF(ISTEXT(Tabla15[[#This Row],[CARRERA]]),Tabla15[[#This Row],[CARRERA]],Tabla15[[#This Row],[STATUS_01]])</f>
        <v>#REF!</v>
      </c>
      <c r="L302" s="78">
        <f>_xlfn.XLOOKUP(Tabla15[[#This Row],[CODIGO]],Tabla20[CODIGO],Tabla20[sbruto])</f>
        <v>10000</v>
      </c>
      <c r="M302" s="82">
        <f>_xlfn.XLOOKUP(Tabla15[[#This Row],[CODIGO]],Tabla20[CODIGO],Tabla20[Otros Descuentos])</f>
        <v>25</v>
      </c>
      <c r="N302" s="78">
        <f>_xlfn.XLOOKUP(Tabla15[[#This Row],[CODIGO]],Tabla20[CODIGO],Tabla20[sneto])</f>
        <v>9384</v>
      </c>
      <c r="O302" s="78" t="str">
        <f>_xlfn.XLOOKUP(Tabla15[[#This Row],[CODIGO]],Tabla20[CODIGO],Tabla20[PERIODO])</f>
        <v>08-2023</v>
      </c>
      <c r="P302" s="41">
        <f>Tabla15[[#This Row],[sbruto]]-SUM(Tabla15[[#This Row],[ISR]:[AFP]])-Tabla15[[#This Row],[SNETO]]</f>
        <v>591</v>
      </c>
      <c r="Q302" s="41">
        <f>_xlfn.XLOOKUP(Tabla15[[#This Row],[CODIGO]],Tabla20[CODIGO],Tabla20[ADP])</f>
        <v>0</v>
      </c>
      <c r="R302" s="61" t="str">
        <f>_xlfn.XLOOKUP(Tabla15[[#This Row],[cedula]],EMPXSEXO[NODOC],EMPXSEXO[GENERO])</f>
        <v>M</v>
      </c>
      <c r="S302" s="61" t="e">
        <f>_xlfn.XLOOKUP(Tabla15[[#This Row],[nomdepto2]],Tabla21[LUGAR],Tabla21[CODLUGAR])</f>
        <v>#REF!</v>
      </c>
      <c r="T302">
        <v>1029</v>
      </c>
    </row>
    <row r="303" spans="1:20" hidden="1">
      <c r="A303" s="61" t="s">
        <v>2462</v>
      </c>
      <c r="B303" s="61" t="s">
        <v>2329</v>
      </c>
      <c r="C303" s="61" t="s">
        <v>2493</v>
      </c>
      <c r="D303" s="61" t="str">
        <f>Tabla15[[#This Row],[cedula]]&amp;Tabla15[[#This Row],[prog]]&amp;LEFT(Tabla15[[#This Row],[TIPO]],3)</f>
        <v>4021273421001TEM</v>
      </c>
      <c r="E303" s="61" t="e">
        <f>_xlfn.XLOOKUP(Tabla15[[#This Row],[CODIGO]],#REF!,#REF!,_xlfn.XLOOKUP(Tabla15[[#This Row],[CODIGO]],Tabla20[CODIGO],Tabla20[nombre],"BUSCAR"))</f>
        <v>#REF!</v>
      </c>
      <c r="F303" s="61" t="e">
        <f>_xlfn.XLOOKUP(Tabla15[[#This Row],[CODIGO]],#REF!,#REF!,_xlfn.XLOOKUP(Tabla15[[#This Row],[CODIGO]],Tabla20[CODIGO],Tabla20[cargo],"BUSCAR"))</f>
        <v>#REF!</v>
      </c>
      <c r="G303" s="110" t="e">
        <f>_xlfn.XLOOKUP(Tabla15[[#This Row],[cedula]],#REF!,#REF!,"X")</f>
        <v>#REF!</v>
      </c>
      <c r="H303" s="61" t="str">
        <f>_xlfn.XLOOKUP(Tabla15[[#This Row],[ctapresup]],TBLTIPO[cta],TBLTIPO[Tipo Empleado])</f>
        <v>TEMPORALES</v>
      </c>
      <c r="I303" s="92">
        <f>_xlfn.XLOOKUP(Tabla15[[#This Row],[cedula]],TCARRERA[CEDULA],TCARRERA[CATEGORIA DEL SERVIDOR],0)</f>
        <v>0</v>
      </c>
      <c r="J3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03" s="61" t="e">
        <f>IF(ISTEXT(Tabla15[[#This Row],[CARRERA]]),Tabla15[[#This Row],[CARRERA]],Tabla15[[#This Row],[STATUS_01]])</f>
        <v>#REF!</v>
      </c>
      <c r="L303" s="78">
        <f>_xlfn.XLOOKUP(Tabla15[[#This Row],[CODIGO]],Tabla20[CODIGO],Tabla20[sbruto])</f>
        <v>10000</v>
      </c>
      <c r="M303" s="82">
        <f>_xlfn.XLOOKUP(Tabla15[[#This Row],[CODIGO]],Tabla20[CODIGO],Tabla20[Otros Descuentos])</f>
        <v>25</v>
      </c>
      <c r="N303" s="78">
        <f>_xlfn.XLOOKUP(Tabla15[[#This Row],[CODIGO]],Tabla20[CODIGO],Tabla20[sneto])</f>
        <v>9384</v>
      </c>
      <c r="O303" s="78" t="str">
        <f>_xlfn.XLOOKUP(Tabla15[[#This Row],[CODIGO]],Tabla20[CODIGO],Tabla20[PERIODO])</f>
        <v>08-2023</v>
      </c>
      <c r="P303" s="41">
        <f>Tabla15[[#This Row],[sbruto]]-SUM(Tabla15[[#This Row],[ISR]:[AFP]])-Tabla15[[#This Row],[SNETO]]</f>
        <v>591</v>
      </c>
      <c r="Q303" s="41">
        <f>_xlfn.XLOOKUP(Tabla15[[#This Row],[CODIGO]],Tabla20[CODIGO],Tabla20[ADP])</f>
        <v>0</v>
      </c>
      <c r="R303" s="61" t="str">
        <f>_xlfn.XLOOKUP(Tabla15[[#This Row],[cedula]],EMPXSEXO[NODOC],EMPXSEXO[GENERO])</f>
        <v>F</v>
      </c>
      <c r="S303" s="61" t="e">
        <f>_xlfn.XLOOKUP(Tabla15[[#This Row],[nomdepto2]],Tabla21[LUGAR],Tabla21[CODLUGAR])</f>
        <v>#REF!</v>
      </c>
      <c r="T303">
        <v>1110</v>
      </c>
    </row>
    <row r="304" spans="1:20">
      <c r="A304" s="61" t="s">
        <v>2463</v>
      </c>
      <c r="B304" s="61" t="s">
        <v>2030</v>
      </c>
      <c r="C304" s="61" t="s">
        <v>2497</v>
      </c>
      <c r="D304" s="61" t="str">
        <f>Tabla15[[#This Row],[cedula]]&amp;Tabla15[[#This Row],[prog]]&amp;LEFT(Tabla15[[#This Row],[TIPO]],3)</f>
        <v>0260073775913FIJ</v>
      </c>
      <c r="E304" s="61" t="e">
        <f>_xlfn.XLOOKUP(Tabla15[[#This Row],[CODIGO]],#REF!,#REF!,_xlfn.XLOOKUP(Tabla15[[#This Row],[CODIGO]],Tabla20[CODIGO],Tabla20[nombre],"BUSCAR"))</f>
        <v>#REF!</v>
      </c>
      <c r="F304" s="61" t="e">
        <f>_xlfn.XLOOKUP(Tabla15[[#This Row],[CODIGO]],#REF!,#REF!,_xlfn.XLOOKUP(Tabla15[[#This Row],[CODIGO]],Tabla20[CODIGO],Tabla20[cargo],"BUSCAR"))</f>
        <v>#REF!</v>
      </c>
      <c r="G304" s="110" t="e">
        <f>_xlfn.XLOOKUP(Tabla15[[#This Row],[cedula]],#REF!,#REF!,"X")</f>
        <v>#REF!</v>
      </c>
      <c r="H304" s="61" t="str">
        <f>_xlfn.XLOOKUP(Tabla15[[#This Row],[ctapresup]],TBLTIPO[cta],TBLTIPO[Tipo Empleado])</f>
        <v>FIJO</v>
      </c>
      <c r="I304" s="92">
        <f>_xlfn.XLOOKUP(Tabla15[[#This Row],[cedula]],TCARRERA[CEDULA],TCARRERA[CATEGORIA DEL SERVIDOR],0)</f>
        <v>0</v>
      </c>
      <c r="J3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04" s="61" t="e">
        <f>IF(ISTEXT(Tabla15[[#This Row],[CARRERA]]),Tabla15[[#This Row],[CARRERA]],Tabla15[[#This Row],[STATUS_01]])</f>
        <v>#REF!</v>
      </c>
      <c r="L304" s="78">
        <f>_xlfn.XLOOKUP(Tabla15[[#This Row],[CODIGO]],Tabla20[CODIGO],Tabla20[sbruto])</f>
        <v>10000</v>
      </c>
      <c r="M304" s="79">
        <f>_xlfn.XLOOKUP(Tabla15[[#This Row],[CODIGO]],Tabla20[CODIGO],Tabla20[Otros Descuentos])</f>
        <v>75</v>
      </c>
      <c r="N304" s="78">
        <f>_xlfn.XLOOKUP(Tabla15[[#This Row],[CODIGO]],Tabla20[CODIGO],Tabla20[sneto])</f>
        <v>9334</v>
      </c>
      <c r="O304" s="78" t="str">
        <f>_xlfn.XLOOKUP(Tabla15[[#This Row],[CODIGO]],Tabla20[CODIGO],Tabla20[PERIODO])</f>
        <v>08-2023</v>
      </c>
      <c r="P304" s="41">
        <f>Tabla15[[#This Row],[sbruto]]-SUM(Tabla15[[#This Row],[ISR]:[AFP]])-Tabla15[[#This Row],[SNETO]]</f>
        <v>591</v>
      </c>
      <c r="Q304" s="41">
        <f>_xlfn.XLOOKUP(Tabla15[[#This Row],[CODIGO]],Tabla20[CODIGO],Tabla20[ADP])</f>
        <v>0</v>
      </c>
      <c r="R304" s="61" t="str">
        <f>_xlfn.XLOOKUP(Tabla15[[#This Row],[cedula]],EMPXSEXO[NODOC],EMPXSEXO[GENERO])</f>
        <v>M</v>
      </c>
      <c r="S304" s="61" t="e">
        <f>_xlfn.XLOOKUP(Tabla15[[#This Row],[nomdepto2]],Tabla21[LUGAR],Tabla21[CODLUGAR])</f>
        <v>#REF!</v>
      </c>
      <c r="T304">
        <v>545</v>
      </c>
    </row>
    <row r="305" spans="1:20">
      <c r="A305" s="61" t="s">
        <v>2463</v>
      </c>
      <c r="B305" s="61" t="s">
        <v>2050</v>
      </c>
      <c r="C305" s="61" t="s">
        <v>2497</v>
      </c>
      <c r="D305" s="61" t="str">
        <f>Tabla15[[#This Row],[cedula]]&amp;Tabla15[[#This Row],[prog]]&amp;LEFT(Tabla15[[#This Row],[TIPO]],3)</f>
        <v>0260036813413FIJ</v>
      </c>
      <c r="E305" s="61" t="e">
        <f>_xlfn.XLOOKUP(Tabla15[[#This Row],[CODIGO]],#REF!,#REF!,_xlfn.XLOOKUP(Tabla15[[#This Row],[CODIGO]],Tabla20[CODIGO],Tabla20[nombre],"BUSCAR"))</f>
        <v>#REF!</v>
      </c>
      <c r="F305" s="61" t="e">
        <f>_xlfn.XLOOKUP(Tabla15[[#This Row],[CODIGO]],#REF!,#REF!,_xlfn.XLOOKUP(Tabla15[[#This Row],[CODIGO]],Tabla20[CODIGO],Tabla20[cargo],"BUSCAR"))</f>
        <v>#REF!</v>
      </c>
      <c r="G305" s="110" t="e">
        <f>_xlfn.XLOOKUP(Tabla15[[#This Row],[cedula]],#REF!,#REF!,"X")</f>
        <v>#REF!</v>
      </c>
      <c r="H305" s="61" t="str">
        <f>_xlfn.XLOOKUP(Tabla15[[#This Row],[ctapresup]],TBLTIPO[cta],TBLTIPO[Tipo Empleado])</f>
        <v>FIJO</v>
      </c>
      <c r="I305" s="92">
        <f>_xlfn.XLOOKUP(Tabla15[[#This Row],[cedula]],TCARRERA[CEDULA],TCARRERA[CATEGORIA DEL SERVIDOR],0)</f>
        <v>0</v>
      </c>
      <c r="J3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05" s="61" t="e">
        <f>IF(ISTEXT(Tabla15[[#This Row],[CARRERA]]),Tabla15[[#This Row],[CARRERA]],Tabla15[[#This Row],[STATUS_01]])</f>
        <v>#REF!</v>
      </c>
      <c r="L305" s="78">
        <f>_xlfn.XLOOKUP(Tabla15[[#This Row],[CODIGO]],Tabla20[CODIGO],Tabla20[sbruto])</f>
        <v>10000</v>
      </c>
      <c r="M305" s="82">
        <f>_xlfn.XLOOKUP(Tabla15[[#This Row],[CODIGO]],Tabla20[CODIGO],Tabla20[Otros Descuentos])</f>
        <v>3812.25</v>
      </c>
      <c r="N305" s="78">
        <f>_xlfn.XLOOKUP(Tabla15[[#This Row],[CODIGO]],Tabla20[CODIGO],Tabla20[sneto])</f>
        <v>5596.75</v>
      </c>
      <c r="O305" s="78" t="str">
        <f>_xlfn.XLOOKUP(Tabla15[[#This Row],[CODIGO]],Tabla20[CODIGO],Tabla20[PERIODO])</f>
        <v>08-2023</v>
      </c>
      <c r="P305" s="41">
        <f>Tabla15[[#This Row],[sbruto]]-SUM(Tabla15[[#This Row],[ISR]:[AFP]])-Tabla15[[#This Row],[SNETO]]</f>
        <v>591</v>
      </c>
      <c r="Q305" s="41">
        <f>_xlfn.XLOOKUP(Tabla15[[#This Row],[CODIGO]],Tabla20[CODIGO],Tabla20[ADP])</f>
        <v>0</v>
      </c>
      <c r="R305" s="61" t="str">
        <f>_xlfn.XLOOKUP(Tabla15[[#This Row],[cedula]],EMPXSEXO[NODOC],EMPXSEXO[GENERO])</f>
        <v>F</v>
      </c>
      <c r="S305" s="61" t="e">
        <f>_xlfn.XLOOKUP(Tabla15[[#This Row],[nomdepto2]],Tabla21[LUGAR],Tabla21[CODLUGAR])</f>
        <v>#REF!</v>
      </c>
      <c r="T305">
        <v>580</v>
      </c>
    </row>
    <row r="306" spans="1:20">
      <c r="A306" s="61" t="s">
        <v>2463</v>
      </c>
      <c r="B306" s="61" t="s">
        <v>2051</v>
      </c>
      <c r="C306" s="61" t="s">
        <v>2497</v>
      </c>
      <c r="D306" s="61" t="str">
        <f>Tabla15[[#This Row],[cedula]]&amp;Tabla15[[#This Row],[prog]]&amp;LEFT(Tabla15[[#This Row],[TIPO]],3)</f>
        <v>0540012583613FIJ</v>
      </c>
      <c r="E306" s="61" t="e">
        <f>_xlfn.XLOOKUP(Tabla15[[#This Row],[CODIGO]],#REF!,#REF!,_xlfn.XLOOKUP(Tabla15[[#This Row],[CODIGO]],Tabla20[CODIGO],Tabla20[nombre],"BUSCAR"))</f>
        <v>#REF!</v>
      </c>
      <c r="F306" s="61" t="e">
        <f>_xlfn.XLOOKUP(Tabla15[[#This Row],[CODIGO]],#REF!,#REF!,_xlfn.XLOOKUP(Tabla15[[#This Row],[CODIGO]],Tabla20[CODIGO],Tabla20[cargo],"BUSCAR"))</f>
        <v>#REF!</v>
      </c>
      <c r="G306" s="110" t="e">
        <f>_xlfn.XLOOKUP(Tabla15[[#This Row],[cedula]],#REF!,#REF!,"X")</f>
        <v>#REF!</v>
      </c>
      <c r="H306" s="61" t="str">
        <f>_xlfn.XLOOKUP(Tabla15[[#This Row],[ctapresup]],TBLTIPO[cta],TBLTIPO[Tipo Empleado])</f>
        <v>FIJO</v>
      </c>
      <c r="I306" s="92">
        <f>_xlfn.XLOOKUP(Tabla15[[#This Row],[cedula]],TCARRERA[CEDULA],TCARRERA[CATEGORIA DEL SERVIDOR],0)</f>
        <v>0</v>
      </c>
      <c r="J3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06" s="61" t="e">
        <f>IF(ISTEXT(Tabla15[[#This Row],[CARRERA]]),Tabla15[[#This Row],[CARRERA]],Tabla15[[#This Row],[STATUS_01]])</f>
        <v>#REF!</v>
      </c>
      <c r="L306" s="78">
        <f>_xlfn.XLOOKUP(Tabla15[[#This Row],[CODIGO]],Tabla20[CODIGO],Tabla20[sbruto])</f>
        <v>10000</v>
      </c>
      <c r="M306" s="81">
        <f>_xlfn.XLOOKUP(Tabla15[[#This Row],[CODIGO]],Tabla20[CODIGO],Tabla20[Otros Descuentos])</f>
        <v>5120.83</v>
      </c>
      <c r="N306" s="78">
        <f>_xlfn.XLOOKUP(Tabla15[[#This Row],[CODIGO]],Tabla20[CODIGO],Tabla20[sneto])</f>
        <v>4288.17</v>
      </c>
      <c r="O306" s="78" t="str">
        <f>_xlfn.XLOOKUP(Tabla15[[#This Row],[CODIGO]],Tabla20[CODIGO],Tabla20[PERIODO])</f>
        <v>08-2023</v>
      </c>
      <c r="P306" s="41">
        <f>Tabla15[[#This Row],[sbruto]]-SUM(Tabla15[[#This Row],[ISR]:[AFP]])-Tabla15[[#This Row],[SNETO]]</f>
        <v>591</v>
      </c>
      <c r="Q306" s="41">
        <f>_xlfn.XLOOKUP(Tabla15[[#This Row],[CODIGO]],Tabla20[CODIGO],Tabla20[ADP])</f>
        <v>0</v>
      </c>
      <c r="R306" s="61" t="str">
        <f>_xlfn.XLOOKUP(Tabla15[[#This Row],[cedula]],EMPXSEXO[NODOC],EMPXSEXO[GENERO])</f>
        <v>F</v>
      </c>
      <c r="S306" s="61" t="e">
        <f>_xlfn.XLOOKUP(Tabla15[[#This Row],[nomdepto2]],Tabla21[LUGAR],Tabla21[CODLUGAR])</f>
        <v>#REF!</v>
      </c>
      <c r="T306">
        <v>581</v>
      </c>
    </row>
    <row r="307" spans="1:20">
      <c r="A307" s="61" t="s">
        <v>2463</v>
      </c>
      <c r="B307" s="61" t="s">
        <v>1280</v>
      </c>
      <c r="C307" s="61" t="s">
        <v>2497</v>
      </c>
      <c r="D307" s="61" t="str">
        <f>Tabla15[[#This Row],[cedula]]&amp;Tabla15[[#This Row],[prog]]&amp;LEFT(Tabla15[[#This Row],[TIPO]],3)</f>
        <v>0011285979813FIJ</v>
      </c>
      <c r="E307" s="61" t="e">
        <f>_xlfn.XLOOKUP(Tabla15[[#This Row],[CODIGO]],#REF!,#REF!,_xlfn.XLOOKUP(Tabla15[[#This Row],[CODIGO]],Tabla20[CODIGO],Tabla20[nombre],"BUSCAR"))</f>
        <v>#REF!</v>
      </c>
      <c r="F307" s="61" t="e">
        <f>_xlfn.XLOOKUP(Tabla15[[#This Row],[CODIGO]],#REF!,#REF!,_xlfn.XLOOKUP(Tabla15[[#This Row],[CODIGO]],Tabla20[CODIGO],Tabla20[cargo],"BUSCAR"))</f>
        <v>#REF!</v>
      </c>
      <c r="G307" s="110" t="e">
        <f>_xlfn.XLOOKUP(Tabla15[[#This Row],[cedula]],#REF!,#REF!,"X")</f>
        <v>#REF!</v>
      </c>
      <c r="H307" s="61" t="str">
        <f>_xlfn.XLOOKUP(Tabla15[[#This Row],[ctapresup]],TBLTIPO[cta],TBLTIPO[Tipo Empleado])</f>
        <v>FIJO</v>
      </c>
      <c r="I307" s="92" t="str">
        <f>_xlfn.XLOOKUP(Tabla15[[#This Row],[cedula]],TCARRERA[CEDULA],TCARRERA[CATEGORIA DEL SERVIDOR],0)</f>
        <v>CARRERA ADMINISTRATIVA</v>
      </c>
      <c r="J3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07" s="61" t="str">
        <f>IF(ISTEXT(Tabla15[[#This Row],[CARRERA]]),Tabla15[[#This Row],[CARRERA]],Tabla15[[#This Row],[STATUS_01]])</f>
        <v>CARRERA ADMINISTRATIVA</v>
      </c>
      <c r="L307" s="78">
        <f>_xlfn.XLOOKUP(Tabla15[[#This Row],[CODIGO]],Tabla20[CODIGO],Tabla20[sbruto])</f>
        <v>10000</v>
      </c>
      <c r="M307" s="82">
        <f>_xlfn.XLOOKUP(Tabla15[[#This Row],[CODIGO]],Tabla20[CODIGO],Tabla20[Otros Descuentos])</f>
        <v>75</v>
      </c>
      <c r="N307" s="78">
        <f>_xlfn.XLOOKUP(Tabla15[[#This Row],[CODIGO]],Tabla20[CODIGO],Tabla20[sneto])</f>
        <v>9334</v>
      </c>
      <c r="O307" s="78" t="str">
        <f>_xlfn.XLOOKUP(Tabla15[[#This Row],[CODIGO]],Tabla20[CODIGO],Tabla20[PERIODO])</f>
        <v>08-2023</v>
      </c>
      <c r="P307" s="41">
        <f>Tabla15[[#This Row],[sbruto]]-SUM(Tabla15[[#This Row],[ISR]:[AFP]])-Tabla15[[#This Row],[SNETO]]</f>
        <v>591</v>
      </c>
      <c r="Q307" s="41">
        <f>_xlfn.XLOOKUP(Tabla15[[#This Row],[CODIGO]],Tabla20[CODIGO],Tabla20[ADP])</f>
        <v>0</v>
      </c>
      <c r="R307" s="61" t="str">
        <f>_xlfn.XLOOKUP(Tabla15[[#This Row],[cedula]],EMPXSEXO[NODOC],EMPXSEXO[GENERO])</f>
        <v>M</v>
      </c>
      <c r="S307" s="61" t="e">
        <f>_xlfn.XLOOKUP(Tabla15[[#This Row],[nomdepto2]],Tabla21[LUGAR],Tabla21[CODLUGAR])</f>
        <v>#REF!</v>
      </c>
      <c r="T307">
        <v>601</v>
      </c>
    </row>
    <row r="308" spans="1:20">
      <c r="A308" s="61" t="s">
        <v>2463</v>
      </c>
      <c r="B308" s="61" t="s">
        <v>1281</v>
      </c>
      <c r="C308" s="61" t="s">
        <v>2497</v>
      </c>
      <c r="D308" s="61" t="str">
        <f>Tabla15[[#This Row],[cedula]]&amp;Tabla15[[#This Row],[prog]]&amp;LEFT(Tabla15[[#This Row],[TIPO]],3)</f>
        <v>0011374211813FIJ</v>
      </c>
      <c r="E308" s="61" t="e">
        <f>_xlfn.XLOOKUP(Tabla15[[#This Row],[CODIGO]],#REF!,#REF!,_xlfn.XLOOKUP(Tabla15[[#This Row],[CODIGO]],Tabla20[CODIGO],Tabla20[nombre],"BUSCAR"))</f>
        <v>#REF!</v>
      </c>
      <c r="F308" s="61" t="e">
        <f>_xlfn.XLOOKUP(Tabla15[[#This Row],[CODIGO]],#REF!,#REF!,_xlfn.XLOOKUP(Tabla15[[#This Row],[CODIGO]],Tabla20[CODIGO],Tabla20[cargo],"BUSCAR"))</f>
        <v>#REF!</v>
      </c>
      <c r="G308" s="110" t="e">
        <f>_xlfn.XLOOKUP(Tabla15[[#This Row],[cedula]],#REF!,#REF!,"X")</f>
        <v>#REF!</v>
      </c>
      <c r="H308" s="61" t="str">
        <f>_xlfn.XLOOKUP(Tabla15[[#This Row],[ctapresup]],TBLTIPO[cta],TBLTIPO[Tipo Empleado])</f>
        <v>FIJO</v>
      </c>
      <c r="I308" s="92" t="str">
        <f>_xlfn.XLOOKUP(Tabla15[[#This Row],[cedula]],TCARRERA[CEDULA],TCARRERA[CATEGORIA DEL SERVIDOR],0)</f>
        <v>CARRERA ADMINISTRATIVA</v>
      </c>
      <c r="J3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08" s="61" t="str">
        <f>IF(ISTEXT(Tabla15[[#This Row],[CARRERA]]),Tabla15[[#This Row],[CARRERA]],Tabla15[[#This Row],[STATUS_01]])</f>
        <v>CARRERA ADMINISTRATIVA</v>
      </c>
      <c r="L308" s="78">
        <f>_xlfn.XLOOKUP(Tabla15[[#This Row],[CODIGO]],Tabla20[CODIGO],Tabla20[sbruto])</f>
        <v>10000</v>
      </c>
      <c r="M308" s="81">
        <f>_xlfn.XLOOKUP(Tabla15[[#This Row],[CODIGO]],Tabla20[CODIGO],Tabla20[Otros Descuentos])</f>
        <v>375</v>
      </c>
      <c r="N308" s="78">
        <f>_xlfn.XLOOKUP(Tabla15[[#This Row],[CODIGO]],Tabla20[CODIGO],Tabla20[sneto])</f>
        <v>9034</v>
      </c>
      <c r="O308" s="78" t="str">
        <f>_xlfn.XLOOKUP(Tabla15[[#This Row],[CODIGO]],Tabla20[CODIGO],Tabla20[PERIODO])</f>
        <v>08-2023</v>
      </c>
      <c r="P308" s="41">
        <f>Tabla15[[#This Row],[sbruto]]-SUM(Tabla15[[#This Row],[ISR]:[AFP]])-Tabla15[[#This Row],[SNETO]]</f>
        <v>591</v>
      </c>
      <c r="Q308" s="41">
        <f>_xlfn.XLOOKUP(Tabla15[[#This Row],[CODIGO]],Tabla20[CODIGO],Tabla20[ADP])</f>
        <v>0</v>
      </c>
      <c r="R308" s="61" t="str">
        <f>_xlfn.XLOOKUP(Tabla15[[#This Row],[cedula]],EMPXSEXO[NODOC],EMPXSEXO[GENERO])</f>
        <v>M</v>
      </c>
      <c r="S308" s="61" t="e">
        <f>_xlfn.XLOOKUP(Tabla15[[#This Row],[nomdepto2]],Tabla21[LUGAR],Tabla21[CODLUGAR])</f>
        <v>#REF!</v>
      </c>
      <c r="T308">
        <v>603</v>
      </c>
    </row>
    <row r="309" spans="1:20">
      <c r="A309" s="99" t="s">
        <v>2463</v>
      </c>
      <c r="B309" s="99" t="s">
        <v>2092</v>
      </c>
      <c r="C309" s="99" t="s">
        <v>2497</v>
      </c>
      <c r="D309" s="99" t="str">
        <f>Tabla15[[#This Row],[cedula]]&amp;Tabla15[[#This Row],[prog]]&amp;LEFT(Tabla15[[#This Row],[TIPO]],3)</f>
        <v>0310029662713FIJ</v>
      </c>
      <c r="E309" s="99" t="e">
        <f>_xlfn.XLOOKUP(Tabla15[[#This Row],[CODIGO]],#REF!,#REF!,_xlfn.XLOOKUP(Tabla15[[#This Row],[CODIGO]],Tabla20[CODIGO],Tabla20[nombre],"BUSCAR"))</f>
        <v>#REF!</v>
      </c>
      <c r="F309" s="100" t="e">
        <f>_xlfn.XLOOKUP(Tabla15[[#This Row],[CODIGO]],#REF!,#REF!,_xlfn.XLOOKUP(Tabla15[[#This Row],[CODIGO]],Tabla20[CODIGO],Tabla20[cargo],"BUSCAR"))</f>
        <v>#REF!</v>
      </c>
      <c r="G309" s="110" t="e">
        <f>_xlfn.XLOOKUP(Tabla15[[#This Row],[cedula]],#REF!,#REF!,"X")</f>
        <v>#REF!</v>
      </c>
      <c r="H309" s="100" t="str">
        <f>_xlfn.XLOOKUP(Tabla15[[#This Row],[ctapresup]],TBLTIPO[cta],TBLTIPO[Tipo Empleado])</f>
        <v>FIJO</v>
      </c>
      <c r="I309" s="102">
        <f>_xlfn.XLOOKUP(Tabla15[[#This Row],[cedula]],TCARRERA[CEDULA],TCARRERA[CATEGORIA DEL SERVIDOR],0)</f>
        <v>0</v>
      </c>
      <c r="J30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09" s="103" t="e">
        <f>IF(ISTEXT(Tabla15[[#This Row],[CARRERA]]),Tabla15[[#This Row],[CARRERA]],Tabla15[[#This Row],[STATUS_01]])</f>
        <v>#REF!</v>
      </c>
      <c r="L309" s="41">
        <f>_xlfn.XLOOKUP(Tabla15[[#This Row],[CODIGO]],Tabla20[CODIGO],Tabla20[sbruto])</f>
        <v>10000</v>
      </c>
      <c r="M309" s="105">
        <f>_xlfn.XLOOKUP(Tabla15[[#This Row],[CODIGO]],Tabla20[CODIGO],Tabla20[Otros Descuentos])</f>
        <v>375</v>
      </c>
      <c r="N309" s="109">
        <f>_xlfn.XLOOKUP(Tabla15[[#This Row],[CODIGO]],Tabla20[CODIGO],Tabla20[sneto])</f>
        <v>9034</v>
      </c>
      <c r="O309" s="101" t="str">
        <f>_xlfn.XLOOKUP(Tabla15[[#This Row],[CODIGO]],Tabla20[CODIGO],Tabla20[PERIODO])</f>
        <v>08-2023</v>
      </c>
      <c r="P309" s="41">
        <f>Tabla15[[#This Row],[sbruto]]-SUM(Tabla15[[#This Row],[ISR]:[AFP]])-Tabla15[[#This Row],[SNETO]]</f>
        <v>591</v>
      </c>
      <c r="Q309" s="104">
        <f>_xlfn.XLOOKUP(Tabla15[[#This Row],[CODIGO]],Tabla20[CODIGO],Tabla20[ADP])</f>
        <v>0</v>
      </c>
      <c r="R309" s="99" t="str">
        <f>_xlfn.XLOOKUP(Tabla15[[#This Row],[cedula]],EMPXSEXO[NODOC],EMPXSEXO[GENERO])</f>
        <v>M</v>
      </c>
      <c r="S309" s="61" t="e">
        <f>_xlfn.XLOOKUP(Tabla15[[#This Row],[nomdepto2]],Tabla21[LUGAR],Tabla21[CODLUGAR])</f>
        <v>#REF!</v>
      </c>
      <c r="T309">
        <v>639</v>
      </c>
    </row>
    <row r="310" spans="1:20">
      <c r="A310" s="61" t="s">
        <v>2463</v>
      </c>
      <c r="B310" s="61" t="s">
        <v>1288</v>
      </c>
      <c r="C310" s="61" t="s">
        <v>2497</v>
      </c>
      <c r="D310" s="61" t="str">
        <f>Tabla15[[#This Row],[cedula]]&amp;Tabla15[[#This Row],[prog]]&amp;LEFT(Tabla15[[#This Row],[TIPO]],3)</f>
        <v>0520010138313FIJ</v>
      </c>
      <c r="E310" s="61" t="e">
        <f>_xlfn.XLOOKUP(Tabla15[[#This Row],[CODIGO]],#REF!,#REF!,_xlfn.XLOOKUP(Tabla15[[#This Row],[CODIGO]],Tabla20[CODIGO],Tabla20[nombre],"BUSCAR"))</f>
        <v>#REF!</v>
      </c>
      <c r="F310" s="61" t="e">
        <f>_xlfn.XLOOKUP(Tabla15[[#This Row],[CODIGO]],#REF!,#REF!,_xlfn.XLOOKUP(Tabla15[[#This Row],[CODIGO]],Tabla20[CODIGO],Tabla20[cargo],"BUSCAR"))</f>
        <v>#REF!</v>
      </c>
      <c r="G310" s="110" t="e">
        <f>_xlfn.XLOOKUP(Tabla15[[#This Row],[cedula]],#REF!,#REF!,"X")</f>
        <v>#REF!</v>
      </c>
      <c r="H310" s="61" t="str">
        <f>_xlfn.XLOOKUP(Tabla15[[#This Row],[ctapresup]],TBLTIPO[cta],TBLTIPO[Tipo Empleado])</f>
        <v>FIJO</v>
      </c>
      <c r="I310" s="92" t="str">
        <f>_xlfn.XLOOKUP(Tabla15[[#This Row],[cedula]],TCARRERA[CEDULA],TCARRERA[CATEGORIA DEL SERVIDOR],0)</f>
        <v>CARRERA ADMINISTRATIVA</v>
      </c>
      <c r="J3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10" s="61" t="str">
        <f>IF(ISTEXT(Tabla15[[#This Row],[CARRERA]]),Tabla15[[#This Row],[CARRERA]],Tabla15[[#This Row],[STATUS_01]])</f>
        <v>CARRERA ADMINISTRATIVA</v>
      </c>
      <c r="L310" s="78">
        <f>_xlfn.XLOOKUP(Tabla15[[#This Row],[CODIGO]],Tabla20[CODIGO],Tabla20[sbruto])</f>
        <v>10000</v>
      </c>
      <c r="M310" s="81">
        <f>_xlfn.XLOOKUP(Tabla15[[#This Row],[CODIGO]],Tabla20[CODIGO],Tabla20[Otros Descuentos])</f>
        <v>1121</v>
      </c>
      <c r="N310" s="78">
        <f>_xlfn.XLOOKUP(Tabla15[[#This Row],[CODIGO]],Tabla20[CODIGO],Tabla20[sneto])</f>
        <v>8288</v>
      </c>
      <c r="O310" s="78" t="str">
        <f>_xlfn.XLOOKUP(Tabla15[[#This Row],[CODIGO]],Tabla20[CODIGO],Tabla20[PERIODO])</f>
        <v>08-2023</v>
      </c>
      <c r="P310" s="41">
        <f>Tabla15[[#This Row],[sbruto]]-SUM(Tabla15[[#This Row],[ISR]:[AFP]])-Tabla15[[#This Row],[SNETO]]</f>
        <v>591</v>
      </c>
      <c r="Q310" s="41">
        <f>_xlfn.XLOOKUP(Tabla15[[#This Row],[CODIGO]],Tabla20[CODIGO],Tabla20[ADP])</f>
        <v>0</v>
      </c>
      <c r="R310" s="61" t="str">
        <f>_xlfn.XLOOKUP(Tabla15[[#This Row],[cedula]],EMPXSEXO[NODOC],EMPXSEXO[GENERO])</f>
        <v>F</v>
      </c>
      <c r="S310" s="61" t="e">
        <f>_xlfn.XLOOKUP(Tabla15[[#This Row],[nomdepto2]],Tabla21[LUGAR],Tabla21[CODLUGAR])</f>
        <v>#REF!</v>
      </c>
      <c r="T310">
        <v>658</v>
      </c>
    </row>
    <row r="311" spans="1:20">
      <c r="A311" s="61" t="s">
        <v>2463</v>
      </c>
      <c r="B311" s="61" t="s">
        <v>2136</v>
      </c>
      <c r="C311" s="61" t="s">
        <v>2497</v>
      </c>
      <c r="D311" s="61" t="str">
        <f>Tabla15[[#This Row],[cedula]]&amp;Tabla15[[#This Row],[prog]]&amp;LEFT(Tabla15[[#This Row],[TIPO]],3)</f>
        <v>0860004841013FIJ</v>
      </c>
      <c r="E311" s="61" t="e">
        <f>_xlfn.XLOOKUP(Tabla15[[#This Row],[CODIGO]],#REF!,#REF!,_xlfn.XLOOKUP(Tabla15[[#This Row],[CODIGO]],Tabla20[CODIGO],Tabla20[nombre],"BUSCAR"))</f>
        <v>#REF!</v>
      </c>
      <c r="F311" s="61" t="e">
        <f>_xlfn.XLOOKUP(Tabla15[[#This Row],[CODIGO]],#REF!,#REF!,_xlfn.XLOOKUP(Tabla15[[#This Row],[CODIGO]],Tabla20[CODIGO],Tabla20[cargo],"BUSCAR"))</f>
        <v>#REF!</v>
      </c>
      <c r="G311" s="110" t="e">
        <f>_xlfn.XLOOKUP(Tabla15[[#This Row],[cedula]],#REF!,#REF!,"X")</f>
        <v>#REF!</v>
      </c>
      <c r="H311" s="61" t="str">
        <f>_xlfn.XLOOKUP(Tabla15[[#This Row],[ctapresup]],TBLTIPO[cta],TBLTIPO[Tipo Empleado])</f>
        <v>FIJO</v>
      </c>
      <c r="I311" s="92">
        <f>_xlfn.XLOOKUP(Tabla15[[#This Row],[cedula]],TCARRERA[CEDULA],TCARRERA[CATEGORIA DEL SERVIDOR],0)</f>
        <v>0</v>
      </c>
      <c r="J311" s="133" t="e">
        <f>_xlfn.XLOOKUP(Tabla15[[#This Row],[nombre]],TNOMBRADOS[EMPLEADO],TNOMBRADOS[STATUS],_xlfn.XLOOKUP(Tabla15[[#This Row],[cargo]],Tabla612[CARGO],Tabla612[CATEGORIA DEL SERVIDOR],Tabla15[[#This Row],[TIPO]]))</f>
        <v>#REF!</v>
      </c>
      <c r="K311" s="61" t="e">
        <f>IF(ISTEXT(Tabla15[[#This Row],[CARRERA]]),Tabla15[[#This Row],[CARRERA]],Tabla15[[#This Row],[STATUS_01]])</f>
        <v>#REF!</v>
      </c>
      <c r="L311" s="78">
        <f>_xlfn.XLOOKUP(Tabla15[[#This Row],[CODIGO]],Tabla20[CODIGO],Tabla20[sbruto])</f>
        <v>10000</v>
      </c>
      <c r="M311" s="82">
        <f>_xlfn.XLOOKUP(Tabla15[[#This Row],[CODIGO]],Tabla20[CODIGO],Tabla20[Otros Descuentos])</f>
        <v>425</v>
      </c>
      <c r="N311" s="78">
        <f>_xlfn.XLOOKUP(Tabla15[[#This Row],[CODIGO]],Tabla20[CODIGO],Tabla20[sneto])</f>
        <v>8984</v>
      </c>
      <c r="O311" s="78" t="str">
        <f>_xlfn.XLOOKUP(Tabla15[[#This Row],[CODIGO]],Tabla20[CODIGO],Tabla20[PERIODO])</f>
        <v>08-2023</v>
      </c>
      <c r="P311" s="41">
        <f>Tabla15[[#This Row],[sbruto]]-SUM(Tabla15[[#This Row],[ISR]:[AFP]])-Tabla15[[#This Row],[SNETO]]</f>
        <v>591</v>
      </c>
      <c r="Q311" s="41">
        <f>_xlfn.XLOOKUP(Tabla15[[#This Row],[CODIGO]],Tabla20[CODIGO],Tabla20[ADP])</f>
        <v>0</v>
      </c>
      <c r="R311" s="61" t="str">
        <f>_xlfn.XLOOKUP(Tabla15[[#This Row],[cedula]],EMPXSEXO[NODOC],EMPXSEXO[GENERO])</f>
        <v>M</v>
      </c>
      <c r="S311" s="61" t="e">
        <f>_xlfn.XLOOKUP(Tabla15[[#This Row],[nomdepto2]],Tabla21[LUGAR],Tabla21[CODLUGAR])</f>
        <v>#REF!</v>
      </c>
      <c r="T311">
        <v>702</v>
      </c>
    </row>
    <row r="312" spans="1:20">
      <c r="A312" s="61" t="s">
        <v>2463</v>
      </c>
      <c r="B312" s="61" t="s">
        <v>1317</v>
      </c>
      <c r="C312" s="61" t="s">
        <v>2497</v>
      </c>
      <c r="D312" s="61" t="str">
        <f>Tabla15[[#This Row],[cedula]]&amp;Tabla15[[#This Row],[prog]]&amp;LEFT(Tabla15[[#This Row],[TIPO]],3)</f>
        <v>0010130241213FIJ</v>
      </c>
      <c r="E312" s="61" t="e">
        <f>_xlfn.XLOOKUP(Tabla15[[#This Row],[CODIGO]],#REF!,#REF!,_xlfn.XLOOKUP(Tabla15[[#This Row],[CODIGO]],Tabla20[CODIGO],Tabla20[nombre],"BUSCAR"))</f>
        <v>#REF!</v>
      </c>
      <c r="F312" s="61" t="e">
        <f>_xlfn.XLOOKUP(Tabla15[[#This Row],[CODIGO]],#REF!,#REF!,_xlfn.XLOOKUP(Tabla15[[#This Row],[CODIGO]],Tabla20[CODIGO],Tabla20[cargo],"BUSCAR"))</f>
        <v>#REF!</v>
      </c>
      <c r="G312" s="110" t="e">
        <f>_xlfn.XLOOKUP(Tabla15[[#This Row],[cedula]],#REF!,#REF!,"X")</f>
        <v>#REF!</v>
      </c>
      <c r="H312" s="61" t="str">
        <f>_xlfn.XLOOKUP(Tabla15[[#This Row],[ctapresup]],TBLTIPO[cta],TBLTIPO[Tipo Empleado])</f>
        <v>FIJO</v>
      </c>
      <c r="I312" s="92" t="str">
        <f>_xlfn.XLOOKUP(Tabla15[[#This Row],[cedula]],TCARRERA[CEDULA],TCARRERA[CATEGORIA DEL SERVIDOR],0)</f>
        <v>CARRERA ADMINISTRATIVA</v>
      </c>
      <c r="J3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12" s="61" t="str">
        <f>IF(ISTEXT(Tabla15[[#This Row],[CARRERA]]),Tabla15[[#This Row],[CARRERA]],Tabla15[[#This Row],[STATUS_01]])</f>
        <v>CARRERA ADMINISTRATIVA</v>
      </c>
      <c r="L312" s="78">
        <f>_xlfn.XLOOKUP(Tabla15[[#This Row],[CODIGO]],Tabla20[CODIGO],Tabla20[sbruto])</f>
        <v>10000</v>
      </c>
      <c r="M312" s="82">
        <f>_xlfn.XLOOKUP(Tabla15[[#This Row],[CODIGO]],Tabla20[CODIGO],Tabla20[Otros Descuentos])</f>
        <v>575</v>
      </c>
      <c r="N312" s="78">
        <f>_xlfn.XLOOKUP(Tabla15[[#This Row],[CODIGO]],Tabla20[CODIGO],Tabla20[sneto])</f>
        <v>8834</v>
      </c>
      <c r="O312" s="78" t="str">
        <f>_xlfn.XLOOKUP(Tabla15[[#This Row],[CODIGO]],Tabla20[CODIGO],Tabla20[PERIODO])</f>
        <v>08-2023</v>
      </c>
      <c r="P312" s="41">
        <f>Tabla15[[#This Row],[sbruto]]-SUM(Tabla15[[#This Row],[ISR]:[AFP]])-Tabla15[[#This Row],[SNETO]]</f>
        <v>591</v>
      </c>
      <c r="Q312" s="41">
        <f>_xlfn.XLOOKUP(Tabla15[[#This Row],[CODIGO]],Tabla20[CODIGO],Tabla20[ADP])</f>
        <v>0</v>
      </c>
      <c r="R312" s="61" t="str">
        <f>_xlfn.XLOOKUP(Tabla15[[#This Row],[cedula]],EMPXSEXO[NODOC],EMPXSEXO[GENERO])</f>
        <v>M</v>
      </c>
      <c r="S312" s="61" t="e">
        <f>_xlfn.XLOOKUP(Tabla15[[#This Row],[nomdepto2]],Tabla21[LUGAR],Tabla21[CODLUGAR])</f>
        <v>#REF!</v>
      </c>
      <c r="T312">
        <v>764</v>
      </c>
    </row>
    <row r="313" spans="1:20">
      <c r="A313" s="61" t="s">
        <v>2463</v>
      </c>
      <c r="B313" s="61" t="s">
        <v>1318</v>
      </c>
      <c r="C313" s="61" t="s">
        <v>2497</v>
      </c>
      <c r="D313" s="61" t="str">
        <f>Tabla15[[#This Row],[cedula]]&amp;Tabla15[[#This Row],[prog]]&amp;LEFT(Tabla15[[#This Row],[TIPO]],3)</f>
        <v>0011272922313FIJ</v>
      </c>
      <c r="E313" s="61" t="e">
        <f>_xlfn.XLOOKUP(Tabla15[[#This Row],[CODIGO]],#REF!,#REF!,_xlfn.XLOOKUP(Tabla15[[#This Row],[CODIGO]],Tabla20[CODIGO],Tabla20[nombre],"BUSCAR"))</f>
        <v>#REF!</v>
      </c>
      <c r="F313" s="61" t="e">
        <f>_xlfn.XLOOKUP(Tabla15[[#This Row],[CODIGO]],#REF!,#REF!,_xlfn.XLOOKUP(Tabla15[[#This Row],[CODIGO]],Tabla20[CODIGO],Tabla20[cargo],"BUSCAR"))</f>
        <v>#REF!</v>
      </c>
      <c r="G313" s="110" t="e">
        <f>_xlfn.XLOOKUP(Tabla15[[#This Row],[cedula]],#REF!,#REF!,"X")</f>
        <v>#REF!</v>
      </c>
      <c r="H313" s="61" t="str">
        <f>_xlfn.XLOOKUP(Tabla15[[#This Row],[ctapresup]],TBLTIPO[cta],TBLTIPO[Tipo Empleado])</f>
        <v>FIJO</v>
      </c>
      <c r="I313" s="92" t="str">
        <f>_xlfn.XLOOKUP(Tabla15[[#This Row],[cedula]],TCARRERA[CEDULA],TCARRERA[CATEGORIA DEL SERVIDOR],0)</f>
        <v>CARRERA ADMINISTRATIVA</v>
      </c>
      <c r="J3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13" s="61" t="str">
        <f>IF(ISTEXT(Tabla15[[#This Row],[CARRERA]]),Tabla15[[#This Row],[CARRERA]],Tabla15[[#This Row],[STATUS_01]])</f>
        <v>CARRERA ADMINISTRATIVA</v>
      </c>
      <c r="L313" s="78">
        <f>_xlfn.XLOOKUP(Tabla15[[#This Row],[CODIGO]],Tabla20[CODIGO],Tabla20[sbruto])</f>
        <v>10000</v>
      </c>
      <c r="M313" s="82">
        <f>_xlfn.XLOOKUP(Tabla15[[#This Row],[CODIGO]],Tabla20[CODIGO],Tabla20[Otros Descuentos])</f>
        <v>525</v>
      </c>
      <c r="N313" s="78">
        <f>_xlfn.XLOOKUP(Tabla15[[#This Row],[CODIGO]],Tabla20[CODIGO],Tabla20[sneto])</f>
        <v>8884</v>
      </c>
      <c r="O313" s="78" t="str">
        <f>_xlfn.XLOOKUP(Tabla15[[#This Row],[CODIGO]],Tabla20[CODIGO],Tabla20[PERIODO])</f>
        <v>08-2023</v>
      </c>
      <c r="P313" s="41">
        <f>Tabla15[[#This Row],[sbruto]]-SUM(Tabla15[[#This Row],[ISR]:[AFP]])-Tabla15[[#This Row],[SNETO]]</f>
        <v>591</v>
      </c>
      <c r="Q313" s="41">
        <f>_xlfn.XLOOKUP(Tabla15[[#This Row],[CODIGO]],Tabla20[CODIGO],Tabla20[ADP])</f>
        <v>0</v>
      </c>
      <c r="R313" s="61" t="str">
        <f>_xlfn.XLOOKUP(Tabla15[[#This Row],[cedula]],EMPXSEXO[NODOC],EMPXSEXO[GENERO])</f>
        <v>M</v>
      </c>
      <c r="S313" s="61" t="e">
        <f>_xlfn.XLOOKUP(Tabla15[[#This Row],[nomdepto2]],Tabla21[LUGAR],Tabla21[CODLUGAR])</f>
        <v>#REF!</v>
      </c>
      <c r="T313">
        <v>766</v>
      </c>
    </row>
    <row r="314" spans="1:20">
      <c r="A314" s="61" t="s">
        <v>2463</v>
      </c>
      <c r="B314" s="61" t="s">
        <v>2181</v>
      </c>
      <c r="C314" s="61" t="s">
        <v>2497</v>
      </c>
      <c r="D314" s="61" t="str">
        <f>Tabla15[[#This Row],[cedula]]&amp;Tabla15[[#This Row],[prog]]&amp;LEFT(Tabla15[[#This Row],[TIPO]],3)</f>
        <v>0011347970313FIJ</v>
      </c>
      <c r="E314" s="61" t="e">
        <f>_xlfn.XLOOKUP(Tabla15[[#This Row],[CODIGO]],#REF!,#REF!,_xlfn.XLOOKUP(Tabla15[[#This Row],[CODIGO]],Tabla20[CODIGO],Tabla20[nombre],"BUSCAR"))</f>
        <v>#REF!</v>
      </c>
      <c r="F314" s="61" t="e">
        <f>_xlfn.XLOOKUP(Tabla15[[#This Row],[CODIGO]],#REF!,#REF!,_xlfn.XLOOKUP(Tabla15[[#This Row],[CODIGO]],Tabla20[CODIGO],Tabla20[cargo],"BUSCAR"))</f>
        <v>#REF!</v>
      </c>
      <c r="G314" s="110" t="e">
        <f>_xlfn.XLOOKUP(Tabla15[[#This Row],[cedula]],#REF!,#REF!,"X")</f>
        <v>#REF!</v>
      </c>
      <c r="H314" s="61" t="str">
        <f>_xlfn.XLOOKUP(Tabla15[[#This Row],[ctapresup]],TBLTIPO[cta],TBLTIPO[Tipo Empleado])</f>
        <v>FIJO</v>
      </c>
      <c r="I314" s="92">
        <f>_xlfn.XLOOKUP(Tabla15[[#This Row],[cedula]],TCARRERA[CEDULA],TCARRERA[CATEGORIA DEL SERVIDOR],0)</f>
        <v>0</v>
      </c>
      <c r="J3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14" s="61" t="e">
        <f>IF(ISTEXT(Tabla15[[#This Row],[CARRERA]]),Tabla15[[#This Row],[CARRERA]],Tabla15[[#This Row],[STATUS_01]])</f>
        <v>#REF!</v>
      </c>
      <c r="L314" s="78">
        <f>_xlfn.XLOOKUP(Tabla15[[#This Row],[CODIGO]],Tabla20[CODIGO],Tabla20[sbruto])</f>
        <v>10000</v>
      </c>
      <c r="M314" s="81">
        <f>_xlfn.XLOOKUP(Tabla15[[#This Row],[CODIGO]],Tabla20[CODIGO],Tabla20[Otros Descuentos])</f>
        <v>375</v>
      </c>
      <c r="N314" s="78">
        <f>_xlfn.XLOOKUP(Tabla15[[#This Row],[CODIGO]],Tabla20[CODIGO],Tabla20[sneto])</f>
        <v>9034</v>
      </c>
      <c r="O314" s="78" t="str">
        <f>_xlfn.XLOOKUP(Tabla15[[#This Row],[CODIGO]],Tabla20[CODIGO],Tabla20[PERIODO])</f>
        <v>08-2023</v>
      </c>
      <c r="P314" s="41">
        <f>Tabla15[[#This Row],[sbruto]]-SUM(Tabla15[[#This Row],[ISR]:[AFP]])-Tabla15[[#This Row],[SNETO]]</f>
        <v>591</v>
      </c>
      <c r="Q314" s="41">
        <f>_xlfn.XLOOKUP(Tabla15[[#This Row],[CODIGO]],Tabla20[CODIGO],Tabla20[ADP])</f>
        <v>0</v>
      </c>
      <c r="R314" s="61" t="str">
        <f>_xlfn.XLOOKUP(Tabla15[[#This Row],[cedula]],EMPXSEXO[NODOC],EMPXSEXO[GENERO])</f>
        <v>M</v>
      </c>
      <c r="S314" s="61" t="e">
        <f>_xlfn.XLOOKUP(Tabla15[[#This Row],[nomdepto2]],Tabla21[LUGAR],Tabla21[CODLUGAR])</f>
        <v>#REF!</v>
      </c>
      <c r="T314">
        <v>796</v>
      </c>
    </row>
    <row r="315" spans="1:20" hidden="1">
      <c r="A315" s="61" t="s">
        <v>2462</v>
      </c>
      <c r="B315" s="61" t="s">
        <v>3137</v>
      </c>
      <c r="C315" s="61" t="s">
        <v>2493</v>
      </c>
      <c r="D315" s="61" t="str">
        <f>Tabla15[[#This Row],[cedula]]&amp;Tabla15[[#This Row],[prog]]&amp;LEFT(Tabla15[[#This Row],[TIPO]],3)</f>
        <v>2230025553001TEM</v>
      </c>
      <c r="E315" s="61" t="e">
        <f>_xlfn.XLOOKUP(Tabla15[[#This Row],[CODIGO]],#REF!,#REF!,_xlfn.XLOOKUP(Tabla15[[#This Row],[CODIGO]],Tabla20[CODIGO],Tabla20[nombre],"BUSCAR"))</f>
        <v>#REF!</v>
      </c>
      <c r="F315" s="61" t="e">
        <f>_xlfn.XLOOKUP(Tabla15[[#This Row],[CODIGO]],#REF!,#REF!,_xlfn.XLOOKUP(Tabla15[[#This Row],[CODIGO]],Tabla20[CODIGO],Tabla20[cargo],"BUSCAR"))</f>
        <v>#REF!</v>
      </c>
      <c r="G315" s="110" t="e">
        <f>_xlfn.XLOOKUP(Tabla15[[#This Row],[cedula]],#REF!,#REF!,"X")</f>
        <v>#REF!</v>
      </c>
      <c r="H315" s="61" t="str">
        <f>_xlfn.XLOOKUP(Tabla15[[#This Row],[ctapresup]],TBLTIPO[cta],TBLTIPO[Tipo Empleado])</f>
        <v>TEMPORALES</v>
      </c>
      <c r="I315" s="92">
        <f>_xlfn.XLOOKUP(Tabla15[[#This Row],[cedula]],TCARRERA[CEDULA],TCARRERA[CATEGORIA DEL SERVIDOR],0)</f>
        <v>0</v>
      </c>
      <c r="J3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15" s="61" t="e">
        <f>IF(ISTEXT(Tabla15[[#This Row],[CARRERA]]),Tabla15[[#This Row],[CARRERA]],Tabla15[[#This Row],[STATUS_01]])</f>
        <v>#REF!</v>
      </c>
      <c r="L315" s="78">
        <f>_xlfn.XLOOKUP(Tabla15[[#This Row],[CODIGO]],Tabla20[CODIGO],Tabla20[sbruto])</f>
        <v>135000</v>
      </c>
      <c r="M315" s="82">
        <f>_xlfn.XLOOKUP(Tabla15[[#This Row],[CODIGO]],Tabla20[CODIGO],Tabla20[Otros Descuentos])</f>
        <v>825</v>
      </c>
      <c r="N315" s="78">
        <f>_xlfn.XLOOKUP(Tabla15[[#This Row],[CODIGO]],Tabla20[CODIGO],Tabla20[sneto])</f>
        <v>105858.26</v>
      </c>
      <c r="O315" s="78" t="str">
        <f>_xlfn.XLOOKUP(Tabla15[[#This Row],[CODIGO]],Tabla20[CODIGO],Tabla20[PERIODO])</f>
        <v>08-2023</v>
      </c>
      <c r="P315" s="41">
        <f>Tabla15[[#This Row],[sbruto]]-SUM(Tabla15[[#This Row],[ISR]:[AFP]])-Tabla15[[#This Row],[SNETO]]</f>
        <v>28316.740000000005</v>
      </c>
      <c r="Q315" s="41">
        <f>_xlfn.XLOOKUP(Tabla15[[#This Row],[CODIGO]],Tabla20[CODIGO],Tabla20[ADP])</f>
        <v>0</v>
      </c>
      <c r="R315" s="61" t="str">
        <f>_xlfn.XLOOKUP(Tabla15[[#This Row],[cedula]],EMPXSEXO[NODOC],EMPXSEXO[GENERO])</f>
        <v>M</v>
      </c>
      <c r="S315" s="61" t="e">
        <f>_xlfn.XLOOKUP(Tabla15[[#This Row],[nomdepto2]],Tabla21[LUGAR],Tabla21[CODLUGAR])</f>
        <v>#REF!</v>
      </c>
      <c r="T315">
        <v>987</v>
      </c>
    </row>
    <row r="316" spans="1:20">
      <c r="A316" s="61" t="s">
        <v>2463</v>
      </c>
      <c r="B316" s="61" t="s">
        <v>1865</v>
      </c>
      <c r="C316" s="61" t="s">
        <v>2493</v>
      </c>
      <c r="D316" s="61" t="str">
        <f>Tabla15[[#This Row],[cedula]]&amp;Tabla15[[#This Row],[prog]]&amp;LEFT(Tabla15[[#This Row],[TIPO]],3)</f>
        <v>0011886157401FIJ</v>
      </c>
      <c r="E316" s="61" t="e">
        <f>_xlfn.XLOOKUP(Tabla15[[#This Row],[CODIGO]],#REF!,#REF!,_xlfn.XLOOKUP(Tabla15[[#This Row],[CODIGO]],Tabla20[CODIGO],Tabla20[nombre],"BUSCAR"))</f>
        <v>#REF!</v>
      </c>
      <c r="F316" s="61" t="e">
        <f>_xlfn.XLOOKUP(Tabla15[[#This Row],[CODIGO]],#REF!,#REF!,_xlfn.XLOOKUP(Tabla15[[#This Row],[CODIGO]],Tabla20[CODIGO],Tabla20[cargo],"BUSCAR"))</f>
        <v>#REF!</v>
      </c>
      <c r="G316" s="110" t="e">
        <f>_xlfn.XLOOKUP(Tabla15[[#This Row],[cedula]],#REF!,#REF!,"X")</f>
        <v>#REF!</v>
      </c>
      <c r="H316" s="61" t="str">
        <f>_xlfn.XLOOKUP(Tabla15[[#This Row],[ctapresup]],TBLTIPO[cta],TBLTIPO[Tipo Empleado])</f>
        <v>FIJO</v>
      </c>
      <c r="I316" s="92">
        <f>_xlfn.XLOOKUP(Tabla15[[#This Row],[cedula]],TCARRERA[CEDULA],TCARRERA[CATEGORIA DEL SERVIDOR],0)</f>
        <v>0</v>
      </c>
      <c r="J3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16" s="61" t="e">
        <f>IF(ISTEXT(Tabla15[[#This Row],[CARRERA]]),Tabla15[[#This Row],[CARRERA]],Tabla15[[#This Row],[STATUS_01]])</f>
        <v>#REF!</v>
      </c>
      <c r="L316" s="78">
        <f>_xlfn.XLOOKUP(Tabla15[[#This Row],[CODIGO]],Tabla20[CODIGO],Tabla20[sbruto])</f>
        <v>65000</v>
      </c>
      <c r="M316" s="82">
        <f>_xlfn.XLOOKUP(Tabla15[[#This Row],[CODIGO]],Tabla20[CODIGO],Tabla20[Otros Descuentos])</f>
        <v>325</v>
      </c>
      <c r="N316" s="81">
        <f>_xlfn.XLOOKUP(Tabla15[[#This Row],[CODIGO]],Tabla20[CODIGO],Tabla20[sneto])</f>
        <v>56405.919999999998</v>
      </c>
      <c r="O316" s="81" t="str">
        <f>_xlfn.XLOOKUP(Tabla15[[#This Row],[CODIGO]],Tabla20[CODIGO],Tabla20[PERIODO])</f>
        <v>08-2023</v>
      </c>
      <c r="P316" s="41">
        <f>Tabla15[[#This Row],[sbruto]]-SUM(Tabla15[[#This Row],[ISR]:[AFP]])-Tabla15[[#This Row],[SNETO]]</f>
        <v>8269.0800000000017</v>
      </c>
      <c r="Q316" s="41">
        <f>_xlfn.XLOOKUP(Tabla15[[#This Row],[CODIGO]],Tabla20[CODIGO],Tabla20[ADP])</f>
        <v>0</v>
      </c>
      <c r="R316" s="61" t="str">
        <f>_xlfn.XLOOKUP(Tabla15[[#This Row],[cedula]],EMPXSEXO[NODOC],EMPXSEXO[GENERO])</f>
        <v>M</v>
      </c>
      <c r="S316" s="61" t="e">
        <f>_xlfn.XLOOKUP(Tabla15[[#This Row],[nomdepto2]],Tabla21[LUGAR],Tabla21[CODLUGAR])</f>
        <v>#REF!</v>
      </c>
      <c r="T316">
        <v>297</v>
      </c>
    </row>
    <row r="317" spans="1:20" hidden="1">
      <c r="A317" s="61" t="s">
        <v>2462</v>
      </c>
      <c r="B317" s="61" t="s">
        <v>3672</v>
      </c>
      <c r="C317" s="61" t="s">
        <v>2493</v>
      </c>
      <c r="D317" s="61" t="str">
        <f>Tabla15[[#This Row],[cedula]]&amp;Tabla15[[#This Row],[prog]]&amp;LEFT(Tabla15[[#This Row],[TIPO]],3)</f>
        <v>0140001109201TEM</v>
      </c>
      <c r="E317" s="61" t="e">
        <f>_xlfn.XLOOKUP(Tabla15[[#This Row],[CODIGO]],#REF!,#REF!,_xlfn.XLOOKUP(Tabla15[[#This Row],[CODIGO]],Tabla20[CODIGO],Tabla20[nombre],"BUSCAR"))</f>
        <v>#REF!</v>
      </c>
      <c r="F317" s="61" t="e">
        <f>_xlfn.XLOOKUP(Tabla15[[#This Row],[CODIGO]],#REF!,#REF!,_xlfn.XLOOKUP(Tabla15[[#This Row],[CODIGO]],Tabla20[CODIGO],Tabla20[cargo],"BUSCAR"))</f>
        <v>#REF!</v>
      </c>
      <c r="G317" s="110" t="e">
        <f>_xlfn.XLOOKUP(Tabla15[[#This Row],[cedula]],#REF!,#REF!,"X")</f>
        <v>#REF!</v>
      </c>
      <c r="H317" s="61" t="str">
        <f>_xlfn.XLOOKUP(Tabla15[[#This Row],[ctapresup]],TBLTIPO[cta],TBLTIPO[Tipo Empleado])</f>
        <v>TEMPORALES</v>
      </c>
      <c r="I317" s="92">
        <f>_xlfn.XLOOKUP(Tabla15[[#This Row],[cedula]],TCARRERA[CEDULA],TCARRERA[CATEGORIA DEL SERVIDOR],0)</f>
        <v>0</v>
      </c>
      <c r="J3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17" s="61" t="e">
        <f>IF(ISTEXT(Tabla15[[#This Row],[CARRERA]]),Tabla15[[#This Row],[CARRERA]],Tabla15[[#This Row],[STATUS_01]])</f>
        <v>#REF!</v>
      </c>
      <c r="L317" s="78">
        <f>_xlfn.XLOOKUP(Tabla15[[#This Row],[CODIGO]],Tabla20[CODIGO],Tabla20[sbruto])</f>
        <v>60000</v>
      </c>
      <c r="M317" s="82">
        <f>_xlfn.XLOOKUP(Tabla15[[#This Row],[CODIGO]],Tabla20[CODIGO],Tabla20[Otros Descuentos])</f>
        <v>2071</v>
      </c>
      <c r="N317" s="78">
        <f>_xlfn.XLOOKUP(Tabla15[[#This Row],[CODIGO]],Tabla20[CODIGO],Tabla20[sneto])</f>
        <v>50896.32</v>
      </c>
      <c r="O317" s="78" t="str">
        <f>_xlfn.XLOOKUP(Tabla15[[#This Row],[CODIGO]],Tabla20[CODIGO],Tabla20[PERIODO])</f>
        <v>08-2023</v>
      </c>
      <c r="P317" s="41">
        <f>Tabla15[[#This Row],[sbruto]]-SUM(Tabla15[[#This Row],[ISR]:[AFP]])-Tabla15[[#This Row],[SNETO]]</f>
        <v>7032.68</v>
      </c>
      <c r="Q317" s="41">
        <f>_xlfn.XLOOKUP(Tabla15[[#This Row],[CODIGO]],Tabla20[CODIGO],Tabla20[ADP])</f>
        <v>0</v>
      </c>
      <c r="R317" s="61" t="str">
        <f>_xlfn.XLOOKUP(Tabla15[[#This Row],[cedula]],EMPXSEXO[NODOC],EMPXSEXO[GENERO])</f>
        <v>M</v>
      </c>
      <c r="S317" s="61" t="e">
        <f>_xlfn.XLOOKUP(Tabla15[[#This Row],[nomdepto2]],Tabla21[LUGAR],Tabla21[CODLUGAR])</f>
        <v>#REF!</v>
      </c>
      <c r="T317">
        <v>890</v>
      </c>
    </row>
    <row r="318" spans="1:20">
      <c r="A318" s="61" t="s">
        <v>2463</v>
      </c>
      <c r="B318" s="61" t="s">
        <v>1945</v>
      </c>
      <c r="C318" s="61" t="s">
        <v>2493</v>
      </c>
      <c r="D318" s="61" t="str">
        <f>Tabla15[[#This Row],[cedula]]&amp;Tabla15[[#This Row],[prog]]&amp;LEFT(Tabla15[[#This Row],[TIPO]],3)</f>
        <v>0011839594601FIJ</v>
      </c>
      <c r="E318" s="61" t="e">
        <f>_xlfn.XLOOKUP(Tabla15[[#This Row],[CODIGO]],#REF!,#REF!,_xlfn.XLOOKUP(Tabla15[[#This Row],[CODIGO]],Tabla20[CODIGO],Tabla20[nombre],"BUSCAR"))</f>
        <v>#REF!</v>
      </c>
      <c r="F318" s="61" t="e">
        <f>_xlfn.XLOOKUP(Tabla15[[#This Row],[CODIGO]],#REF!,#REF!,_xlfn.XLOOKUP(Tabla15[[#This Row],[CODIGO]],Tabla20[CODIGO],Tabla20[cargo],"BUSCAR"))</f>
        <v>#REF!</v>
      </c>
      <c r="G318" s="110" t="e">
        <f>_xlfn.XLOOKUP(Tabla15[[#This Row],[cedula]],#REF!,#REF!,"X")</f>
        <v>#REF!</v>
      </c>
      <c r="H318" s="61" t="str">
        <f>_xlfn.XLOOKUP(Tabla15[[#This Row],[ctapresup]],TBLTIPO[cta],TBLTIPO[Tipo Empleado])</f>
        <v>FIJO</v>
      </c>
      <c r="I318" s="92">
        <f>_xlfn.XLOOKUP(Tabla15[[#This Row],[cedula]],TCARRERA[CEDULA],TCARRERA[CATEGORIA DEL SERVIDOR],0)</f>
        <v>0</v>
      </c>
      <c r="J3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18" s="61" t="e">
        <f>IF(ISTEXT(Tabla15[[#This Row],[CARRERA]]),Tabla15[[#This Row],[CARRERA]],Tabla15[[#This Row],[STATUS_01]])</f>
        <v>#REF!</v>
      </c>
      <c r="L318" s="78">
        <f>_xlfn.XLOOKUP(Tabla15[[#This Row],[CODIGO]],Tabla20[CODIGO],Tabla20[sbruto])</f>
        <v>60000</v>
      </c>
      <c r="M318" s="81">
        <f>_xlfn.XLOOKUP(Tabla15[[#This Row],[CODIGO]],Tabla20[CODIGO],Tabla20[Otros Descuentos])</f>
        <v>5448.45</v>
      </c>
      <c r="N318" s="78">
        <f>_xlfn.XLOOKUP(Tabla15[[#This Row],[CODIGO]],Tabla20[CODIGO],Tabla20[sneto])</f>
        <v>47834.36</v>
      </c>
      <c r="O318" s="78" t="str">
        <f>_xlfn.XLOOKUP(Tabla15[[#This Row],[CODIGO]],Tabla20[CODIGO],Tabla20[PERIODO])</f>
        <v>08-2023</v>
      </c>
      <c r="P318" s="41">
        <f>Tabla15[[#This Row],[sbruto]]-SUM(Tabla15[[#This Row],[ISR]:[AFP]])-Tabla15[[#This Row],[SNETO]]</f>
        <v>6717.1900000000023</v>
      </c>
      <c r="Q318" s="41">
        <f>_xlfn.XLOOKUP(Tabla15[[#This Row],[CODIGO]],Tabla20[CODIGO],Tabla20[ADP])</f>
        <v>0</v>
      </c>
      <c r="R318" s="61" t="str">
        <f>_xlfn.XLOOKUP(Tabla15[[#This Row],[cedula]],EMPXSEXO[NODOC],EMPXSEXO[GENERO])</f>
        <v>M</v>
      </c>
      <c r="S318" s="61" t="e">
        <f>_xlfn.XLOOKUP(Tabla15[[#This Row],[nomdepto2]],Tabla21[LUGAR],Tabla21[CODLUGAR])</f>
        <v>#REF!</v>
      </c>
      <c r="T318">
        <v>416</v>
      </c>
    </row>
    <row r="319" spans="1:20" hidden="1">
      <c r="A319" s="61" t="s">
        <v>3076</v>
      </c>
      <c r="B319" s="61" t="s">
        <v>1800</v>
      </c>
      <c r="C319" s="61" t="s">
        <v>2493</v>
      </c>
      <c r="D319" s="61" t="str">
        <f>Tabla15[[#This Row],[cedula]]&amp;Tabla15[[#This Row],[prog]]&amp;LEFT(Tabla15[[#This Row],[TIPO]],3)</f>
        <v>0011852868601INT</v>
      </c>
      <c r="E319" s="61" t="e">
        <f>_xlfn.XLOOKUP(Tabla15[[#This Row],[CODIGO]],#REF!,#REF!,_xlfn.XLOOKUP(Tabla15[[#This Row],[CODIGO]],Tabla20[CODIGO],Tabla20[nombre],"BUSCAR"))</f>
        <v>#REF!</v>
      </c>
      <c r="F319" s="61" t="e">
        <f>_xlfn.XLOOKUP(Tabla15[[#This Row],[CODIGO]],#REF!,#REF!,_xlfn.XLOOKUP(Tabla15[[#This Row],[CODIGO]],Tabla20[CODIGO],Tabla20[cargo],"BUSCAR"))</f>
        <v>#REF!</v>
      </c>
      <c r="G319" s="110" t="e">
        <f>_xlfn.XLOOKUP(Tabla15[[#This Row],[cedula]],#REF!,#REF!,"X")</f>
        <v>#REF!</v>
      </c>
      <c r="H319" s="61" t="str">
        <f>_xlfn.XLOOKUP(Tabla15[[#This Row],[ctapresup]],TBLTIPO[cta],TBLTIPO[Tipo Empleado])</f>
        <v>INTERINATO</v>
      </c>
      <c r="I319" s="92">
        <f>_xlfn.XLOOKUP(Tabla15[[#This Row],[cedula]],TCARRERA[CEDULA],TCARRERA[CATEGORIA DEL SERVIDOR],0)</f>
        <v>0</v>
      </c>
      <c r="J31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19" s="61" t="e">
        <f>IF(ISTEXT(Tabla15[[#This Row],[CARRERA]]),Tabla15[[#This Row],[CARRERA]],Tabla15[[#This Row],[STATUS_01]])</f>
        <v>#REF!</v>
      </c>
      <c r="L319" s="78">
        <f>_xlfn.XLOOKUP(Tabla15[[#This Row],[CODIGO]],Tabla20[CODIGO],Tabla20[sbruto])</f>
        <v>50000</v>
      </c>
      <c r="M319" s="82">
        <f>_xlfn.XLOOKUP(Tabla15[[#This Row],[CODIGO]],Tabla20[CODIGO],Tabla20[Otros Descuentos])</f>
        <v>0</v>
      </c>
      <c r="N319" s="81">
        <f>_xlfn.XLOOKUP(Tabla15[[#This Row],[CODIGO]],Tabla20[CODIGO],Tabla20[sneto])</f>
        <v>37311.01</v>
      </c>
      <c r="O319" s="81" t="str">
        <f>_xlfn.XLOOKUP(Tabla15[[#This Row],[CODIGO]],Tabla20[CODIGO],Tabla20[PERIODO])</f>
        <v>08-2023</v>
      </c>
      <c r="P319" s="41">
        <f>Tabla15[[#This Row],[sbruto]]-SUM(Tabla15[[#This Row],[ISR]:[AFP]])-Tabla15[[#This Row],[SNETO]]</f>
        <v>12688.989999999998</v>
      </c>
      <c r="Q319" s="41">
        <f>_xlfn.XLOOKUP(Tabla15[[#This Row],[CODIGO]],Tabla20[CODIGO],Tabla20[ADP])</f>
        <v>0</v>
      </c>
      <c r="R319" s="61" t="str">
        <f>_xlfn.XLOOKUP(Tabla15[[#This Row],[cedula]],EMPXSEXO[NODOC],EMPXSEXO[GENERO])</f>
        <v>M</v>
      </c>
      <c r="S319" s="61" t="e">
        <f>_xlfn.XLOOKUP(Tabla15[[#This Row],[nomdepto2]],Tabla21[LUGAR],Tabla21[CODLUGAR])</f>
        <v>#REF!</v>
      </c>
      <c r="T319">
        <v>1137</v>
      </c>
    </row>
    <row r="320" spans="1:20" hidden="1">
      <c r="A320" s="61" t="s">
        <v>2462</v>
      </c>
      <c r="B320" s="61" t="s">
        <v>3664</v>
      </c>
      <c r="C320" s="61" t="s">
        <v>2493</v>
      </c>
      <c r="D320" s="61" t="str">
        <f>Tabla15[[#This Row],[cedula]]&amp;Tabla15[[#This Row],[prog]]&amp;LEFT(Tabla15[[#This Row],[TIPO]],3)</f>
        <v>4020042374301TEM</v>
      </c>
      <c r="E320" s="61" t="e">
        <f>_xlfn.XLOOKUP(Tabla15[[#This Row],[CODIGO]],#REF!,#REF!,_xlfn.XLOOKUP(Tabla15[[#This Row],[CODIGO]],Tabla20[CODIGO],Tabla20[nombre],"BUSCAR"))</f>
        <v>#REF!</v>
      </c>
      <c r="F320" s="61" t="e">
        <f>_xlfn.XLOOKUP(Tabla15[[#This Row],[CODIGO]],#REF!,#REF!,_xlfn.XLOOKUP(Tabla15[[#This Row],[CODIGO]],Tabla20[CODIGO],Tabla20[cargo],"BUSCAR"))</f>
        <v>#REF!</v>
      </c>
      <c r="G320" s="110" t="e">
        <f>_xlfn.XLOOKUP(Tabla15[[#This Row],[cedula]],#REF!,#REF!,"X")</f>
        <v>#REF!</v>
      </c>
      <c r="H320" s="61" t="str">
        <f>_xlfn.XLOOKUP(Tabla15[[#This Row],[ctapresup]],TBLTIPO[cta],TBLTIPO[Tipo Empleado])</f>
        <v>TEMPORALES</v>
      </c>
      <c r="I320" s="92">
        <f>_xlfn.XLOOKUP(Tabla15[[#This Row],[cedula]],TCARRERA[CEDULA],TCARRERA[CATEGORIA DEL SERVIDOR],0)</f>
        <v>0</v>
      </c>
      <c r="J3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20" s="61" t="e">
        <f>IF(ISTEXT(Tabla15[[#This Row],[CARRERA]]),Tabla15[[#This Row],[CARRERA]],Tabla15[[#This Row],[STATUS_01]])</f>
        <v>#REF!</v>
      </c>
      <c r="L320" s="78">
        <f>_xlfn.XLOOKUP(Tabla15[[#This Row],[CODIGO]],Tabla20[CODIGO],Tabla20[sbruto])</f>
        <v>48000</v>
      </c>
      <c r="M320" s="82">
        <f>_xlfn.XLOOKUP(Tabla15[[#This Row],[CODIGO]],Tabla20[CODIGO],Tabla20[Otros Descuentos])</f>
        <v>1571</v>
      </c>
      <c r="N320" s="78">
        <f>_xlfn.XLOOKUP(Tabla15[[#This Row],[CODIGO]],Tabla20[CODIGO],Tabla20[sneto])</f>
        <v>42020.47</v>
      </c>
      <c r="O320" s="78" t="str">
        <f>_xlfn.XLOOKUP(Tabla15[[#This Row],[CODIGO]],Tabla20[CODIGO],Tabla20[PERIODO])</f>
        <v>08-2023</v>
      </c>
      <c r="P320" s="41">
        <f>Tabla15[[#This Row],[sbruto]]-SUM(Tabla15[[#This Row],[ISR]:[AFP]])-Tabla15[[#This Row],[SNETO]]</f>
        <v>4408.5299999999988</v>
      </c>
      <c r="Q320" s="41">
        <f>_xlfn.XLOOKUP(Tabla15[[#This Row],[CODIGO]],Tabla20[CODIGO],Tabla20[ADP])</f>
        <v>0</v>
      </c>
      <c r="R320" s="61" t="str">
        <f>_xlfn.XLOOKUP(Tabla15[[#This Row],[cedula]],EMPXSEXO[NODOC],EMPXSEXO[GENERO])</f>
        <v>M</v>
      </c>
      <c r="S320" s="61" t="e">
        <f>_xlfn.XLOOKUP(Tabla15[[#This Row],[nomdepto2]],Tabla21[LUGAR],Tabla21[CODLUGAR])</f>
        <v>#REF!</v>
      </c>
      <c r="T320">
        <v>845</v>
      </c>
    </row>
    <row r="321" spans="1:20" hidden="1">
      <c r="A321" s="61" t="s">
        <v>2462</v>
      </c>
      <c r="B321" s="61" t="s">
        <v>2984</v>
      </c>
      <c r="C321" s="61" t="s">
        <v>2493</v>
      </c>
      <c r="D321" s="61" t="str">
        <f>Tabla15[[#This Row],[cedula]]&amp;Tabla15[[#This Row],[prog]]&amp;LEFT(Tabla15[[#This Row],[TIPO]],3)</f>
        <v>0011909153601TEM</v>
      </c>
      <c r="E321" s="61" t="e">
        <f>_xlfn.XLOOKUP(Tabla15[[#This Row],[CODIGO]],#REF!,#REF!,_xlfn.XLOOKUP(Tabla15[[#This Row],[CODIGO]],Tabla20[CODIGO],Tabla20[nombre],"BUSCAR"))</f>
        <v>#REF!</v>
      </c>
      <c r="F321" s="61" t="e">
        <f>_xlfn.XLOOKUP(Tabla15[[#This Row],[CODIGO]],#REF!,#REF!,_xlfn.XLOOKUP(Tabla15[[#This Row],[CODIGO]],Tabla20[CODIGO],Tabla20[cargo],"BUSCAR"))</f>
        <v>#REF!</v>
      </c>
      <c r="G321" s="110" t="e">
        <f>_xlfn.XLOOKUP(Tabla15[[#This Row],[cedula]],#REF!,#REF!,"X")</f>
        <v>#REF!</v>
      </c>
      <c r="H321" s="61" t="str">
        <f>_xlfn.XLOOKUP(Tabla15[[#This Row],[ctapresup]],TBLTIPO[cta],TBLTIPO[Tipo Empleado])</f>
        <v>TEMPORALES</v>
      </c>
      <c r="I321" s="92">
        <f>_xlfn.XLOOKUP(Tabla15[[#This Row],[cedula]],TCARRERA[CEDULA],TCARRERA[CATEGORIA DEL SERVIDOR],0)</f>
        <v>0</v>
      </c>
      <c r="J32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21" s="61" t="e">
        <f>IF(ISTEXT(Tabla15[[#This Row],[CARRERA]]),Tabla15[[#This Row],[CARRERA]],Tabla15[[#This Row],[STATUS_01]])</f>
        <v>#REF!</v>
      </c>
      <c r="L321" s="78">
        <f>_xlfn.XLOOKUP(Tabla15[[#This Row],[CODIGO]],Tabla20[CODIGO],Tabla20[sbruto])</f>
        <v>45000</v>
      </c>
      <c r="M321" s="82">
        <f>_xlfn.XLOOKUP(Tabla15[[#This Row],[CODIGO]],Tabla20[CODIGO],Tabla20[Otros Descuentos])</f>
        <v>1602.45</v>
      </c>
      <c r="N321" s="78">
        <f>_xlfn.XLOOKUP(Tabla15[[#This Row],[CODIGO]],Tabla20[CODIGO],Tabla20[sneto])</f>
        <v>39826.339999999997</v>
      </c>
      <c r="O321" s="78" t="str">
        <f>_xlfn.XLOOKUP(Tabla15[[#This Row],[CODIGO]],Tabla20[CODIGO],Tabla20[PERIODO])</f>
        <v>08-2023</v>
      </c>
      <c r="P321" s="41">
        <f>Tabla15[[#This Row],[sbruto]]-SUM(Tabla15[[#This Row],[ISR]:[AFP]])-Tabla15[[#This Row],[SNETO]]</f>
        <v>3571.2100000000064</v>
      </c>
      <c r="Q321" s="41">
        <f>_xlfn.XLOOKUP(Tabla15[[#This Row],[CODIGO]],Tabla20[CODIGO],Tabla20[ADP])</f>
        <v>0</v>
      </c>
      <c r="R321" s="61" t="str">
        <f>_xlfn.XLOOKUP(Tabla15[[#This Row],[cedula]],EMPXSEXO[NODOC],EMPXSEXO[GENERO])</f>
        <v>M</v>
      </c>
      <c r="S321" s="61" t="e">
        <f>_xlfn.XLOOKUP(Tabla15[[#This Row],[nomdepto2]],Tabla21[LUGAR],Tabla21[CODLUGAR])</f>
        <v>#REF!</v>
      </c>
      <c r="T321">
        <v>1105</v>
      </c>
    </row>
    <row r="322" spans="1:20">
      <c r="A322" s="61" t="s">
        <v>2463</v>
      </c>
      <c r="B322" s="61" t="s">
        <v>1800</v>
      </c>
      <c r="C322" s="61" t="s">
        <v>2493</v>
      </c>
      <c r="D322" s="61" t="str">
        <f>Tabla15[[#This Row],[cedula]]&amp;Tabla15[[#This Row],[prog]]&amp;LEFT(Tabla15[[#This Row],[TIPO]],3)</f>
        <v>0011852868601FIJ</v>
      </c>
      <c r="E322" s="61" t="e">
        <f>_xlfn.XLOOKUP(Tabla15[[#This Row],[CODIGO]],#REF!,#REF!,_xlfn.XLOOKUP(Tabla15[[#This Row],[CODIGO]],Tabla20[CODIGO],Tabla20[nombre],"BUSCAR"))</f>
        <v>#REF!</v>
      </c>
      <c r="F322" s="61" t="e">
        <f>_xlfn.XLOOKUP(Tabla15[[#This Row],[CODIGO]],#REF!,#REF!,_xlfn.XLOOKUP(Tabla15[[#This Row],[CODIGO]],Tabla20[CODIGO],Tabla20[cargo],"BUSCAR"))</f>
        <v>#REF!</v>
      </c>
      <c r="G322" s="110" t="e">
        <f>_xlfn.XLOOKUP(Tabla15[[#This Row],[cedula]],#REF!,#REF!,"X")</f>
        <v>#REF!</v>
      </c>
      <c r="H322" s="61" t="str">
        <f>_xlfn.XLOOKUP(Tabla15[[#This Row],[ctapresup]],TBLTIPO[cta],TBLTIPO[Tipo Empleado])</f>
        <v>FIJO</v>
      </c>
      <c r="I322" s="92">
        <f>_xlfn.XLOOKUP(Tabla15[[#This Row],[cedula]],TCARRERA[CEDULA],TCARRERA[CATEGORIA DEL SERVIDOR],0)</f>
        <v>0</v>
      </c>
      <c r="J32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22" s="61" t="e">
        <f>IF(ISTEXT(Tabla15[[#This Row],[CARRERA]]),Tabla15[[#This Row],[CARRERA]],Tabla15[[#This Row],[STATUS_01]])</f>
        <v>#REF!</v>
      </c>
      <c r="L322" s="78">
        <f>_xlfn.XLOOKUP(Tabla15[[#This Row],[CODIGO]],Tabla20[CODIGO],Tabla20[sbruto])</f>
        <v>45000</v>
      </c>
      <c r="M322" s="82">
        <f>_xlfn.XLOOKUP(Tabla15[[#This Row],[CODIGO]],Tabla20[CODIGO],Tabla20[Otros Descuentos])</f>
        <v>7793.63</v>
      </c>
      <c r="N322" s="81">
        <f>_xlfn.XLOOKUP(Tabla15[[#This Row],[CODIGO]],Tabla20[CODIGO],Tabla20[sneto])</f>
        <v>33398.54</v>
      </c>
      <c r="O322" s="81" t="str">
        <f>_xlfn.XLOOKUP(Tabla15[[#This Row],[CODIGO]],Tabla20[CODIGO],Tabla20[PERIODO])</f>
        <v>08-2023</v>
      </c>
      <c r="P322" s="41">
        <f>Tabla15[[#This Row],[sbruto]]-SUM(Tabla15[[#This Row],[ISR]:[AFP]])-Tabla15[[#This Row],[SNETO]]</f>
        <v>3807.8300000000017</v>
      </c>
      <c r="Q322" s="41">
        <f>_xlfn.XLOOKUP(Tabla15[[#This Row],[CODIGO]],Tabla20[CODIGO],Tabla20[ADP])</f>
        <v>0</v>
      </c>
      <c r="R322" s="61" t="str">
        <f>_xlfn.XLOOKUP(Tabla15[[#This Row],[cedula]],EMPXSEXO[NODOC],EMPXSEXO[GENERO])</f>
        <v>M</v>
      </c>
      <c r="S322" s="61" t="e">
        <f>_xlfn.XLOOKUP(Tabla15[[#This Row],[nomdepto2]],Tabla21[LUGAR],Tabla21[CODLUGAR])</f>
        <v>#REF!</v>
      </c>
      <c r="T322">
        <v>178</v>
      </c>
    </row>
    <row r="323" spans="1:20" hidden="1">
      <c r="A323" s="61" t="s">
        <v>2462</v>
      </c>
      <c r="B323" s="61" t="s">
        <v>2283</v>
      </c>
      <c r="C323" s="61" t="s">
        <v>2493</v>
      </c>
      <c r="D323" s="61" t="str">
        <f>Tabla15[[#This Row],[cedula]]&amp;Tabla15[[#This Row],[prog]]&amp;LEFT(Tabla15[[#This Row],[TIPO]],3)</f>
        <v>0010892417601TEM</v>
      </c>
      <c r="E323" s="61" t="e">
        <f>_xlfn.XLOOKUP(Tabla15[[#This Row],[CODIGO]],#REF!,#REF!,_xlfn.XLOOKUP(Tabla15[[#This Row],[CODIGO]],Tabla20[CODIGO],Tabla20[nombre],"BUSCAR"))</f>
        <v>#REF!</v>
      </c>
      <c r="F323" s="61" t="e">
        <f>_xlfn.XLOOKUP(Tabla15[[#This Row],[CODIGO]],#REF!,#REF!,_xlfn.XLOOKUP(Tabla15[[#This Row],[CODIGO]],Tabla20[CODIGO],Tabla20[cargo],"BUSCAR"))</f>
        <v>#REF!</v>
      </c>
      <c r="G323" s="110" t="e">
        <f>_xlfn.XLOOKUP(Tabla15[[#This Row],[cedula]],#REF!,#REF!,"X")</f>
        <v>#REF!</v>
      </c>
      <c r="H323" s="61" t="str">
        <f>_xlfn.XLOOKUP(Tabla15[[#This Row],[ctapresup]],TBLTIPO[cta],TBLTIPO[Tipo Empleado])</f>
        <v>TEMPORALES</v>
      </c>
      <c r="I323" s="92">
        <f>_xlfn.XLOOKUP(Tabla15[[#This Row],[cedula]],TCARRERA[CEDULA],TCARRERA[CATEGORIA DEL SERVIDOR],0)</f>
        <v>0</v>
      </c>
      <c r="J3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23" s="61" t="e">
        <f>IF(ISTEXT(Tabla15[[#This Row],[CARRERA]]),Tabla15[[#This Row],[CARRERA]],Tabla15[[#This Row],[STATUS_01]])</f>
        <v>#REF!</v>
      </c>
      <c r="L323" s="78">
        <f>_xlfn.XLOOKUP(Tabla15[[#This Row],[CODIGO]],Tabla20[CODIGO],Tabla20[sbruto])</f>
        <v>30000</v>
      </c>
      <c r="M323" s="78">
        <f>_xlfn.XLOOKUP(Tabla15[[#This Row],[CODIGO]],Tabla20[CODIGO],Tabla20[Otros Descuentos])</f>
        <v>1071</v>
      </c>
      <c r="N323" s="78">
        <f>_xlfn.XLOOKUP(Tabla15[[#This Row],[CODIGO]],Tabla20[CODIGO],Tabla20[sneto])</f>
        <v>27156</v>
      </c>
      <c r="O323" s="78" t="str">
        <f>_xlfn.XLOOKUP(Tabla15[[#This Row],[CODIGO]],Tabla20[CODIGO],Tabla20[PERIODO])</f>
        <v>08-2023</v>
      </c>
      <c r="P323" s="41">
        <f>Tabla15[[#This Row],[sbruto]]-SUM(Tabla15[[#This Row],[ISR]:[AFP]])-Tabla15[[#This Row],[SNETO]]</f>
        <v>1773</v>
      </c>
      <c r="Q323" s="41">
        <f>_xlfn.XLOOKUP(Tabla15[[#This Row],[CODIGO]],Tabla20[CODIGO],Tabla20[ADP])</f>
        <v>0</v>
      </c>
      <c r="R323" s="61" t="str">
        <f>_xlfn.XLOOKUP(Tabla15[[#This Row],[cedula]],EMPXSEXO[NODOC],EMPXSEXO[GENERO])</f>
        <v>F</v>
      </c>
      <c r="S323" s="61" t="e">
        <f>_xlfn.XLOOKUP(Tabla15[[#This Row],[nomdepto2]],Tabla21[LUGAR],Tabla21[CODLUGAR])</f>
        <v>#REF!</v>
      </c>
      <c r="T323">
        <v>1014</v>
      </c>
    </row>
    <row r="324" spans="1:20" hidden="1">
      <c r="A324" s="61" t="s">
        <v>2462</v>
      </c>
      <c r="B324" s="61" t="s">
        <v>2321</v>
      </c>
      <c r="C324" s="61" t="s">
        <v>2493</v>
      </c>
      <c r="D324" s="61" t="str">
        <f>Tabla15[[#This Row],[cedula]]&amp;Tabla15[[#This Row],[prog]]&amp;LEFT(Tabla15[[#This Row],[TIPO]],3)</f>
        <v>4020924756401TEM</v>
      </c>
      <c r="E324" s="61" t="e">
        <f>_xlfn.XLOOKUP(Tabla15[[#This Row],[CODIGO]],#REF!,#REF!,_xlfn.XLOOKUP(Tabla15[[#This Row],[CODIGO]],Tabla20[CODIGO],Tabla20[nombre],"BUSCAR"))</f>
        <v>#REF!</v>
      </c>
      <c r="F324" s="61" t="e">
        <f>_xlfn.XLOOKUP(Tabla15[[#This Row],[CODIGO]],#REF!,#REF!,_xlfn.XLOOKUP(Tabla15[[#This Row],[CODIGO]],Tabla20[CODIGO],Tabla20[cargo],"BUSCAR"))</f>
        <v>#REF!</v>
      </c>
      <c r="G324" s="110" t="e">
        <f>_xlfn.XLOOKUP(Tabla15[[#This Row],[cedula]],#REF!,#REF!,"X")</f>
        <v>#REF!</v>
      </c>
      <c r="H324" s="61" t="str">
        <f>_xlfn.XLOOKUP(Tabla15[[#This Row],[ctapresup]],TBLTIPO[cta],TBLTIPO[Tipo Empleado])</f>
        <v>TEMPORALES</v>
      </c>
      <c r="I324" s="92">
        <f>_xlfn.XLOOKUP(Tabla15[[#This Row],[cedula]],TCARRERA[CEDULA],TCARRERA[CATEGORIA DEL SERVIDOR],0)</f>
        <v>0</v>
      </c>
      <c r="J3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24" s="61" t="e">
        <f>IF(ISTEXT(Tabla15[[#This Row],[CARRERA]]),Tabla15[[#This Row],[CARRERA]],Tabla15[[#This Row],[STATUS_01]])</f>
        <v>#REF!</v>
      </c>
      <c r="L324" s="78">
        <f>_xlfn.XLOOKUP(Tabla15[[#This Row],[CODIGO]],Tabla20[CODIGO],Tabla20[sbruto])</f>
        <v>30000</v>
      </c>
      <c r="M324" s="81">
        <f>_xlfn.XLOOKUP(Tabla15[[#This Row],[CODIGO]],Tabla20[CODIGO],Tabla20[Otros Descuentos])</f>
        <v>25</v>
      </c>
      <c r="N324" s="78">
        <f>_xlfn.XLOOKUP(Tabla15[[#This Row],[CODIGO]],Tabla20[CODIGO],Tabla20[sneto])</f>
        <v>28202</v>
      </c>
      <c r="O324" s="78" t="str">
        <f>_xlfn.XLOOKUP(Tabla15[[#This Row],[CODIGO]],Tabla20[CODIGO],Tabla20[PERIODO])</f>
        <v>08-2023</v>
      </c>
      <c r="P324" s="41">
        <f>Tabla15[[#This Row],[sbruto]]-SUM(Tabla15[[#This Row],[ISR]:[AFP]])-Tabla15[[#This Row],[SNETO]]</f>
        <v>1773</v>
      </c>
      <c r="Q324" s="41">
        <f>_xlfn.XLOOKUP(Tabla15[[#This Row],[CODIGO]],Tabla20[CODIGO],Tabla20[ADP])</f>
        <v>0</v>
      </c>
      <c r="R324" s="61" t="str">
        <f>_xlfn.XLOOKUP(Tabla15[[#This Row],[cedula]],EMPXSEXO[NODOC],EMPXSEXO[GENERO])</f>
        <v>F</v>
      </c>
      <c r="S324" s="61" t="e">
        <f>_xlfn.XLOOKUP(Tabla15[[#This Row],[nomdepto2]],Tabla21[LUGAR],Tabla21[CODLUGAR])</f>
        <v>#REF!</v>
      </c>
      <c r="T324">
        <v>1088</v>
      </c>
    </row>
    <row r="325" spans="1:20" hidden="1">
      <c r="A325" s="61" t="s">
        <v>2462</v>
      </c>
      <c r="B325" s="61" t="s">
        <v>2312</v>
      </c>
      <c r="C325" s="61" t="s">
        <v>2493</v>
      </c>
      <c r="D325" s="61" t="str">
        <f>Tabla15[[#This Row],[cedula]]&amp;Tabla15[[#This Row],[prog]]&amp;LEFT(Tabla15[[#This Row],[TIPO]],3)</f>
        <v>0011768561001TEM</v>
      </c>
      <c r="E325" s="61" t="e">
        <f>_xlfn.XLOOKUP(Tabla15[[#This Row],[CODIGO]],#REF!,#REF!,_xlfn.XLOOKUP(Tabla15[[#This Row],[CODIGO]],Tabla20[CODIGO],Tabla20[nombre],"BUSCAR"))</f>
        <v>#REF!</v>
      </c>
      <c r="F325" s="61" t="e">
        <f>_xlfn.XLOOKUP(Tabla15[[#This Row],[CODIGO]],#REF!,#REF!,_xlfn.XLOOKUP(Tabla15[[#This Row],[CODIGO]],Tabla20[CODIGO],Tabla20[cargo],"BUSCAR"))</f>
        <v>#REF!</v>
      </c>
      <c r="G325" s="110" t="e">
        <f>_xlfn.XLOOKUP(Tabla15[[#This Row],[cedula]],#REF!,#REF!,"X")</f>
        <v>#REF!</v>
      </c>
      <c r="H325" s="61" t="str">
        <f>_xlfn.XLOOKUP(Tabla15[[#This Row],[ctapresup]],TBLTIPO[cta],TBLTIPO[Tipo Empleado])</f>
        <v>TEMPORALES</v>
      </c>
      <c r="I325" s="92">
        <f>_xlfn.XLOOKUP(Tabla15[[#This Row],[cedula]],TCARRERA[CEDULA],TCARRERA[CATEGORIA DEL SERVIDOR],0)</f>
        <v>0</v>
      </c>
      <c r="J3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25" s="61" t="e">
        <f>IF(ISTEXT(Tabla15[[#This Row],[CARRERA]]),Tabla15[[#This Row],[CARRERA]],Tabla15[[#This Row],[STATUS_01]])</f>
        <v>#REF!</v>
      </c>
      <c r="L325" s="78">
        <f>_xlfn.XLOOKUP(Tabla15[[#This Row],[CODIGO]],Tabla20[CODIGO],Tabla20[sbruto])</f>
        <v>95000</v>
      </c>
      <c r="M325" s="81">
        <f>_xlfn.XLOOKUP(Tabla15[[#This Row],[CODIGO]],Tabla20[CODIGO],Tabla20[Otros Descuentos])</f>
        <v>25</v>
      </c>
      <c r="N325" s="78">
        <f>_xlfn.XLOOKUP(Tabla15[[#This Row],[CODIGO]],Tabla20[CODIGO],Tabla20[sneto])</f>
        <v>78431.259999999995</v>
      </c>
      <c r="O325" s="78" t="str">
        <f>_xlfn.XLOOKUP(Tabla15[[#This Row],[CODIGO]],Tabla20[CODIGO],Tabla20[PERIODO])</f>
        <v>08-2023</v>
      </c>
      <c r="P325" s="41">
        <f>Tabla15[[#This Row],[sbruto]]-SUM(Tabla15[[#This Row],[ISR]:[AFP]])-Tabla15[[#This Row],[SNETO]]</f>
        <v>16543.740000000005</v>
      </c>
      <c r="Q325" s="41">
        <f>_xlfn.XLOOKUP(Tabla15[[#This Row],[CODIGO]],Tabla20[CODIGO],Tabla20[ADP])</f>
        <v>0</v>
      </c>
      <c r="R325" s="61" t="str">
        <f>_xlfn.XLOOKUP(Tabla15[[#This Row],[cedula]],EMPXSEXO[NODOC],EMPXSEXO[GENERO])</f>
        <v>M</v>
      </c>
      <c r="S325" s="61" t="e">
        <f>_xlfn.XLOOKUP(Tabla15[[#This Row],[nomdepto2]],Tabla21[LUGAR],Tabla21[CODLUGAR])</f>
        <v>#REF!</v>
      </c>
      <c r="T325">
        <v>1066</v>
      </c>
    </row>
    <row r="326" spans="1:20">
      <c r="A326" s="61" t="s">
        <v>2463</v>
      </c>
      <c r="B326" s="61" t="s">
        <v>1254</v>
      </c>
      <c r="C326" s="61" t="s">
        <v>2496</v>
      </c>
      <c r="D326" s="61" t="str">
        <f>Tabla15[[#This Row],[cedula]]&amp;Tabla15[[#This Row],[prog]]&amp;LEFT(Tabla15[[#This Row],[TIPO]],3)</f>
        <v>0010487478911FIJ</v>
      </c>
      <c r="E326" s="61" t="e">
        <f>_xlfn.XLOOKUP(Tabla15[[#This Row],[CODIGO]],#REF!,#REF!,_xlfn.XLOOKUP(Tabla15[[#This Row],[CODIGO]],Tabla20[CODIGO],Tabla20[nombre],"BUSCAR"))</f>
        <v>#REF!</v>
      </c>
      <c r="F326" s="61" t="e">
        <f>_xlfn.XLOOKUP(Tabla15[[#This Row],[CODIGO]],#REF!,#REF!,_xlfn.XLOOKUP(Tabla15[[#This Row],[CODIGO]],Tabla20[CODIGO],Tabla20[cargo],"BUSCAR"))</f>
        <v>#REF!</v>
      </c>
      <c r="G326" s="110" t="e">
        <f>_xlfn.XLOOKUP(Tabla15[[#This Row],[cedula]],#REF!,#REF!,"X")</f>
        <v>#REF!</v>
      </c>
      <c r="H326" s="61" t="str">
        <f>_xlfn.XLOOKUP(Tabla15[[#This Row],[ctapresup]],TBLTIPO[cta],TBLTIPO[Tipo Empleado])</f>
        <v>FIJO</v>
      </c>
      <c r="I326" s="92" t="str">
        <f>_xlfn.XLOOKUP(Tabla15[[#This Row],[cedula]],TCARRERA[CEDULA],TCARRERA[CATEGORIA DEL SERVIDOR],0)</f>
        <v>CARRERA ADMINISTRATIVA</v>
      </c>
      <c r="J3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26" s="61" t="str">
        <f>IF(ISTEXT(Tabla15[[#This Row],[CARRERA]]),Tabla15[[#This Row],[CARRERA]],Tabla15[[#This Row],[STATUS_01]])</f>
        <v>CARRERA ADMINISTRATIVA</v>
      </c>
      <c r="L326" s="78">
        <f>_xlfn.XLOOKUP(Tabla15[[#This Row],[CODIGO]],Tabla20[CODIGO],Tabla20[sbruto])</f>
        <v>50000</v>
      </c>
      <c r="M326" s="81">
        <f>_xlfn.XLOOKUP(Tabla15[[#This Row],[CODIGO]],Tabla20[CODIGO],Tabla20[Otros Descuentos])</f>
        <v>1621</v>
      </c>
      <c r="N326" s="78">
        <f>_xlfn.XLOOKUP(Tabla15[[#This Row],[CODIGO]],Tabla20[CODIGO],Tabla20[sneto])</f>
        <v>43570</v>
      </c>
      <c r="O326" s="78" t="str">
        <f>_xlfn.XLOOKUP(Tabla15[[#This Row],[CODIGO]],Tabla20[CODIGO],Tabla20[PERIODO])</f>
        <v>08-2023</v>
      </c>
      <c r="P326" s="41">
        <f>Tabla15[[#This Row],[sbruto]]-SUM(Tabla15[[#This Row],[ISR]:[AFP]])-Tabla15[[#This Row],[SNETO]]</f>
        <v>4809</v>
      </c>
      <c r="Q326" s="41">
        <f>_xlfn.XLOOKUP(Tabla15[[#This Row],[CODIGO]],Tabla20[CODIGO],Tabla20[ADP])</f>
        <v>0</v>
      </c>
      <c r="R326" s="61" t="str">
        <f>_xlfn.XLOOKUP(Tabla15[[#This Row],[cedula]],EMPXSEXO[NODOC],EMPXSEXO[GENERO])</f>
        <v>F</v>
      </c>
      <c r="S326" s="61" t="e">
        <f>_xlfn.XLOOKUP(Tabla15[[#This Row],[nomdepto2]],Tabla21[LUGAR],Tabla21[CODLUGAR])</f>
        <v>#REF!</v>
      </c>
      <c r="T326">
        <v>520</v>
      </c>
    </row>
    <row r="327" spans="1:20" hidden="1">
      <c r="A327" s="61" t="s">
        <v>2462</v>
      </c>
      <c r="B327" s="61" t="s">
        <v>2249</v>
      </c>
      <c r="C327" s="61" t="s">
        <v>2493</v>
      </c>
      <c r="D327" s="61" t="str">
        <f>Tabla15[[#This Row],[cedula]]&amp;Tabla15[[#This Row],[prog]]&amp;LEFT(Tabla15[[#This Row],[TIPO]],3)</f>
        <v>0010012640801TEM</v>
      </c>
      <c r="E327" s="61" t="e">
        <f>_xlfn.XLOOKUP(Tabla15[[#This Row],[CODIGO]],#REF!,#REF!,_xlfn.XLOOKUP(Tabla15[[#This Row],[CODIGO]],Tabla20[CODIGO],Tabla20[nombre],"BUSCAR"))</f>
        <v>#REF!</v>
      </c>
      <c r="F327" s="61" t="e">
        <f>_xlfn.XLOOKUP(Tabla15[[#This Row],[CODIGO]],#REF!,#REF!,_xlfn.XLOOKUP(Tabla15[[#This Row],[CODIGO]],Tabla20[CODIGO],Tabla20[cargo],"BUSCAR"))</f>
        <v>#REF!</v>
      </c>
      <c r="G327" s="110" t="e">
        <f>_xlfn.XLOOKUP(Tabla15[[#This Row],[cedula]],#REF!,#REF!,"X")</f>
        <v>#REF!</v>
      </c>
      <c r="H327" s="61" t="str">
        <f>_xlfn.XLOOKUP(Tabla15[[#This Row],[ctapresup]],TBLTIPO[cta],TBLTIPO[Tipo Empleado])</f>
        <v>TEMPORALES</v>
      </c>
      <c r="I327" s="92">
        <f>_xlfn.XLOOKUP(Tabla15[[#This Row],[cedula]],TCARRERA[CEDULA],TCARRERA[CATEGORIA DEL SERVIDOR],0)</f>
        <v>0</v>
      </c>
      <c r="J3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27" s="61" t="e">
        <f>IF(ISTEXT(Tabla15[[#This Row],[CARRERA]]),Tabla15[[#This Row],[CARRERA]],Tabla15[[#This Row],[STATUS_01]])</f>
        <v>#REF!</v>
      </c>
      <c r="L327" s="78">
        <f>_xlfn.XLOOKUP(Tabla15[[#This Row],[CODIGO]],Tabla20[CODIGO],Tabla20[sbruto])</f>
        <v>45000</v>
      </c>
      <c r="M327" s="82">
        <f>_xlfn.XLOOKUP(Tabla15[[#This Row],[CODIGO]],Tabla20[CODIGO],Tabla20[Otros Descuentos])</f>
        <v>25</v>
      </c>
      <c r="N327" s="78">
        <f>_xlfn.XLOOKUP(Tabla15[[#This Row],[CODIGO]],Tabla20[CODIGO],Tabla20[sneto])</f>
        <v>41167.17</v>
      </c>
      <c r="O327" s="78" t="str">
        <f>_xlfn.XLOOKUP(Tabla15[[#This Row],[CODIGO]],Tabla20[CODIGO],Tabla20[PERIODO])</f>
        <v>08-2023</v>
      </c>
      <c r="P327" s="41">
        <f>Tabla15[[#This Row],[sbruto]]-SUM(Tabla15[[#This Row],[ISR]:[AFP]])-Tabla15[[#This Row],[SNETO]]</f>
        <v>3807.8300000000017</v>
      </c>
      <c r="Q327" s="41">
        <f>_xlfn.XLOOKUP(Tabla15[[#This Row],[CODIGO]],Tabla20[CODIGO],Tabla20[ADP])</f>
        <v>0</v>
      </c>
      <c r="R327" s="61" t="str">
        <f>_xlfn.XLOOKUP(Tabla15[[#This Row],[cedula]],EMPXSEXO[NODOC],EMPXSEXO[GENERO])</f>
        <v>M</v>
      </c>
      <c r="S327" s="61" t="e">
        <f>_xlfn.XLOOKUP(Tabla15[[#This Row],[nomdepto2]],Tabla21[LUGAR],Tabla21[CODLUGAR])</f>
        <v>#REF!</v>
      </c>
      <c r="T327">
        <v>918</v>
      </c>
    </row>
    <row r="328" spans="1:20">
      <c r="A328" s="61" t="s">
        <v>2463</v>
      </c>
      <c r="B328" s="61" t="s">
        <v>2006</v>
      </c>
      <c r="C328" s="61" t="s">
        <v>2496</v>
      </c>
      <c r="D328" s="61" t="str">
        <f>Tabla15[[#This Row],[cedula]]&amp;Tabla15[[#This Row],[prog]]&amp;LEFT(Tabla15[[#This Row],[TIPO]],3)</f>
        <v>0010971377611FIJ</v>
      </c>
      <c r="E328" s="61" t="e">
        <f>_xlfn.XLOOKUP(Tabla15[[#This Row],[CODIGO]],#REF!,#REF!,_xlfn.XLOOKUP(Tabla15[[#This Row],[CODIGO]],Tabla20[CODIGO],Tabla20[nombre],"BUSCAR"))</f>
        <v>#REF!</v>
      </c>
      <c r="F328" s="61" t="e">
        <f>_xlfn.XLOOKUP(Tabla15[[#This Row],[CODIGO]],#REF!,#REF!,_xlfn.XLOOKUP(Tabla15[[#This Row],[CODIGO]],Tabla20[CODIGO],Tabla20[cargo],"BUSCAR"))</f>
        <v>#REF!</v>
      </c>
      <c r="G328" s="110" t="e">
        <f>_xlfn.XLOOKUP(Tabla15[[#This Row],[cedula]],#REF!,#REF!,"X")</f>
        <v>#REF!</v>
      </c>
      <c r="H328" s="61" t="str">
        <f>_xlfn.XLOOKUP(Tabla15[[#This Row],[ctapresup]],TBLTIPO[cta],TBLTIPO[Tipo Empleado])</f>
        <v>FIJO</v>
      </c>
      <c r="I328" s="92">
        <f>_xlfn.XLOOKUP(Tabla15[[#This Row],[cedula]],TCARRERA[CEDULA],TCARRERA[CATEGORIA DEL SERVIDOR],0)</f>
        <v>0</v>
      </c>
      <c r="J3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28" s="61" t="e">
        <f>IF(ISTEXT(Tabla15[[#This Row],[CARRERA]]),Tabla15[[#This Row],[CARRERA]],Tabla15[[#This Row],[STATUS_01]])</f>
        <v>#REF!</v>
      </c>
      <c r="L328" s="78">
        <f>_xlfn.XLOOKUP(Tabla15[[#This Row],[CODIGO]],Tabla20[CODIGO],Tabla20[sbruto])</f>
        <v>35000</v>
      </c>
      <c r="M328" s="79">
        <f>_xlfn.XLOOKUP(Tabla15[[#This Row],[CODIGO]],Tabla20[CODIGO],Tabla20[Otros Descuentos])</f>
        <v>2671</v>
      </c>
      <c r="N328" s="78">
        <f>_xlfn.XLOOKUP(Tabla15[[#This Row],[CODIGO]],Tabla20[CODIGO],Tabla20[sneto])</f>
        <v>30260.5</v>
      </c>
      <c r="O328" s="78" t="str">
        <f>_xlfn.XLOOKUP(Tabla15[[#This Row],[CODIGO]],Tabla20[CODIGO],Tabla20[PERIODO])</f>
        <v>08-2023</v>
      </c>
      <c r="P328" s="41">
        <f>Tabla15[[#This Row],[sbruto]]-SUM(Tabla15[[#This Row],[ISR]:[AFP]])-Tabla15[[#This Row],[SNETO]]</f>
        <v>2068.5</v>
      </c>
      <c r="Q328" s="41">
        <f>_xlfn.XLOOKUP(Tabla15[[#This Row],[CODIGO]],Tabla20[CODIGO],Tabla20[ADP])</f>
        <v>0</v>
      </c>
      <c r="R328" s="61" t="str">
        <f>_xlfn.XLOOKUP(Tabla15[[#This Row],[cedula]],EMPXSEXO[NODOC],EMPXSEXO[GENERO])</f>
        <v>M</v>
      </c>
      <c r="S328" s="61" t="e">
        <f>_xlfn.XLOOKUP(Tabla15[[#This Row],[nomdepto2]],Tabla21[LUGAR],Tabla21[CODLUGAR])</f>
        <v>#REF!</v>
      </c>
      <c r="T328">
        <v>534</v>
      </c>
    </row>
    <row r="329" spans="1:20">
      <c r="A329" s="99" t="s">
        <v>2463</v>
      </c>
      <c r="B329" s="99" t="s">
        <v>1247</v>
      </c>
      <c r="C329" s="99" t="s">
        <v>2496</v>
      </c>
      <c r="D329" s="99" t="str">
        <f>Tabla15[[#This Row],[cedula]]&amp;Tabla15[[#This Row],[prog]]&amp;LEFT(Tabla15[[#This Row],[TIPO]],3)</f>
        <v>0010826076111FIJ</v>
      </c>
      <c r="E329" s="99" t="e">
        <f>_xlfn.XLOOKUP(Tabla15[[#This Row],[CODIGO]],#REF!,#REF!,_xlfn.XLOOKUP(Tabla15[[#This Row],[CODIGO]],Tabla20[CODIGO],Tabla20[nombre],"BUSCAR"))</f>
        <v>#REF!</v>
      </c>
      <c r="F329" s="100" t="e">
        <f>_xlfn.XLOOKUP(Tabla15[[#This Row],[CODIGO]],#REF!,#REF!,_xlfn.XLOOKUP(Tabla15[[#This Row],[CODIGO]],Tabla20[CODIGO],Tabla20[cargo],"BUSCAR"))</f>
        <v>#REF!</v>
      </c>
      <c r="G329" s="110" t="e">
        <f>_xlfn.XLOOKUP(Tabla15[[#This Row],[cedula]],#REF!,#REF!,"X")</f>
        <v>#REF!</v>
      </c>
      <c r="H329" s="100" t="str">
        <f>_xlfn.XLOOKUP(Tabla15[[#This Row],[ctapresup]],TBLTIPO[cta],TBLTIPO[Tipo Empleado])</f>
        <v>FIJO</v>
      </c>
      <c r="I329" s="102" t="str">
        <f>_xlfn.XLOOKUP(Tabla15[[#This Row],[cedula]],TCARRERA[CEDULA],TCARRERA[CATEGORIA DEL SERVIDOR],0)</f>
        <v>CARRERA ADMINISTRATIVA</v>
      </c>
      <c r="J32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29" s="103" t="str">
        <f>IF(ISTEXT(Tabla15[[#This Row],[CARRERA]]),Tabla15[[#This Row],[CARRERA]],Tabla15[[#This Row],[STATUS_01]])</f>
        <v>CARRERA ADMINISTRATIVA</v>
      </c>
      <c r="L329" s="41">
        <f>_xlfn.XLOOKUP(Tabla15[[#This Row],[CODIGO]],Tabla20[CODIGO],Tabla20[sbruto])</f>
        <v>26250</v>
      </c>
      <c r="M329" s="101">
        <f>_xlfn.XLOOKUP(Tabla15[[#This Row],[CODIGO]],Tabla20[CODIGO],Tabla20[Otros Descuentos])</f>
        <v>75</v>
      </c>
      <c r="N329" s="109">
        <f>_xlfn.XLOOKUP(Tabla15[[#This Row],[CODIGO]],Tabla20[CODIGO],Tabla20[sneto])</f>
        <v>24623.62</v>
      </c>
      <c r="O329" s="101" t="str">
        <f>_xlfn.XLOOKUP(Tabla15[[#This Row],[CODIGO]],Tabla20[CODIGO],Tabla20[PERIODO])</f>
        <v>08-2023</v>
      </c>
      <c r="P329" s="41">
        <f>Tabla15[[#This Row],[sbruto]]-SUM(Tabla15[[#This Row],[ISR]:[AFP]])-Tabla15[[#This Row],[SNETO]]</f>
        <v>1551.380000000001</v>
      </c>
      <c r="Q329" s="104">
        <f>_xlfn.XLOOKUP(Tabla15[[#This Row],[CODIGO]],Tabla20[CODIGO],Tabla20[ADP])</f>
        <v>0</v>
      </c>
      <c r="R329" s="99" t="str">
        <f>_xlfn.XLOOKUP(Tabla15[[#This Row],[cedula]],EMPXSEXO[NODOC],EMPXSEXO[GENERO])</f>
        <v>F</v>
      </c>
      <c r="S329" s="61" t="e">
        <f>_xlfn.XLOOKUP(Tabla15[[#This Row],[nomdepto2]],Tabla21[LUGAR],Tabla21[CODLUGAR])</f>
        <v>#REF!</v>
      </c>
      <c r="T329">
        <v>509</v>
      </c>
    </row>
    <row r="330" spans="1:20">
      <c r="A330" s="61" t="s">
        <v>2463</v>
      </c>
      <c r="B330" s="61" t="s">
        <v>1248</v>
      </c>
      <c r="C330" s="61" t="s">
        <v>2496</v>
      </c>
      <c r="D330" s="61" t="str">
        <f>Tabla15[[#This Row],[cedula]]&amp;Tabla15[[#This Row],[prog]]&amp;LEFT(Tabla15[[#This Row],[TIPO]],3)</f>
        <v>0010415832411FIJ</v>
      </c>
      <c r="E330" s="61" t="e">
        <f>_xlfn.XLOOKUP(Tabla15[[#This Row],[CODIGO]],#REF!,#REF!,_xlfn.XLOOKUP(Tabla15[[#This Row],[CODIGO]],Tabla20[CODIGO],Tabla20[nombre],"BUSCAR"))</f>
        <v>#REF!</v>
      </c>
      <c r="F330" s="61" t="e">
        <f>_xlfn.XLOOKUP(Tabla15[[#This Row],[CODIGO]],#REF!,#REF!,_xlfn.XLOOKUP(Tabla15[[#This Row],[CODIGO]],Tabla20[CODIGO],Tabla20[cargo],"BUSCAR"))</f>
        <v>#REF!</v>
      </c>
      <c r="G330" s="110" t="e">
        <f>_xlfn.XLOOKUP(Tabla15[[#This Row],[cedula]],#REF!,#REF!,"X")</f>
        <v>#REF!</v>
      </c>
      <c r="H330" s="61" t="str">
        <f>_xlfn.XLOOKUP(Tabla15[[#This Row],[ctapresup]],TBLTIPO[cta],TBLTIPO[Tipo Empleado])</f>
        <v>FIJO</v>
      </c>
      <c r="I330" s="92" t="str">
        <f>_xlfn.XLOOKUP(Tabla15[[#This Row],[cedula]],TCARRERA[CEDULA],TCARRERA[CATEGORIA DEL SERVIDOR],0)</f>
        <v>CARRERA ADMINISTRATIVA</v>
      </c>
      <c r="J3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0" s="61" t="str">
        <f>IF(ISTEXT(Tabla15[[#This Row],[CARRERA]]),Tabla15[[#This Row],[CARRERA]],Tabla15[[#This Row],[STATUS_01]])</f>
        <v>CARRERA ADMINISTRATIVA</v>
      </c>
      <c r="L330" s="78">
        <f>_xlfn.XLOOKUP(Tabla15[[#This Row],[CODIGO]],Tabla20[CODIGO],Tabla20[sbruto])</f>
        <v>25391.65</v>
      </c>
      <c r="M330" s="82">
        <f>_xlfn.XLOOKUP(Tabla15[[#This Row],[CODIGO]],Tabla20[CODIGO],Tabla20[Otros Descuentos])</f>
        <v>75</v>
      </c>
      <c r="N330" s="81">
        <f>_xlfn.XLOOKUP(Tabla15[[#This Row],[CODIGO]],Tabla20[CODIGO],Tabla20[sneto])</f>
        <v>23816</v>
      </c>
      <c r="O330" s="81" t="str">
        <f>_xlfn.XLOOKUP(Tabla15[[#This Row],[CODIGO]],Tabla20[CODIGO],Tabla20[PERIODO])</f>
        <v>08-2023</v>
      </c>
      <c r="P330" s="41">
        <f>Tabla15[[#This Row],[sbruto]]-SUM(Tabla15[[#This Row],[ISR]:[AFP]])-Tabla15[[#This Row],[SNETO]]</f>
        <v>1500.6500000000015</v>
      </c>
      <c r="Q330" s="41">
        <f>_xlfn.XLOOKUP(Tabla15[[#This Row],[CODIGO]],Tabla20[CODIGO],Tabla20[ADP])</f>
        <v>0</v>
      </c>
      <c r="R330" s="61" t="str">
        <f>_xlfn.XLOOKUP(Tabla15[[#This Row],[cedula]],EMPXSEXO[NODOC],EMPXSEXO[GENERO])</f>
        <v>F</v>
      </c>
      <c r="S330" s="61" t="e">
        <f>_xlfn.XLOOKUP(Tabla15[[#This Row],[nomdepto2]],Tabla21[LUGAR],Tabla21[CODLUGAR])</f>
        <v>#REF!</v>
      </c>
      <c r="T330">
        <v>510</v>
      </c>
    </row>
    <row r="331" spans="1:20">
      <c r="A331" s="61" t="s">
        <v>2463</v>
      </c>
      <c r="B331" s="61" t="s">
        <v>1210</v>
      </c>
      <c r="C331" s="61" t="s">
        <v>2496</v>
      </c>
      <c r="D331" s="61" t="str">
        <f>Tabla15[[#This Row],[cedula]]&amp;Tabla15[[#This Row],[prog]]&amp;LEFT(Tabla15[[#This Row],[TIPO]],3)</f>
        <v>0330014612711FIJ</v>
      </c>
      <c r="E331" s="61" t="e">
        <f>_xlfn.XLOOKUP(Tabla15[[#This Row],[CODIGO]],#REF!,#REF!,_xlfn.XLOOKUP(Tabla15[[#This Row],[CODIGO]],Tabla20[CODIGO],Tabla20[nombre],"BUSCAR"))</f>
        <v>#REF!</v>
      </c>
      <c r="F331" s="61" t="e">
        <f>_xlfn.XLOOKUP(Tabla15[[#This Row],[CODIGO]],#REF!,#REF!,_xlfn.XLOOKUP(Tabla15[[#This Row],[CODIGO]],Tabla20[CODIGO],Tabla20[cargo],"BUSCAR"))</f>
        <v>#REF!</v>
      </c>
      <c r="G331" s="110" t="e">
        <f>_xlfn.XLOOKUP(Tabla15[[#This Row],[cedula]],#REF!,#REF!,"X")</f>
        <v>#REF!</v>
      </c>
      <c r="H331" s="61" t="str">
        <f>_xlfn.XLOOKUP(Tabla15[[#This Row],[ctapresup]],TBLTIPO[cta],TBLTIPO[Tipo Empleado])</f>
        <v>FIJO</v>
      </c>
      <c r="I331" s="92" t="str">
        <f>_xlfn.XLOOKUP(Tabla15[[#This Row],[cedula]],TCARRERA[CEDULA],TCARRERA[CATEGORIA DEL SERVIDOR],0)</f>
        <v>CARRERA ADMINISTRATIVA</v>
      </c>
      <c r="J3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1" s="61" t="str">
        <f>IF(ISTEXT(Tabla15[[#This Row],[CARRERA]]),Tabla15[[#This Row],[CARRERA]],Tabla15[[#This Row],[STATUS_01]])</f>
        <v>CARRERA ADMINISTRATIVA</v>
      </c>
      <c r="L331" s="78">
        <f>_xlfn.XLOOKUP(Tabla15[[#This Row],[CODIGO]],Tabla20[CODIGO],Tabla20[sbruto])</f>
        <v>21850.63</v>
      </c>
      <c r="M331" s="82">
        <f>_xlfn.XLOOKUP(Tabla15[[#This Row],[CODIGO]],Tabla20[CODIGO],Tabla20[Otros Descuentos])</f>
        <v>375</v>
      </c>
      <c r="N331" s="78">
        <f>_xlfn.XLOOKUP(Tabla15[[#This Row],[CODIGO]],Tabla20[CODIGO],Tabla20[sneto])</f>
        <v>20184.259999999998</v>
      </c>
      <c r="O331" s="78" t="str">
        <f>_xlfn.XLOOKUP(Tabla15[[#This Row],[CODIGO]],Tabla20[CODIGO],Tabla20[PERIODO])</f>
        <v>08-2023</v>
      </c>
      <c r="P331" s="41">
        <f>Tabla15[[#This Row],[sbruto]]-SUM(Tabla15[[#This Row],[ISR]:[AFP]])-Tabla15[[#This Row],[SNETO]]</f>
        <v>1291.3700000000026</v>
      </c>
      <c r="Q331" s="41">
        <f>_xlfn.XLOOKUP(Tabla15[[#This Row],[CODIGO]],Tabla20[CODIGO],Tabla20[ADP])</f>
        <v>0</v>
      </c>
      <c r="R331" s="61" t="str">
        <f>_xlfn.XLOOKUP(Tabla15[[#This Row],[cedula]],EMPXSEXO[NODOC],EMPXSEXO[GENERO])</f>
        <v>F</v>
      </c>
      <c r="S331" s="61" t="e">
        <f>_xlfn.XLOOKUP(Tabla15[[#This Row],[nomdepto2]],Tabla21[LUGAR],Tabla21[CODLUGAR])</f>
        <v>#REF!</v>
      </c>
      <c r="T331">
        <v>480</v>
      </c>
    </row>
    <row r="332" spans="1:20">
      <c r="A332" s="61" t="s">
        <v>2463</v>
      </c>
      <c r="B332" s="61" t="s">
        <v>1174</v>
      </c>
      <c r="C332" s="61" t="s">
        <v>2496</v>
      </c>
      <c r="D332" s="61" t="str">
        <f>Tabla15[[#This Row],[cedula]]&amp;Tabla15[[#This Row],[prog]]&amp;LEFT(Tabla15[[#This Row],[TIPO]],3)</f>
        <v>0010733692711FIJ</v>
      </c>
      <c r="E332" s="61" t="e">
        <f>_xlfn.XLOOKUP(Tabla15[[#This Row],[CODIGO]],#REF!,#REF!,_xlfn.XLOOKUP(Tabla15[[#This Row],[CODIGO]],Tabla20[CODIGO],Tabla20[nombre],"BUSCAR"))</f>
        <v>#REF!</v>
      </c>
      <c r="F332" s="61" t="e">
        <f>_xlfn.XLOOKUP(Tabla15[[#This Row],[CODIGO]],#REF!,#REF!,_xlfn.XLOOKUP(Tabla15[[#This Row],[CODIGO]],Tabla20[CODIGO],Tabla20[cargo],"BUSCAR"))</f>
        <v>#REF!</v>
      </c>
      <c r="G332" s="110" t="e">
        <f>_xlfn.XLOOKUP(Tabla15[[#This Row],[cedula]],#REF!,#REF!,"X")</f>
        <v>#REF!</v>
      </c>
      <c r="H332" s="61" t="str">
        <f>_xlfn.XLOOKUP(Tabla15[[#This Row],[ctapresup]],TBLTIPO[cta],TBLTIPO[Tipo Empleado])</f>
        <v>FIJO</v>
      </c>
      <c r="I332" s="92" t="str">
        <f>_xlfn.XLOOKUP(Tabla15[[#This Row],[cedula]],TCARRERA[CEDULA],TCARRERA[CATEGORIA DEL SERVIDOR],0)</f>
        <v>CARRERA ADMINISTRATIVA</v>
      </c>
      <c r="J3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2" s="61" t="str">
        <f>IF(ISTEXT(Tabla15[[#This Row],[CARRERA]]),Tabla15[[#This Row],[CARRERA]],Tabla15[[#This Row],[STATUS_01]])</f>
        <v>CARRERA ADMINISTRATIVA</v>
      </c>
      <c r="L332" s="78">
        <f>_xlfn.XLOOKUP(Tabla15[[#This Row],[CODIGO]],Tabla20[CODIGO],Tabla20[sbruto])</f>
        <v>20900.61</v>
      </c>
      <c r="M332" s="82">
        <f>_xlfn.XLOOKUP(Tabla15[[#This Row],[CODIGO]],Tabla20[CODIGO],Tabla20[Otros Descuentos])</f>
        <v>7204.02</v>
      </c>
      <c r="N332" s="78">
        <f>_xlfn.XLOOKUP(Tabla15[[#This Row],[CODIGO]],Tabla20[CODIGO],Tabla20[sneto])</f>
        <v>12461.36</v>
      </c>
      <c r="O332" s="78" t="str">
        <f>_xlfn.XLOOKUP(Tabla15[[#This Row],[CODIGO]],Tabla20[CODIGO],Tabla20[PERIODO])</f>
        <v>08-2023</v>
      </c>
      <c r="P332" s="41">
        <f>Tabla15[[#This Row],[sbruto]]-SUM(Tabla15[[#This Row],[ISR]:[AFP]])-Tabla15[[#This Row],[SNETO]]</f>
        <v>1235.2299999999996</v>
      </c>
      <c r="Q332" s="41">
        <f>_xlfn.XLOOKUP(Tabla15[[#This Row],[CODIGO]],Tabla20[CODIGO],Tabla20[ADP])</f>
        <v>0</v>
      </c>
      <c r="R332" s="61" t="str">
        <f>_xlfn.XLOOKUP(Tabla15[[#This Row],[cedula]],EMPXSEXO[NODOC],EMPXSEXO[GENERO])</f>
        <v>F</v>
      </c>
      <c r="S332" s="61" t="e">
        <f>_xlfn.XLOOKUP(Tabla15[[#This Row],[nomdepto2]],Tabla21[LUGAR],Tabla21[CODLUGAR])</f>
        <v>#REF!</v>
      </c>
      <c r="T332">
        <v>438</v>
      </c>
    </row>
    <row r="333" spans="1:20">
      <c r="A333" s="61" t="s">
        <v>2463</v>
      </c>
      <c r="B333" s="61" t="s">
        <v>3365</v>
      </c>
      <c r="C333" s="61" t="s">
        <v>2496</v>
      </c>
      <c r="D333" s="61" t="str">
        <f>Tabla15[[#This Row],[cedula]]&amp;Tabla15[[#This Row],[prog]]&amp;LEFT(Tabla15[[#This Row],[TIPO]],3)</f>
        <v>0011707585311FIJ</v>
      </c>
      <c r="E333" s="61" t="e">
        <f>_xlfn.XLOOKUP(Tabla15[[#This Row],[CODIGO]],#REF!,#REF!,_xlfn.XLOOKUP(Tabla15[[#This Row],[CODIGO]],Tabla20[CODIGO],Tabla20[nombre],"BUSCAR"))</f>
        <v>#REF!</v>
      </c>
      <c r="F333" s="61" t="e">
        <f>_xlfn.XLOOKUP(Tabla15[[#This Row],[CODIGO]],#REF!,#REF!,_xlfn.XLOOKUP(Tabla15[[#This Row],[CODIGO]],Tabla20[CODIGO],Tabla20[cargo],"BUSCAR"))</f>
        <v>#REF!</v>
      </c>
      <c r="G333" s="110" t="e">
        <f>_xlfn.XLOOKUP(Tabla15[[#This Row],[cedula]],#REF!,#REF!,"X")</f>
        <v>#REF!</v>
      </c>
      <c r="H333" s="61" t="str">
        <f>_xlfn.XLOOKUP(Tabla15[[#This Row],[ctapresup]],TBLTIPO[cta],TBLTIPO[Tipo Empleado])</f>
        <v>FIJO</v>
      </c>
      <c r="I333" s="92">
        <f>_xlfn.XLOOKUP(Tabla15[[#This Row],[cedula]],TCARRERA[CEDULA],TCARRERA[CATEGORIA DEL SERVIDOR],0)</f>
        <v>0</v>
      </c>
      <c r="J3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3" s="61" t="e">
        <f>IF(ISTEXT(Tabla15[[#This Row],[CARRERA]]),Tabla15[[#This Row],[CARRERA]],Tabla15[[#This Row],[STATUS_01]])</f>
        <v>#REF!</v>
      </c>
      <c r="L333" s="78">
        <f>_xlfn.XLOOKUP(Tabla15[[#This Row],[CODIGO]],Tabla20[CODIGO],Tabla20[sbruto])</f>
        <v>20000</v>
      </c>
      <c r="M333" s="82">
        <f>_xlfn.XLOOKUP(Tabla15[[#This Row],[CODIGO]],Tabla20[CODIGO],Tabla20[Otros Descuentos])</f>
        <v>1671</v>
      </c>
      <c r="N333" s="81">
        <f>_xlfn.XLOOKUP(Tabla15[[#This Row],[CODIGO]],Tabla20[CODIGO],Tabla20[sneto])</f>
        <v>17147</v>
      </c>
      <c r="O333" s="81" t="str">
        <f>_xlfn.XLOOKUP(Tabla15[[#This Row],[CODIGO]],Tabla20[CODIGO],Tabla20[PERIODO])</f>
        <v>08-2023</v>
      </c>
      <c r="P333" s="41">
        <f>Tabla15[[#This Row],[sbruto]]-SUM(Tabla15[[#This Row],[ISR]:[AFP]])-Tabla15[[#This Row],[SNETO]]</f>
        <v>1182</v>
      </c>
      <c r="Q333" s="41">
        <f>_xlfn.XLOOKUP(Tabla15[[#This Row],[CODIGO]],Tabla20[CODIGO],Tabla20[ADP])</f>
        <v>0</v>
      </c>
      <c r="R333" s="61" t="str">
        <f>_xlfn.XLOOKUP(Tabla15[[#This Row],[cedula]],EMPXSEXO[NODOC],EMPXSEXO[GENERO])</f>
        <v>F</v>
      </c>
      <c r="S333" s="61" t="e">
        <f>_xlfn.XLOOKUP(Tabla15[[#This Row],[nomdepto2]],Tabla21[LUGAR],Tabla21[CODLUGAR])</f>
        <v>#REF!</v>
      </c>
      <c r="T333">
        <v>499</v>
      </c>
    </row>
    <row r="334" spans="1:20">
      <c r="A334" s="61" t="s">
        <v>2463</v>
      </c>
      <c r="B334" s="61" t="s">
        <v>1243</v>
      </c>
      <c r="C334" s="61" t="s">
        <v>2496</v>
      </c>
      <c r="D334" s="61" t="str">
        <f>Tabla15[[#This Row],[cedula]]&amp;Tabla15[[#This Row],[prog]]&amp;LEFT(Tabla15[[#This Row],[TIPO]],3)</f>
        <v>0010565308311FIJ</v>
      </c>
      <c r="E334" s="61" t="e">
        <f>_xlfn.XLOOKUP(Tabla15[[#This Row],[CODIGO]],#REF!,#REF!,_xlfn.XLOOKUP(Tabla15[[#This Row],[CODIGO]],Tabla20[CODIGO],Tabla20[nombre],"BUSCAR"))</f>
        <v>#REF!</v>
      </c>
      <c r="F334" s="61" t="e">
        <f>_xlfn.XLOOKUP(Tabla15[[#This Row],[CODIGO]],#REF!,#REF!,_xlfn.XLOOKUP(Tabla15[[#This Row],[CODIGO]],Tabla20[CODIGO],Tabla20[cargo],"BUSCAR"))</f>
        <v>#REF!</v>
      </c>
      <c r="G334" s="110" t="e">
        <f>_xlfn.XLOOKUP(Tabla15[[#This Row],[cedula]],#REF!,#REF!,"X")</f>
        <v>#REF!</v>
      </c>
      <c r="H334" s="61" t="str">
        <f>_xlfn.XLOOKUP(Tabla15[[#This Row],[ctapresup]],TBLTIPO[cta],TBLTIPO[Tipo Empleado])</f>
        <v>FIJO</v>
      </c>
      <c r="I334" s="92" t="str">
        <f>_xlfn.XLOOKUP(Tabla15[[#This Row],[cedula]],TCARRERA[CEDULA],TCARRERA[CATEGORIA DEL SERVIDOR],0)</f>
        <v>CARRERA ADMINISTRATIVA</v>
      </c>
      <c r="J3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4" s="61" t="str">
        <f>IF(ISTEXT(Tabla15[[#This Row],[CARRERA]]),Tabla15[[#This Row],[CARRERA]],Tabla15[[#This Row],[STATUS_01]])</f>
        <v>CARRERA ADMINISTRATIVA</v>
      </c>
      <c r="L334" s="78">
        <f>_xlfn.XLOOKUP(Tabla15[[#This Row],[CODIGO]],Tabla20[CODIGO],Tabla20[sbruto])</f>
        <v>18240.53</v>
      </c>
      <c r="M334" s="82">
        <f>_xlfn.XLOOKUP(Tabla15[[#This Row],[CODIGO]],Tabla20[CODIGO],Tabla20[Otros Descuentos])</f>
        <v>375</v>
      </c>
      <c r="N334" s="78">
        <f>_xlfn.XLOOKUP(Tabla15[[#This Row],[CODIGO]],Tabla20[CODIGO],Tabla20[sneto])</f>
        <v>16787.52</v>
      </c>
      <c r="O334" s="78" t="str">
        <f>_xlfn.XLOOKUP(Tabla15[[#This Row],[CODIGO]],Tabla20[CODIGO],Tabla20[PERIODO])</f>
        <v>08-2023</v>
      </c>
      <c r="P334" s="41">
        <f>Tabla15[[#This Row],[sbruto]]-SUM(Tabla15[[#This Row],[ISR]:[AFP]])-Tabla15[[#This Row],[SNETO]]</f>
        <v>1078.0099999999984</v>
      </c>
      <c r="Q334" s="41">
        <f>_xlfn.XLOOKUP(Tabla15[[#This Row],[CODIGO]],Tabla20[CODIGO],Tabla20[ADP])</f>
        <v>0</v>
      </c>
      <c r="R334" s="61" t="str">
        <f>_xlfn.XLOOKUP(Tabla15[[#This Row],[cedula]],EMPXSEXO[NODOC],EMPXSEXO[GENERO])</f>
        <v>M</v>
      </c>
      <c r="S334" s="61" t="e">
        <f>_xlfn.XLOOKUP(Tabla15[[#This Row],[nomdepto2]],Tabla21[LUGAR],Tabla21[CODLUGAR])</f>
        <v>#REF!</v>
      </c>
      <c r="T334">
        <v>504</v>
      </c>
    </row>
    <row r="335" spans="1:20">
      <c r="A335" s="61" t="s">
        <v>2463</v>
      </c>
      <c r="B335" s="61" t="s">
        <v>1170</v>
      </c>
      <c r="C335" s="61" t="s">
        <v>2496</v>
      </c>
      <c r="D335" s="61" t="str">
        <f>Tabla15[[#This Row],[cedula]]&amp;Tabla15[[#This Row],[prog]]&amp;LEFT(Tabla15[[#This Row],[TIPO]],3)</f>
        <v>0010552296511FIJ</v>
      </c>
      <c r="E335" s="61" t="e">
        <f>_xlfn.XLOOKUP(Tabla15[[#This Row],[CODIGO]],#REF!,#REF!,_xlfn.XLOOKUP(Tabla15[[#This Row],[CODIGO]],Tabla20[CODIGO],Tabla20[nombre],"BUSCAR"))</f>
        <v>#REF!</v>
      </c>
      <c r="F335" s="61" t="e">
        <f>_xlfn.XLOOKUP(Tabla15[[#This Row],[CODIGO]],#REF!,#REF!,_xlfn.XLOOKUP(Tabla15[[#This Row],[CODIGO]],Tabla20[CODIGO],Tabla20[cargo],"BUSCAR"))</f>
        <v>#REF!</v>
      </c>
      <c r="G335" s="110" t="e">
        <f>_xlfn.XLOOKUP(Tabla15[[#This Row],[cedula]],#REF!,#REF!,"X")</f>
        <v>#REF!</v>
      </c>
      <c r="H335" s="61" t="str">
        <f>_xlfn.XLOOKUP(Tabla15[[#This Row],[ctapresup]],TBLTIPO[cta],TBLTIPO[Tipo Empleado])</f>
        <v>FIJO</v>
      </c>
      <c r="I335" s="92" t="str">
        <f>_xlfn.XLOOKUP(Tabla15[[#This Row],[cedula]],TCARRERA[CEDULA],TCARRERA[CATEGORIA DEL SERVIDOR],0)</f>
        <v>CARRERA ADMINISTRATIVA</v>
      </c>
      <c r="J3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5" s="61" t="str">
        <f>IF(ISTEXT(Tabla15[[#This Row],[CARRERA]]),Tabla15[[#This Row],[CARRERA]],Tabla15[[#This Row],[STATUS_01]])</f>
        <v>CARRERA ADMINISTRATIVA</v>
      </c>
      <c r="L335" s="78">
        <f>_xlfn.XLOOKUP(Tabla15[[#This Row],[CODIGO]],Tabla20[CODIGO],Tabla20[sbruto])</f>
        <v>14550.36</v>
      </c>
      <c r="M335" s="81">
        <f>_xlfn.XLOOKUP(Tabla15[[#This Row],[CODIGO]],Tabla20[CODIGO],Tabla20[Otros Descuentos])</f>
        <v>2621</v>
      </c>
      <c r="N335" s="78">
        <f>_xlfn.XLOOKUP(Tabla15[[#This Row],[CODIGO]],Tabla20[CODIGO],Tabla20[sneto])</f>
        <v>11069.43</v>
      </c>
      <c r="O335" s="78" t="str">
        <f>_xlfn.XLOOKUP(Tabla15[[#This Row],[CODIGO]],Tabla20[CODIGO],Tabla20[PERIODO])</f>
        <v>08-2023</v>
      </c>
      <c r="P335" s="41">
        <f>Tabla15[[#This Row],[sbruto]]-SUM(Tabla15[[#This Row],[ISR]:[AFP]])-Tabla15[[#This Row],[SNETO]]</f>
        <v>859.93000000000029</v>
      </c>
      <c r="Q335" s="41">
        <f>_xlfn.XLOOKUP(Tabla15[[#This Row],[CODIGO]],Tabla20[CODIGO],Tabla20[ADP])</f>
        <v>0</v>
      </c>
      <c r="R335" s="61" t="str">
        <f>_xlfn.XLOOKUP(Tabla15[[#This Row],[cedula]],EMPXSEXO[NODOC],EMPXSEXO[GENERO])</f>
        <v>F</v>
      </c>
      <c r="S335" s="61" t="e">
        <f>_xlfn.XLOOKUP(Tabla15[[#This Row],[nomdepto2]],Tabla21[LUGAR],Tabla21[CODLUGAR])</f>
        <v>#REF!</v>
      </c>
      <c r="T335">
        <v>434</v>
      </c>
    </row>
    <row r="336" spans="1:20">
      <c r="A336" s="61" t="s">
        <v>2463</v>
      </c>
      <c r="B336" s="61" t="s">
        <v>1960</v>
      </c>
      <c r="C336" s="61" t="s">
        <v>2496</v>
      </c>
      <c r="D336" s="61" t="str">
        <f>Tabla15[[#This Row],[cedula]]&amp;Tabla15[[#This Row],[prog]]&amp;LEFT(Tabla15[[#This Row],[TIPO]],3)</f>
        <v>0010001655911FIJ</v>
      </c>
      <c r="E336" s="61" t="e">
        <f>_xlfn.XLOOKUP(Tabla15[[#This Row],[CODIGO]],#REF!,#REF!,_xlfn.XLOOKUP(Tabla15[[#This Row],[CODIGO]],Tabla20[CODIGO],Tabla20[nombre],"BUSCAR"))</f>
        <v>#REF!</v>
      </c>
      <c r="F336" s="61" t="e">
        <f>_xlfn.XLOOKUP(Tabla15[[#This Row],[CODIGO]],#REF!,#REF!,_xlfn.XLOOKUP(Tabla15[[#This Row],[CODIGO]],Tabla20[CODIGO],Tabla20[cargo],"BUSCAR"))</f>
        <v>#REF!</v>
      </c>
      <c r="G336" s="110" t="e">
        <f>_xlfn.XLOOKUP(Tabla15[[#This Row],[cedula]],#REF!,#REF!,"X")</f>
        <v>#REF!</v>
      </c>
      <c r="H336" s="61" t="str">
        <f>_xlfn.XLOOKUP(Tabla15[[#This Row],[ctapresup]],TBLTIPO[cta],TBLTIPO[Tipo Empleado])</f>
        <v>FIJO</v>
      </c>
      <c r="I336" s="92">
        <f>_xlfn.XLOOKUP(Tabla15[[#This Row],[cedula]],TCARRERA[CEDULA],TCARRERA[CATEGORIA DEL SERVIDOR],0)</f>
        <v>0</v>
      </c>
      <c r="J3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6" s="61" t="e">
        <f>IF(ISTEXT(Tabla15[[#This Row],[CARRERA]]),Tabla15[[#This Row],[CARRERA]],Tabla15[[#This Row],[STATUS_01]])</f>
        <v>#REF!</v>
      </c>
      <c r="L336" s="78">
        <f>_xlfn.XLOOKUP(Tabla15[[#This Row],[CODIGO]],Tabla20[CODIGO],Tabla20[sbruto])</f>
        <v>13300.39</v>
      </c>
      <c r="M336" s="79">
        <f>_xlfn.XLOOKUP(Tabla15[[#This Row],[CODIGO]],Tabla20[CODIGO],Tabla20[Otros Descuentos])</f>
        <v>2485.3000000000002</v>
      </c>
      <c r="N336" s="78">
        <f>_xlfn.XLOOKUP(Tabla15[[#This Row],[CODIGO]],Tabla20[CODIGO],Tabla20[sneto])</f>
        <v>10029.040000000001</v>
      </c>
      <c r="O336" s="78" t="str">
        <f>_xlfn.XLOOKUP(Tabla15[[#This Row],[CODIGO]],Tabla20[CODIGO],Tabla20[PERIODO])</f>
        <v>08-2023</v>
      </c>
      <c r="P336" s="41">
        <f>Tabla15[[#This Row],[sbruto]]-SUM(Tabla15[[#This Row],[ISR]:[AFP]])-Tabla15[[#This Row],[SNETO]]</f>
        <v>786.04999999999927</v>
      </c>
      <c r="Q336" s="41">
        <f>_xlfn.XLOOKUP(Tabla15[[#This Row],[CODIGO]],Tabla20[CODIGO],Tabla20[ADP])</f>
        <v>0</v>
      </c>
      <c r="R336" s="61" t="str">
        <f>_xlfn.XLOOKUP(Tabla15[[#This Row],[cedula]],EMPXSEXO[NODOC],EMPXSEXO[GENERO])</f>
        <v>F</v>
      </c>
      <c r="S336" s="61" t="e">
        <f>_xlfn.XLOOKUP(Tabla15[[#This Row],[nomdepto2]],Tabla21[LUGAR],Tabla21[CODLUGAR])</f>
        <v>#REF!</v>
      </c>
      <c r="T336">
        <v>450</v>
      </c>
    </row>
    <row r="337" spans="1:20">
      <c r="A337" s="61" t="s">
        <v>2463</v>
      </c>
      <c r="B337" s="61" t="s">
        <v>1998</v>
      </c>
      <c r="C337" s="61" t="s">
        <v>2496</v>
      </c>
      <c r="D337" s="61" t="str">
        <f>Tabla15[[#This Row],[cedula]]&amp;Tabla15[[#This Row],[prog]]&amp;LEFT(Tabla15[[#This Row],[TIPO]],3)</f>
        <v>0011213443211FIJ</v>
      </c>
      <c r="E337" s="61" t="e">
        <f>_xlfn.XLOOKUP(Tabla15[[#This Row],[CODIGO]],#REF!,#REF!,_xlfn.XLOOKUP(Tabla15[[#This Row],[CODIGO]],Tabla20[CODIGO],Tabla20[nombre],"BUSCAR"))</f>
        <v>#REF!</v>
      </c>
      <c r="F337" s="61" t="e">
        <f>_xlfn.XLOOKUP(Tabla15[[#This Row],[CODIGO]],#REF!,#REF!,_xlfn.XLOOKUP(Tabla15[[#This Row],[CODIGO]],Tabla20[CODIGO],Tabla20[cargo],"BUSCAR"))</f>
        <v>#REF!</v>
      </c>
      <c r="G337" s="110" t="e">
        <f>_xlfn.XLOOKUP(Tabla15[[#This Row],[cedula]],#REF!,#REF!,"X")</f>
        <v>#REF!</v>
      </c>
      <c r="H337" s="61" t="str">
        <f>_xlfn.XLOOKUP(Tabla15[[#This Row],[ctapresup]],TBLTIPO[cta],TBLTIPO[Tipo Empleado])</f>
        <v>FIJO</v>
      </c>
      <c r="I337" s="92">
        <f>_xlfn.XLOOKUP(Tabla15[[#This Row],[cedula]],TCARRERA[CEDULA],TCARRERA[CATEGORIA DEL SERVIDOR],0)</f>
        <v>0</v>
      </c>
      <c r="J3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7" s="61" t="e">
        <f>IF(ISTEXT(Tabla15[[#This Row],[CARRERA]]),Tabla15[[#This Row],[CARRERA]],Tabla15[[#This Row],[STATUS_01]])</f>
        <v>#REF!</v>
      </c>
      <c r="L337" s="78">
        <f>_xlfn.XLOOKUP(Tabla15[[#This Row],[CODIGO]],Tabla20[CODIGO],Tabla20[sbruto])</f>
        <v>13110.38</v>
      </c>
      <c r="M337" s="82">
        <f>_xlfn.XLOOKUP(Tabla15[[#This Row],[CODIGO]],Tabla20[CODIGO],Tabla20[Otros Descuentos])</f>
        <v>975</v>
      </c>
      <c r="N337" s="78">
        <f>_xlfn.XLOOKUP(Tabla15[[#This Row],[CODIGO]],Tabla20[CODIGO],Tabla20[sneto])</f>
        <v>11360.55</v>
      </c>
      <c r="O337" s="78" t="str">
        <f>_xlfn.XLOOKUP(Tabla15[[#This Row],[CODIGO]],Tabla20[CODIGO],Tabla20[PERIODO])</f>
        <v>08-2023</v>
      </c>
      <c r="P337" s="41">
        <f>Tabla15[[#This Row],[sbruto]]-SUM(Tabla15[[#This Row],[ISR]:[AFP]])-Tabla15[[#This Row],[SNETO]]</f>
        <v>774.82999999999993</v>
      </c>
      <c r="Q337" s="41">
        <f>_xlfn.XLOOKUP(Tabla15[[#This Row],[CODIGO]],Tabla20[CODIGO],Tabla20[ADP])</f>
        <v>0</v>
      </c>
      <c r="R337" s="61" t="str">
        <f>_xlfn.XLOOKUP(Tabla15[[#This Row],[cedula]],EMPXSEXO[NODOC],EMPXSEXO[GENERO])</f>
        <v>M</v>
      </c>
      <c r="S337" s="61" t="e">
        <f>_xlfn.XLOOKUP(Tabla15[[#This Row],[nomdepto2]],Tabla21[LUGAR],Tabla21[CODLUGAR])</f>
        <v>#REF!</v>
      </c>
      <c r="T337">
        <v>516</v>
      </c>
    </row>
    <row r="338" spans="1:20">
      <c r="A338" s="61" t="s">
        <v>2463</v>
      </c>
      <c r="B338" s="61" t="s">
        <v>1257</v>
      </c>
      <c r="C338" s="61" t="s">
        <v>2496</v>
      </c>
      <c r="D338" s="61" t="str">
        <f>Tabla15[[#This Row],[cedula]]&amp;Tabla15[[#This Row],[prog]]&amp;LEFT(Tabla15[[#This Row],[TIPO]],3)</f>
        <v>0011493883011FIJ</v>
      </c>
      <c r="E338" s="61" t="e">
        <f>_xlfn.XLOOKUP(Tabla15[[#This Row],[CODIGO]],#REF!,#REF!,_xlfn.XLOOKUP(Tabla15[[#This Row],[CODIGO]],Tabla20[CODIGO],Tabla20[nombre],"BUSCAR"))</f>
        <v>#REF!</v>
      </c>
      <c r="F338" s="61" t="e">
        <f>_xlfn.XLOOKUP(Tabla15[[#This Row],[CODIGO]],#REF!,#REF!,_xlfn.XLOOKUP(Tabla15[[#This Row],[CODIGO]],Tabla20[CODIGO],Tabla20[cargo],"BUSCAR"))</f>
        <v>#REF!</v>
      </c>
      <c r="G338" s="110" t="e">
        <f>_xlfn.XLOOKUP(Tabla15[[#This Row],[cedula]],#REF!,#REF!,"X")</f>
        <v>#REF!</v>
      </c>
      <c r="H338" s="61" t="str">
        <f>_xlfn.XLOOKUP(Tabla15[[#This Row],[ctapresup]],TBLTIPO[cta],TBLTIPO[Tipo Empleado])</f>
        <v>FIJO</v>
      </c>
      <c r="I338" s="92" t="str">
        <f>_xlfn.XLOOKUP(Tabla15[[#This Row],[cedula]],TCARRERA[CEDULA],TCARRERA[CATEGORIA DEL SERVIDOR],0)</f>
        <v>CARRERA ADMINISTRATIVA</v>
      </c>
      <c r="J3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8" s="61" t="str">
        <f>IF(ISTEXT(Tabla15[[#This Row],[CARRERA]]),Tabla15[[#This Row],[CARRERA]],Tabla15[[#This Row],[STATUS_01]])</f>
        <v>CARRERA ADMINISTRATIVA</v>
      </c>
      <c r="L338" s="78">
        <f>_xlfn.XLOOKUP(Tabla15[[#This Row],[CODIGO]],Tabla20[CODIGO],Tabla20[sbruto])</f>
        <v>12350.36</v>
      </c>
      <c r="M338" s="82">
        <f>_xlfn.XLOOKUP(Tabla15[[#This Row],[CODIGO]],Tabla20[CODIGO],Tabla20[Otros Descuentos])</f>
        <v>1652.45</v>
      </c>
      <c r="N338" s="78">
        <f>_xlfn.XLOOKUP(Tabla15[[#This Row],[CODIGO]],Tabla20[CODIGO],Tabla20[sneto])</f>
        <v>9968</v>
      </c>
      <c r="O338" s="78" t="str">
        <f>_xlfn.XLOOKUP(Tabla15[[#This Row],[CODIGO]],Tabla20[CODIGO],Tabla20[PERIODO])</f>
        <v>08-2023</v>
      </c>
      <c r="P338" s="41">
        <f>Tabla15[[#This Row],[sbruto]]-SUM(Tabla15[[#This Row],[ISR]:[AFP]])-Tabla15[[#This Row],[SNETO]]</f>
        <v>729.90999999999985</v>
      </c>
      <c r="Q338" s="41">
        <f>_xlfn.XLOOKUP(Tabla15[[#This Row],[CODIGO]],Tabla20[CODIGO],Tabla20[ADP])</f>
        <v>0</v>
      </c>
      <c r="R338" s="61" t="str">
        <f>_xlfn.XLOOKUP(Tabla15[[#This Row],[cedula]],EMPXSEXO[NODOC],EMPXSEXO[GENERO])</f>
        <v>F</v>
      </c>
      <c r="S338" s="61" t="e">
        <f>_xlfn.XLOOKUP(Tabla15[[#This Row],[nomdepto2]],Tabla21[LUGAR],Tabla21[CODLUGAR])</f>
        <v>#REF!</v>
      </c>
      <c r="T338">
        <v>523</v>
      </c>
    </row>
    <row r="339" spans="1:20">
      <c r="A339" s="61" t="s">
        <v>2463</v>
      </c>
      <c r="B339" s="61" t="s">
        <v>1169</v>
      </c>
      <c r="C339" s="61" t="s">
        <v>2496</v>
      </c>
      <c r="D339" s="61" t="str">
        <f>Tabla15[[#This Row],[cedula]]&amp;Tabla15[[#This Row],[prog]]&amp;LEFT(Tabla15[[#This Row],[TIPO]],3)</f>
        <v>0011580537611FIJ</v>
      </c>
      <c r="E339" s="61" t="e">
        <f>_xlfn.XLOOKUP(Tabla15[[#This Row],[CODIGO]],#REF!,#REF!,_xlfn.XLOOKUP(Tabla15[[#This Row],[CODIGO]],Tabla20[CODIGO],Tabla20[nombre],"BUSCAR"))</f>
        <v>#REF!</v>
      </c>
      <c r="F339" s="61" t="e">
        <f>_xlfn.XLOOKUP(Tabla15[[#This Row],[CODIGO]],#REF!,#REF!,_xlfn.XLOOKUP(Tabla15[[#This Row],[CODIGO]],Tabla20[CODIGO],Tabla20[cargo],"BUSCAR"))</f>
        <v>#REF!</v>
      </c>
      <c r="G339" s="110" t="e">
        <f>_xlfn.XLOOKUP(Tabla15[[#This Row],[cedula]],#REF!,#REF!,"X")</f>
        <v>#REF!</v>
      </c>
      <c r="H339" s="61" t="str">
        <f>_xlfn.XLOOKUP(Tabla15[[#This Row],[ctapresup]],TBLTIPO[cta],TBLTIPO[Tipo Empleado])</f>
        <v>FIJO</v>
      </c>
      <c r="I339" s="92" t="str">
        <f>_xlfn.XLOOKUP(Tabla15[[#This Row],[cedula]],TCARRERA[CEDULA],TCARRERA[CATEGORIA DEL SERVIDOR],0)</f>
        <v>CARRERA ADMINISTRATIVA</v>
      </c>
      <c r="J3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39" s="61" t="str">
        <f>IF(ISTEXT(Tabla15[[#This Row],[CARRERA]]),Tabla15[[#This Row],[CARRERA]],Tabla15[[#This Row],[STATUS_01]])</f>
        <v>CARRERA ADMINISTRATIVA</v>
      </c>
      <c r="L339" s="78">
        <f>_xlfn.XLOOKUP(Tabla15[[#This Row],[CODIGO]],Tabla20[CODIGO],Tabla20[sbruto])</f>
        <v>10000</v>
      </c>
      <c r="M339" s="82">
        <f>_xlfn.XLOOKUP(Tabla15[[#This Row],[CODIGO]],Tabla20[CODIGO],Tabla20[Otros Descuentos])</f>
        <v>1652.45</v>
      </c>
      <c r="N339" s="81">
        <f>_xlfn.XLOOKUP(Tabla15[[#This Row],[CODIGO]],Tabla20[CODIGO],Tabla20[sneto])</f>
        <v>7756.55</v>
      </c>
      <c r="O339" s="81" t="str">
        <f>_xlfn.XLOOKUP(Tabla15[[#This Row],[CODIGO]],Tabla20[CODIGO],Tabla20[PERIODO])</f>
        <v>08-2023</v>
      </c>
      <c r="P339" s="41">
        <f>Tabla15[[#This Row],[sbruto]]-SUM(Tabla15[[#This Row],[ISR]:[AFP]])-Tabla15[[#This Row],[SNETO]]</f>
        <v>591</v>
      </c>
      <c r="Q339" s="41">
        <f>_xlfn.XLOOKUP(Tabla15[[#This Row],[CODIGO]],Tabla20[CODIGO],Tabla20[ADP])</f>
        <v>0</v>
      </c>
      <c r="R339" s="61" t="str">
        <f>_xlfn.XLOOKUP(Tabla15[[#This Row],[cedula]],EMPXSEXO[NODOC],EMPXSEXO[GENERO])</f>
        <v>M</v>
      </c>
      <c r="S339" s="61" t="e">
        <f>_xlfn.XLOOKUP(Tabla15[[#This Row],[nomdepto2]],Tabla21[LUGAR],Tabla21[CODLUGAR])</f>
        <v>#REF!</v>
      </c>
      <c r="T339">
        <v>433</v>
      </c>
    </row>
    <row r="340" spans="1:20">
      <c r="A340" s="61" t="s">
        <v>2463</v>
      </c>
      <c r="B340" s="61" t="s">
        <v>1771</v>
      </c>
      <c r="C340" s="61" t="s">
        <v>2493</v>
      </c>
      <c r="D340" s="61" t="str">
        <f>Tabla15[[#This Row],[cedula]]&amp;Tabla15[[#This Row],[prog]]&amp;LEFT(Tabla15[[#This Row],[TIPO]],3)</f>
        <v>0010203015201FIJ</v>
      </c>
      <c r="E340" s="61" t="e">
        <f>_xlfn.XLOOKUP(Tabla15[[#This Row],[CODIGO]],#REF!,#REF!,_xlfn.XLOOKUP(Tabla15[[#This Row],[CODIGO]],Tabla20[CODIGO],Tabla20[nombre],"BUSCAR"))</f>
        <v>#REF!</v>
      </c>
      <c r="F340" s="61" t="e">
        <f>_xlfn.XLOOKUP(Tabla15[[#This Row],[CODIGO]],#REF!,#REF!,_xlfn.XLOOKUP(Tabla15[[#This Row],[CODIGO]],Tabla20[CODIGO],Tabla20[cargo],"BUSCAR"))</f>
        <v>#REF!</v>
      </c>
      <c r="G340" s="110" t="e">
        <f>_xlfn.XLOOKUP(Tabla15[[#This Row],[cedula]],#REF!,#REF!,"X")</f>
        <v>#REF!</v>
      </c>
      <c r="H340" s="61" t="str">
        <f>_xlfn.XLOOKUP(Tabla15[[#This Row],[ctapresup]],TBLTIPO[cta],TBLTIPO[Tipo Empleado])</f>
        <v>FIJO</v>
      </c>
      <c r="I340" s="92">
        <f>_xlfn.XLOOKUP(Tabla15[[#This Row],[cedula]],TCARRERA[CEDULA],TCARRERA[CATEGORIA DEL SERVIDOR],0)</f>
        <v>0</v>
      </c>
      <c r="J3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0" s="61" t="e">
        <f>IF(ISTEXT(Tabla15[[#This Row],[CARRERA]]),Tabla15[[#This Row],[CARRERA]],Tabla15[[#This Row],[STATUS_01]])</f>
        <v>#REF!</v>
      </c>
      <c r="L340" s="78">
        <f>_xlfn.XLOOKUP(Tabla15[[#This Row],[CODIGO]],Tabla20[CODIGO],Tabla20[sbruto])</f>
        <v>145000</v>
      </c>
      <c r="M340" s="81">
        <f>_xlfn.XLOOKUP(Tabla15[[#This Row],[CODIGO]],Tabla20[CODIGO],Tabla20[Otros Descuentos])</f>
        <v>425</v>
      </c>
      <c r="N340" s="78">
        <f>_xlfn.XLOOKUP(Tabla15[[#This Row],[CODIGO]],Tabla20[CODIGO],Tabla20[sneto])</f>
        <v>113315.01</v>
      </c>
      <c r="O340" s="78" t="str">
        <f>_xlfn.XLOOKUP(Tabla15[[#This Row],[CODIGO]],Tabla20[CODIGO],Tabla20[PERIODO])</f>
        <v>08-2023</v>
      </c>
      <c r="P340" s="41">
        <f>Tabla15[[#This Row],[sbruto]]-SUM(Tabla15[[#This Row],[ISR]:[AFP]])-Tabla15[[#This Row],[SNETO]]</f>
        <v>31259.990000000005</v>
      </c>
      <c r="Q340" s="41">
        <f>_xlfn.XLOOKUP(Tabla15[[#This Row],[CODIGO]],Tabla20[CODIGO],Tabla20[ADP])</f>
        <v>0</v>
      </c>
      <c r="R340" s="61" t="str">
        <f>_xlfn.XLOOKUP(Tabla15[[#This Row],[cedula]],EMPXSEXO[NODOC],EMPXSEXO[GENERO])</f>
        <v>F</v>
      </c>
      <c r="S340" s="61" t="e">
        <f>_xlfn.XLOOKUP(Tabla15[[#This Row],[nomdepto2]],Tabla21[LUGAR],Tabla21[CODLUGAR])</f>
        <v>#REF!</v>
      </c>
      <c r="T340">
        <v>137</v>
      </c>
    </row>
    <row r="341" spans="1:20" hidden="1">
      <c r="A341" s="61" t="s">
        <v>2462</v>
      </c>
      <c r="B341" s="61" t="s">
        <v>2326</v>
      </c>
      <c r="C341" s="61" t="s">
        <v>2493</v>
      </c>
      <c r="D341" s="61" t="str">
        <f>Tabla15[[#This Row],[cedula]]&amp;Tabla15[[#This Row],[prog]]&amp;LEFT(Tabla15[[#This Row],[TIPO]],3)</f>
        <v>0230134705601TEM</v>
      </c>
      <c r="E341" s="61" t="e">
        <f>_xlfn.XLOOKUP(Tabla15[[#This Row],[CODIGO]],#REF!,#REF!,_xlfn.XLOOKUP(Tabla15[[#This Row],[CODIGO]],Tabla20[CODIGO],Tabla20[nombre],"BUSCAR"))</f>
        <v>#REF!</v>
      </c>
      <c r="F341" s="61" t="e">
        <f>_xlfn.XLOOKUP(Tabla15[[#This Row],[CODIGO]],#REF!,#REF!,_xlfn.XLOOKUP(Tabla15[[#This Row],[CODIGO]],Tabla20[CODIGO],Tabla20[cargo],"BUSCAR"))</f>
        <v>#REF!</v>
      </c>
      <c r="G341" s="110" t="e">
        <f>_xlfn.XLOOKUP(Tabla15[[#This Row],[cedula]],#REF!,#REF!,"X")</f>
        <v>#REF!</v>
      </c>
      <c r="H341" s="61" t="str">
        <f>_xlfn.XLOOKUP(Tabla15[[#This Row],[ctapresup]],TBLTIPO[cta],TBLTIPO[Tipo Empleado])</f>
        <v>TEMPORALES</v>
      </c>
      <c r="I341" s="92">
        <f>_xlfn.XLOOKUP(Tabla15[[#This Row],[cedula]],TCARRERA[CEDULA],TCARRERA[CATEGORIA DEL SERVIDOR],0)</f>
        <v>0</v>
      </c>
      <c r="J3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1" s="61" t="e">
        <f>IF(ISTEXT(Tabla15[[#This Row],[CARRERA]]),Tabla15[[#This Row],[CARRERA]],Tabla15[[#This Row],[STATUS_01]])</f>
        <v>#REF!</v>
      </c>
      <c r="L341" s="78">
        <f>_xlfn.XLOOKUP(Tabla15[[#This Row],[CODIGO]],Tabla20[CODIGO],Tabla20[sbruto])</f>
        <v>135000</v>
      </c>
      <c r="M341" s="81">
        <f>_xlfn.XLOOKUP(Tabla15[[#This Row],[CODIGO]],Tabla20[CODIGO],Tabla20[Otros Descuentos])</f>
        <v>25</v>
      </c>
      <c r="N341" s="78">
        <f>_xlfn.XLOOKUP(Tabla15[[#This Row],[CODIGO]],Tabla20[CODIGO],Tabla20[sneto])</f>
        <v>106658.26</v>
      </c>
      <c r="O341" s="78" t="str">
        <f>_xlfn.XLOOKUP(Tabla15[[#This Row],[CODIGO]],Tabla20[CODIGO],Tabla20[PERIODO])</f>
        <v>08-2023</v>
      </c>
      <c r="P341" s="41">
        <f>Tabla15[[#This Row],[sbruto]]-SUM(Tabla15[[#This Row],[ISR]:[AFP]])-Tabla15[[#This Row],[SNETO]]</f>
        <v>28316.740000000005</v>
      </c>
      <c r="Q341" s="41">
        <f>_xlfn.XLOOKUP(Tabla15[[#This Row],[CODIGO]],Tabla20[CODIGO],Tabla20[ADP])</f>
        <v>0</v>
      </c>
      <c r="R341" s="61" t="str">
        <f>_xlfn.XLOOKUP(Tabla15[[#This Row],[cedula]],EMPXSEXO[NODOC],EMPXSEXO[GENERO])</f>
        <v>F</v>
      </c>
      <c r="S341" s="61" t="e">
        <f>_xlfn.XLOOKUP(Tabla15[[#This Row],[nomdepto2]],Tabla21[LUGAR],Tabla21[CODLUGAR])</f>
        <v>#REF!</v>
      </c>
      <c r="T341">
        <v>1107</v>
      </c>
    </row>
    <row r="342" spans="1:20" hidden="1">
      <c r="A342" s="61" t="s">
        <v>2462</v>
      </c>
      <c r="B342" s="61" t="s">
        <v>2255</v>
      </c>
      <c r="C342" s="61" t="s">
        <v>2493</v>
      </c>
      <c r="D342" s="61" t="str">
        <f>Tabla15[[#This Row],[cedula]]&amp;Tabla15[[#This Row],[prog]]&amp;LEFT(Tabla15[[#This Row],[TIPO]],3)</f>
        <v>0010919272401TEM</v>
      </c>
      <c r="E342" s="61" t="e">
        <f>_xlfn.XLOOKUP(Tabla15[[#This Row],[CODIGO]],#REF!,#REF!,_xlfn.XLOOKUP(Tabla15[[#This Row],[CODIGO]],Tabla20[CODIGO],Tabla20[nombre],"BUSCAR"))</f>
        <v>#REF!</v>
      </c>
      <c r="F342" s="61" t="e">
        <f>_xlfn.XLOOKUP(Tabla15[[#This Row],[CODIGO]],#REF!,#REF!,_xlfn.XLOOKUP(Tabla15[[#This Row],[CODIGO]],Tabla20[CODIGO],Tabla20[cargo],"BUSCAR"))</f>
        <v>#REF!</v>
      </c>
      <c r="G342" s="110" t="e">
        <f>_xlfn.XLOOKUP(Tabla15[[#This Row],[cedula]],#REF!,#REF!,"X")</f>
        <v>#REF!</v>
      </c>
      <c r="H342" s="61" t="str">
        <f>_xlfn.XLOOKUP(Tabla15[[#This Row],[ctapresup]],TBLTIPO[cta],TBLTIPO[Tipo Empleado])</f>
        <v>TEMPORALES</v>
      </c>
      <c r="I342" s="92">
        <f>_xlfn.XLOOKUP(Tabla15[[#This Row],[cedula]],TCARRERA[CEDULA],TCARRERA[CATEGORIA DEL SERVIDOR],0)</f>
        <v>0</v>
      </c>
      <c r="J34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2" s="61" t="e">
        <f>IF(ISTEXT(Tabla15[[#This Row],[CARRERA]]),Tabla15[[#This Row],[CARRERA]],Tabla15[[#This Row],[STATUS_01]])</f>
        <v>#REF!</v>
      </c>
      <c r="L342" s="78">
        <f>_xlfn.XLOOKUP(Tabla15[[#This Row],[CODIGO]],Tabla20[CODIGO],Tabla20[sbruto])</f>
        <v>90000</v>
      </c>
      <c r="M342" s="79">
        <f>_xlfn.XLOOKUP(Tabla15[[#This Row],[CODIGO]],Tabla20[CODIGO],Tabla20[Otros Descuentos])</f>
        <v>25</v>
      </c>
      <c r="N342" s="78">
        <f>_xlfn.XLOOKUP(Tabla15[[#This Row],[CODIGO]],Tabla20[CODIGO],Tabla20[sneto])</f>
        <v>74902.880000000005</v>
      </c>
      <c r="O342" s="78" t="str">
        <f>_xlfn.XLOOKUP(Tabla15[[#This Row],[CODIGO]],Tabla20[CODIGO],Tabla20[PERIODO])</f>
        <v>08-2023</v>
      </c>
      <c r="P342" s="41">
        <f>Tabla15[[#This Row],[sbruto]]-SUM(Tabla15[[#This Row],[ISR]:[AFP]])-Tabla15[[#This Row],[SNETO]]</f>
        <v>15072.119999999995</v>
      </c>
      <c r="Q342" s="41">
        <f>_xlfn.XLOOKUP(Tabla15[[#This Row],[CODIGO]],Tabla20[CODIGO],Tabla20[ADP])</f>
        <v>0</v>
      </c>
      <c r="R342" s="61" t="str">
        <f>_xlfn.XLOOKUP(Tabla15[[#This Row],[cedula]],EMPXSEXO[NODOC],EMPXSEXO[GENERO])</f>
        <v>F</v>
      </c>
      <c r="S342" s="61" t="e">
        <f>_xlfn.XLOOKUP(Tabla15[[#This Row],[nomdepto2]],Tabla21[LUGAR],Tabla21[CODLUGAR])</f>
        <v>#REF!</v>
      </c>
      <c r="T342">
        <v>936</v>
      </c>
    </row>
    <row r="343" spans="1:20" hidden="1">
      <c r="A343" s="61" t="s">
        <v>2462</v>
      </c>
      <c r="B343" s="61" t="s">
        <v>2834</v>
      </c>
      <c r="C343" s="61" t="s">
        <v>2493</v>
      </c>
      <c r="D343" s="61" t="str">
        <f>Tabla15[[#This Row],[cedula]]&amp;Tabla15[[#This Row],[prog]]&amp;LEFT(Tabla15[[#This Row],[TIPO]],3)</f>
        <v>2230004106201TEM</v>
      </c>
      <c r="E343" s="61" t="e">
        <f>_xlfn.XLOOKUP(Tabla15[[#This Row],[CODIGO]],#REF!,#REF!,_xlfn.XLOOKUP(Tabla15[[#This Row],[CODIGO]],Tabla20[CODIGO],Tabla20[nombre],"BUSCAR"))</f>
        <v>#REF!</v>
      </c>
      <c r="F343" s="61" t="e">
        <f>_xlfn.XLOOKUP(Tabla15[[#This Row],[CODIGO]],#REF!,#REF!,_xlfn.XLOOKUP(Tabla15[[#This Row],[CODIGO]],Tabla20[CODIGO],Tabla20[cargo],"BUSCAR"))</f>
        <v>#REF!</v>
      </c>
      <c r="G343" s="110" t="e">
        <f>_xlfn.XLOOKUP(Tabla15[[#This Row],[cedula]],#REF!,#REF!,"X")</f>
        <v>#REF!</v>
      </c>
      <c r="H343" s="61" t="str">
        <f>_xlfn.XLOOKUP(Tabla15[[#This Row],[ctapresup]],TBLTIPO[cta],TBLTIPO[Tipo Empleado])</f>
        <v>TEMPORALES</v>
      </c>
      <c r="I343" s="92">
        <f>_xlfn.XLOOKUP(Tabla15[[#This Row],[cedula]],TCARRERA[CEDULA],TCARRERA[CATEGORIA DEL SERVIDOR],0)</f>
        <v>0</v>
      </c>
      <c r="J34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3" s="61" t="e">
        <f>IF(ISTEXT(Tabla15[[#This Row],[CARRERA]]),Tabla15[[#This Row],[CARRERA]],Tabla15[[#This Row],[STATUS_01]])</f>
        <v>#REF!</v>
      </c>
      <c r="L343" s="78">
        <f>_xlfn.XLOOKUP(Tabla15[[#This Row],[CODIGO]],Tabla20[CODIGO],Tabla20[sbruto])</f>
        <v>65000</v>
      </c>
      <c r="M343" s="81">
        <f>_xlfn.XLOOKUP(Tabla15[[#This Row],[CODIGO]],Tabla20[CODIGO],Tabla20[Otros Descuentos])</f>
        <v>25</v>
      </c>
      <c r="N343" s="78">
        <f>_xlfn.XLOOKUP(Tabla15[[#This Row],[CODIGO]],Tabla20[CODIGO],Tabla20[sneto])</f>
        <v>56705.919999999998</v>
      </c>
      <c r="O343" s="78" t="str">
        <f>_xlfn.XLOOKUP(Tabla15[[#This Row],[CODIGO]],Tabla20[CODIGO],Tabla20[PERIODO])</f>
        <v>08-2023</v>
      </c>
      <c r="P343" s="41">
        <f>Tabla15[[#This Row],[sbruto]]-SUM(Tabla15[[#This Row],[ISR]:[AFP]])-Tabla15[[#This Row],[SNETO]]</f>
        <v>8269.0800000000017</v>
      </c>
      <c r="Q343" s="41">
        <f>_xlfn.XLOOKUP(Tabla15[[#This Row],[CODIGO]],Tabla20[CODIGO],Tabla20[ADP])</f>
        <v>0</v>
      </c>
      <c r="R343" s="61" t="str">
        <f>_xlfn.XLOOKUP(Tabla15[[#This Row],[cedula]],EMPXSEXO[NODOC],EMPXSEXO[GENERO])</f>
        <v>F</v>
      </c>
      <c r="S343" s="61" t="e">
        <f>_xlfn.XLOOKUP(Tabla15[[#This Row],[nomdepto2]],Tabla21[LUGAR],Tabla21[CODLUGAR])</f>
        <v>#REF!</v>
      </c>
      <c r="T343">
        <v>946</v>
      </c>
    </row>
    <row r="344" spans="1:20">
      <c r="A344" s="61" t="s">
        <v>2463</v>
      </c>
      <c r="B344" s="61" t="s">
        <v>1754</v>
      </c>
      <c r="C344" s="61" t="s">
        <v>2493</v>
      </c>
      <c r="D344" s="61" t="str">
        <f>Tabla15[[#This Row],[cedula]]&amp;Tabla15[[#This Row],[prog]]&amp;LEFT(Tabla15[[#This Row],[TIPO]],3)</f>
        <v>0011282421401FIJ</v>
      </c>
      <c r="E344" s="61" t="e">
        <f>_xlfn.XLOOKUP(Tabla15[[#This Row],[CODIGO]],#REF!,#REF!,_xlfn.XLOOKUP(Tabla15[[#This Row],[CODIGO]],Tabla20[CODIGO],Tabla20[nombre],"BUSCAR"))</f>
        <v>#REF!</v>
      </c>
      <c r="F344" s="61" t="e">
        <f>_xlfn.XLOOKUP(Tabla15[[#This Row],[CODIGO]],#REF!,#REF!,_xlfn.XLOOKUP(Tabla15[[#This Row],[CODIGO]],Tabla20[CODIGO],Tabla20[cargo],"BUSCAR"))</f>
        <v>#REF!</v>
      </c>
      <c r="G344" s="110" t="e">
        <f>_xlfn.XLOOKUP(Tabla15[[#This Row],[cedula]],#REF!,#REF!,"X")</f>
        <v>#REF!</v>
      </c>
      <c r="H344" s="61" t="str">
        <f>_xlfn.XLOOKUP(Tabla15[[#This Row],[ctapresup]],TBLTIPO[cta],TBLTIPO[Tipo Empleado])</f>
        <v>FIJO</v>
      </c>
      <c r="I344" s="92">
        <f>_xlfn.XLOOKUP(Tabla15[[#This Row],[cedula]],TCARRERA[CEDULA],TCARRERA[CATEGORIA DEL SERVIDOR],0)</f>
        <v>0</v>
      </c>
      <c r="J3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4" s="61" t="e">
        <f>IF(ISTEXT(Tabla15[[#This Row],[CARRERA]]),Tabla15[[#This Row],[CARRERA]],Tabla15[[#This Row],[STATUS_01]])</f>
        <v>#REF!</v>
      </c>
      <c r="L344" s="78">
        <f>_xlfn.XLOOKUP(Tabla15[[#This Row],[CODIGO]],Tabla20[CODIGO],Tabla20[sbruto])</f>
        <v>60000</v>
      </c>
      <c r="M344" s="81">
        <f>_xlfn.XLOOKUP(Tabla15[[#This Row],[CODIGO]],Tabla20[CODIGO],Tabla20[Otros Descuentos])</f>
        <v>6990.33</v>
      </c>
      <c r="N344" s="78">
        <f>_xlfn.XLOOKUP(Tabla15[[#This Row],[CODIGO]],Tabla20[CODIGO],Tabla20[sneto])</f>
        <v>45976.99</v>
      </c>
      <c r="O344" s="78" t="str">
        <f>_xlfn.XLOOKUP(Tabla15[[#This Row],[CODIGO]],Tabla20[CODIGO],Tabla20[PERIODO])</f>
        <v>08-2023</v>
      </c>
      <c r="P344" s="41">
        <f>Tabla15[[#This Row],[sbruto]]-SUM(Tabla15[[#This Row],[ISR]:[AFP]])-Tabla15[[#This Row],[SNETO]]</f>
        <v>7032.68</v>
      </c>
      <c r="Q344" s="41">
        <f>_xlfn.XLOOKUP(Tabla15[[#This Row],[CODIGO]],Tabla20[CODIGO],Tabla20[ADP])</f>
        <v>0</v>
      </c>
      <c r="R344" s="61" t="str">
        <f>_xlfn.XLOOKUP(Tabla15[[#This Row],[cedula]],EMPXSEXO[NODOC],EMPXSEXO[GENERO])</f>
        <v>M</v>
      </c>
      <c r="S344" s="61" t="e">
        <f>_xlfn.XLOOKUP(Tabla15[[#This Row],[nomdepto2]],Tabla21[LUGAR],Tabla21[CODLUGAR])</f>
        <v>#REF!</v>
      </c>
      <c r="T344">
        <v>98</v>
      </c>
    </row>
    <row r="345" spans="1:20">
      <c r="A345" s="61" t="s">
        <v>2463</v>
      </c>
      <c r="B345" s="61" t="s">
        <v>3523</v>
      </c>
      <c r="C345" s="61" t="s">
        <v>2493</v>
      </c>
      <c r="D345" s="61" t="str">
        <f>Tabla15[[#This Row],[cedula]]&amp;Tabla15[[#This Row],[prog]]&amp;LEFT(Tabla15[[#This Row],[TIPO]],3)</f>
        <v>4022100901801FIJ</v>
      </c>
      <c r="E345" s="61" t="e">
        <f>_xlfn.XLOOKUP(Tabla15[[#This Row],[CODIGO]],#REF!,#REF!,_xlfn.XLOOKUP(Tabla15[[#This Row],[CODIGO]],Tabla20[CODIGO],Tabla20[nombre],"BUSCAR"))</f>
        <v>#REF!</v>
      </c>
      <c r="F345" s="61" t="e">
        <f>_xlfn.XLOOKUP(Tabla15[[#This Row],[CODIGO]],#REF!,#REF!,_xlfn.XLOOKUP(Tabla15[[#This Row],[CODIGO]],Tabla20[CODIGO],Tabla20[cargo],"BUSCAR"))</f>
        <v>#REF!</v>
      </c>
      <c r="G345" s="110" t="e">
        <f>_xlfn.XLOOKUP(Tabla15[[#This Row],[cedula]],#REF!,#REF!,"X")</f>
        <v>#REF!</v>
      </c>
      <c r="H345" s="61" t="str">
        <f>_xlfn.XLOOKUP(Tabla15[[#This Row],[ctapresup]],TBLTIPO[cta],TBLTIPO[Tipo Empleado])</f>
        <v>FIJO</v>
      </c>
      <c r="I345" s="92">
        <f>_xlfn.XLOOKUP(Tabla15[[#This Row],[cedula]],TCARRERA[CEDULA],TCARRERA[CATEGORIA DEL SERVIDOR],0)</f>
        <v>0</v>
      </c>
      <c r="J3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5" s="61" t="e">
        <f>IF(ISTEXT(Tabla15[[#This Row],[CARRERA]]),Tabla15[[#This Row],[CARRERA]],Tabla15[[#This Row],[STATUS_01]])</f>
        <v>#REF!</v>
      </c>
      <c r="L345" s="78">
        <f>_xlfn.XLOOKUP(Tabla15[[#This Row],[CODIGO]],Tabla20[CODIGO],Tabla20[sbruto])</f>
        <v>45000</v>
      </c>
      <c r="M345" s="82">
        <f>_xlfn.XLOOKUP(Tabla15[[#This Row],[CODIGO]],Tabla20[CODIGO],Tabla20[Otros Descuentos])</f>
        <v>25</v>
      </c>
      <c r="N345" s="78">
        <f>_xlfn.XLOOKUP(Tabla15[[#This Row],[CODIGO]],Tabla20[CODIGO],Tabla20[sneto])</f>
        <v>41167.17</v>
      </c>
      <c r="O345" s="78" t="str">
        <f>_xlfn.XLOOKUP(Tabla15[[#This Row],[CODIGO]],Tabla20[CODIGO],Tabla20[PERIODO])</f>
        <v>08-2023</v>
      </c>
      <c r="P345" s="41">
        <f>Tabla15[[#This Row],[sbruto]]-SUM(Tabla15[[#This Row],[ISR]:[AFP]])-Tabla15[[#This Row],[SNETO]]</f>
        <v>3807.8300000000017</v>
      </c>
      <c r="Q345" s="41">
        <f>_xlfn.XLOOKUP(Tabla15[[#This Row],[CODIGO]],Tabla20[CODIGO],Tabla20[ADP])</f>
        <v>0</v>
      </c>
      <c r="R345" s="61" t="str">
        <f>_xlfn.XLOOKUP(Tabla15[[#This Row],[cedula]],EMPXSEXO[NODOC],EMPXSEXO[GENERO])</f>
        <v>F</v>
      </c>
      <c r="S345" s="61" t="e">
        <f>_xlfn.XLOOKUP(Tabla15[[#This Row],[nomdepto2]],Tabla21[LUGAR],Tabla21[CODLUGAR])</f>
        <v>#REF!</v>
      </c>
      <c r="T345">
        <v>42</v>
      </c>
    </row>
    <row r="346" spans="1:20">
      <c r="A346" s="61" t="s">
        <v>2463</v>
      </c>
      <c r="B346" s="61" t="s">
        <v>3123</v>
      </c>
      <c r="C346" s="61" t="s">
        <v>2493</v>
      </c>
      <c r="D346" s="61" t="str">
        <f>Tabla15[[#This Row],[cedula]]&amp;Tabla15[[#This Row],[prog]]&amp;LEFT(Tabla15[[#This Row],[TIPO]],3)</f>
        <v>0011648108601FIJ</v>
      </c>
      <c r="E346" s="61" t="e">
        <f>_xlfn.XLOOKUP(Tabla15[[#This Row],[CODIGO]],#REF!,#REF!,_xlfn.XLOOKUP(Tabla15[[#This Row],[CODIGO]],Tabla20[CODIGO],Tabla20[nombre],"BUSCAR"))</f>
        <v>#REF!</v>
      </c>
      <c r="F346" s="61" t="e">
        <f>_xlfn.XLOOKUP(Tabla15[[#This Row],[CODIGO]],#REF!,#REF!,_xlfn.XLOOKUP(Tabla15[[#This Row],[CODIGO]],Tabla20[CODIGO],Tabla20[cargo],"BUSCAR"))</f>
        <v>#REF!</v>
      </c>
      <c r="G346" s="110" t="e">
        <f>_xlfn.XLOOKUP(Tabla15[[#This Row],[cedula]],#REF!,#REF!,"X")</f>
        <v>#REF!</v>
      </c>
      <c r="H346" s="61" t="str">
        <f>_xlfn.XLOOKUP(Tabla15[[#This Row],[ctapresup]],TBLTIPO[cta],TBLTIPO[Tipo Empleado])</f>
        <v>FIJO</v>
      </c>
      <c r="I346" s="92">
        <f>_xlfn.XLOOKUP(Tabla15[[#This Row],[cedula]],TCARRERA[CEDULA],TCARRERA[CATEGORIA DEL SERVIDOR],0)</f>
        <v>0</v>
      </c>
      <c r="J3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6" s="61" t="e">
        <f>IF(ISTEXT(Tabla15[[#This Row],[CARRERA]]),Tabla15[[#This Row],[CARRERA]],Tabla15[[#This Row],[STATUS_01]])</f>
        <v>#REF!</v>
      </c>
      <c r="L346" s="78">
        <f>_xlfn.XLOOKUP(Tabla15[[#This Row],[CODIGO]],Tabla20[CODIGO],Tabla20[sbruto])</f>
        <v>35000</v>
      </c>
      <c r="M346" s="82">
        <f>_xlfn.XLOOKUP(Tabla15[[#This Row],[CODIGO]],Tabla20[CODIGO],Tabla20[Otros Descuentos])</f>
        <v>3071</v>
      </c>
      <c r="N346" s="78">
        <f>_xlfn.XLOOKUP(Tabla15[[#This Row],[CODIGO]],Tabla20[CODIGO],Tabla20[sneto])</f>
        <v>29860.5</v>
      </c>
      <c r="O346" s="78" t="str">
        <f>_xlfn.XLOOKUP(Tabla15[[#This Row],[CODIGO]],Tabla20[CODIGO],Tabla20[PERIODO])</f>
        <v>08-2023</v>
      </c>
      <c r="P346" s="41">
        <f>Tabla15[[#This Row],[sbruto]]-SUM(Tabla15[[#This Row],[ISR]:[AFP]])-Tabla15[[#This Row],[SNETO]]</f>
        <v>2068.5</v>
      </c>
      <c r="Q346" s="41">
        <f>_xlfn.XLOOKUP(Tabla15[[#This Row],[CODIGO]],Tabla20[CODIGO],Tabla20[ADP])</f>
        <v>0</v>
      </c>
      <c r="R346" s="61" t="str">
        <f>_xlfn.XLOOKUP(Tabla15[[#This Row],[cedula]],EMPXSEXO[NODOC],EMPXSEXO[GENERO])</f>
        <v>F</v>
      </c>
      <c r="S346" s="61" t="e">
        <f>_xlfn.XLOOKUP(Tabla15[[#This Row],[nomdepto2]],Tabla21[LUGAR],Tabla21[CODLUGAR])</f>
        <v>#REF!</v>
      </c>
      <c r="T346">
        <v>385</v>
      </c>
    </row>
    <row r="347" spans="1:20">
      <c r="A347" s="61" t="s">
        <v>2463</v>
      </c>
      <c r="B347" s="61" t="s">
        <v>3117</v>
      </c>
      <c r="C347" s="61" t="s">
        <v>2493</v>
      </c>
      <c r="D347" s="61" t="str">
        <f>Tabla15[[#This Row],[cedula]]&amp;Tabla15[[#This Row],[prog]]&amp;LEFT(Tabla15[[#This Row],[TIPO]],3)</f>
        <v>2240054634101FIJ</v>
      </c>
      <c r="E347" s="61" t="e">
        <f>_xlfn.XLOOKUP(Tabla15[[#This Row],[CODIGO]],#REF!,#REF!,_xlfn.XLOOKUP(Tabla15[[#This Row],[CODIGO]],Tabla20[CODIGO],Tabla20[nombre],"BUSCAR"))</f>
        <v>#REF!</v>
      </c>
      <c r="F347" s="61" t="e">
        <f>_xlfn.XLOOKUP(Tabla15[[#This Row],[CODIGO]],#REF!,#REF!,_xlfn.XLOOKUP(Tabla15[[#This Row],[CODIGO]],Tabla20[CODIGO],Tabla20[cargo],"BUSCAR"))</f>
        <v>#REF!</v>
      </c>
      <c r="G347" s="110" t="e">
        <f>_xlfn.XLOOKUP(Tabla15[[#This Row],[cedula]],#REF!,#REF!,"X")</f>
        <v>#REF!</v>
      </c>
      <c r="H347" s="61" t="str">
        <f>_xlfn.XLOOKUP(Tabla15[[#This Row],[ctapresup]],TBLTIPO[cta],TBLTIPO[Tipo Empleado])</f>
        <v>FIJO</v>
      </c>
      <c r="I347" s="92">
        <f>_xlfn.XLOOKUP(Tabla15[[#This Row],[cedula]],TCARRERA[CEDULA],TCARRERA[CATEGORIA DEL SERVIDOR],0)</f>
        <v>0</v>
      </c>
      <c r="J3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7" s="61" t="e">
        <f>IF(ISTEXT(Tabla15[[#This Row],[CARRERA]]),Tabla15[[#This Row],[CARRERA]],Tabla15[[#This Row],[STATUS_01]])</f>
        <v>#REF!</v>
      </c>
      <c r="L347" s="78">
        <f>_xlfn.XLOOKUP(Tabla15[[#This Row],[CODIGO]],Tabla20[CODIGO],Tabla20[sbruto])</f>
        <v>35000</v>
      </c>
      <c r="M347" s="82">
        <f>_xlfn.XLOOKUP(Tabla15[[#This Row],[CODIGO]],Tabla20[CODIGO],Tabla20[Otros Descuentos])</f>
        <v>7171</v>
      </c>
      <c r="N347" s="78">
        <f>_xlfn.XLOOKUP(Tabla15[[#This Row],[CODIGO]],Tabla20[CODIGO],Tabla20[sneto])</f>
        <v>25760.5</v>
      </c>
      <c r="O347" s="78" t="str">
        <f>_xlfn.XLOOKUP(Tabla15[[#This Row],[CODIGO]],Tabla20[CODIGO],Tabla20[PERIODO])</f>
        <v>08-2023</v>
      </c>
      <c r="P347" s="41">
        <f>Tabla15[[#This Row],[sbruto]]-SUM(Tabla15[[#This Row],[ISR]:[AFP]])-Tabla15[[#This Row],[SNETO]]</f>
        <v>2068.5</v>
      </c>
      <c r="Q347" s="41">
        <f>_xlfn.XLOOKUP(Tabla15[[#This Row],[CODIGO]],Tabla20[CODIGO],Tabla20[ADP])</f>
        <v>0</v>
      </c>
      <c r="R347" s="61" t="str">
        <f>_xlfn.XLOOKUP(Tabla15[[#This Row],[cedula]],EMPXSEXO[NODOC],EMPXSEXO[GENERO])</f>
        <v>M</v>
      </c>
      <c r="S347" s="61" t="e">
        <f>_xlfn.XLOOKUP(Tabla15[[#This Row],[nomdepto2]],Tabla21[LUGAR],Tabla21[CODLUGAR])</f>
        <v>#REF!</v>
      </c>
      <c r="T347">
        <v>186</v>
      </c>
    </row>
    <row r="348" spans="1:20">
      <c r="A348" s="61" t="s">
        <v>2463</v>
      </c>
      <c r="B348" s="61" t="s">
        <v>1921</v>
      </c>
      <c r="C348" s="61" t="s">
        <v>2493</v>
      </c>
      <c r="D348" s="61" t="str">
        <f>Tabla15[[#This Row],[cedula]]&amp;Tabla15[[#This Row],[prog]]&amp;LEFT(Tabla15[[#This Row],[TIPO]],3)</f>
        <v>4020056183101FIJ</v>
      </c>
      <c r="E348" s="61" t="e">
        <f>_xlfn.XLOOKUP(Tabla15[[#This Row],[CODIGO]],#REF!,#REF!,_xlfn.XLOOKUP(Tabla15[[#This Row],[CODIGO]],Tabla20[CODIGO],Tabla20[nombre],"BUSCAR"))</f>
        <v>#REF!</v>
      </c>
      <c r="F348" s="61" t="e">
        <f>_xlfn.XLOOKUP(Tabla15[[#This Row],[CODIGO]],#REF!,#REF!,_xlfn.XLOOKUP(Tabla15[[#This Row],[CODIGO]],Tabla20[CODIGO],Tabla20[cargo],"BUSCAR"))</f>
        <v>#REF!</v>
      </c>
      <c r="G348" s="110" t="e">
        <f>_xlfn.XLOOKUP(Tabla15[[#This Row],[cedula]],#REF!,#REF!,"X")</f>
        <v>#REF!</v>
      </c>
      <c r="H348" s="61" t="str">
        <f>_xlfn.XLOOKUP(Tabla15[[#This Row],[ctapresup]],TBLTIPO[cta],TBLTIPO[Tipo Empleado])</f>
        <v>FIJO</v>
      </c>
      <c r="I348" s="92">
        <f>_xlfn.XLOOKUP(Tabla15[[#This Row],[cedula]],TCARRERA[CEDULA],TCARRERA[CATEGORIA DEL SERVIDOR],0)</f>
        <v>0</v>
      </c>
      <c r="J3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8" s="61" t="e">
        <f>IF(ISTEXT(Tabla15[[#This Row],[CARRERA]]),Tabla15[[#This Row],[CARRERA]],Tabla15[[#This Row],[STATUS_01]])</f>
        <v>#REF!</v>
      </c>
      <c r="L348" s="78">
        <f>_xlfn.XLOOKUP(Tabla15[[#This Row],[CODIGO]],Tabla20[CODIGO],Tabla20[sbruto])</f>
        <v>25000</v>
      </c>
      <c r="M348" s="82">
        <f>_xlfn.XLOOKUP(Tabla15[[#This Row],[CODIGO]],Tabla20[CODIGO],Tabla20[Otros Descuentos])</f>
        <v>2648.45</v>
      </c>
      <c r="N348" s="81">
        <f>_xlfn.XLOOKUP(Tabla15[[#This Row],[CODIGO]],Tabla20[CODIGO],Tabla20[sneto])</f>
        <v>20874.05</v>
      </c>
      <c r="O348" s="81" t="str">
        <f>_xlfn.XLOOKUP(Tabla15[[#This Row],[CODIGO]],Tabla20[CODIGO],Tabla20[PERIODO])</f>
        <v>08-2023</v>
      </c>
      <c r="P348" s="41">
        <f>Tabla15[[#This Row],[sbruto]]-SUM(Tabla15[[#This Row],[ISR]:[AFP]])-Tabla15[[#This Row],[SNETO]]</f>
        <v>1477.5</v>
      </c>
      <c r="Q348" s="41">
        <f>_xlfn.XLOOKUP(Tabla15[[#This Row],[CODIGO]],Tabla20[CODIGO],Tabla20[ADP])</f>
        <v>0</v>
      </c>
      <c r="R348" s="61" t="str">
        <f>_xlfn.XLOOKUP(Tabla15[[#This Row],[cedula]],EMPXSEXO[NODOC],EMPXSEXO[GENERO])</f>
        <v>M</v>
      </c>
      <c r="S348" s="61" t="e">
        <f>_xlfn.XLOOKUP(Tabla15[[#This Row],[nomdepto2]],Tabla21[LUGAR],Tabla21[CODLUGAR])</f>
        <v>#REF!</v>
      </c>
      <c r="T348">
        <v>380</v>
      </c>
    </row>
    <row r="349" spans="1:20">
      <c r="A349" s="61" t="s">
        <v>2463</v>
      </c>
      <c r="B349" s="61" t="s">
        <v>3125</v>
      </c>
      <c r="C349" s="61" t="s">
        <v>2493</v>
      </c>
      <c r="D349" s="61" t="str">
        <f>Tabla15[[#This Row],[cedula]]&amp;Tabla15[[#This Row],[prog]]&amp;LEFT(Tabla15[[#This Row],[TIPO]],3)</f>
        <v>0180068878801FIJ</v>
      </c>
      <c r="E349" s="61" t="e">
        <f>_xlfn.XLOOKUP(Tabla15[[#This Row],[CODIGO]],#REF!,#REF!,_xlfn.XLOOKUP(Tabla15[[#This Row],[CODIGO]],Tabla20[CODIGO],Tabla20[nombre],"BUSCAR"))</f>
        <v>#REF!</v>
      </c>
      <c r="F349" s="61" t="e">
        <f>_xlfn.XLOOKUP(Tabla15[[#This Row],[CODIGO]],#REF!,#REF!,_xlfn.XLOOKUP(Tabla15[[#This Row],[CODIGO]],Tabla20[CODIGO],Tabla20[cargo],"BUSCAR"))</f>
        <v>#REF!</v>
      </c>
      <c r="G349" s="110" t="e">
        <f>_xlfn.XLOOKUP(Tabla15[[#This Row],[cedula]],#REF!,#REF!,"X")</f>
        <v>#REF!</v>
      </c>
      <c r="H349" s="61" t="str">
        <f>_xlfn.XLOOKUP(Tabla15[[#This Row],[ctapresup]],TBLTIPO[cta],TBLTIPO[Tipo Empleado])</f>
        <v>FIJO</v>
      </c>
      <c r="I349" s="92">
        <f>_xlfn.XLOOKUP(Tabla15[[#This Row],[cedula]],TCARRERA[CEDULA],TCARRERA[CATEGORIA DEL SERVIDOR],0)</f>
        <v>0</v>
      </c>
      <c r="J3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49" s="61" t="e">
        <f>IF(ISTEXT(Tabla15[[#This Row],[CARRERA]]),Tabla15[[#This Row],[CARRERA]],Tabla15[[#This Row],[STATUS_01]])</f>
        <v>#REF!</v>
      </c>
      <c r="L349" s="78">
        <f>_xlfn.XLOOKUP(Tabla15[[#This Row],[CODIGO]],Tabla20[CODIGO],Tabla20[sbruto])</f>
        <v>25000</v>
      </c>
      <c r="M349" s="82">
        <f>_xlfn.XLOOKUP(Tabla15[[#This Row],[CODIGO]],Tabla20[CODIGO],Tabla20[Otros Descuentos])</f>
        <v>25</v>
      </c>
      <c r="N349" s="78">
        <f>_xlfn.XLOOKUP(Tabla15[[#This Row],[CODIGO]],Tabla20[CODIGO],Tabla20[sneto])</f>
        <v>23497.5</v>
      </c>
      <c r="O349" s="78" t="str">
        <f>_xlfn.XLOOKUP(Tabla15[[#This Row],[CODIGO]],Tabla20[CODIGO],Tabla20[PERIODO])</f>
        <v>08-2023</v>
      </c>
      <c r="P349" s="41">
        <f>Tabla15[[#This Row],[sbruto]]-SUM(Tabla15[[#This Row],[ISR]:[AFP]])-Tabla15[[#This Row],[SNETO]]</f>
        <v>1477.5</v>
      </c>
      <c r="Q349" s="41">
        <f>_xlfn.XLOOKUP(Tabla15[[#This Row],[CODIGO]],Tabla20[CODIGO],Tabla20[ADP])</f>
        <v>0</v>
      </c>
      <c r="R349" s="61" t="str">
        <f>_xlfn.XLOOKUP(Tabla15[[#This Row],[cedula]],EMPXSEXO[NODOC],EMPXSEXO[GENERO])</f>
        <v>M</v>
      </c>
      <c r="S349" s="61" t="e">
        <f>_xlfn.XLOOKUP(Tabla15[[#This Row],[nomdepto2]],Tabla21[LUGAR],Tabla21[CODLUGAR])</f>
        <v>#REF!</v>
      </c>
      <c r="T349">
        <v>406</v>
      </c>
    </row>
    <row r="350" spans="1:20">
      <c r="A350" s="61" t="s">
        <v>2463</v>
      </c>
      <c r="B350" s="61" t="s">
        <v>3583</v>
      </c>
      <c r="C350" s="61" t="s">
        <v>2493</v>
      </c>
      <c r="D350" s="61" t="str">
        <f>Tabla15[[#This Row],[cedula]]&amp;Tabla15[[#This Row],[prog]]&amp;LEFT(Tabla15[[#This Row],[TIPO]],3)</f>
        <v>4021813358101FIJ</v>
      </c>
      <c r="E350" s="61" t="e">
        <f>_xlfn.XLOOKUP(Tabla15[[#This Row],[CODIGO]],#REF!,#REF!,_xlfn.XLOOKUP(Tabla15[[#This Row],[CODIGO]],Tabla20[CODIGO],Tabla20[nombre],"BUSCAR"))</f>
        <v>#REF!</v>
      </c>
      <c r="F350" s="61" t="e">
        <f>_xlfn.XLOOKUP(Tabla15[[#This Row],[CODIGO]],#REF!,#REF!,_xlfn.XLOOKUP(Tabla15[[#This Row],[CODIGO]],Tabla20[CODIGO],Tabla20[cargo],"BUSCAR"))</f>
        <v>#REF!</v>
      </c>
      <c r="G350" s="110" t="e">
        <f>_xlfn.XLOOKUP(Tabla15[[#This Row],[cedula]],#REF!,#REF!,"X")</f>
        <v>#REF!</v>
      </c>
      <c r="H350" s="61" t="str">
        <f>_xlfn.XLOOKUP(Tabla15[[#This Row],[ctapresup]],TBLTIPO[cta],TBLTIPO[Tipo Empleado])</f>
        <v>FIJO</v>
      </c>
      <c r="I350" s="92">
        <f>_xlfn.XLOOKUP(Tabla15[[#This Row],[cedula]],TCARRERA[CEDULA],TCARRERA[CATEGORIA DEL SERVIDOR],0)</f>
        <v>0</v>
      </c>
      <c r="J3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0" s="61" t="e">
        <f>IF(ISTEXT(Tabla15[[#This Row],[CARRERA]]),Tabla15[[#This Row],[CARRERA]],Tabla15[[#This Row],[STATUS_01]])</f>
        <v>#REF!</v>
      </c>
      <c r="L350" s="78">
        <f>_xlfn.XLOOKUP(Tabla15[[#This Row],[CODIGO]],Tabla20[CODIGO],Tabla20[sbruto])</f>
        <v>25000</v>
      </c>
      <c r="M350" s="82">
        <f>_xlfn.XLOOKUP(Tabla15[[#This Row],[CODIGO]],Tabla20[CODIGO],Tabla20[Otros Descuentos])</f>
        <v>3071</v>
      </c>
      <c r="N350" s="78">
        <f>_xlfn.XLOOKUP(Tabla15[[#This Row],[CODIGO]],Tabla20[CODIGO],Tabla20[sneto])</f>
        <v>20451.5</v>
      </c>
      <c r="O350" s="78" t="str">
        <f>_xlfn.XLOOKUP(Tabla15[[#This Row],[CODIGO]],Tabla20[CODIGO],Tabla20[PERIODO])</f>
        <v>08-2023</v>
      </c>
      <c r="P350" s="41">
        <f>Tabla15[[#This Row],[sbruto]]-SUM(Tabla15[[#This Row],[ISR]:[AFP]])-Tabla15[[#This Row],[SNETO]]</f>
        <v>1477.5</v>
      </c>
      <c r="Q350" s="41">
        <f>_xlfn.XLOOKUP(Tabla15[[#This Row],[CODIGO]],Tabla20[CODIGO],Tabla20[ADP])</f>
        <v>0</v>
      </c>
      <c r="R350" s="61" t="str">
        <f>_xlfn.XLOOKUP(Tabla15[[#This Row],[cedula]],EMPXSEXO[NODOC],EMPXSEXO[GENERO])</f>
        <v>F</v>
      </c>
      <c r="S350" s="61" t="e">
        <f>_xlfn.XLOOKUP(Tabla15[[#This Row],[nomdepto2]],Tabla21[LUGAR],Tabla21[CODLUGAR])</f>
        <v>#REF!</v>
      </c>
      <c r="T350">
        <v>39</v>
      </c>
    </row>
    <row r="351" spans="1:20">
      <c r="A351" s="61" t="s">
        <v>2463</v>
      </c>
      <c r="B351" s="61" t="s">
        <v>1810</v>
      </c>
      <c r="C351" s="61" t="s">
        <v>2493</v>
      </c>
      <c r="D351" s="61" t="str">
        <f>Tabla15[[#This Row],[cedula]]&amp;Tabla15[[#This Row],[prog]]&amp;LEFT(Tabla15[[#This Row],[TIPO]],3)</f>
        <v>0011415814001FIJ</v>
      </c>
      <c r="E351" s="61" t="e">
        <f>_xlfn.XLOOKUP(Tabla15[[#This Row],[CODIGO]],#REF!,#REF!,_xlfn.XLOOKUP(Tabla15[[#This Row],[CODIGO]],Tabla20[CODIGO],Tabla20[nombre],"BUSCAR"))</f>
        <v>#REF!</v>
      </c>
      <c r="F351" s="61" t="e">
        <f>_xlfn.XLOOKUP(Tabla15[[#This Row],[CODIGO]],#REF!,#REF!,_xlfn.XLOOKUP(Tabla15[[#This Row],[CODIGO]],Tabla20[CODIGO],Tabla20[cargo],"BUSCAR"))</f>
        <v>#REF!</v>
      </c>
      <c r="G351" s="110" t="e">
        <f>_xlfn.XLOOKUP(Tabla15[[#This Row],[cedula]],#REF!,#REF!,"X")</f>
        <v>#REF!</v>
      </c>
      <c r="H351" s="61" t="str">
        <f>_xlfn.XLOOKUP(Tabla15[[#This Row],[ctapresup]],TBLTIPO[cta],TBLTIPO[Tipo Empleado])</f>
        <v>FIJO</v>
      </c>
      <c r="I351" s="92">
        <f>_xlfn.XLOOKUP(Tabla15[[#This Row],[cedula]],TCARRERA[CEDULA],TCARRERA[CATEGORIA DEL SERVIDOR],0)</f>
        <v>0</v>
      </c>
      <c r="J3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1" s="61" t="e">
        <f>IF(ISTEXT(Tabla15[[#This Row],[CARRERA]]),Tabla15[[#This Row],[CARRERA]],Tabla15[[#This Row],[STATUS_01]])</f>
        <v>#REF!</v>
      </c>
      <c r="L351" s="78">
        <f>_xlfn.XLOOKUP(Tabla15[[#This Row],[CODIGO]],Tabla20[CODIGO],Tabla20[sbruto])</f>
        <v>25000</v>
      </c>
      <c r="M351" s="81">
        <f>_xlfn.XLOOKUP(Tabla15[[#This Row],[CODIGO]],Tabla20[CODIGO],Tabla20[Otros Descuentos])</f>
        <v>12313.1</v>
      </c>
      <c r="N351" s="78">
        <f>_xlfn.XLOOKUP(Tabla15[[#This Row],[CODIGO]],Tabla20[CODIGO],Tabla20[sneto])</f>
        <v>11209.4</v>
      </c>
      <c r="O351" s="78" t="str">
        <f>_xlfn.XLOOKUP(Tabla15[[#This Row],[CODIGO]],Tabla20[CODIGO],Tabla20[PERIODO])</f>
        <v>08-2023</v>
      </c>
      <c r="P351" s="41">
        <f>Tabla15[[#This Row],[sbruto]]-SUM(Tabla15[[#This Row],[ISR]:[AFP]])-Tabla15[[#This Row],[SNETO]]</f>
        <v>1477.5</v>
      </c>
      <c r="Q351" s="41">
        <f>_xlfn.XLOOKUP(Tabla15[[#This Row],[CODIGO]],Tabla20[CODIGO],Tabla20[ADP])</f>
        <v>0</v>
      </c>
      <c r="R351" s="61" t="str">
        <f>_xlfn.XLOOKUP(Tabla15[[#This Row],[cedula]],EMPXSEXO[NODOC],EMPXSEXO[GENERO])</f>
        <v>M</v>
      </c>
      <c r="S351" s="61" t="e">
        <f>_xlfn.XLOOKUP(Tabla15[[#This Row],[nomdepto2]],Tabla21[LUGAR],Tabla21[CODLUGAR])</f>
        <v>#REF!</v>
      </c>
      <c r="T351">
        <v>196</v>
      </c>
    </row>
    <row r="352" spans="1:20">
      <c r="A352" s="61" t="s">
        <v>2463</v>
      </c>
      <c r="B352" s="61" t="s">
        <v>3545</v>
      </c>
      <c r="C352" s="61" t="s">
        <v>2493</v>
      </c>
      <c r="D352" s="61" t="str">
        <f>Tabla15[[#This Row],[cedula]]&amp;Tabla15[[#This Row],[prog]]&amp;LEFT(Tabla15[[#This Row],[TIPO]],3)</f>
        <v>4020997184101FIJ</v>
      </c>
      <c r="E352" s="61" t="e">
        <f>_xlfn.XLOOKUP(Tabla15[[#This Row],[CODIGO]],#REF!,#REF!,_xlfn.XLOOKUP(Tabla15[[#This Row],[CODIGO]],Tabla20[CODIGO],Tabla20[nombre],"BUSCAR"))</f>
        <v>#REF!</v>
      </c>
      <c r="F352" s="61" t="e">
        <f>_xlfn.XLOOKUP(Tabla15[[#This Row],[CODIGO]],#REF!,#REF!,_xlfn.XLOOKUP(Tabla15[[#This Row],[CODIGO]],Tabla20[CODIGO],Tabla20[cargo],"BUSCAR"))</f>
        <v>#REF!</v>
      </c>
      <c r="G352" s="110" t="e">
        <f>_xlfn.XLOOKUP(Tabla15[[#This Row],[cedula]],#REF!,#REF!,"X")</f>
        <v>#REF!</v>
      </c>
      <c r="H352" s="61" t="str">
        <f>_xlfn.XLOOKUP(Tabla15[[#This Row],[ctapresup]],TBLTIPO[cta],TBLTIPO[Tipo Empleado])</f>
        <v>FIJO</v>
      </c>
      <c r="I352" s="92">
        <f>_xlfn.XLOOKUP(Tabla15[[#This Row],[cedula]],TCARRERA[CEDULA],TCARRERA[CATEGORIA DEL SERVIDOR],0)</f>
        <v>0</v>
      </c>
      <c r="J3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2" s="61" t="e">
        <f>IF(ISTEXT(Tabla15[[#This Row],[CARRERA]]),Tabla15[[#This Row],[CARRERA]],Tabla15[[#This Row],[STATUS_01]])</f>
        <v>#REF!</v>
      </c>
      <c r="L352" s="78">
        <f>_xlfn.XLOOKUP(Tabla15[[#This Row],[CODIGO]],Tabla20[CODIGO],Tabla20[sbruto])</f>
        <v>25000</v>
      </c>
      <c r="M352" s="82">
        <f>_xlfn.XLOOKUP(Tabla15[[#This Row],[CODIGO]],Tabla20[CODIGO],Tabla20[Otros Descuentos])</f>
        <v>25</v>
      </c>
      <c r="N352" s="78">
        <f>_xlfn.XLOOKUP(Tabla15[[#This Row],[CODIGO]],Tabla20[CODIGO],Tabla20[sneto])</f>
        <v>23497.5</v>
      </c>
      <c r="O352" s="78" t="str">
        <f>_xlfn.XLOOKUP(Tabla15[[#This Row],[CODIGO]],Tabla20[CODIGO],Tabla20[PERIODO])</f>
        <v>08-2023</v>
      </c>
      <c r="P352" s="41">
        <f>Tabla15[[#This Row],[sbruto]]-SUM(Tabla15[[#This Row],[ISR]:[AFP]])-Tabla15[[#This Row],[SNETO]]</f>
        <v>1477.5</v>
      </c>
      <c r="Q352" s="41">
        <f>_xlfn.XLOOKUP(Tabla15[[#This Row],[CODIGO]],Tabla20[CODIGO],Tabla20[ADP])</f>
        <v>0</v>
      </c>
      <c r="R352" s="61" t="str">
        <f>_xlfn.XLOOKUP(Tabla15[[#This Row],[cedula]],EMPXSEXO[NODOC],EMPXSEXO[GENERO])</f>
        <v>F</v>
      </c>
      <c r="S352" s="61" t="e">
        <f>_xlfn.XLOOKUP(Tabla15[[#This Row],[nomdepto2]],Tabla21[LUGAR],Tabla21[CODLUGAR])</f>
        <v>#REF!</v>
      </c>
      <c r="T352">
        <v>235</v>
      </c>
    </row>
    <row r="353" spans="1:20" hidden="1">
      <c r="A353" s="61" t="s">
        <v>2462</v>
      </c>
      <c r="B353" s="61" t="s">
        <v>2466</v>
      </c>
      <c r="C353" s="61" t="s">
        <v>2493</v>
      </c>
      <c r="D353" s="61" t="str">
        <f>Tabla15[[#This Row],[cedula]]&amp;Tabla15[[#This Row],[prog]]&amp;LEFT(Tabla15[[#This Row],[TIPO]],3)</f>
        <v>0010977673201TEM</v>
      </c>
      <c r="E353" s="61" t="e">
        <f>_xlfn.XLOOKUP(Tabla15[[#This Row],[CODIGO]],#REF!,#REF!,_xlfn.XLOOKUP(Tabla15[[#This Row],[CODIGO]],Tabla20[CODIGO],Tabla20[nombre],"BUSCAR"))</f>
        <v>#REF!</v>
      </c>
      <c r="F353" s="61" t="e">
        <f>_xlfn.XLOOKUP(Tabla15[[#This Row],[CODIGO]],#REF!,#REF!,_xlfn.XLOOKUP(Tabla15[[#This Row],[CODIGO]],Tabla20[CODIGO],Tabla20[cargo],"BUSCAR"))</f>
        <v>#REF!</v>
      </c>
      <c r="G353" s="110" t="e">
        <f>_xlfn.XLOOKUP(Tabla15[[#This Row],[cedula]],#REF!,#REF!,"X")</f>
        <v>#REF!</v>
      </c>
      <c r="H353" s="61" t="str">
        <f>_xlfn.XLOOKUP(Tabla15[[#This Row],[ctapresup]],TBLTIPO[cta],TBLTIPO[Tipo Empleado])</f>
        <v>TEMPORALES</v>
      </c>
      <c r="I353" s="92">
        <f>_xlfn.XLOOKUP(Tabla15[[#This Row],[cedula]],TCARRERA[CEDULA],TCARRERA[CATEGORIA DEL SERVIDOR],0)</f>
        <v>0</v>
      </c>
      <c r="J3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3" s="61" t="e">
        <f>IF(ISTEXT(Tabla15[[#This Row],[CARRERA]]),Tabla15[[#This Row],[CARRERA]],Tabla15[[#This Row],[STATUS_01]])</f>
        <v>#REF!</v>
      </c>
      <c r="L353" s="78">
        <f>_xlfn.XLOOKUP(Tabla15[[#This Row],[CODIGO]],Tabla20[CODIGO],Tabla20[sbruto])</f>
        <v>175000</v>
      </c>
      <c r="M353" s="78">
        <f>_xlfn.XLOOKUP(Tabla15[[#This Row],[CODIGO]],Tabla20[CODIGO],Tabla20[Otros Descuentos])</f>
        <v>4025</v>
      </c>
      <c r="N353" s="78">
        <f>_xlfn.XLOOKUP(Tabla15[[#This Row],[CODIGO]],Tabla20[CODIGO],Tabla20[sneto])</f>
        <v>130885.26</v>
      </c>
      <c r="O353" s="78" t="str">
        <f>_xlfn.XLOOKUP(Tabla15[[#This Row],[CODIGO]],Tabla20[CODIGO],Tabla20[PERIODO])</f>
        <v>08-2023</v>
      </c>
      <c r="P353" s="41">
        <f>Tabla15[[#This Row],[sbruto]]-SUM(Tabla15[[#This Row],[ISR]:[AFP]])-Tabla15[[#This Row],[SNETO]]</f>
        <v>40089.739999999991</v>
      </c>
      <c r="Q353" s="41">
        <f>_xlfn.XLOOKUP(Tabla15[[#This Row],[CODIGO]],Tabla20[CODIGO],Tabla20[ADP])</f>
        <v>0</v>
      </c>
      <c r="R353" s="61" t="str">
        <f>_xlfn.XLOOKUP(Tabla15[[#This Row],[cedula]],EMPXSEXO[NODOC],EMPXSEXO[GENERO])</f>
        <v>M</v>
      </c>
      <c r="S353" s="61" t="e">
        <f>_xlfn.XLOOKUP(Tabla15[[#This Row],[nomdepto2]],Tabla21[LUGAR],Tabla21[CODLUGAR])</f>
        <v>#REF!</v>
      </c>
      <c r="T353">
        <v>1116</v>
      </c>
    </row>
    <row r="354" spans="1:20">
      <c r="A354" s="61" t="s">
        <v>2463</v>
      </c>
      <c r="B354" s="61" t="s">
        <v>1900</v>
      </c>
      <c r="C354" s="61" t="s">
        <v>2493</v>
      </c>
      <c r="D354" s="61" t="str">
        <f>Tabla15[[#This Row],[cedula]]&amp;Tabla15[[#This Row],[prog]]&amp;LEFT(Tabla15[[#This Row],[TIPO]],3)</f>
        <v>0010014719801FIJ</v>
      </c>
      <c r="E354" s="61" t="e">
        <f>_xlfn.XLOOKUP(Tabla15[[#This Row],[CODIGO]],#REF!,#REF!,_xlfn.XLOOKUP(Tabla15[[#This Row],[CODIGO]],Tabla20[CODIGO],Tabla20[nombre],"BUSCAR"))</f>
        <v>#REF!</v>
      </c>
      <c r="F354" s="61" t="e">
        <f>_xlfn.XLOOKUP(Tabla15[[#This Row],[CODIGO]],#REF!,#REF!,_xlfn.XLOOKUP(Tabla15[[#This Row],[CODIGO]],Tabla20[CODIGO],Tabla20[cargo],"BUSCAR"))</f>
        <v>#REF!</v>
      </c>
      <c r="G354" s="110" t="e">
        <f>_xlfn.XLOOKUP(Tabla15[[#This Row],[cedula]],#REF!,#REF!,"X")</f>
        <v>#REF!</v>
      </c>
      <c r="H354" s="61" t="str">
        <f>_xlfn.XLOOKUP(Tabla15[[#This Row],[ctapresup]],TBLTIPO[cta],TBLTIPO[Tipo Empleado])</f>
        <v>FIJO</v>
      </c>
      <c r="I354" s="92">
        <f>_xlfn.XLOOKUP(Tabla15[[#This Row],[cedula]],TCARRERA[CEDULA],TCARRERA[CATEGORIA DEL SERVIDOR],0)</f>
        <v>0</v>
      </c>
      <c r="J3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4" s="61" t="e">
        <f>IF(ISTEXT(Tabla15[[#This Row],[CARRERA]]),Tabla15[[#This Row],[CARRERA]],Tabla15[[#This Row],[STATUS_01]])</f>
        <v>#REF!</v>
      </c>
      <c r="L354" s="78">
        <f>_xlfn.XLOOKUP(Tabla15[[#This Row],[CODIGO]],Tabla20[CODIGO],Tabla20[sbruto])</f>
        <v>130000</v>
      </c>
      <c r="M354" s="79">
        <f>_xlfn.XLOOKUP(Tabla15[[#This Row],[CODIGO]],Tabla20[CODIGO],Tabla20[Otros Descuentos])</f>
        <v>5171</v>
      </c>
      <c r="N354" s="78">
        <f>_xlfn.XLOOKUP(Tabla15[[#This Row],[CODIGO]],Tabla20[CODIGO],Tabla20[sneto])</f>
        <v>97983.88</v>
      </c>
      <c r="O354" s="78" t="str">
        <f>_xlfn.XLOOKUP(Tabla15[[#This Row],[CODIGO]],Tabla20[CODIGO],Tabla20[PERIODO])</f>
        <v>08-2023</v>
      </c>
      <c r="P354" s="41">
        <f>Tabla15[[#This Row],[sbruto]]-SUM(Tabla15[[#This Row],[ISR]:[AFP]])-Tabla15[[#This Row],[SNETO]]</f>
        <v>26845.119999999995</v>
      </c>
      <c r="Q354" s="41">
        <f>_xlfn.XLOOKUP(Tabla15[[#This Row],[CODIGO]],Tabla20[CODIGO],Tabla20[ADP])</f>
        <v>0</v>
      </c>
      <c r="R354" s="61" t="str">
        <f>_xlfn.XLOOKUP(Tabla15[[#This Row],[cedula]],EMPXSEXO[NODOC],EMPXSEXO[GENERO])</f>
        <v>M</v>
      </c>
      <c r="S354" s="61" t="e">
        <f>_xlfn.XLOOKUP(Tabla15[[#This Row],[nomdepto2]],Tabla21[LUGAR],Tabla21[CODLUGAR])</f>
        <v>#REF!</v>
      </c>
      <c r="T354">
        <v>351</v>
      </c>
    </row>
    <row r="355" spans="1:20">
      <c r="A355" s="61" t="s">
        <v>2463</v>
      </c>
      <c r="B355" s="61" t="s">
        <v>3020</v>
      </c>
      <c r="C355" s="61" t="s">
        <v>2493</v>
      </c>
      <c r="D355" s="61" t="str">
        <f>Tabla15[[#This Row],[cedula]]&amp;Tabla15[[#This Row],[prog]]&amp;LEFT(Tabla15[[#This Row],[TIPO]],3)</f>
        <v>0690001172401FIJ</v>
      </c>
      <c r="E355" s="61" t="e">
        <f>_xlfn.XLOOKUP(Tabla15[[#This Row],[CODIGO]],#REF!,#REF!,_xlfn.XLOOKUP(Tabla15[[#This Row],[CODIGO]],Tabla20[CODIGO],Tabla20[nombre],"BUSCAR"))</f>
        <v>#REF!</v>
      </c>
      <c r="F355" s="61" t="e">
        <f>_xlfn.XLOOKUP(Tabla15[[#This Row],[CODIGO]],#REF!,#REF!,_xlfn.XLOOKUP(Tabla15[[#This Row],[CODIGO]],Tabla20[CODIGO],Tabla20[cargo],"BUSCAR"))</f>
        <v>#REF!</v>
      </c>
      <c r="G355" s="110" t="e">
        <f>_xlfn.XLOOKUP(Tabla15[[#This Row],[cedula]],#REF!,#REF!,"X")</f>
        <v>#REF!</v>
      </c>
      <c r="H355" s="61" t="str">
        <f>_xlfn.XLOOKUP(Tabla15[[#This Row],[ctapresup]],TBLTIPO[cta],TBLTIPO[Tipo Empleado])</f>
        <v>FIJO</v>
      </c>
      <c r="I355" s="92" t="str">
        <f>_xlfn.XLOOKUP(Tabla15[[#This Row],[cedula]],TCARRERA[CEDULA],TCARRERA[CATEGORIA DEL SERVIDOR],0)</f>
        <v>CARRERA ADMINISTRATIVA</v>
      </c>
      <c r="J3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5" s="61" t="str">
        <f>IF(ISTEXT(Tabla15[[#This Row],[CARRERA]]),Tabla15[[#This Row],[CARRERA]],Tabla15[[#This Row],[STATUS_01]])</f>
        <v>CARRERA ADMINISTRATIVA</v>
      </c>
      <c r="L355" s="78">
        <f>_xlfn.XLOOKUP(Tabla15[[#This Row],[CODIGO]],Tabla20[CODIGO],Tabla20[sbruto])</f>
        <v>80000</v>
      </c>
      <c r="M355" s="81">
        <f>_xlfn.XLOOKUP(Tabla15[[#This Row],[CODIGO]],Tabla20[CODIGO],Tabla20[Otros Descuentos])</f>
        <v>9534.31</v>
      </c>
      <c r="N355" s="81">
        <f>_xlfn.XLOOKUP(Tabla15[[#This Row],[CODIGO]],Tabla20[CODIGO],Tabla20[sneto])</f>
        <v>58336.82</v>
      </c>
      <c r="O355" s="81" t="str">
        <f>_xlfn.XLOOKUP(Tabla15[[#This Row],[CODIGO]],Tabla20[CODIGO],Tabla20[PERIODO])</f>
        <v>08-2023</v>
      </c>
      <c r="P355" s="41">
        <f>Tabla15[[#This Row],[sbruto]]-SUM(Tabla15[[#This Row],[ISR]:[AFP]])-Tabla15[[#This Row],[SNETO]]</f>
        <v>12128.869999999995</v>
      </c>
      <c r="Q355" s="41">
        <f>_xlfn.XLOOKUP(Tabla15[[#This Row],[CODIGO]],Tabla20[CODIGO],Tabla20[ADP])</f>
        <v>0</v>
      </c>
      <c r="R355" s="61" t="str">
        <f>_xlfn.XLOOKUP(Tabla15[[#This Row],[cedula]],EMPXSEXO[NODOC],EMPXSEXO[GENERO])</f>
        <v>F</v>
      </c>
      <c r="S355" s="61" t="e">
        <f>_xlfn.XLOOKUP(Tabla15[[#This Row],[nomdepto2]],Tabla21[LUGAR],Tabla21[CODLUGAR])</f>
        <v>#REF!</v>
      </c>
      <c r="T355">
        <v>302</v>
      </c>
    </row>
    <row r="356" spans="1:20" hidden="1">
      <c r="A356" s="61" t="s">
        <v>2462</v>
      </c>
      <c r="B356" s="61" t="s">
        <v>3009</v>
      </c>
      <c r="C356" s="61" t="s">
        <v>2493</v>
      </c>
      <c r="D356" s="61" t="str">
        <f>Tabla15[[#This Row],[cedula]]&amp;Tabla15[[#This Row],[prog]]&amp;LEFT(Tabla15[[#This Row],[TIPO]],3)</f>
        <v>0010051679801TEM</v>
      </c>
      <c r="E356" s="61" t="e">
        <f>_xlfn.XLOOKUP(Tabla15[[#This Row],[CODIGO]],#REF!,#REF!,_xlfn.XLOOKUP(Tabla15[[#This Row],[CODIGO]],Tabla20[CODIGO],Tabla20[nombre],"BUSCAR"))</f>
        <v>#REF!</v>
      </c>
      <c r="F356" s="61" t="e">
        <f>_xlfn.XLOOKUP(Tabla15[[#This Row],[CODIGO]],#REF!,#REF!,_xlfn.XLOOKUP(Tabla15[[#This Row],[CODIGO]],Tabla20[CODIGO],Tabla20[cargo],"BUSCAR"))</f>
        <v>#REF!</v>
      </c>
      <c r="G356" s="110" t="e">
        <f>_xlfn.XLOOKUP(Tabla15[[#This Row],[cedula]],#REF!,#REF!,"X")</f>
        <v>#REF!</v>
      </c>
      <c r="H356" s="61" t="str">
        <f>_xlfn.XLOOKUP(Tabla15[[#This Row],[ctapresup]],TBLTIPO[cta],TBLTIPO[Tipo Empleado])</f>
        <v>TEMPORALES</v>
      </c>
      <c r="I356" s="92">
        <f>_xlfn.XLOOKUP(Tabla15[[#This Row],[cedula]],TCARRERA[CEDULA],TCARRERA[CATEGORIA DEL SERVIDOR],0)</f>
        <v>0</v>
      </c>
      <c r="J3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6" s="61" t="e">
        <f>IF(ISTEXT(Tabla15[[#This Row],[CARRERA]]),Tabla15[[#This Row],[CARRERA]],Tabla15[[#This Row],[STATUS_01]])</f>
        <v>#REF!</v>
      </c>
      <c r="L356" s="78">
        <f>_xlfn.XLOOKUP(Tabla15[[#This Row],[CODIGO]],Tabla20[CODIGO],Tabla20[sbruto])</f>
        <v>70000</v>
      </c>
      <c r="M356" s="82">
        <f>_xlfn.XLOOKUP(Tabla15[[#This Row],[CODIGO]],Tabla20[CODIGO],Tabla20[Otros Descuentos])</f>
        <v>3071</v>
      </c>
      <c r="N356" s="78">
        <f>_xlfn.XLOOKUP(Tabla15[[#This Row],[CODIGO]],Tabla20[CODIGO],Tabla20[sneto])</f>
        <v>62792</v>
      </c>
      <c r="O356" s="78" t="str">
        <f>_xlfn.XLOOKUP(Tabla15[[#This Row],[CODIGO]],Tabla20[CODIGO],Tabla20[PERIODO])</f>
        <v>08-2023</v>
      </c>
      <c r="P356" s="41">
        <f>Tabla15[[#This Row],[sbruto]]-SUM(Tabla15[[#This Row],[ISR]:[AFP]])-Tabla15[[#This Row],[SNETO]]</f>
        <v>4137</v>
      </c>
      <c r="Q356" s="41">
        <f>_xlfn.XLOOKUP(Tabla15[[#This Row],[CODIGO]],Tabla20[CODIGO],Tabla20[ADP])</f>
        <v>0</v>
      </c>
      <c r="R356" s="61" t="str">
        <f>_xlfn.XLOOKUP(Tabla15[[#This Row],[cedula]],EMPXSEXO[NODOC],EMPXSEXO[GENERO])</f>
        <v>F</v>
      </c>
      <c r="S356" s="61" t="e">
        <f>_xlfn.XLOOKUP(Tabla15[[#This Row],[nomdepto2]],Tabla21[LUGAR],Tabla21[CODLUGAR])</f>
        <v>#REF!</v>
      </c>
      <c r="T356">
        <v>1067</v>
      </c>
    </row>
    <row r="357" spans="1:20">
      <c r="A357" s="61" t="s">
        <v>2463</v>
      </c>
      <c r="B357" s="61" t="s">
        <v>1107</v>
      </c>
      <c r="C357" s="61" t="s">
        <v>2493</v>
      </c>
      <c r="D357" s="61" t="str">
        <f>Tabla15[[#This Row],[cedula]]&amp;Tabla15[[#This Row],[prog]]&amp;LEFT(Tabla15[[#This Row],[TIPO]],3)</f>
        <v>0120043541801FIJ</v>
      </c>
      <c r="E357" s="61" t="e">
        <f>_xlfn.XLOOKUP(Tabla15[[#This Row],[CODIGO]],#REF!,#REF!,_xlfn.XLOOKUP(Tabla15[[#This Row],[CODIGO]],Tabla20[CODIGO],Tabla20[nombre],"BUSCAR"))</f>
        <v>#REF!</v>
      </c>
      <c r="F357" s="61" t="e">
        <f>_xlfn.XLOOKUP(Tabla15[[#This Row],[CODIGO]],#REF!,#REF!,_xlfn.XLOOKUP(Tabla15[[#This Row],[CODIGO]],Tabla20[CODIGO],Tabla20[cargo],"BUSCAR"))</f>
        <v>#REF!</v>
      </c>
      <c r="G357" s="110" t="e">
        <f>_xlfn.XLOOKUP(Tabla15[[#This Row],[cedula]],#REF!,#REF!,"X")</f>
        <v>#REF!</v>
      </c>
      <c r="H357" s="61" t="str">
        <f>_xlfn.XLOOKUP(Tabla15[[#This Row],[ctapresup]],TBLTIPO[cta],TBLTIPO[Tipo Empleado])</f>
        <v>FIJO</v>
      </c>
      <c r="I357" s="92" t="str">
        <f>_xlfn.XLOOKUP(Tabla15[[#This Row],[cedula]],TCARRERA[CEDULA],TCARRERA[CATEGORIA DEL SERVIDOR],0)</f>
        <v>CARRERA ADMINISTRATIVA</v>
      </c>
      <c r="J3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7" s="61" t="str">
        <f>IF(ISTEXT(Tabla15[[#This Row],[CARRERA]]),Tabla15[[#This Row],[CARRERA]],Tabla15[[#This Row],[STATUS_01]])</f>
        <v>CARRERA ADMINISTRATIVA</v>
      </c>
      <c r="L357" s="78">
        <f>_xlfn.XLOOKUP(Tabla15[[#This Row],[CODIGO]],Tabla20[CODIGO],Tabla20[sbruto])</f>
        <v>65000</v>
      </c>
      <c r="M357" s="82">
        <f>_xlfn.XLOOKUP(Tabla15[[#This Row],[CODIGO]],Tabla20[CODIGO],Tabla20[Otros Descuentos])</f>
        <v>31877.57</v>
      </c>
      <c r="N357" s="78">
        <f>_xlfn.XLOOKUP(Tabla15[[#This Row],[CODIGO]],Tabla20[CODIGO],Tabla20[sneto])</f>
        <v>24853.35</v>
      </c>
      <c r="O357" s="78" t="str">
        <f>_xlfn.XLOOKUP(Tabla15[[#This Row],[CODIGO]],Tabla20[CODIGO],Tabla20[PERIODO])</f>
        <v>08-2023</v>
      </c>
      <c r="P357" s="41">
        <f>Tabla15[[#This Row],[sbruto]]-SUM(Tabla15[[#This Row],[ISR]:[AFP]])-Tabla15[[#This Row],[SNETO]]</f>
        <v>8269.0800000000017</v>
      </c>
      <c r="Q357" s="41">
        <f>_xlfn.XLOOKUP(Tabla15[[#This Row],[CODIGO]],Tabla20[CODIGO],Tabla20[ADP])</f>
        <v>0</v>
      </c>
      <c r="R357" s="61" t="str">
        <f>_xlfn.XLOOKUP(Tabla15[[#This Row],[cedula]],EMPXSEXO[NODOC],EMPXSEXO[GENERO])</f>
        <v>F</v>
      </c>
      <c r="S357" s="61" t="e">
        <f>_xlfn.XLOOKUP(Tabla15[[#This Row],[nomdepto2]],Tabla21[LUGAR],Tabla21[CODLUGAR])</f>
        <v>#REF!</v>
      </c>
      <c r="T357">
        <v>223</v>
      </c>
    </row>
    <row r="358" spans="1:20">
      <c r="A358" s="61" t="s">
        <v>2463</v>
      </c>
      <c r="B358" s="61" t="s">
        <v>1099</v>
      </c>
      <c r="C358" s="61" t="s">
        <v>2493</v>
      </c>
      <c r="D358" s="61" t="str">
        <f>Tabla15[[#This Row],[cedula]]&amp;Tabla15[[#This Row],[prog]]&amp;LEFT(Tabla15[[#This Row],[TIPO]],3)</f>
        <v>0010895698801FIJ</v>
      </c>
      <c r="E358" s="61" t="e">
        <f>_xlfn.XLOOKUP(Tabla15[[#This Row],[CODIGO]],#REF!,#REF!,_xlfn.XLOOKUP(Tabla15[[#This Row],[CODIGO]],Tabla20[CODIGO],Tabla20[nombre],"BUSCAR"))</f>
        <v>#REF!</v>
      </c>
      <c r="F358" s="61" t="e">
        <f>_xlfn.XLOOKUP(Tabla15[[#This Row],[CODIGO]],#REF!,#REF!,_xlfn.XLOOKUP(Tabla15[[#This Row],[CODIGO]],Tabla20[CODIGO],Tabla20[cargo],"BUSCAR"))</f>
        <v>#REF!</v>
      </c>
      <c r="G358" s="110" t="e">
        <f>_xlfn.XLOOKUP(Tabla15[[#This Row],[cedula]],#REF!,#REF!,"X")</f>
        <v>#REF!</v>
      </c>
      <c r="H358" s="61" t="str">
        <f>_xlfn.XLOOKUP(Tabla15[[#This Row],[ctapresup]],TBLTIPO[cta],TBLTIPO[Tipo Empleado])</f>
        <v>FIJO</v>
      </c>
      <c r="I358" s="92" t="str">
        <f>_xlfn.XLOOKUP(Tabla15[[#This Row],[cedula]],TCARRERA[CEDULA],TCARRERA[CATEGORIA DEL SERVIDOR],0)</f>
        <v>CARRERA ADMINISTRATIVA</v>
      </c>
      <c r="J3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8" s="61" t="str">
        <f>IF(ISTEXT(Tabla15[[#This Row],[CARRERA]]),Tabla15[[#This Row],[CARRERA]],Tabla15[[#This Row],[STATUS_01]])</f>
        <v>CARRERA ADMINISTRATIVA</v>
      </c>
      <c r="L358" s="78">
        <f>_xlfn.XLOOKUP(Tabla15[[#This Row],[CODIGO]],Tabla20[CODIGO],Tabla20[sbruto])</f>
        <v>55000</v>
      </c>
      <c r="M358" s="82">
        <f>_xlfn.XLOOKUP(Tabla15[[#This Row],[CODIGO]],Tabla20[CODIGO],Tabla20[Otros Descuentos])</f>
        <v>6126.88</v>
      </c>
      <c r="N358" s="78">
        <f>_xlfn.XLOOKUP(Tabla15[[#This Row],[CODIGO]],Tabla20[CODIGO],Tabla20[sneto])</f>
        <v>43062.94</v>
      </c>
      <c r="O358" s="78" t="str">
        <f>_xlfn.XLOOKUP(Tabla15[[#This Row],[CODIGO]],Tabla20[CODIGO],Tabla20[PERIODO])</f>
        <v>08-2023</v>
      </c>
      <c r="P358" s="41">
        <f>Tabla15[[#This Row],[sbruto]]-SUM(Tabla15[[#This Row],[ISR]:[AFP]])-Tabla15[[#This Row],[SNETO]]</f>
        <v>5810.18</v>
      </c>
      <c r="Q358" s="41">
        <f>_xlfn.XLOOKUP(Tabla15[[#This Row],[CODIGO]],Tabla20[CODIGO],Tabla20[ADP])</f>
        <v>0</v>
      </c>
      <c r="R358" s="61" t="str">
        <f>_xlfn.XLOOKUP(Tabla15[[#This Row],[cedula]],EMPXSEXO[NODOC],EMPXSEXO[GENERO])</f>
        <v>F</v>
      </c>
      <c r="S358" s="61" t="e">
        <f>_xlfn.XLOOKUP(Tabla15[[#This Row],[nomdepto2]],Tabla21[LUGAR],Tabla21[CODLUGAR])</f>
        <v>#REF!</v>
      </c>
      <c r="T358">
        <v>182</v>
      </c>
    </row>
    <row r="359" spans="1:20">
      <c r="A359" s="61" t="s">
        <v>2463</v>
      </c>
      <c r="B359" s="61" t="s">
        <v>2625</v>
      </c>
      <c r="C359" s="61" t="s">
        <v>2493</v>
      </c>
      <c r="D359" s="61" t="str">
        <f>Tabla15[[#This Row],[cedula]]&amp;Tabla15[[#This Row],[prog]]&amp;LEFT(Tabla15[[#This Row],[TIPO]],3)</f>
        <v>4020917698701FIJ</v>
      </c>
      <c r="E359" s="61" t="e">
        <f>_xlfn.XLOOKUP(Tabla15[[#This Row],[CODIGO]],#REF!,#REF!,_xlfn.XLOOKUP(Tabla15[[#This Row],[CODIGO]],Tabla20[CODIGO],Tabla20[nombre],"BUSCAR"))</f>
        <v>#REF!</v>
      </c>
      <c r="F359" s="61" t="e">
        <f>_xlfn.XLOOKUP(Tabla15[[#This Row],[CODIGO]],#REF!,#REF!,_xlfn.XLOOKUP(Tabla15[[#This Row],[CODIGO]],Tabla20[CODIGO],Tabla20[cargo],"BUSCAR"))</f>
        <v>#REF!</v>
      </c>
      <c r="G359" s="110" t="e">
        <f>_xlfn.XLOOKUP(Tabla15[[#This Row],[cedula]],#REF!,#REF!,"X")</f>
        <v>#REF!</v>
      </c>
      <c r="H359" s="61" t="str">
        <f>_xlfn.XLOOKUP(Tabla15[[#This Row],[ctapresup]],TBLTIPO[cta],TBLTIPO[Tipo Empleado])</f>
        <v>FIJO</v>
      </c>
      <c r="I359" s="92">
        <f>_xlfn.XLOOKUP(Tabla15[[#This Row],[cedula]],TCARRERA[CEDULA],TCARRERA[CATEGORIA DEL SERVIDOR],0)</f>
        <v>0</v>
      </c>
      <c r="J3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59" s="61" t="e">
        <f>IF(ISTEXT(Tabla15[[#This Row],[CARRERA]]),Tabla15[[#This Row],[CARRERA]],Tabla15[[#This Row],[STATUS_01]])</f>
        <v>#REF!</v>
      </c>
      <c r="L359" s="78">
        <f>_xlfn.XLOOKUP(Tabla15[[#This Row],[CODIGO]],Tabla20[CODIGO],Tabla20[sbruto])</f>
        <v>35000</v>
      </c>
      <c r="M359" s="81">
        <f>_xlfn.XLOOKUP(Tabla15[[#This Row],[CODIGO]],Tabla20[CODIGO],Tabla20[Otros Descuentos])</f>
        <v>25</v>
      </c>
      <c r="N359" s="78">
        <f>_xlfn.XLOOKUP(Tabla15[[#This Row],[CODIGO]],Tabla20[CODIGO],Tabla20[sneto])</f>
        <v>32906.5</v>
      </c>
      <c r="O359" s="78" t="str">
        <f>_xlfn.XLOOKUP(Tabla15[[#This Row],[CODIGO]],Tabla20[CODIGO],Tabla20[PERIODO])</f>
        <v>08-2023</v>
      </c>
      <c r="P359" s="41">
        <f>Tabla15[[#This Row],[sbruto]]-SUM(Tabla15[[#This Row],[ISR]:[AFP]])-Tabla15[[#This Row],[SNETO]]</f>
        <v>2068.5</v>
      </c>
      <c r="Q359" s="41">
        <f>_xlfn.XLOOKUP(Tabla15[[#This Row],[CODIGO]],Tabla20[CODIGO],Tabla20[ADP])</f>
        <v>0</v>
      </c>
      <c r="R359" s="61" t="str">
        <f>_xlfn.XLOOKUP(Tabla15[[#This Row],[cedula]],EMPXSEXO[NODOC],EMPXSEXO[GENERO])</f>
        <v>M</v>
      </c>
      <c r="S359" s="61" t="e">
        <f>_xlfn.XLOOKUP(Tabla15[[#This Row],[nomdepto2]],Tabla21[LUGAR],Tabla21[CODLUGAR])</f>
        <v>#REF!</v>
      </c>
      <c r="T359">
        <v>119</v>
      </c>
    </row>
    <row r="360" spans="1:20">
      <c r="A360" s="61" t="s">
        <v>2463</v>
      </c>
      <c r="B360" s="61" t="s">
        <v>2471</v>
      </c>
      <c r="C360" s="61" t="s">
        <v>2493</v>
      </c>
      <c r="D360" s="61" t="str">
        <f>Tabla15[[#This Row],[cedula]]&amp;Tabla15[[#This Row],[prog]]&amp;LEFT(Tabla15[[#This Row],[TIPO]],3)</f>
        <v>0011904950001FIJ</v>
      </c>
      <c r="E360" s="61" t="e">
        <f>_xlfn.XLOOKUP(Tabla15[[#This Row],[CODIGO]],#REF!,#REF!,_xlfn.XLOOKUP(Tabla15[[#This Row],[CODIGO]],Tabla20[CODIGO],Tabla20[nombre],"BUSCAR"))</f>
        <v>#REF!</v>
      </c>
      <c r="F360" s="61" t="e">
        <f>_xlfn.XLOOKUP(Tabla15[[#This Row],[CODIGO]],#REF!,#REF!,_xlfn.XLOOKUP(Tabla15[[#This Row],[CODIGO]],Tabla20[CODIGO],Tabla20[cargo],"BUSCAR"))</f>
        <v>#REF!</v>
      </c>
      <c r="G360" s="110" t="e">
        <f>_xlfn.XLOOKUP(Tabla15[[#This Row],[cedula]],#REF!,#REF!,"X")</f>
        <v>#REF!</v>
      </c>
      <c r="H360" s="61" t="str">
        <f>_xlfn.XLOOKUP(Tabla15[[#This Row],[ctapresup]],TBLTIPO[cta],TBLTIPO[Tipo Empleado])</f>
        <v>FIJO</v>
      </c>
      <c r="I360" s="92">
        <f>_xlfn.XLOOKUP(Tabla15[[#This Row],[cedula]],TCARRERA[CEDULA],TCARRERA[CATEGORIA DEL SERVIDOR],0)</f>
        <v>0</v>
      </c>
      <c r="J3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60" s="61" t="e">
        <f>IF(ISTEXT(Tabla15[[#This Row],[CARRERA]]),Tabla15[[#This Row],[CARRERA]],Tabla15[[#This Row],[STATUS_01]])</f>
        <v>#REF!</v>
      </c>
      <c r="L360" s="78">
        <f>_xlfn.XLOOKUP(Tabla15[[#This Row],[CODIGO]],Tabla20[CODIGO],Tabla20[sbruto])</f>
        <v>20000</v>
      </c>
      <c r="M360" s="82">
        <f>_xlfn.XLOOKUP(Tabla15[[#This Row],[CODIGO]],Tabla20[CODIGO],Tabla20[Otros Descuentos])</f>
        <v>3171</v>
      </c>
      <c r="N360" s="78">
        <f>_xlfn.XLOOKUP(Tabla15[[#This Row],[CODIGO]],Tabla20[CODIGO],Tabla20[sneto])</f>
        <v>15647</v>
      </c>
      <c r="O360" s="78" t="str">
        <f>_xlfn.XLOOKUP(Tabla15[[#This Row],[CODIGO]],Tabla20[CODIGO],Tabla20[PERIODO])</f>
        <v>08-2023</v>
      </c>
      <c r="P360" s="41">
        <f>Tabla15[[#This Row],[sbruto]]-SUM(Tabla15[[#This Row],[ISR]:[AFP]])-Tabla15[[#This Row],[SNETO]]</f>
        <v>1182</v>
      </c>
      <c r="Q360" s="41">
        <f>_xlfn.XLOOKUP(Tabla15[[#This Row],[CODIGO]],Tabla20[CODIGO],Tabla20[ADP])</f>
        <v>0</v>
      </c>
      <c r="R360" s="61" t="str">
        <f>_xlfn.XLOOKUP(Tabla15[[#This Row],[cedula]],EMPXSEXO[NODOC],EMPXSEXO[GENERO])</f>
        <v>M</v>
      </c>
      <c r="S360" s="61" t="e">
        <f>_xlfn.XLOOKUP(Tabla15[[#This Row],[nomdepto2]],Tabla21[LUGAR],Tabla21[CODLUGAR])</f>
        <v>#REF!</v>
      </c>
      <c r="T360">
        <v>225</v>
      </c>
    </row>
    <row r="361" spans="1:20" hidden="1">
      <c r="A361" s="61" t="s">
        <v>3002</v>
      </c>
      <c r="B361" s="61" t="s">
        <v>1099</v>
      </c>
      <c r="C361" s="61" t="s">
        <v>2493</v>
      </c>
      <c r="D361" s="61" t="str">
        <f>Tabla15[[#This Row],[cedula]]&amp;Tabla15[[#This Row],[prog]]&amp;LEFT(Tabla15[[#This Row],[TIPO]],3)</f>
        <v>0010895698801SUP</v>
      </c>
      <c r="E361" s="61" t="e">
        <f>_xlfn.XLOOKUP(Tabla15[[#This Row],[CODIGO]],#REF!,#REF!,_xlfn.XLOOKUP(Tabla15[[#This Row],[CODIGO]],Tabla20[CODIGO],Tabla20[nombre],"BUSCAR"))</f>
        <v>#REF!</v>
      </c>
      <c r="F361" s="61" t="e">
        <f>_xlfn.XLOOKUP(Tabla15[[#This Row],[CODIGO]],#REF!,#REF!,_xlfn.XLOOKUP(Tabla15[[#This Row],[CODIGO]],Tabla20[CODIGO],Tabla20[cargo],"BUSCAR"))</f>
        <v>#REF!</v>
      </c>
      <c r="G361" s="110" t="e">
        <f>_xlfn.XLOOKUP(Tabla15[[#This Row],[cedula]],#REF!,#REF!,"X")</f>
        <v>#REF!</v>
      </c>
      <c r="H361" s="61" t="str">
        <f>_xlfn.XLOOKUP(Tabla15[[#This Row],[ctapresup]],TBLTIPO[cta],TBLTIPO[Tipo Empleado])</f>
        <v>SUPLENCIA</v>
      </c>
      <c r="I361" s="92" t="str">
        <f>_xlfn.XLOOKUP(Tabla15[[#This Row],[cedula]],TCARRERA[CEDULA],TCARRERA[CATEGORIA DEL SERVIDOR],0)</f>
        <v>CARRERA ADMINISTRATIVA</v>
      </c>
      <c r="J3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61" s="61" t="str">
        <f>IF(ISTEXT(Tabla15[[#This Row],[CARRERA]]),Tabla15[[#This Row],[CARRERA]],Tabla15[[#This Row],[STATUS_01]])</f>
        <v>CARRERA ADMINISTRATIVA</v>
      </c>
      <c r="L361" s="78">
        <f>_xlfn.XLOOKUP(Tabla15[[#This Row],[CODIGO]],Tabla20[CODIGO],Tabla20[sbruto])</f>
        <v>15000</v>
      </c>
      <c r="M361" s="82">
        <f>_xlfn.XLOOKUP(Tabla15[[#This Row],[CODIGO]],Tabla20[CODIGO],Tabla20[Otros Descuentos])</f>
        <v>0</v>
      </c>
      <c r="N361" s="81">
        <f>_xlfn.XLOOKUP(Tabla15[[#This Row],[CODIGO]],Tabla20[CODIGO],Tabla20[sneto])</f>
        <v>11304.72</v>
      </c>
      <c r="O361" s="81" t="str">
        <f>_xlfn.XLOOKUP(Tabla15[[#This Row],[CODIGO]],Tabla20[CODIGO],Tabla20[PERIODO])</f>
        <v>08-2023</v>
      </c>
      <c r="P361" s="41">
        <f>Tabla15[[#This Row],[sbruto]]-SUM(Tabla15[[#This Row],[ISR]:[AFP]])-Tabla15[[#This Row],[SNETO]]</f>
        <v>3695.2800000000007</v>
      </c>
      <c r="Q361" s="41">
        <f>_xlfn.XLOOKUP(Tabla15[[#This Row],[CODIGO]],Tabla20[CODIGO],Tabla20[ADP])</f>
        <v>0</v>
      </c>
      <c r="R361" s="61" t="str">
        <f>_xlfn.XLOOKUP(Tabla15[[#This Row],[cedula]],EMPXSEXO[NODOC],EMPXSEXO[GENERO])</f>
        <v>F</v>
      </c>
      <c r="S361" s="61" t="e">
        <f>_xlfn.XLOOKUP(Tabla15[[#This Row],[nomdepto2]],Tabla21[LUGAR],Tabla21[CODLUGAR])</f>
        <v>#REF!</v>
      </c>
      <c r="T361">
        <v>832</v>
      </c>
    </row>
    <row r="362" spans="1:20" hidden="1">
      <c r="A362" s="61" t="s">
        <v>3002</v>
      </c>
      <c r="B362" s="61" t="s">
        <v>1107</v>
      </c>
      <c r="C362" s="61" t="s">
        <v>2493</v>
      </c>
      <c r="D362" s="61" t="str">
        <f>Tabla15[[#This Row],[cedula]]&amp;Tabla15[[#This Row],[prog]]&amp;LEFT(Tabla15[[#This Row],[TIPO]],3)</f>
        <v>0120043541801SUP</v>
      </c>
      <c r="E362" s="61" t="e">
        <f>_xlfn.XLOOKUP(Tabla15[[#This Row],[CODIGO]],#REF!,#REF!,_xlfn.XLOOKUP(Tabla15[[#This Row],[CODIGO]],Tabla20[CODIGO],Tabla20[nombre],"BUSCAR"))</f>
        <v>#REF!</v>
      </c>
      <c r="F362" s="61" t="e">
        <f>_xlfn.XLOOKUP(Tabla15[[#This Row],[CODIGO]],#REF!,#REF!,_xlfn.XLOOKUP(Tabla15[[#This Row],[CODIGO]],Tabla20[CODIGO],Tabla20[cargo],"BUSCAR"))</f>
        <v>#REF!</v>
      </c>
      <c r="G362" s="110" t="e">
        <f>_xlfn.XLOOKUP(Tabla15[[#This Row],[cedula]],#REF!,#REF!,"X")</f>
        <v>#REF!</v>
      </c>
      <c r="H362" s="61" t="str">
        <f>_xlfn.XLOOKUP(Tabla15[[#This Row],[ctapresup]],TBLTIPO[cta],TBLTIPO[Tipo Empleado])</f>
        <v>SUPLENCIA</v>
      </c>
      <c r="I362" s="92" t="str">
        <f>_xlfn.XLOOKUP(Tabla15[[#This Row],[cedula]],TCARRERA[CEDULA],TCARRERA[CATEGORIA DEL SERVIDOR],0)</f>
        <v>CARRERA ADMINISTRATIVA</v>
      </c>
      <c r="J3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62" s="61" t="str">
        <f>IF(ISTEXT(Tabla15[[#This Row],[CARRERA]]),Tabla15[[#This Row],[CARRERA]],Tabla15[[#This Row],[STATUS_01]])</f>
        <v>CARRERA ADMINISTRATIVA</v>
      </c>
      <c r="L362" s="78">
        <f>_xlfn.XLOOKUP(Tabla15[[#This Row],[CODIGO]],Tabla20[CODIGO],Tabla20[sbruto])</f>
        <v>5000</v>
      </c>
      <c r="M362" s="81">
        <f>_xlfn.XLOOKUP(Tabla15[[#This Row],[CODIGO]],Tabla20[CODIGO],Tabla20[Otros Descuentos])</f>
        <v>0</v>
      </c>
      <c r="N362" s="78">
        <f>_xlfn.XLOOKUP(Tabla15[[#This Row],[CODIGO]],Tabla20[CODIGO],Tabla20[sneto])</f>
        <v>3763.6</v>
      </c>
      <c r="O362" s="78" t="str">
        <f>_xlfn.XLOOKUP(Tabla15[[#This Row],[CODIGO]],Tabla20[CODIGO],Tabla20[PERIODO])</f>
        <v>08-2023</v>
      </c>
      <c r="P362" s="41">
        <f>Tabla15[[#This Row],[sbruto]]-SUM(Tabla15[[#This Row],[ISR]:[AFP]])-Tabla15[[#This Row],[SNETO]]</f>
        <v>1236.4000000000001</v>
      </c>
      <c r="Q362" s="41">
        <f>_xlfn.XLOOKUP(Tabla15[[#This Row],[CODIGO]],Tabla20[CODIGO],Tabla20[ADP])</f>
        <v>0</v>
      </c>
      <c r="R362" s="61" t="str">
        <f>_xlfn.XLOOKUP(Tabla15[[#This Row],[cedula]],EMPXSEXO[NODOC],EMPXSEXO[GENERO])</f>
        <v>F</v>
      </c>
      <c r="S362" s="61" t="e">
        <f>_xlfn.XLOOKUP(Tabla15[[#This Row],[nomdepto2]],Tabla21[LUGAR],Tabla21[CODLUGAR])</f>
        <v>#REF!</v>
      </c>
      <c r="T362">
        <v>834</v>
      </c>
    </row>
    <row r="363" spans="1:20" hidden="1">
      <c r="A363" s="61" t="s">
        <v>2462</v>
      </c>
      <c r="B363" s="61" t="s">
        <v>2824</v>
      </c>
      <c r="C363" s="61" t="s">
        <v>2493</v>
      </c>
      <c r="D363" s="61" t="str">
        <f>Tabla15[[#This Row],[cedula]]&amp;Tabla15[[#This Row],[prog]]&amp;LEFT(Tabla15[[#This Row],[TIPO]],3)</f>
        <v>2230021020401TEM</v>
      </c>
      <c r="E363" s="61" t="e">
        <f>_xlfn.XLOOKUP(Tabla15[[#This Row],[CODIGO]],#REF!,#REF!,_xlfn.XLOOKUP(Tabla15[[#This Row],[CODIGO]],Tabla20[CODIGO],Tabla20[nombre],"BUSCAR"))</f>
        <v>#REF!</v>
      </c>
      <c r="F363" s="61" t="e">
        <f>_xlfn.XLOOKUP(Tabla15[[#This Row],[CODIGO]],#REF!,#REF!,_xlfn.XLOOKUP(Tabla15[[#This Row],[CODIGO]],Tabla20[CODIGO],Tabla20[cargo],"BUSCAR"))</f>
        <v>#REF!</v>
      </c>
      <c r="G363" s="110" t="e">
        <f>_xlfn.XLOOKUP(Tabla15[[#This Row],[cedula]],#REF!,#REF!,"X")</f>
        <v>#REF!</v>
      </c>
      <c r="H363" s="61" t="str">
        <f>_xlfn.XLOOKUP(Tabla15[[#This Row],[ctapresup]],TBLTIPO[cta],TBLTIPO[Tipo Empleado])</f>
        <v>TEMPORALES</v>
      </c>
      <c r="I363" s="92">
        <f>_xlfn.XLOOKUP(Tabla15[[#This Row],[cedula]],TCARRERA[CEDULA],TCARRERA[CATEGORIA DEL SERVIDOR],0)</f>
        <v>0</v>
      </c>
      <c r="J3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63" s="61" t="e">
        <f>IF(ISTEXT(Tabla15[[#This Row],[CARRERA]]),Tabla15[[#This Row],[CARRERA]],Tabla15[[#This Row],[STATUS_01]])</f>
        <v>#REF!</v>
      </c>
      <c r="L363" s="78">
        <f>_xlfn.XLOOKUP(Tabla15[[#This Row],[CODIGO]],Tabla20[CODIGO],Tabla20[sbruto])</f>
        <v>125000</v>
      </c>
      <c r="M363" s="82">
        <f>_xlfn.XLOOKUP(Tabla15[[#This Row],[CODIGO]],Tabla20[CODIGO],Tabla20[Otros Descuentos])</f>
        <v>25</v>
      </c>
      <c r="N363" s="78">
        <f>_xlfn.XLOOKUP(Tabla15[[#This Row],[CODIGO]],Tabla20[CODIGO],Tabla20[sneto])</f>
        <v>99601.51</v>
      </c>
      <c r="O363" s="78" t="str">
        <f>_xlfn.XLOOKUP(Tabla15[[#This Row],[CODIGO]],Tabla20[CODIGO],Tabla20[PERIODO])</f>
        <v>08-2023</v>
      </c>
      <c r="P363" s="41">
        <f>Tabla15[[#This Row],[sbruto]]-SUM(Tabla15[[#This Row],[ISR]:[AFP]])-Tabla15[[#This Row],[SNETO]]</f>
        <v>25373.490000000005</v>
      </c>
      <c r="Q363" s="41">
        <f>_xlfn.XLOOKUP(Tabla15[[#This Row],[CODIGO]],Tabla20[CODIGO],Tabla20[ADP])</f>
        <v>0</v>
      </c>
      <c r="R363" s="61" t="str">
        <f>_xlfn.XLOOKUP(Tabla15[[#This Row],[cedula]],EMPXSEXO[NODOC],EMPXSEXO[GENERO])</f>
        <v>F</v>
      </c>
      <c r="S363" s="61" t="e">
        <f>_xlfn.XLOOKUP(Tabla15[[#This Row],[nomdepto2]],Tabla21[LUGAR],Tabla21[CODLUGAR])</f>
        <v>#REF!</v>
      </c>
      <c r="T363">
        <v>939</v>
      </c>
    </row>
    <row r="364" spans="1:20">
      <c r="A364" s="61" t="s">
        <v>2463</v>
      </c>
      <c r="B364" s="61" t="s">
        <v>1089</v>
      </c>
      <c r="C364" s="61" t="s">
        <v>2493</v>
      </c>
      <c r="D364" s="61" t="str">
        <f>Tabla15[[#This Row],[cedula]]&amp;Tabla15[[#This Row],[prog]]&amp;LEFT(Tabla15[[#This Row],[TIPO]],3)</f>
        <v>0100038614201FIJ</v>
      </c>
      <c r="E364" s="61" t="e">
        <f>_xlfn.XLOOKUP(Tabla15[[#This Row],[CODIGO]],#REF!,#REF!,_xlfn.XLOOKUP(Tabla15[[#This Row],[CODIGO]],Tabla20[CODIGO],Tabla20[nombre],"BUSCAR"))</f>
        <v>#REF!</v>
      </c>
      <c r="F364" s="61" t="e">
        <f>_xlfn.XLOOKUP(Tabla15[[#This Row],[CODIGO]],#REF!,#REF!,_xlfn.XLOOKUP(Tabla15[[#This Row],[CODIGO]],Tabla20[CODIGO],Tabla20[cargo],"BUSCAR"))</f>
        <v>#REF!</v>
      </c>
      <c r="G364" s="110" t="e">
        <f>_xlfn.XLOOKUP(Tabla15[[#This Row],[cedula]],#REF!,#REF!,"X")</f>
        <v>#REF!</v>
      </c>
      <c r="H364" s="61" t="str">
        <f>_xlfn.XLOOKUP(Tabla15[[#This Row],[ctapresup]],TBLTIPO[cta],TBLTIPO[Tipo Empleado])</f>
        <v>FIJO</v>
      </c>
      <c r="I364" s="92" t="str">
        <f>_xlfn.XLOOKUP(Tabla15[[#This Row],[cedula]],TCARRERA[CEDULA],TCARRERA[CATEGORIA DEL SERVIDOR],0)</f>
        <v>CARRERA ADMINISTRATIVA</v>
      </c>
      <c r="J3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64" s="61" t="str">
        <f>IF(ISTEXT(Tabla15[[#This Row],[CARRERA]]),Tabla15[[#This Row],[CARRERA]],Tabla15[[#This Row],[STATUS_01]])</f>
        <v>CARRERA ADMINISTRATIVA</v>
      </c>
      <c r="L364" s="78">
        <f>_xlfn.XLOOKUP(Tabla15[[#This Row],[CODIGO]],Tabla20[CODIGO],Tabla20[sbruto])</f>
        <v>35000</v>
      </c>
      <c r="M364" s="79">
        <f>_xlfn.XLOOKUP(Tabla15[[#This Row],[CODIGO]],Tabla20[CODIGO],Tabla20[Otros Descuentos])</f>
        <v>9024.9</v>
      </c>
      <c r="N364" s="78">
        <f>_xlfn.XLOOKUP(Tabla15[[#This Row],[CODIGO]],Tabla20[CODIGO],Tabla20[sneto])</f>
        <v>23906.6</v>
      </c>
      <c r="O364" s="78" t="str">
        <f>_xlfn.XLOOKUP(Tabla15[[#This Row],[CODIGO]],Tabla20[CODIGO],Tabla20[PERIODO])</f>
        <v>08-2023</v>
      </c>
      <c r="P364" s="41">
        <f>Tabla15[[#This Row],[sbruto]]-SUM(Tabla15[[#This Row],[ISR]:[AFP]])-Tabla15[[#This Row],[SNETO]]</f>
        <v>2068.5</v>
      </c>
      <c r="Q364" s="41">
        <f>_xlfn.XLOOKUP(Tabla15[[#This Row],[CODIGO]],Tabla20[CODIGO],Tabla20[ADP])</f>
        <v>0</v>
      </c>
      <c r="R364" s="61" t="str">
        <f>_xlfn.XLOOKUP(Tabla15[[#This Row],[cedula]],EMPXSEXO[NODOC],EMPXSEXO[GENERO])</f>
        <v>F</v>
      </c>
      <c r="S364" s="61" t="e">
        <f>_xlfn.XLOOKUP(Tabla15[[#This Row],[nomdepto2]],Tabla21[LUGAR],Tabla21[CODLUGAR])</f>
        <v>#REF!</v>
      </c>
      <c r="T364">
        <v>93</v>
      </c>
    </row>
    <row r="365" spans="1:20">
      <c r="A365" s="61" t="s">
        <v>2463</v>
      </c>
      <c r="B365" s="61" t="s">
        <v>1727</v>
      </c>
      <c r="C365" s="61" t="s">
        <v>2493</v>
      </c>
      <c r="D365" s="61" t="str">
        <f>Tabla15[[#This Row],[cedula]]&amp;Tabla15[[#This Row],[prog]]&amp;LEFT(Tabla15[[#This Row],[TIPO]],3)</f>
        <v>0010072471501FIJ</v>
      </c>
      <c r="E365" s="61" t="e">
        <f>_xlfn.XLOOKUP(Tabla15[[#This Row],[CODIGO]],#REF!,#REF!,_xlfn.XLOOKUP(Tabla15[[#This Row],[CODIGO]],Tabla20[CODIGO],Tabla20[nombre],"BUSCAR"))</f>
        <v>#REF!</v>
      </c>
      <c r="F365" s="61" t="e">
        <f>_xlfn.XLOOKUP(Tabla15[[#This Row],[CODIGO]],#REF!,#REF!,_xlfn.XLOOKUP(Tabla15[[#This Row],[CODIGO]],Tabla20[CODIGO],Tabla20[cargo],"BUSCAR"))</f>
        <v>#REF!</v>
      </c>
      <c r="G365" s="110" t="e">
        <f>_xlfn.XLOOKUP(Tabla15[[#This Row],[cedula]],#REF!,#REF!,"X")</f>
        <v>#REF!</v>
      </c>
      <c r="H365" s="61" t="str">
        <f>_xlfn.XLOOKUP(Tabla15[[#This Row],[ctapresup]],TBLTIPO[cta],TBLTIPO[Tipo Empleado])</f>
        <v>FIJO</v>
      </c>
      <c r="I365" s="92">
        <f>_xlfn.XLOOKUP(Tabla15[[#This Row],[cedula]],TCARRERA[CEDULA],TCARRERA[CATEGORIA DEL SERVIDOR],0)</f>
        <v>0</v>
      </c>
      <c r="J3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65" s="61" t="e">
        <f>IF(ISTEXT(Tabla15[[#This Row],[CARRERA]]),Tabla15[[#This Row],[CARRERA]],Tabla15[[#This Row],[STATUS_01]])</f>
        <v>#REF!</v>
      </c>
      <c r="L365" s="78">
        <f>_xlfn.XLOOKUP(Tabla15[[#This Row],[CODIGO]],Tabla20[CODIGO],Tabla20[sbruto])</f>
        <v>31500</v>
      </c>
      <c r="M365" s="82">
        <f>_xlfn.XLOOKUP(Tabla15[[#This Row],[CODIGO]],Tabla20[CODIGO],Tabla20[Otros Descuentos])</f>
        <v>3481</v>
      </c>
      <c r="N365" s="78">
        <f>_xlfn.XLOOKUP(Tabla15[[#This Row],[CODIGO]],Tabla20[CODIGO],Tabla20[sneto])</f>
        <v>26157.35</v>
      </c>
      <c r="O365" s="78" t="str">
        <f>_xlfn.XLOOKUP(Tabla15[[#This Row],[CODIGO]],Tabla20[CODIGO],Tabla20[PERIODO])</f>
        <v>08-2023</v>
      </c>
      <c r="P365" s="41">
        <f>Tabla15[[#This Row],[sbruto]]-SUM(Tabla15[[#This Row],[ISR]:[AFP]])-Tabla15[[#This Row],[SNETO]]</f>
        <v>1861.6500000000015</v>
      </c>
      <c r="Q365" s="41">
        <f>_xlfn.XLOOKUP(Tabla15[[#This Row],[CODIGO]],Tabla20[CODIGO],Tabla20[ADP])</f>
        <v>0</v>
      </c>
      <c r="R365" s="61" t="str">
        <f>_xlfn.XLOOKUP(Tabla15[[#This Row],[cedula]],EMPXSEXO[NODOC],EMPXSEXO[GENERO])</f>
        <v>M</v>
      </c>
      <c r="S365" s="61" t="e">
        <f>_xlfn.XLOOKUP(Tabla15[[#This Row],[nomdepto2]],Tabla21[LUGAR],Tabla21[CODLUGAR])</f>
        <v>#REF!</v>
      </c>
      <c r="T365">
        <v>50</v>
      </c>
    </row>
    <row r="366" spans="1:20">
      <c r="A366" s="61" t="s">
        <v>2463</v>
      </c>
      <c r="B366" s="61" t="s">
        <v>1813</v>
      </c>
      <c r="C366" s="61" t="s">
        <v>2493</v>
      </c>
      <c r="D366" s="61" t="str">
        <f>Tabla15[[#This Row],[cedula]]&amp;Tabla15[[#This Row],[prog]]&amp;LEFT(Tabla15[[#This Row],[TIPO]],3)</f>
        <v>0011282603701FIJ</v>
      </c>
      <c r="E366" s="61" t="e">
        <f>_xlfn.XLOOKUP(Tabla15[[#This Row],[CODIGO]],#REF!,#REF!,_xlfn.XLOOKUP(Tabla15[[#This Row],[CODIGO]],Tabla20[CODIGO],Tabla20[nombre],"BUSCAR"))</f>
        <v>#REF!</v>
      </c>
      <c r="F366" s="61" t="e">
        <f>_xlfn.XLOOKUP(Tabla15[[#This Row],[CODIGO]],#REF!,#REF!,_xlfn.XLOOKUP(Tabla15[[#This Row],[CODIGO]],Tabla20[CODIGO],Tabla20[cargo],"BUSCAR"))</f>
        <v>#REF!</v>
      </c>
      <c r="G366" s="110" t="e">
        <f>_xlfn.XLOOKUP(Tabla15[[#This Row],[cedula]],#REF!,#REF!,"X")</f>
        <v>#REF!</v>
      </c>
      <c r="H366" s="61" t="str">
        <f>_xlfn.XLOOKUP(Tabla15[[#This Row],[ctapresup]],TBLTIPO[cta],TBLTIPO[Tipo Empleado])</f>
        <v>FIJO</v>
      </c>
      <c r="I366" s="92">
        <f>_xlfn.XLOOKUP(Tabla15[[#This Row],[cedula]],TCARRERA[CEDULA],TCARRERA[CATEGORIA DEL SERVIDOR],0)</f>
        <v>0</v>
      </c>
      <c r="J3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66" s="61" t="e">
        <f>IF(ISTEXT(Tabla15[[#This Row],[CARRERA]]),Tabla15[[#This Row],[CARRERA]],Tabla15[[#This Row],[STATUS_01]])</f>
        <v>#REF!</v>
      </c>
      <c r="L366" s="78">
        <f>_xlfn.XLOOKUP(Tabla15[[#This Row],[CODIGO]],Tabla20[CODIGO],Tabla20[sbruto])</f>
        <v>26250</v>
      </c>
      <c r="M366" s="82">
        <f>_xlfn.XLOOKUP(Tabla15[[#This Row],[CODIGO]],Tabla20[CODIGO],Tabla20[Otros Descuentos])</f>
        <v>19731.03</v>
      </c>
      <c r="N366" s="78">
        <f>_xlfn.XLOOKUP(Tabla15[[#This Row],[CODIGO]],Tabla20[CODIGO],Tabla20[sneto])</f>
        <v>4967.59</v>
      </c>
      <c r="O366" s="78" t="str">
        <f>_xlfn.XLOOKUP(Tabla15[[#This Row],[CODIGO]],Tabla20[CODIGO],Tabla20[PERIODO])</f>
        <v>08-2023</v>
      </c>
      <c r="P366" s="41">
        <f>Tabla15[[#This Row],[sbruto]]-SUM(Tabla15[[#This Row],[ISR]:[AFP]])-Tabla15[[#This Row],[SNETO]]</f>
        <v>1551.380000000001</v>
      </c>
      <c r="Q366" s="41">
        <f>_xlfn.XLOOKUP(Tabla15[[#This Row],[CODIGO]],Tabla20[CODIGO],Tabla20[ADP])</f>
        <v>0</v>
      </c>
      <c r="R366" s="61" t="str">
        <f>_xlfn.XLOOKUP(Tabla15[[#This Row],[cedula]],EMPXSEXO[NODOC],EMPXSEXO[GENERO])</f>
        <v>M</v>
      </c>
      <c r="S366" s="61" t="e">
        <f>_xlfn.XLOOKUP(Tabla15[[#This Row],[nomdepto2]],Tabla21[LUGAR],Tabla21[CODLUGAR])</f>
        <v>#REF!</v>
      </c>
      <c r="T366">
        <v>199</v>
      </c>
    </row>
    <row r="367" spans="1:20">
      <c r="A367" s="61" t="s">
        <v>2463</v>
      </c>
      <c r="B367" s="61" t="s">
        <v>1145</v>
      </c>
      <c r="C367" s="61" t="s">
        <v>2493</v>
      </c>
      <c r="D367" s="61" t="str">
        <f>Tabla15[[#This Row],[cedula]]&amp;Tabla15[[#This Row],[prog]]&amp;LEFT(Tabla15[[#This Row],[TIPO]],3)</f>
        <v>0011320018201FIJ</v>
      </c>
      <c r="E367" s="61" t="e">
        <f>_xlfn.XLOOKUP(Tabla15[[#This Row],[CODIGO]],#REF!,#REF!,_xlfn.XLOOKUP(Tabla15[[#This Row],[CODIGO]],Tabla20[CODIGO],Tabla20[nombre],"BUSCAR"))</f>
        <v>#REF!</v>
      </c>
      <c r="F367" s="61" t="e">
        <f>_xlfn.XLOOKUP(Tabla15[[#This Row],[CODIGO]],#REF!,#REF!,_xlfn.XLOOKUP(Tabla15[[#This Row],[CODIGO]],Tabla20[CODIGO],Tabla20[cargo],"BUSCAR"))</f>
        <v>#REF!</v>
      </c>
      <c r="G367" s="110" t="e">
        <f>_xlfn.XLOOKUP(Tabla15[[#This Row],[cedula]],#REF!,#REF!,"X")</f>
        <v>#REF!</v>
      </c>
      <c r="H367" s="61" t="str">
        <f>_xlfn.XLOOKUP(Tabla15[[#This Row],[ctapresup]],TBLTIPO[cta],TBLTIPO[Tipo Empleado])</f>
        <v>FIJO</v>
      </c>
      <c r="I367" s="92" t="str">
        <f>_xlfn.XLOOKUP(Tabla15[[#This Row],[cedula]],TCARRERA[CEDULA],TCARRERA[CATEGORIA DEL SERVIDOR],0)</f>
        <v>CARRERA ADMINISTRATIVA</v>
      </c>
      <c r="J367" s="133" t="e">
        <f>_xlfn.XLOOKUP(Tabla15[[#This Row],[nombre]],TNOMBRADOS[EMPLEADO],TNOMBRADOS[STATUS],_xlfn.XLOOKUP(Tabla15[[#This Row],[cargo]],Tabla612[CARGO],Tabla612[CATEGORIA DEL SERVIDOR],Tabla15[[#This Row],[TIPO]]))</f>
        <v>#REF!</v>
      </c>
      <c r="K367" s="61" t="str">
        <f>IF(ISTEXT(Tabla15[[#This Row],[CARRERA]]),Tabla15[[#This Row],[CARRERA]],Tabla15[[#This Row],[STATUS_01]])</f>
        <v>CARRERA ADMINISTRATIVA</v>
      </c>
      <c r="L367" s="78">
        <f>_xlfn.XLOOKUP(Tabla15[[#This Row],[CODIGO]],Tabla20[CODIGO],Tabla20[sbruto])</f>
        <v>25000</v>
      </c>
      <c r="M367" s="79">
        <f>_xlfn.XLOOKUP(Tabla15[[#This Row],[CODIGO]],Tabla20[CODIGO],Tabla20[Otros Descuentos])</f>
        <v>16308.3</v>
      </c>
      <c r="N367" s="78">
        <f>_xlfn.XLOOKUP(Tabla15[[#This Row],[CODIGO]],Tabla20[CODIGO],Tabla20[sneto])</f>
        <v>7214.2</v>
      </c>
      <c r="O367" s="78" t="str">
        <f>_xlfn.XLOOKUP(Tabla15[[#This Row],[CODIGO]],Tabla20[CODIGO],Tabla20[PERIODO])</f>
        <v>08-2023</v>
      </c>
      <c r="P367" s="41">
        <f>Tabla15[[#This Row],[sbruto]]-SUM(Tabla15[[#This Row],[ISR]:[AFP]])-Tabla15[[#This Row],[SNETO]]</f>
        <v>1477.5</v>
      </c>
      <c r="Q367" s="41">
        <f>_xlfn.XLOOKUP(Tabla15[[#This Row],[CODIGO]],Tabla20[CODIGO],Tabla20[ADP])</f>
        <v>0</v>
      </c>
      <c r="R367" s="61" t="str">
        <f>_xlfn.XLOOKUP(Tabla15[[#This Row],[cedula]],EMPXSEXO[NODOC],EMPXSEXO[GENERO])</f>
        <v>M</v>
      </c>
      <c r="S367" s="61" t="e">
        <f>_xlfn.XLOOKUP(Tabla15[[#This Row],[nomdepto2]],Tabla21[LUGAR],Tabla21[CODLUGAR])</f>
        <v>#REF!</v>
      </c>
      <c r="T367">
        <v>375</v>
      </c>
    </row>
    <row r="368" spans="1:20">
      <c r="A368" s="61" t="s">
        <v>2463</v>
      </c>
      <c r="B368" s="61" t="s">
        <v>1097</v>
      </c>
      <c r="C368" s="61" t="s">
        <v>2493</v>
      </c>
      <c r="D368" s="61" t="str">
        <f>Tabla15[[#This Row],[cedula]]&amp;Tabla15[[#This Row],[prog]]&amp;LEFT(Tabla15[[#This Row],[TIPO]],3)</f>
        <v>0011188872301FIJ</v>
      </c>
      <c r="E368" s="61" t="e">
        <f>_xlfn.XLOOKUP(Tabla15[[#This Row],[CODIGO]],#REF!,#REF!,_xlfn.XLOOKUP(Tabla15[[#This Row],[CODIGO]],Tabla20[CODIGO],Tabla20[nombre],"BUSCAR"))</f>
        <v>#REF!</v>
      </c>
      <c r="F368" s="61" t="e">
        <f>_xlfn.XLOOKUP(Tabla15[[#This Row],[CODIGO]],#REF!,#REF!,_xlfn.XLOOKUP(Tabla15[[#This Row],[CODIGO]],Tabla20[CODIGO],Tabla20[cargo],"BUSCAR"))</f>
        <v>#REF!</v>
      </c>
      <c r="G368" s="110" t="e">
        <f>_xlfn.XLOOKUP(Tabla15[[#This Row],[cedula]],#REF!,#REF!,"X")</f>
        <v>#REF!</v>
      </c>
      <c r="H368" s="61" t="str">
        <f>_xlfn.XLOOKUP(Tabla15[[#This Row],[ctapresup]],TBLTIPO[cta],TBLTIPO[Tipo Empleado])</f>
        <v>FIJO</v>
      </c>
      <c r="I368" s="92" t="str">
        <f>_xlfn.XLOOKUP(Tabla15[[#This Row],[cedula]],TCARRERA[CEDULA],TCARRERA[CATEGORIA DEL SERVIDOR],0)</f>
        <v>CARRERA ADMINISTRATIVA</v>
      </c>
      <c r="J3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68" s="61" t="str">
        <f>IF(ISTEXT(Tabla15[[#This Row],[CARRERA]]),Tabla15[[#This Row],[CARRERA]],Tabla15[[#This Row],[STATUS_01]])</f>
        <v>CARRERA ADMINISTRATIVA</v>
      </c>
      <c r="L368" s="78">
        <f>_xlfn.XLOOKUP(Tabla15[[#This Row],[CODIGO]],Tabla20[CODIGO],Tabla20[sbruto])</f>
        <v>24000</v>
      </c>
      <c r="M368" s="81">
        <f>_xlfn.XLOOKUP(Tabla15[[#This Row],[CODIGO]],Tabla20[CODIGO],Tabla20[Otros Descuentos])</f>
        <v>17921.18</v>
      </c>
      <c r="N368" s="78">
        <f>_xlfn.XLOOKUP(Tabla15[[#This Row],[CODIGO]],Tabla20[CODIGO],Tabla20[sneto])</f>
        <v>4660.42</v>
      </c>
      <c r="O368" s="78" t="str">
        <f>_xlfn.XLOOKUP(Tabla15[[#This Row],[CODIGO]],Tabla20[CODIGO],Tabla20[PERIODO])</f>
        <v>08-2023</v>
      </c>
      <c r="P368" s="41">
        <f>Tabla15[[#This Row],[sbruto]]-SUM(Tabla15[[#This Row],[ISR]:[AFP]])-Tabla15[[#This Row],[SNETO]]</f>
        <v>1418.4000000000015</v>
      </c>
      <c r="Q368" s="41">
        <f>_xlfn.XLOOKUP(Tabla15[[#This Row],[CODIGO]],Tabla20[CODIGO],Tabla20[ADP])</f>
        <v>0</v>
      </c>
      <c r="R368" s="61" t="str">
        <f>_xlfn.XLOOKUP(Tabla15[[#This Row],[cedula]],EMPXSEXO[NODOC],EMPXSEXO[GENERO])</f>
        <v>M</v>
      </c>
      <c r="S368" s="61" t="e">
        <f>_xlfn.XLOOKUP(Tabla15[[#This Row],[nomdepto2]],Tabla21[LUGAR],Tabla21[CODLUGAR])</f>
        <v>#REF!</v>
      </c>
      <c r="T368">
        <v>156</v>
      </c>
    </row>
    <row r="369" spans="1:20">
      <c r="A369" s="61" t="s">
        <v>2463</v>
      </c>
      <c r="B369" s="61" t="s">
        <v>3115</v>
      </c>
      <c r="C369" s="61" t="s">
        <v>2493</v>
      </c>
      <c r="D369" s="61" t="str">
        <f>Tabla15[[#This Row],[cedula]]&amp;Tabla15[[#This Row],[prog]]&amp;LEFT(Tabla15[[#This Row],[TIPO]],3)</f>
        <v>4022496764201FIJ</v>
      </c>
      <c r="E369" s="61" t="e">
        <f>_xlfn.XLOOKUP(Tabla15[[#This Row],[CODIGO]],#REF!,#REF!,_xlfn.XLOOKUP(Tabla15[[#This Row],[CODIGO]],Tabla20[CODIGO],Tabla20[nombre],"BUSCAR"))</f>
        <v>#REF!</v>
      </c>
      <c r="F369" s="61" t="e">
        <f>_xlfn.XLOOKUP(Tabla15[[#This Row],[CODIGO]],#REF!,#REF!,_xlfn.XLOOKUP(Tabla15[[#This Row],[CODIGO]],Tabla20[CODIGO],Tabla20[cargo],"BUSCAR"))</f>
        <v>#REF!</v>
      </c>
      <c r="G369" s="110" t="e">
        <f>_xlfn.XLOOKUP(Tabla15[[#This Row],[cedula]],#REF!,#REF!,"X")</f>
        <v>#REF!</v>
      </c>
      <c r="H369" s="61" t="str">
        <f>_xlfn.XLOOKUP(Tabla15[[#This Row],[ctapresup]],TBLTIPO[cta],TBLTIPO[Tipo Empleado])</f>
        <v>FIJO</v>
      </c>
      <c r="I369" s="92">
        <f>_xlfn.XLOOKUP(Tabla15[[#This Row],[cedula]],TCARRERA[CEDULA],TCARRERA[CATEGORIA DEL SERVIDOR],0)</f>
        <v>0</v>
      </c>
      <c r="J3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69" s="61" t="e">
        <f>IF(ISTEXT(Tabla15[[#This Row],[CARRERA]]),Tabla15[[#This Row],[CARRERA]],Tabla15[[#This Row],[STATUS_01]])</f>
        <v>#REF!</v>
      </c>
      <c r="L369" s="78">
        <f>_xlfn.XLOOKUP(Tabla15[[#This Row],[CODIGO]],Tabla20[CODIGO],Tabla20[sbruto])</f>
        <v>24000</v>
      </c>
      <c r="M369" s="79">
        <f>_xlfn.XLOOKUP(Tabla15[[#This Row],[CODIGO]],Tabla20[CODIGO],Tabla20[Otros Descuentos])</f>
        <v>2071</v>
      </c>
      <c r="N369" s="78">
        <f>_xlfn.XLOOKUP(Tabla15[[#This Row],[CODIGO]],Tabla20[CODIGO],Tabla20[sneto])</f>
        <v>20510.599999999999</v>
      </c>
      <c r="O369" s="78" t="str">
        <f>_xlfn.XLOOKUP(Tabla15[[#This Row],[CODIGO]],Tabla20[CODIGO],Tabla20[PERIODO])</f>
        <v>08-2023</v>
      </c>
      <c r="P369" s="41">
        <f>Tabla15[[#This Row],[sbruto]]-SUM(Tabla15[[#This Row],[ISR]:[AFP]])-Tabla15[[#This Row],[SNETO]]</f>
        <v>1418.4000000000015</v>
      </c>
      <c r="Q369" s="41">
        <f>_xlfn.XLOOKUP(Tabla15[[#This Row],[CODIGO]],Tabla20[CODIGO],Tabla20[ADP])</f>
        <v>0</v>
      </c>
      <c r="R369" s="61" t="str">
        <f>_xlfn.XLOOKUP(Tabla15[[#This Row],[cedula]],EMPXSEXO[NODOC],EMPXSEXO[GENERO])</f>
        <v>M</v>
      </c>
      <c r="S369" s="61" t="e">
        <f>_xlfn.XLOOKUP(Tabla15[[#This Row],[nomdepto2]],Tabla21[LUGAR],Tabla21[CODLUGAR])</f>
        <v>#REF!</v>
      </c>
      <c r="T369">
        <v>176</v>
      </c>
    </row>
    <row r="370" spans="1:20">
      <c r="A370" s="99" t="s">
        <v>2463</v>
      </c>
      <c r="B370" s="99" t="s">
        <v>1940</v>
      </c>
      <c r="C370" s="99" t="s">
        <v>2493</v>
      </c>
      <c r="D370" s="99" t="str">
        <f>Tabla15[[#This Row],[cedula]]&amp;Tabla15[[#This Row],[prog]]&amp;LEFT(Tabla15[[#This Row],[TIPO]],3)</f>
        <v>0011637932201FIJ</v>
      </c>
      <c r="E370" s="99" t="e">
        <f>_xlfn.XLOOKUP(Tabla15[[#This Row],[CODIGO]],#REF!,#REF!,_xlfn.XLOOKUP(Tabla15[[#This Row],[CODIGO]],Tabla20[CODIGO],Tabla20[nombre],"BUSCAR"))</f>
        <v>#REF!</v>
      </c>
      <c r="F370" s="100" t="e">
        <f>_xlfn.XLOOKUP(Tabla15[[#This Row],[CODIGO]],#REF!,#REF!,_xlfn.XLOOKUP(Tabla15[[#This Row],[CODIGO]],Tabla20[CODIGO],Tabla20[cargo],"BUSCAR"))</f>
        <v>#REF!</v>
      </c>
      <c r="G370" s="110" t="e">
        <f>_xlfn.XLOOKUP(Tabla15[[#This Row],[cedula]],#REF!,#REF!,"X")</f>
        <v>#REF!</v>
      </c>
      <c r="H370" s="100" t="str">
        <f>_xlfn.XLOOKUP(Tabla15[[#This Row],[ctapresup]],TBLTIPO[cta],TBLTIPO[Tipo Empleado])</f>
        <v>FIJO</v>
      </c>
      <c r="I370" s="102">
        <f>_xlfn.XLOOKUP(Tabla15[[#This Row],[cedula]],TCARRERA[CEDULA],TCARRERA[CATEGORIA DEL SERVIDOR],0)</f>
        <v>0</v>
      </c>
      <c r="J37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370" s="103" t="e">
        <f>IF(ISTEXT(Tabla15[[#This Row],[CARRERA]]),Tabla15[[#This Row],[CARRERA]],Tabla15[[#This Row],[STATUS_01]])</f>
        <v>#REF!</v>
      </c>
      <c r="L370" s="41">
        <f>_xlfn.XLOOKUP(Tabla15[[#This Row],[CODIGO]],Tabla20[CODIGO],Tabla20[sbruto])</f>
        <v>22050</v>
      </c>
      <c r="M370" s="101">
        <f>_xlfn.XLOOKUP(Tabla15[[#This Row],[CODIGO]],Tabla20[CODIGO],Tabla20[Otros Descuentos])</f>
        <v>15162.55</v>
      </c>
      <c r="N370" s="109">
        <f>_xlfn.XLOOKUP(Tabla15[[#This Row],[CODIGO]],Tabla20[CODIGO],Tabla20[sneto])</f>
        <v>5584.29</v>
      </c>
      <c r="O370" s="101" t="str">
        <f>_xlfn.XLOOKUP(Tabla15[[#This Row],[CODIGO]],Tabla20[CODIGO],Tabla20[PERIODO])</f>
        <v>08-2023</v>
      </c>
      <c r="P370" s="41">
        <f>Tabla15[[#This Row],[sbruto]]-SUM(Tabla15[[#This Row],[ISR]:[AFP]])-Tabla15[[#This Row],[SNETO]]</f>
        <v>1303.1599999999999</v>
      </c>
      <c r="Q370" s="104">
        <f>_xlfn.XLOOKUP(Tabla15[[#This Row],[CODIGO]],Tabla20[CODIGO],Tabla20[ADP])</f>
        <v>0</v>
      </c>
      <c r="R370" s="99" t="str">
        <f>_xlfn.XLOOKUP(Tabla15[[#This Row],[cedula]],EMPXSEXO[NODOC],EMPXSEXO[GENERO])</f>
        <v>M</v>
      </c>
      <c r="S370" s="61" t="e">
        <f>_xlfn.XLOOKUP(Tabla15[[#This Row],[nomdepto2]],Tabla21[LUGAR],Tabla21[CODLUGAR])</f>
        <v>#REF!</v>
      </c>
      <c r="T370">
        <v>410</v>
      </c>
    </row>
    <row r="371" spans="1:20">
      <c r="A371" s="61" t="s">
        <v>2463</v>
      </c>
      <c r="B371" s="61" t="s">
        <v>1767</v>
      </c>
      <c r="C371" s="61" t="s">
        <v>2493</v>
      </c>
      <c r="D371" s="61" t="str">
        <f>Tabla15[[#This Row],[cedula]]&amp;Tabla15[[#This Row],[prog]]&amp;LEFT(Tabla15[[#This Row],[TIPO]],3)</f>
        <v>0011677615401FIJ</v>
      </c>
      <c r="E371" s="61" t="e">
        <f>_xlfn.XLOOKUP(Tabla15[[#This Row],[CODIGO]],#REF!,#REF!,_xlfn.XLOOKUP(Tabla15[[#This Row],[CODIGO]],Tabla20[CODIGO],Tabla20[nombre],"BUSCAR"))</f>
        <v>#REF!</v>
      </c>
      <c r="F371" s="61" t="e">
        <f>_xlfn.XLOOKUP(Tabla15[[#This Row],[CODIGO]],#REF!,#REF!,_xlfn.XLOOKUP(Tabla15[[#This Row],[CODIGO]],Tabla20[CODIGO],Tabla20[cargo],"BUSCAR"))</f>
        <v>#REF!</v>
      </c>
      <c r="G371" s="110" t="e">
        <f>_xlfn.XLOOKUP(Tabla15[[#This Row],[cedula]],#REF!,#REF!,"X")</f>
        <v>#REF!</v>
      </c>
      <c r="H371" s="61" t="str">
        <f>_xlfn.XLOOKUP(Tabla15[[#This Row],[ctapresup]],TBLTIPO[cta],TBLTIPO[Tipo Empleado])</f>
        <v>FIJO</v>
      </c>
      <c r="I371" s="92">
        <f>_xlfn.XLOOKUP(Tabla15[[#This Row],[cedula]],TCARRERA[CEDULA],TCARRERA[CATEGORIA DEL SERVIDOR],0)</f>
        <v>0</v>
      </c>
      <c r="J3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71" s="61" t="e">
        <f>IF(ISTEXT(Tabla15[[#This Row],[CARRERA]]),Tabla15[[#This Row],[CARRERA]],Tabla15[[#This Row],[STATUS_01]])</f>
        <v>#REF!</v>
      </c>
      <c r="L371" s="78">
        <f>_xlfn.XLOOKUP(Tabla15[[#This Row],[CODIGO]],Tabla20[CODIGO],Tabla20[sbruto])</f>
        <v>22050</v>
      </c>
      <c r="M371" s="82">
        <f>_xlfn.XLOOKUP(Tabla15[[#This Row],[CODIGO]],Tabla20[CODIGO],Tabla20[Otros Descuentos])</f>
        <v>15187.3</v>
      </c>
      <c r="N371" s="81">
        <f>_xlfn.XLOOKUP(Tabla15[[#This Row],[CODIGO]],Tabla20[CODIGO],Tabla20[sneto])</f>
        <v>5559.54</v>
      </c>
      <c r="O371" s="81" t="str">
        <f>_xlfn.XLOOKUP(Tabla15[[#This Row],[CODIGO]],Tabla20[CODIGO],Tabla20[PERIODO])</f>
        <v>08-2023</v>
      </c>
      <c r="P371" s="41">
        <f>Tabla15[[#This Row],[sbruto]]-SUM(Tabla15[[#This Row],[ISR]:[AFP]])-Tabla15[[#This Row],[SNETO]]</f>
        <v>1303.1599999999999</v>
      </c>
      <c r="Q371" s="41">
        <f>_xlfn.XLOOKUP(Tabla15[[#This Row],[CODIGO]],Tabla20[CODIGO],Tabla20[ADP])</f>
        <v>0</v>
      </c>
      <c r="R371" s="61" t="str">
        <f>_xlfn.XLOOKUP(Tabla15[[#This Row],[cedula]],EMPXSEXO[NODOC],EMPXSEXO[GENERO])</f>
        <v>M</v>
      </c>
      <c r="S371" s="61" t="e">
        <f>_xlfn.XLOOKUP(Tabla15[[#This Row],[nomdepto2]],Tabla21[LUGAR],Tabla21[CODLUGAR])</f>
        <v>#REF!</v>
      </c>
      <c r="T371">
        <v>131</v>
      </c>
    </row>
    <row r="372" spans="1:20">
      <c r="A372" s="61" t="s">
        <v>2463</v>
      </c>
      <c r="B372" s="61" t="s">
        <v>3529</v>
      </c>
      <c r="C372" s="61" t="s">
        <v>2493</v>
      </c>
      <c r="D372" s="61" t="str">
        <f>Tabla15[[#This Row],[cedula]]&amp;Tabla15[[#This Row],[prog]]&amp;LEFT(Tabla15[[#This Row],[TIPO]],3)</f>
        <v>2230084087701FIJ</v>
      </c>
      <c r="E372" s="61" t="e">
        <f>_xlfn.XLOOKUP(Tabla15[[#This Row],[CODIGO]],#REF!,#REF!,_xlfn.XLOOKUP(Tabla15[[#This Row],[CODIGO]],Tabla20[CODIGO],Tabla20[nombre],"BUSCAR"))</f>
        <v>#REF!</v>
      </c>
      <c r="F372" s="61" t="e">
        <f>_xlfn.XLOOKUP(Tabla15[[#This Row],[CODIGO]],#REF!,#REF!,_xlfn.XLOOKUP(Tabla15[[#This Row],[CODIGO]],Tabla20[CODIGO],Tabla20[cargo],"BUSCAR"))</f>
        <v>#REF!</v>
      </c>
      <c r="G372" s="110" t="e">
        <f>_xlfn.XLOOKUP(Tabla15[[#This Row],[cedula]],#REF!,#REF!,"X")</f>
        <v>#REF!</v>
      </c>
      <c r="H372" s="61" t="str">
        <f>_xlfn.XLOOKUP(Tabla15[[#This Row],[ctapresup]],TBLTIPO[cta],TBLTIPO[Tipo Empleado])</f>
        <v>FIJO</v>
      </c>
      <c r="I372" s="92">
        <f>_xlfn.XLOOKUP(Tabla15[[#This Row],[cedula]],TCARRERA[CEDULA],TCARRERA[CATEGORIA DEL SERVIDOR],0)</f>
        <v>0</v>
      </c>
      <c r="J3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72" s="61" t="e">
        <f>IF(ISTEXT(Tabla15[[#This Row],[CARRERA]]),Tabla15[[#This Row],[CARRERA]],Tabla15[[#This Row],[STATUS_01]])</f>
        <v>#REF!</v>
      </c>
      <c r="L372" s="78">
        <f>_xlfn.XLOOKUP(Tabla15[[#This Row],[CODIGO]],Tabla20[CODIGO],Tabla20[sbruto])</f>
        <v>22000</v>
      </c>
      <c r="M372" s="81">
        <f>_xlfn.XLOOKUP(Tabla15[[#This Row],[CODIGO]],Tabla20[CODIGO],Tabla20[Otros Descuentos])</f>
        <v>25</v>
      </c>
      <c r="N372" s="78">
        <f>_xlfn.XLOOKUP(Tabla15[[#This Row],[CODIGO]],Tabla20[CODIGO],Tabla20[sneto])</f>
        <v>20674.8</v>
      </c>
      <c r="O372" s="78" t="str">
        <f>_xlfn.XLOOKUP(Tabla15[[#This Row],[CODIGO]],Tabla20[CODIGO],Tabla20[PERIODO])</f>
        <v>08-2023</v>
      </c>
      <c r="P372" s="41">
        <f>Tabla15[[#This Row],[sbruto]]-SUM(Tabla15[[#This Row],[ISR]:[AFP]])-Tabla15[[#This Row],[SNETO]]</f>
        <v>1300.2000000000007</v>
      </c>
      <c r="Q372" s="41">
        <f>_xlfn.XLOOKUP(Tabla15[[#This Row],[CODIGO]],Tabla20[CODIGO],Tabla20[ADP])</f>
        <v>0</v>
      </c>
      <c r="R372" s="61" t="str">
        <f>_xlfn.XLOOKUP(Tabla15[[#This Row],[cedula]],EMPXSEXO[NODOC],EMPXSEXO[GENERO])</f>
        <v>M</v>
      </c>
      <c r="S372" s="61" t="e">
        <f>_xlfn.XLOOKUP(Tabla15[[#This Row],[nomdepto2]],Tabla21[LUGAR],Tabla21[CODLUGAR])</f>
        <v>#REF!</v>
      </c>
      <c r="T372">
        <v>84</v>
      </c>
    </row>
    <row r="373" spans="1:20">
      <c r="A373" s="61" t="s">
        <v>2463</v>
      </c>
      <c r="B373" s="61" t="s">
        <v>3111</v>
      </c>
      <c r="C373" s="61" t="s">
        <v>2493</v>
      </c>
      <c r="D373" s="61" t="str">
        <f>Tabla15[[#This Row],[cedula]]&amp;Tabla15[[#This Row],[prog]]&amp;LEFT(Tabla15[[#This Row],[TIPO]],3)</f>
        <v>4022219945301FIJ</v>
      </c>
      <c r="E373" s="61" t="e">
        <f>_xlfn.XLOOKUP(Tabla15[[#This Row],[CODIGO]],#REF!,#REF!,_xlfn.XLOOKUP(Tabla15[[#This Row],[CODIGO]],Tabla20[CODIGO],Tabla20[nombre],"BUSCAR"))</f>
        <v>#REF!</v>
      </c>
      <c r="F373" s="61" t="e">
        <f>_xlfn.XLOOKUP(Tabla15[[#This Row],[CODIGO]],#REF!,#REF!,_xlfn.XLOOKUP(Tabla15[[#This Row],[CODIGO]],Tabla20[CODIGO],Tabla20[cargo],"BUSCAR"))</f>
        <v>#REF!</v>
      </c>
      <c r="G373" s="110" t="e">
        <f>_xlfn.XLOOKUP(Tabla15[[#This Row],[cedula]],#REF!,#REF!,"X")</f>
        <v>#REF!</v>
      </c>
      <c r="H373" s="61" t="str">
        <f>_xlfn.XLOOKUP(Tabla15[[#This Row],[ctapresup]],TBLTIPO[cta],TBLTIPO[Tipo Empleado])</f>
        <v>FIJO</v>
      </c>
      <c r="I373" s="92">
        <f>_xlfn.XLOOKUP(Tabla15[[#This Row],[cedula]],TCARRERA[CEDULA],TCARRERA[CATEGORIA DEL SERVIDOR],0)</f>
        <v>0</v>
      </c>
      <c r="J37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73" s="61" t="e">
        <f>IF(ISTEXT(Tabla15[[#This Row],[CARRERA]]),Tabla15[[#This Row],[CARRERA]],Tabla15[[#This Row],[STATUS_01]])</f>
        <v>#REF!</v>
      </c>
      <c r="L373" s="78">
        <f>_xlfn.XLOOKUP(Tabla15[[#This Row],[CODIGO]],Tabla20[CODIGO],Tabla20[sbruto])</f>
        <v>22000</v>
      </c>
      <c r="M373" s="81">
        <f>_xlfn.XLOOKUP(Tabla15[[#This Row],[CODIGO]],Tabla20[CODIGO],Tabla20[Otros Descuentos])</f>
        <v>25</v>
      </c>
      <c r="N373" s="78">
        <f>_xlfn.XLOOKUP(Tabla15[[#This Row],[CODIGO]],Tabla20[CODIGO],Tabla20[sneto])</f>
        <v>20674.8</v>
      </c>
      <c r="O373" s="78" t="str">
        <f>_xlfn.XLOOKUP(Tabla15[[#This Row],[CODIGO]],Tabla20[CODIGO],Tabla20[PERIODO])</f>
        <v>08-2023</v>
      </c>
      <c r="P373" s="41">
        <f>Tabla15[[#This Row],[sbruto]]-SUM(Tabla15[[#This Row],[ISR]:[AFP]])-Tabla15[[#This Row],[SNETO]]</f>
        <v>1300.2000000000007</v>
      </c>
      <c r="Q373" s="41">
        <f>_xlfn.XLOOKUP(Tabla15[[#This Row],[CODIGO]],Tabla20[CODIGO],Tabla20[ADP])</f>
        <v>0</v>
      </c>
      <c r="R373" s="61" t="str">
        <f>_xlfn.XLOOKUP(Tabla15[[#This Row],[cedula]],EMPXSEXO[NODOC],EMPXSEXO[GENERO])</f>
        <v>M</v>
      </c>
      <c r="S373" s="61" t="e">
        <f>_xlfn.XLOOKUP(Tabla15[[#This Row],[nomdepto2]],Tabla21[LUGAR],Tabla21[CODLUGAR])</f>
        <v>#REF!</v>
      </c>
      <c r="T373">
        <v>102</v>
      </c>
    </row>
    <row r="374" spans="1:20">
      <c r="A374" s="61" t="s">
        <v>2463</v>
      </c>
      <c r="B374" s="61" t="s">
        <v>3022</v>
      </c>
      <c r="C374" s="61" t="s">
        <v>2493</v>
      </c>
      <c r="D374" s="61" t="str">
        <f>Tabla15[[#This Row],[cedula]]&amp;Tabla15[[#This Row],[prog]]&amp;LEFT(Tabla15[[#This Row],[TIPO]],3)</f>
        <v>0970028027501FIJ</v>
      </c>
      <c r="E374" s="61" t="e">
        <f>_xlfn.XLOOKUP(Tabla15[[#This Row],[CODIGO]],#REF!,#REF!,_xlfn.XLOOKUP(Tabla15[[#This Row],[CODIGO]],Tabla20[CODIGO],Tabla20[nombre],"BUSCAR"))</f>
        <v>#REF!</v>
      </c>
      <c r="F374" s="61" t="e">
        <f>_xlfn.XLOOKUP(Tabla15[[#This Row],[CODIGO]],#REF!,#REF!,_xlfn.XLOOKUP(Tabla15[[#This Row],[CODIGO]],Tabla20[CODIGO],Tabla20[cargo],"BUSCAR"))</f>
        <v>#REF!</v>
      </c>
      <c r="G374" s="110" t="e">
        <f>_xlfn.XLOOKUP(Tabla15[[#This Row],[cedula]],#REF!,#REF!,"X")</f>
        <v>#REF!</v>
      </c>
      <c r="H374" s="61" t="str">
        <f>_xlfn.XLOOKUP(Tabla15[[#This Row],[ctapresup]],TBLTIPO[cta],TBLTIPO[Tipo Empleado])</f>
        <v>FIJO</v>
      </c>
      <c r="I374" s="92">
        <f>_xlfn.XLOOKUP(Tabla15[[#This Row],[cedula]],TCARRERA[CEDULA],TCARRERA[CATEGORIA DEL SERVIDOR],0)</f>
        <v>0</v>
      </c>
      <c r="J3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74" s="61" t="e">
        <f>IF(ISTEXT(Tabla15[[#This Row],[CARRERA]]),Tabla15[[#This Row],[CARRERA]],Tabla15[[#This Row],[STATUS_01]])</f>
        <v>#REF!</v>
      </c>
      <c r="L374" s="78">
        <f>_xlfn.XLOOKUP(Tabla15[[#This Row],[CODIGO]],Tabla20[CODIGO],Tabla20[sbruto])</f>
        <v>22000</v>
      </c>
      <c r="M374" s="79">
        <f>_xlfn.XLOOKUP(Tabla15[[#This Row],[CODIGO]],Tabla20[CODIGO],Tabla20[Otros Descuentos])</f>
        <v>3818.17</v>
      </c>
      <c r="N374" s="78">
        <f>_xlfn.XLOOKUP(Tabla15[[#This Row],[CODIGO]],Tabla20[CODIGO],Tabla20[sneto])</f>
        <v>16881.63</v>
      </c>
      <c r="O374" s="78" t="str">
        <f>_xlfn.XLOOKUP(Tabla15[[#This Row],[CODIGO]],Tabla20[CODIGO],Tabla20[PERIODO])</f>
        <v>08-2023</v>
      </c>
      <c r="P374" s="41">
        <f>Tabla15[[#This Row],[sbruto]]-SUM(Tabla15[[#This Row],[ISR]:[AFP]])-Tabla15[[#This Row],[SNETO]]</f>
        <v>1300.1999999999971</v>
      </c>
      <c r="Q374" s="41">
        <f>_xlfn.XLOOKUP(Tabla15[[#This Row],[CODIGO]],Tabla20[CODIGO],Tabla20[ADP])</f>
        <v>0</v>
      </c>
      <c r="R374" s="61" t="str">
        <f>_xlfn.XLOOKUP(Tabla15[[#This Row],[cedula]],EMPXSEXO[NODOC],EMPXSEXO[GENERO])</f>
        <v>M</v>
      </c>
      <c r="S374" s="61" t="e">
        <f>_xlfn.XLOOKUP(Tabla15[[#This Row],[nomdepto2]],Tabla21[LUGAR],Tabla21[CODLUGAR])</f>
        <v>#REF!</v>
      </c>
      <c r="T374">
        <v>125</v>
      </c>
    </row>
    <row r="375" spans="1:20">
      <c r="A375" s="61" t="s">
        <v>2463</v>
      </c>
      <c r="B375" s="61" t="s">
        <v>3615</v>
      </c>
      <c r="C375" s="61" t="s">
        <v>2493</v>
      </c>
      <c r="D375" s="61" t="str">
        <f>Tabla15[[#This Row],[cedula]]&amp;Tabla15[[#This Row],[prog]]&amp;LEFT(Tabla15[[#This Row],[TIPO]],3)</f>
        <v>4022346798201FIJ</v>
      </c>
      <c r="E375" s="61" t="e">
        <f>_xlfn.XLOOKUP(Tabla15[[#This Row],[CODIGO]],#REF!,#REF!,_xlfn.XLOOKUP(Tabla15[[#This Row],[CODIGO]],Tabla20[CODIGO],Tabla20[nombre],"BUSCAR"))</f>
        <v>#REF!</v>
      </c>
      <c r="F375" s="61" t="e">
        <f>_xlfn.XLOOKUP(Tabla15[[#This Row],[CODIGO]],#REF!,#REF!,_xlfn.XLOOKUP(Tabla15[[#This Row],[CODIGO]],Tabla20[CODIGO],Tabla20[cargo],"BUSCAR"))</f>
        <v>#REF!</v>
      </c>
      <c r="G375" s="110" t="e">
        <f>_xlfn.XLOOKUP(Tabla15[[#This Row],[cedula]],#REF!,#REF!,"X")</f>
        <v>#REF!</v>
      </c>
      <c r="H375" s="61" t="str">
        <f>_xlfn.XLOOKUP(Tabla15[[#This Row],[ctapresup]],TBLTIPO[cta],TBLTIPO[Tipo Empleado])</f>
        <v>FIJO</v>
      </c>
      <c r="I375" s="92">
        <f>_xlfn.XLOOKUP(Tabla15[[#This Row],[cedula]],TCARRERA[CEDULA],TCARRERA[CATEGORIA DEL SERVIDOR],0)</f>
        <v>0</v>
      </c>
      <c r="J3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75" s="61" t="e">
        <f>IF(ISTEXT(Tabla15[[#This Row],[CARRERA]]),Tabla15[[#This Row],[CARRERA]],Tabla15[[#This Row],[STATUS_01]])</f>
        <v>#REF!</v>
      </c>
      <c r="L375" s="78">
        <f>_xlfn.XLOOKUP(Tabla15[[#This Row],[CODIGO]],Tabla20[CODIGO],Tabla20[sbruto])</f>
        <v>22000</v>
      </c>
      <c r="M375" s="79">
        <f>_xlfn.XLOOKUP(Tabla15[[#This Row],[CODIGO]],Tabla20[CODIGO],Tabla20[Otros Descuentos])</f>
        <v>1571</v>
      </c>
      <c r="N375" s="78">
        <f>_xlfn.XLOOKUP(Tabla15[[#This Row],[CODIGO]],Tabla20[CODIGO],Tabla20[sneto])</f>
        <v>19128.8</v>
      </c>
      <c r="O375" s="78" t="str">
        <f>_xlfn.XLOOKUP(Tabla15[[#This Row],[CODIGO]],Tabla20[CODIGO],Tabla20[PERIODO])</f>
        <v>08-2023</v>
      </c>
      <c r="P375" s="41">
        <f>Tabla15[[#This Row],[sbruto]]-SUM(Tabla15[[#This Row],[ISR]:[AFP]])-Tabla15[[#This Row],[SNETO]]</f>
        <v>1300.2000000000007</v>
      </c>
      <c r="Q375" s="41">
        <f>_xlfn.XLOOKUP(Tabla15[[#This Row],[CODIGO]],Tabla20[CODIGO],Tabla20[ADP])</f>
        <v>0</v>
      </c>
      <c r="R375" s="61" t="str">
        <f>_xlfn.XLOOKUP(Tabla15[[#This Row],[cedula]],EMPXSEXO[NODOC],EMPXSEXO[GENERO])</f>
        <v>F</v>
      </c>
      <c r="S375" s="61" t="e">
        <f>_xlfn.XLOOKUP(Tabla15[[#This Row],[nomdepto2]],Tabla21[LUGAR],Tabla21[CODLUGAR])</f>
        <v>#REF!</v>
      </c>
      <c r="T375">
        <v>314</v>
      </c>
    </row>
    <row r="376" spans="1:20" hidden="1">
      <c r="A376" s="61" t="s">
        <v>2462</v>
      </c>
      <c r="B376" s="61" t="s">
        <v>2246</v>
      </c>
      <c r="C376" s="61" t="s">
        <v>2493</v>
      </c>
      <c r="D376" s="61" t="str">
        <f>Tabla15[[#This Row],[cedula]]&amp;Tabla15[[#This Row],[prog]]&amp;LEFT(Tabla15[[#This Row],[TIPO]],3)</f>
        <v>0410015687801TEM</v>
      </c>
      <c r="E376" s="61" t="e">
        <f>_xlfn.XLOOKUP(Tabla15[[#This Row],[CODIGO]],#REF!,#REF!,_xlfn.XLOOKUP(Tabla15[[#This Row],[CODIGO]],Tabla20[CODIGO],Tabla20[nombre],"BUSCAR"))</f>
        <v>#REF!</v>
      </c>
      <c r="F376" s="61" t="e">
        <f>_xlfn.XLOOKUP(Tabla15[[#This Row],[CODIGO]],#REF!,#REF!,_xlfn.XLOOKUP(Tabla15[[#This Row],[CODIGO]],Tabla20[CODIGO],Tabla20[cargo],"BUSCAR"))</f>
        <v>#REF!</v>
      </c>
      <c r="G376" s="110" t="e">
        <f>_xlfn.XLOOKUP(Tabla15[[#This Row],[cedula]],#REF!,#REF!,"X")</f>
        <v>#REF!</v>
      </c>
      <c r="H376" s="61" t="str">
        <f>_xlfn.XLOOKUP(Tabla15[[#This Row],[ctapresup]],TBLTIPO[cta],TBLTIPO[Tipo Empleado])</f>
        <v>TEMPORALES</v>
      </c>
      <c r="I376" s="92">
        <f>_xlfn.XLOOKUP(Tabla15[[#This Row],[cedula]],TCARRERA[CEDULA],TCARRERA[CATEGORIA DEL SERVIDOR],0)</f>
        <v>0</v>
      </c>
      <c r="J3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76" s="61" t="e">
        <f>IF(ISTEXT(Tabla15[[#This Row],[CARRERA]]),Tabla15[[#This Row],[CARRERA]],Tabla15[[#This Row],[STATUS_01]])</f>
        <v>#REF!</v>
      </c>
      <c r="L376" s="78">
        <f>_xlfn.XLOOKUP(Tabla15[[#This Row],[CODIGO]],Tabla20[CODIGO],Tabla20[sbruto])</f>
        <v>110000</v>
      </c>
      <c r="M376" s="82">
        <f>_xlfn.XLOOKUP(Tabla15[[#This Row],[CODIGO]],Tabla20[CODIGO],Tabla20[Otros Descuentos])</f>
        <v>1579.48</v>
      </c>
      <c r="N376" s="81">
        <f>_xlfn.XLOOKUP(Tabla15[[#This Row],[CODIGO]],Tabla20[CODIGO],Tabla20[sneto])</f>
        <v>87461.9</v>
      </c>
      <c r="O376" s="81" t="str">
        <f>_xlfn.XLOOKUP(Tabla15[[#This Row],[CODIGO]],Tabla20[CODIGO],Tabla20[PERIODO])</f>
        <v>08-2023</v>
      </c>
      <c r="P376" s="41">
        <f>Tabla15[[#This Row],[sbruto]]-SUM(Tabla15[[#This Row],[ISR]:[AFP]])-Tabla15[[#This Row],[SNETO]]</f>
        <v>20958.62000000001</v>
      </c>
      <c r="Q376" s="41">
        <f>_xlfn.XLOOKUP(Tabla15[[#This Row],[CODIGO]],Tabla20[CODIGO],Tabla20[ADP])</f>
        <v>0</v>
      </c>
      <c r="R376" s="61" t="str">
        <f>_xlfn.XLOOKUP(Tabla15[[#This Row],[cedula]],EMPXSEXO[NODOC],EMPXSEXO[GENERO])</f>
        <v>F</v>
      </c>
      <c r="S376" s="61" t="e">
        <f>_xlfn.XLOOKUP(Tabla15[[#This Row],[nomdepto2]],Tabla21[LUGAR],Tabla21[CODLUGAR])</f>
        <v>#REF!</v>
      </c>
      <c r="T376">
        <v>909</v>
      </c>
    </row>
    <row r="377" spans="1:20">
      <c r="A377" s="61" t="s">
        <v>2463</v>
      </c>
      <c r="B377" s="61" t="s">
        <v>3345</v>
      </c>
      <c r="C377" s="61" t="s">
        <v>2493</v>
      </c>
      <c r="D377" s="61" t="str">
        <f>Tabla15[[#This Row],[cedula]]&amp;Tabla15[[#This Row],[prog]]&amp;LEFT(Tabla15[[#This Row],[TIPO]],3)</f>
        <v>0500032982001FIJ</v>
      </c>
      <c r="E377" s="61" t="e">
        <f>_xlfn.XLOOKUP(Tabla15[[#This Row],[CODIGO]],#REF!,#REF!,_xlfn.XLOOKUP(Tabla15[[#This Row],[CODIGO]],Tabla20[CODIGO],Tabla20[nombre],"BUSCAR"))</f>
        <v>#REF!</v>
      </c>
      <c r="F377" s="61" t="e">
        <f>_xlfn.XLOOKUP(Tabla15[[#This Row],[CODIGO]],#REF!,#REF!,_xlfn.XLOOKUP(Tabla15[[#This Row],[CODIGO]],Tabla20[CODIGO],Tabla20[cargo],"BUSCAR"))</f>
        <v>#REF!</v>
      </c>
      <c r="G377" s="110" t="e">
        <f>_xlfn.XLOOKUP(Tabla15[[#This Row],[cedula]],#REF!,#REF!,"X")</f>
        <v>#REF!</v>
      </c>
      <c r="H377" s="61" t="str">
        <f>_xlfn.XLOOKUP(Tabla15[[#This Row],[ctapresup]],TBLTIPO[cta],TBLTIPO[Tipo Empleado])</f>
        <v>FIJO</v>
      </c>
      <c r="I377" s="92">
        <f>_xlfn.XLOOKUP(Tabla15[[#This Row],[cedula]],TCARRERA[CEDULA],TCARRERA[CATEGORIA DEL SERVIDOR],0)</f>
        <v>0</v>
      </c>
      <c r="J3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77" s="61" t="e">
        <f>IF(ISTEXT(Tabla15[[#This Row],[CARRERA]]),Tabla15[[#This Row],[CARRERA]],Tabla15[[#This Row],[STATUS_01]])</f>
        <v>#REF!</v>
      </c>
      <c r="L377" s="78">
        <f>_xlfn.XLOOKUP(Tabla15[[#This Row],[CODIGO]],Tabla20[CODIGO],Tabla20[sbruto])</f>
        <v>36000</v>
      </c>
      <c r="M377" s="82">
        <f>_xlfn.XLOOKUP(Tabla15[[#This Row],[CODIGO]],Tabla20[CODIGO],Tabla20[Otros Descuentos])</f>
        <v>25</v>
      </c>
      <c r="N377" s="78">
        <f>_xlfn.XLOOKUP(Tabla15[[#This Row],[CODIGO]],Tabla20[CODIGO],Tabla20[sneto])</f>
        <v>33847.4</v>
      </c>
      <c r="O377" s="78" t="str">
        <f>_xlfn.XLOOKUP(Tabla15[[#This Row],[CODIGO]],Tabla20[CODIGO],Tabla20[PERIODO])</f>
        <v>08-2023</v>
      </c>
      <c r="P377" s="41">
        <f>Tabla15[[#This Row],[sbruto]]-SUM(Tabla15[[#This Row],[ISR]:[AFP]])-Tabla15[[#This Row],[SNETO]]</f>
        <v>2127.5999999999985</v>
      </c>
      <c r="Q377" s="41">
        <f>_xlfn.XLOOKUP(Tabla15[[#This Row],[CODIGO]],Tabla20[CODIGO],Tabla20[ADP])</f>
        <v>0</v>
      </c>
      <c r="R377" s="61" t="str">
        <f>_xlfn.XLOOKUP(Tabla15[[#This Row],[cedula]],EMPXSEXO[NODOC],EMPXSEXO[GENERO])</f>
        <v>M</v>
      </c>
      <c r="S377" s="61" t="e">
        <f>_xlfn.XLOOKUP(Tabla15[[#This Row],[nomdepto2]],Tabla21[LUGAR],Tabla21[CODLUGAR])</f>
        <v>#REF!</v>
      </c>
      <c r="T377">
        <v>113</v>
      </c>
    </row>
    <row r="378" spans="1:20">
      <c r="A378" s="61" t="s">
        <v>2463</v>
      </c>
      <c r="B378" s="61" t="s">
        <v>2570</v>
      </c>
      <c r="C378" s="61" t="s">
        <v>2493</v>
      </c>
      <c r="D378" s="61" t="str">
        <f>Tabla15[[#This Row],[cedula]]&amp;Tabla15[[#This Row],[prog]]&amp;LEFT(Tabla15[[#This Row],[TIPO]],3)</f>
        <v>0410019541301FIJ</v>
      </c>
      <c r="E378" s="61" t="e">
        <f>_xlfn.XLOOKUP(Tabla15[[#This Row],[CODIGO]],#REF!,#REF!,_xlfn.XLOOKUP(Tabla15[[#This Row],[CODIGO]],Tabla20[CODIGO],Tabla20[nombre],"BUSCAR"))</f>
        <v>#REF!</v>
      </c>
      <c r="F378" s="61" t="e">
        <f>_xlfn.XLOOKUP(Tabla15[[#This Row],[CODIGO]],#REF!,#REF!,_xlfn.XLOOKUP(Tabla15[[#This Row],[CODIGO]],Tabla20[CODIGO],Tabla20[cargo],"BUSCAR"))</f>
        <v>#REF!</v>
      </c>
      <c r="G378" s="110" t="e">
        <f>_xlfn.XLOOKUP(Tabla15[[#This Row],[cedula]],#REF!,#REF!,"X")</f>
        <v>#REF!</v>
      </c>
      <c r="H378" s="61" t="str">
        <f>_xlfn.XLOOKUP(Tabla15[[#This Row],[ctapresup]],TBLTIPO[cta],TBLTIPO[Tipo Empleado])</f>
        <v>FIJO</v>
      </c>
      <c r="I378" s="92">
        <f>_xlfn.XLOOKUP(Tabla15[[#This Row],[cedula]],TCARRERA[CEDULA],TCARRERA[CATEGORIA DEL SERVIDOR],0)</f>
        <v>0</v>
      </c>
      <c r="J3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78" s="61" t="e">
        <f>IF(ISTEXT(Tabla15[[#This Row],[CARRERA]]),Tabla15[[#This Row],[CARRERA]],Tabla15[[#This Row],[STATUS_01]])</f>
        <v>#REF!</v>
      </c>
      <c r="L378" s="78">
        <f>_xlfn.XLOOKUP(Tabla15[[#This Row],[CODIGO]],Tabla20[CODIGO],Tabla20[sbruto])</f>
        <v>36000</v>
      </c>
      <c r="M378" s="79">
        <f>_xlfn.XLOOKUP(Tabla15[[#This Row],[CODIGO]],Tabla20[CODIGO],Tabla20[Otros Descuentos])</f>
        <v>21556.58</v>
      </c>
      <c r="N378" s="78">
        <f>_xlfn.XLOOKUP(Tabla15[[#This Row],[CODIGO]],Tabla20[CODIGO],Tabla20[sneto])</f>
        <v>12315.82</v>
      </c>
      <c r="O378" s="78" t="str">
        <f>_xlfn.XLOOKUP(Tabla15[[#This Row],[CODIGO]],Tabla20[CODIGO],Tabla20[PERIODO])</f>
        <v>08-2023</v>
      </c>
      <c r="P378" s="41">
        <f>Tabla15[[#This Row],[sbruto]]-SUM(Tabla15[[#This Row],[ISR]:[AFP]])-Tabla15[[#This Row],[SNETO]]</f>
        <v>2127.5999999999985</v>
      </c>
      <c r="Q378" s="41">
        <f>_xlfn.XLOOKUP(Tabla15[[#This Row],[CODIGO]],Tabla20[CODIGO],Tabla20[ADP])</f>
        <v>0</v>
      </c>
      <c r="R378" s="61" t="str">
        <f>_xlfn.XLOOKUP(Tabla15[[#This Row],[cedula]],EMPXSEXO[NODOC],EMPXSEXO[GENERO])</f>
        <v>M</v>
      </c>
      <c r="S378" s="61" t="e">
        <f>_xlfn.XLOOKUP(Tabla15[[#This Row],[nomdepto2]],Tabla21[LUGAR],Tabla21[CODLUGAR])</f>
        <v>#REF!</v>
      </c>
      <c r="T378">
        <v>177</v>
      </c>
    </row>
    <row r="379" spans="1:20">
      <c r="A379" s="61" t="s">
        <v>2463</v>
      </c>
      <c r="B379" s="61" t="s">
        <v>1808</v>
      </c>
      <c r="C379" s="61" t="s">
        <v>2493</v>
      </c>
      <c r="D379" s="61" t="str">
        <f>Tabla15[[#This Row],[cedula]]&amp;Tabla15[[#This Row],[prog]]&amp;LEFT(Tabla15[[#This Row],[TIPO]],3)</f>
        <v>0010025001801FIJ</v>
      </c>
      <c r="E379" s="61" t="e">
        <f>_xlfn.XLOOKUP(Tabla15[[#This Row],[CODIGO]],#REF!,#REF!,_xlfn.XLOOKUP(Tabla15[[#This Row],[CODIGO]],Tabla20[CODIGO],Tabla20[nombre],"BUSCAR"))</f>
        <v>#REF!</v>
      </c>
      <c r="F379" s="61" t="e">
        <f>_xlfn.XLOOKUP(Tabla15[[#This Row],[CODIGO]],#REF!,#REF!,_xlfn.XLOOKUP(Tabla15[[#This Row],[CODIGO]],Tabla20[CODIGO],Tabla20[cargo],"BUSCAR"))</f>
        <v>#REF!</v>
      </c>
      <c r="G379" s="110" t="e">
        <f>_xlfn.XLOOKUP(Tabla15[[#This Row],[cedula]],#REF!,#REF!,"X")</f>
        <v>#REF!</v>
      </c>
      <c r="H379" s="61" t="str">
        <f>_xlfn.XLOOKUP(Tabla15[[#This Row],[ctapresup]],TBLTIPO[cta],TBLTIPO[Tipo Empleado])</f>
        <v>FIJO</v>
      </c>
      <c r="I379" s="92">
        <f>_xlfn.XLOOKUP(Tabla15[[#This Row],[cedula]],TCARRERA[CEDULA],TCARRERA[CATEGORIA DEL SERVIDOR],0)</f>
        <v>0</v>
      </c>
      <c r="J3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79" s="61" t="e">
        <f>IF(ISTEXT(Tabla15[[#This Row],[CARRERA]]),Tabla15[[#This Row],[CARRERA]],Tabla15[[#This Row],[STATUS_01]])</f>
        <v>#REF!</v>
      </c>
      <c r="L379" s="78">
        <f>_xlfn.XLOOKUP(Tabla15[[#This Row],[CODIGO]],Tabla20[CODIGO],Tabla20[sbruto])</f>
        <v>36000</v>
      </c>
      <c r="M379" s="82">
        <f>_xlfn.XLOOKUP(Tabla15[[#This Row],[CODIGO]],Tabla20[CODIGO],Tabla20[Otros Descuentos])</f>
        <v>25</v>
      </c>
      <c r="N379" s="78">
        <f>_xlfn.XLOOKUP(Tabla15[[#This Row],[CODIGO]],Tabla20[CODIGO],Tabla20[sneto])</f>
        <v>33847.4</v>
      </c>
      <c r="O379" s="78" t="str">
        <f>_xlfn.XLOOKUP(Tabla15[[#This Row],[CODIGO]],Tabla20[CODIGO],Tabla20[PERIODO])</f>
        <v>08-2023</v>
      </c>
      <c r="P379" s="41">
        <f>Tabla15[[#This Row],[sbruto]]-SUM(Tabla15[[#This Row],[ISR]:[AFP]])-Tabla15[[#This Row],[SNETO]]</f>
        <v>2127.5999999999985</v>
      </c>
      <c r="Q379" s="41">
        <f>_xlfn.XLOOKUP(Tabla15[[#This Row],[CODIGO]],Tabla20[CODIGO],Tabla20[ADP])</f>
        <v>0</v>
      </c>
      <c r="R379" s="61" t="str">
        <f>_xlfn.XLOOKUP(Tabla15[[#This Row],[cedula]],EMPXSEXO[NODOC],EMPXSEXO[GENERO])</f>
        <v>M</v>
      </c>
      <c r="S379" s="61" t="e">
        <f>_xlfn.XLOOKUP(Tabla15[[#This Row],[nomdepto2]],Tabla21[LUGAR],Tabla21[CODLUGAR])</f>
        <v>#REF!</v>
      </c>
      <c r="T379">
        <v>194</v>
      </c>
    </row>
    <row r="380" spans="1:20">
      <c r="A380" s="61" t="s">
        <v>2463</v>
      </c>
      <c r="B380" s="61" t="s">
        <v>1919</v>
      </c>
      <c r="C380" s="61" t="s">
        <v>2493</v>
      </c>
      <c r="D380" s="61" t="str">
        <f>Tabla15[[#This Row],[cedula]]&amp;Tabla15[[#This Row],[prog]]&amp;LEFT(Tabla15[[#This Row],[TIPO]],3)</f>
        <v>0011359801501FIJ</v>
      </c>
      <c r="E380" s="61" t="e">
        <f>_xlfn.XLOOKUP(Tabla15[[#This Row],[CODIGO]],#REF!,#REF!,_xlfn.XLOOKUP(Tabla15[[#This Row],[CODIGO]],Tabla20[CODIGO],Tabla20[nombre],"BUSCAR"))</f>
        <v>#REF!</v>
      </c>
      <c r="F380" s="61" t="e">
        <f>_xlfn.XLOOKUP(Tabla15[[#This Row],[CODIGO]],#REF!,#REF!,_xlfn.XLOOKUP(Tabla15[[#This Row],[CODIGO]],Tabla20[CODIGO],Tabla20[cargo],"BUSCAR"))</f>
        <v>#REF!</v>
      </c>
      <c r="G380" s="110" t="e">
        <f>_xlfn.XLOOKUP(Tabla15[[#This Row],[cedula]],#REF!,#REF!,"X")</f>
        <v>#REF!</v>
      </c>
      <c r="H380" s="61" t="str">
        <f>_xlfn.XLOOKUP(Tabla15[[#This Row],[ctapresup]],TBLTIPO[cta],TBLTIPO[Tipo Empleado])</f>
        <v>FIJO</v>
      </c>
      <c r="I380" s="92">
        <f>_xlfn.XLOOKUP(Tabla15[[#This Row],[cedula]],TCARRERA[CEDULA],TCARRERA[CATEGORIA DEL SERVIDOR],0)</f>
        <v>0</v>
      </c>
      <c r="J3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0" s="61" t="e">
        <f>IF(ISTEXT(Tabla15[[#This Row],[CARRERA]]),Tabla15[[#This Row],[CARRERA]],Tabla15[[#This Row],[STATUS_01]])</f>
        <v>#REF!</v>
      </c>
      <c r="L380" s="78">
        <f>_xlfn.XLOOKUP(Tabla15[[#This Row],[CODIGO]],Tabla20[CODIGO],Tabla20[sbruto])</f>
        <v>35000</v>
      </c>
      <c r="M380" s="79">
        <f>_xlfn.XLOOKUP(Tabla15[[#This Row],[CODIGO]],Tabla20[CODIGO],Tabla20[Otros Descuentos])</f>
        <v>12764.57</v>
      </c>
      <c r="N380" s="78">
        <f>_xlfn.XLOOKUP(Tabla15[[#This Row],[CODIGO]],Tabla20[CODIGO],Tabla20[sneto])</f>
        <v>20166.93</v>
      </c>
      <c r="O380" s="78" t="str">
        <f>_xlfn.XLOOKUP(Tabla15[[#This Row],[CODIGO]],Tabla20[CODIGO],Tabla20[PERIODO])</f>
        <v>08-2023</v>
      </c>
      <c r="P380" s="41">
        <f>Tabla15[[#This Row],[sbruto]]-SUM(Tabla15[[#This Row],[ISR]:[AFP]])-Tabla15[[#This Row],[SNETO]]</f>
        <v>2068.5</v>
      </c>
      <c r="Q380" s="41">
        <f>_xlfn.XLOOKUP(Tabla15[[#This Row],[CODIGO]],Tabla20[CODIGO],Tabla20[ADP])</f>
        <v>0</v>
      </c>
      <c r="R380" s="61" t="str">
        <f>_xlfn.XLOOKUP(Tabla15[[#This Row],[cedula]],EMPXSEXO[NODOC],EMPXSEXO[GENERO])</f>
        <v>M</v>
      </c>
      <c r="S380" s="61" t="e">
        <f>_xlfn.XLOOKUP(Tabla15[[#This Row],[nomdepto2]],Tabla21[LUGAR],Tabla21[CODLUGAR])</f>
        <v>#REF!</v>
      </c>
      <c r="T380">
        <v>378</v>
      </c>
    </row>
    <row r="381" spans="1:20">
      <c r="A381" s="61" t="s">
        <v>2463</v>
      </c>
      <c r="B381" s="61" t="s">
        <v>3537</v>
      </c>
      <c r="C381" s="61" t="s">
        <v>2493</v>
      </c>
      <c r="D381" s="61" t="str">
        <f>Tabla15[[#This Row],[cedula]]&amp;Tabla15[[#This Row],[prog]]&amp;LEFT(Tabla15[[#This Row],[TIPO]],3)</f>
        <v>4021236568401FIJ</v>
      </c>
      <c r="E381" s="61" t="e">
        <f>_xlfn.XLOOKUP(Tabla15[[#This Row],[CODIGO]],#REF!,#REF!,_xlfn.XLOOKUP(Tabla15[[#This Row],[CODIGO]],Tabla20[CODIGO],Tabla20[nombre],"BUSCAR"))</f>
        <v>#REF!</v>
      </c>
      <c r="F381" s="61" t="e">
        <f>_xlfn.XLOOKUP(Tabla15[[#This Row],[CODIGO]],#REF!,#REF!,_xlfn.XLOOKUP(Tabla15[[#This Row],[CODIGO]],Tabla20[CODIGO],Tabla20[cargo],"BUSCAR"))</f>
        <v>#REF!</v>
      </c>
      <c r="G381" s="110" t="e">
        <f>_xlfn.XLOOKUP(Tabla15[[#This Row],[cedula]],#REF!,#REF!,"X")</f>
        <v>#REF!</v>
      </c>
      <c r="H381" s="61" t="str">
        <f>_xlfn.XLOOKUP(Tabla15[[#This Row],[ctapresup]],TBLTIPO[cta],TBLTIPO[Tipo Empleado])</f>
        <v>FIJO</v>
      </c>
      <c r="I381" s="92">
        <f>_xlfn.XLOOKUP(Tabla15[[#This Row],[cedula]],TCARRERA[CEDULA],TCARRERA[CATEGORIA DEL SERVIDOR],0)</f>
        <v>0</v>
      </c>
      <c r="J3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1" s="61" t="e">
        <f>IF(ISTEXT(Tabla15[[#This Row],[CARRERA]]),Tabla15[[#This Row],[CARRERA]],Tabla15[[#This Row],[STATUS_01]])</f>
        <v>#REF!</v>
      </c>
      <c r="L381" s="78">
        <f>_xlfn.XLOOKUP(Tabla15[[#This Row],[CODIGO]],Tabla20[CODIGO],Tabla20[sbruto])</f>
        <v>35000</v>
      </c>
      <c r="M381" s="82">
        <f>_xlfn.XLOOKUP(Tabla15[[#This Row],[CODIGO]],Tabla20[CODIGO],Tabla20[Otros Descuentos])</f>
        <v>4671</v>
      </c>
      <c r="N381" s="78">
        <f>_xlfn.XLOOKUP(Tabla15[[#This Row],[CODIGO]],Tabla20[CODIGO],Tabla20[sneto])</f>
        <v>28260.5</v>
      </c>
      <c r="O381" s="78" t="str">
        <f>_xlfn.XLOOKUP(Tabla15[[#This Row],[CODIGO]],Tabla20[CODIGO],Tabla20[PERIODO])</f>
        <v>08-2023</v>
      </c>
      <c r="P381" s="41">
        <f>Tabla15[[#This Row],[sbruto]]-SUM(Tabla15[[#This Row],[ISR]:[AFP]])-Tabla15[[#This Row],[SNETO]]</f>
        <v>2068.5</v>
      </c>
      <c r="Q381" s="41">
        <f>_xlfn.XLOOKUP(Tabla15[[#This Row],[CODIGO]],Tabla20[CODIGO],Tabla20[ADP])</f>
        <v>0</v>
      </c>
      <c r="R381" s="61" t="str">
        <f>_xlfn.XLOOKUP(Tabla15[[#This Row],[cedula]],EMPXSEXO[NODOC],EMPXSEXO[GENERO])</f>
        <v>F</v>
      </c>
      <c r="S381" s="61" t="e">
        <f>_xlfn.XLOOKUP(Tabla15[[#This Row],[nomdepto2]],Tabla21[LUGAR],Tabla21[CODLUGAR])</f>
        <v>#REF!</v>
      </c>
      <c r="T381">
        <v>171</v>
      </c>
    </row>
    <row r="382" spans="1:20">
      <c r="A382" s="61" t="s">
        <v>2463</v>
      </c>
      <c r="B382" s="61" t="s">
        <v>1855</v>
      </c>
      <c r="C382" s="61" t="s">
        <v>2493</v>
      </c>
      <c r="D382" s="61" t="str">
        <f>Tabla15[[#This Row],[cedula]]&amp;Tabla15[[#This Row],[prog]]&amp;LEFT(Tabla15[[#This Row],[TIPO]],3)</f>
        <v>0011817617101FIJ</v>
      </c>
      <c r="E382" s="61" t="e">
        <f>_xlfn.XLOOKUP(Tabla15[[#This Row],[CODIGO]],#REF!,#REF!,_xlfn.XLOOKUP(Tabla15[[#This Row],[CODIGO]],Tabla20[CODIGO],Tabla20[nombre],"BUSCAR"))</f>
        <v>#REF!</v>
      </c>
      <c r="F382" s="61" t="e">
        <f>_xlfn.XLOOKUP(Tabla15[[#This Row],[CODIGO]],#REF!,#REF!,_xlfn.XLOOKUP(Tabla15[[#This Row],[CODIGO]],Tabla20[CODIGO],Tabla20[cargo],"BUSCAR"))</f>
        <v>#REF!</v>
      </c>
      <c r="G382" s="110" t="e">
        <f>_xlfn.XLOOKUP(Tabla15[[#This Row],[cedula]],#REF!,#REF!,"X")</f>
        <v>#REF!</v>
      </c>
      <c r="H382" s="61" t="str">
        <f>_xlfn.XLOOKUP(Tabla15[[#This Row],[ctapresup]],TBLTIPO[cta],TBLTIPO[Tipo Empleado])</f>
        <v>FIJO</v>
      </c>
      <c r="I382" s="92">
        <f>_xlfn.XLOOKUP(Tabla15[[#This Row],[cedula]],TCARRERA[CEDULA],TCARRERA[CATEGORIA DEL SERVIDOR],0)</f>
        <v>0</v>
      </c>
      <c r="J3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2" s="61" t="e">
        <f>IF(ISTEXT(Tabla15[[#This Row],[CARRERA]]),Tabla15[[#This Row],[CARRERA]],Tabla15[[#This Row],[STATUS_01]])</f>
        <v>#REF!</v>
      </c>
      <c r="L382" s="78">
        <f>_xlfn.XLOOKUP(Tabla15[[#This Row],[CODIGO]],Tabla20[CODIGO],Tabla20[sbruto])</f>
        <v>35000</v>
      </c>
      <c r="M382" s="82">
        <f>_xlfn.XLOOKUP(Tabla15[[#This Row],[CODIGO]],Tabla20[CODIGO],Tabla20[Otros Descuentos])</f>
        <v>25</v>
      </c>
      <c r="N382" s="78">
        <f>_xlfn.XLOOKUP(Tabla15[[#This Row],[CODIGO]],Tabla20[CODIGO],Tabla20[sneto])</f>
        <v>32906.5</v>
      </c>
      <c r="O382" s="78" t="str">
        <f>_xlfn.XLOOKUP(Tabla15[[#This Row],[CODIGO]],Tabla20[CODIGO],Tabla20[PERIODO])</f>
        <v>08-2023</v>
      </c>
      <c r="P382" s="41">
        <f>Tabla15[[#This Row],[sbruto]]-SUM(Tabla15[[#This Row],[ISR]:[AFP]])-Tabla15[[#This Row],[SNETO]]</f>
        <v>2068.5</v>
      </c>
      <c r="Q382" s="41">
        <f>_xlfn.XLOOKUP(Tabla15[[#This Row],[CODIGO]],Tabla20[CODIGO],Tabla20[ADP])</f>
        <v>0</v>
      </c>
      <c r="R382" s="61" t="str">
        <f>_xlfn.XLOOKUP(Tabla15[[#This Row],[cedula]],EMPXSEXO[NODOC],EMPXSEXO[GENERO])</f>
        <v>F</v>
      </c>
      <c r="S382" s="61" t="e">
        <f>_xlfn.XLOOKUP(Tabla15[[#This Row],[nomdepto2]],Tabla21[LUGAR],Tabla21[CODLUGAR])</f>
        <v>#REF!</v>
      </c>
      <c r="T382">
        <v>278</v>
      </c>
    </row>
    <row r="383" spans="1:20">
      <c r="A383" s="61" t="s">
        <v>2463</v>
      </c>
      <c r="B383" s="61" t="s">
        <v>3361</v>
      </c>
      <c r="C383" s="61" t="s">
        <v>2493</v>
      </c>
      <c r="D383" s="61" t="str">
        <f>Tabla15[[#This Row],[cedula]]&amp;Tabla15[[#This Row],[prog]]&amp;LEFT(Tabla15[[#This Row],[TIPO]],3)</f>
        <v>0010495672701FIJ</v>
      </c>
      <c r="E383" s="61" t="e">
        <f>_xlfn.XLOOKUP(Tabla15[[#This Row],[CODIGO]],#REF!,#REF!,_xlfn.XLOOKUP(Tabla15[[#This Row],[CODIGO]],Tabla20[CODIGO],Tabla20[nombre],"BUSCAR"))</f>
        <v>#REF!</v>
      </c>
      <c r="F383" s="61" t="e">
        <f>_xlfn.XLOOKUP(Tabla15[[#This Row],[CODIGO]],#REF!,#REF!,_xlfn.XLOOKUP(Tabla15[[#This Row],[CODIGO]],Tabla20[CODIGO],Tabla20[cargo],"BUSCAR"))</f>
        <v>#REF!</v>
      </c>
      <c r="G383" s="110" t="e">
        <f>_xlfn.XLOOKUP(Tabla15[[#This Row],[cedula]],#REF!,#REF!,"X")</f>
        <v>#REF!</v>
      </c>
      <c r="H383" s="61" t="str">
        <f>_xlfn.XLOOKUP(Tabla15[[#This Row],[ctapresup]],TBLTIPO[cta],TBLTIPO[Tipo Empleado])</f>
        <v>FIJO</v>
      </c>
      <c r="I383" s="92">
        <f>_xlfn.XLOOKUP(Tabla15[[#This Row],[cedula]],TCARRERA[CEDULA],TCARRERA[CATEGORIA DEL SERVIDOR],0)</f>
        <v>0</v>
      </c>
      <c r="J3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3" s="61" t="e">
        <f>IF(ISTEXT(Tabla15[[#This Row],[CARRERA]]),Tabla15[[#This Row],[CARRERA]],Tabla15[[#This Row],[STATUS_01]])</f>
        <v>#REF!</v>
      </c>
      <c r="L383" s="78">
        <f>_xlfn.XLOOKUP(Tabla15[[#This Row],[CODIGO]],Tabla20[CODIGO],Tabla20[sbruto])</f>
        <v>30000</v>
      </c>
      <c r="M383" s="78">
        <f>_xlfn.XLOOKUP(Tabla15[[#This Row],[CODIGO]],Tabla20[CODIGO],Tabla20[Otros Descuentos])</f>
        <v>1571</v>
      </c>
      <c r="N383" s="78">
        <f>_xlfn.XLOOKUP(Tabla15[[#This Row],[CODIGO]],Tabla20[CODIGO],Tabla20[sneto])</f>
        <v>26656</v>
      </c>
      <c r="O383" s="78" t="str">
        <f>_xlfn.XLOOKUP(Tabla15[[#This Row],[CODIGO]],Tabla20[CODIGO],Tabla20[PERIODO])</f>
        <v>08-2023</v>
      </c>
      <c r="P383" s="41">
        <f>Tabla15[[#This Row],[sbruto]]-SUM(Tabla15[[#This Row],[ISR]:[AFP]])-Tabla15[[#This Row],[SNETO]]</f>
        <v>1773</v>
      </c>
      <c r="Q383" s="41">
        <f>_xlfn.XLOOKUP(Tabla15[[#This Row],[CODIGO]],Tabla20[CODIGO],Tabla20[ADP])</f>
        <v>0</v>
      </c>
      <c r="R383" s="61" t="str">
        <f>_xlfn.XLOOKUP(Tabla15[[#This Row],[cedula]],EMPXSEXO[NODOC],EMPXSEXO[GENERO])</f>
        <v>M</v>
      </c>
      <c r="S383" s="61" t="e">
        <f>_xlfn.XLOOKUP(Tabla15[[#This Row],[nomdepto2]],Tabla21[LUGAR],Tabla21[CODLUGAR])</f>
        <v>#REF!</v>
      </c>
      <c r="T383">
        <v>423</v>
      </c>
    </row>
    <row r="384" spans="1:20">
      <c r="A384" s="61" t="s">
        <v>2463</v>
      </c>
      <c r="B384" s="61" t="s">
        <v>3525</v>
      </c>
      <c r="C384" s="61" t="s">
        <v>2493</v>
      </c>
      <c r="D384" s="61" t="str">
        <f>Tabla15[[#This Row],[cedula]]&amp;Tabla15[[#This Row],[prog]]&amp;LEFT(Tabla15[[#This Row],[TIPO]],3)</f>
        <v>4023932384901FIJ</v>
      </c>
      <c r="E384" s="61" t="e">
        <f>_xlfn.XLOOKUP(Tabla15[[#This Row],[CODIGO]],#REF!,#REF!,_xlfn.XLOOKUP(Tabla15[[#This Row],[CODIGO]],Tabla20[CODIGO],Tabla20[nombre],"BUSCAR"))</f>
        <v>#REF!</v>
      </c>
      <c r="F384" s="61" t="e">
        <f>_xlfn.XLOOKUP(Tabla15[[#This Row],[CODIGO]],#REF!,#REF!,_xlfn.XLOOKUP(Tabla15[[#This Row],[CODIGO]],Tabla20[CODIGO],Tabla20[cargo],"BUSCAR"))</f>
        <v>#REF!</v>
      </c>
      <c r="G384" s="110" t="e">
        <f>_xlfn.XLOOKUP(Tabla15[[#This Row],[cedula]],#REF!,#REF!,"X")</f>
        <v>#REF!</v>
      </c>
      <c r="H384" s="61" t="str">
        <f>_xlfn.XLOOKUP(Tabla15[[#This Row],[ctapresup]],TBLTIPO[cta],TBLTIPO[Tipo Empleado])</f>
        <v>FIJO</v>
      </c>
      <c r="I384" s="92">
        <f>_xlfn.XLOOKUP(Tabla15[[#This Row],[cedula]],TCARRERA[CEDULA],TCARRERA[CATEGORIA DEL SERVIDOR],0)</f>
        <v>0</v>
      </c>
      <c r="J3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4" s="61" t="e">
        <f>IF(ISTEXT(Tabla15[[#This Row],[CARRERA]]),Tabla15[[#This Row],[CARRERA]],Tabla15[[#This Row],[STATUS_01]])</f>
        <v>#REF!</v>
      </c>
      <c r="L384" s="78">
        <f>_xlfn.XLOOKUP(Tabla15[[#This Row],[CODIGO]],Tabla20[CODIGO],Tabla20[sbruto])</f>
        <v>30000</v>
      </c>
      <c r="M384" s="79">
        <f>_xlfn.XLOOKUP(Tabla15[[#This Row],[CODIGO]],Tabla20[CODIGO],Tabla20[Otros Descuentos])</f>
        <v>5071</v>
      </c>
      <c r="N384" s="78">
        <f>_xlfn.XLOOKUP(Tabla15[[#This Row],[CODIGO]],Tabla20[CODIGO],Tabla20[sneto])</f>
        <v>23156</v>
      </c>
      <c r="O384" s="78" t="str">
        <f>_xlfn.XLOOKUP(Tabla15[[#This Row],[CODIGO]],Tabla20[CODIGO],Tabla20[PERIODO])</f>
        <v>08-2023</v>
      </c>
      <c r="P384" s="41">
        <f>Tabla15[[#This Row],[sbruto]]-SUM(Tabla15[[#This Row],[ISR]:[AFP]])-Tabla15[[#This Row],[SNETO]]</f>
        <v>1773</v>
      </c>
      <c r="Q384" s="41">
        <f>_xlfn.XLOOKUP(Tabla15[[#This Row],[CODIGO]],Tabla20[CODIGO],Tabla20[ADP])</f>
        <v>0</v>
      </c>
      <c r="R384" s="61" t="str">
        <f>_xlfn.XLOOKUP(Tabla15[[#This Row],[cedula]],EMPXSEXO[NODOC],EMPXSEXO[GENERO])</f>
        <v>F</v>
      </c>
      <c r="S384" s="61" t="e">
        <f>_xlfn.XLOOKUP(Tabla15[[#This Row],[nomdepto2]],Tabla21[LUGAR],Tabla21[CODLUGAR])</f>
        <v>#REF!</v>
      </c>
      <c r="T384">
        <v>67</v>
      </c>
    </row>
    <row r="385" spans="1:20">
      <c r="A385" s="61" t="s">
        <v>2463</v>
      </c>
      <c r="B385" s="61" t="s">
        <v>3355</v>
      </c>
      <c r="C385" s="61" t="s">
        <v>2493</v>
      </c>
      <c r="D385" s="61" t="str">
        <f>Tabla15[[#This Row],[cedula]]&amp;Tabla15[[#This Row],[prog]]&amp;LEFT(Tabla15[[#This Row],[TIPO]],3)</f>
        <v>0010670232701FIJ</v>
      </c>
      <c r="E385" s="61" t="e">
        <f>_xlfn.XLOOKUP(Tabla15[[#This Row],[CODIGO]],#REF!,#REF!,_xlfn.XLOOKUP(Tabla15[[#This Row],[CODIGO]],Tabla20[CODIGO],Tabla20[nombre],"BUSCAR"))</f>
        <v>#REF!</v>
      </c>
      <c r="F385" s="61" t="e">
        <f>_xlfn.XLOOKUP(Tabla15[[#This Row],[CODIGO]],#REF!,#REF!,_xlfn.XLOOKUP(Tabla15[[#This Row],[CODIGO]],Tabla20[CODIGO],Tabla20[cargo],"BUSCAR"))</f>
        <v>#REF!</v>
      </c>
      <c r="G385" s="110" t="e">
        <f>_xlfn.XLOOKUP(Tabla15[[#This Row],[cedula]],#REF!,#REF!,"X")</f>
        <v>#REF!</v>
      </c>
      <c r="H385" s="61" t="str">
        <f>_xlfn.XLOOKUP(Tabla15[[#This Row],[ctapresup]],TBLTIPO[cta],TBLTIPO[Tipo Empleado])</f>
        <v>FIJO</v>
      </c>
      <c r="I385" s="92">
        <f>_xlfn.XLOOKUP(Tabla15[[#This Row],[cedula]],TCARRERA[CEDULA],TCARRERA[CATEGORIA DEL SERVIDOR],0)</f>
        <v>0</v>
      </c>
      <c r="J3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5" s="61" t="e">
        <f>IF(ISTEXT(Tabla15[[#This Row],[CARRERA]]),Tabla15[[#This Row],[CARRERA]],Tabla15[[#This Row],[STATUS_01]])</f>
        <v>#REF!</v>
      </c>
      <c r="L385" s="78">
        <f>_xlfn.XLOOKUP(Tabla15[[#This Row],[CODIGO]],Tabla20[CODIGO],Tabla20[sbruto])</f>
        <v>30000</v>
      </c>
      <c r="M385" s="82">
        <f>_xlfn.XLOOKUP(Tabla15[[#This Row],[CODIGO]],Tabla20[CODIGO],Tabla20[Otros Descuentos])</f>
        <v>25</v>
      </c>
      <c r="N385" s="78">
        <f>_xlfn.XLOOKUP(Tabla15[[#This Row],[CODIGO]],Tabla20[CODIGO],Tabla20[sneto])</f>
        <v>28202</v>
      </c>
      <c r="O385" s="78" t="str">
        <f>_xlfn.XLOOKUP(Tabla15[[#This Row],[CODIGO]],Tabla20[CODIGO],Tabla20[PERIODO])</f>
        <v>08-2023</v>
      </c>
      <c r="P385" s="41">
        <f>Tabla15[[#This Row],[sbruto]]-SUM(Tabla15[[#This Row],[ISR]:[AFP]])-Tabla15[[#This Row],[SNETO]]</f>
        <v>1773</v>
      </c>
      <c r="Q385" s="41">
        <f>_xlfn.XLOOKUP(Tabla15[[#This Row],[CODIGO]],Tabla20[CODIGO],Tabla20[ADP])</f>
        <v>0</v>
      </c>
      <c r="R385" s="61" t="str">
        <f>_xlfn.XLOOKUP(Tabla15[[#This Row],[cedula]],EMPXSEXO[NODOC],EMPXSEXO[GENERO])</f>
        <v>M</v>
      </c>
      <c r="S385" s="61" t="e">
        <f>_xlfn.XLOOKUP(Tabla15[[#This Row],[nomdepto2]],Tabla21[LUGAR],Tabla21[CODLUGAR])</f>
        <v>#REF!</v>
      </c>
      <c r="T385">
        <v>317</v>
      </c>
    </row>
    <row r="386" spans="1:20">
      <c r="A386" s="61" t="s">
        <v>2463</v>
      </c>
      <c r="B386" s="61" t="s">
        <v>1733</v>
      </c>
      <c r="C386" s="61" t="s">
        <v>2493</v>
      </c>
      <c r="D386" s="61" t="str">
        <f>Tabla15[[#This Row],[cedula]]&amp;Tabla15[[#This Row],[prog]]&amp;LEFT(Tabla15[[#This Row],[TIPO]],3)</f>
        <v>0011436002701FIJ</v>
      </c>
      <c r="E386" s="61" t="e">
        <f>_xlfn.XLOOKUP(Tabla15[[#This Row],[CODIGO]],#REF!,#REF!,_xlfn.XLOOKUP(Tabla15[[#This Row],[CODIGO]],Tabla20[CODIGO],Tabla20[nombre],"BUSCAR"))</f>
        <v>#REF!</v>
      </c>
      <c r="F386" s="61" t="e">
        <f>_xlfn.XLOOKUP(Tabla15[[#This Row],[CODIGO]],#REF!,#REF!,_xlfn.XLOOKUP(Tabla15[[#This Row],[CODIGO]],Tabla20[CODIGO],Tabla20[cargo],"BUSCAR"))</f>
        <v>#REF!</v>
      </c>
      <c r="G386" s="110" t="e">
        <f>_xlfn.XLOOKUP(Tabla15[[#This Row],[cedula]],#REF!,#REF!,"X")</f>
        <v>#REF!</v>
      </c>
      <c r="H386" s="61" t="str">
        <f>_xlfn.XLOOKUP(Tabla15[[#This Row],[ctapresup]],TBLTIPO[cta],TBLTIPO[Tipo Empleado])</f>
        <v>FIJO</v>
      </c>
      <c r="I386" s="92">
        <f>_xlfn.XLOOKUP(Tabla15[[#This Row],[cedula]],TCARRERA[CEDULA],TCARRERA[CATEGORIA DEL SERVIDOR],0)</f>
        <v>0</v>
      </c>
      <c r="J3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6" s="61" t="e">
        <f>IF(ISTEXT(Tabla15[[#This Row],[CARRERA]]),Tabla15[[#This Row],[CARRERA]],Tabla15[[#This Row],[STATUS_01]])</f>
        <v>#REF!</v>
      </c>
      <c r="L386" s="78">
        <f>_xlfn.XLOOKUP(Tabla15[[#This Row],[CODIGO]],Tabla20[CODIGO],Tabla20[sbruto])</f>
        <v>24000</v>
      </c>
      <c r="M386" s="81">
        <f>_xlfn.XLOOKUP(Tabla15[[#This Row],[CODIGO]],Tabla20[CODIGO],Tabla20[Otros Descuentos])</f>
        <v>25</v>
      </c>
      <c r="N386" s="78">
        <f>_xlfn.XLOOKUP(Tabla15[[#This Row],[CODIGO]],Tabla20[CODIGO],Tabla20[sneto])</f>
        <v>22556.6</v>
      </c>
      <c r="O386" s="78" t="str">
        <f>_xlfn.XLOOKUP(Tabla15[[#This Row],[CODIGO]],Tabla20[CODIGO],Tabla20[PERIODO])</f>
        <v>08-2023</v>
      </c>
      <c r="P386" s="41">
        <f>Tabla15[[#This Row],[sbruto]]-SUM(Tabla15[[#This Row],[ISR]:[AFP]])-Tabla15[[#This Row],[SNETO]]</f>
        <v>1418.4000000000015</v>
      </c>
      <c r="Q386" s="41">
        <f>_xlfn.XLOOKUP(Tabla15[[#This Row],[CODIGO]],Tabla20[CODIGO],Tabla20[ADP])</f>
        <v>0</v>
      </c>
      <c r="R386" s="61" t="str">
        <f>_xlfn.XLOOKUP(Tabla15[[#This Row],[cedula]],EMPXSEXO[NODOC],EMPXSEXO[GENERO])</f>
        <v>M</v>
      </c>
      <c r="S386" s="61" t="e">
        <f>_xlfn.XLOOKUP(Tabla15[[#This Row],[nomdepto2]],Tabla21[LUGAR],Tabla21[CODLUGAR])</f>
        <v>#REF!</v>
      </c>
      <c r="T386">
        <v>59</v>
      </c>
    </row>
    <row r="387" spans="1:20">
      <c r="A387" s="61" t="s">
        <v>2463</v>
      </c>
      <c r="B387" s="61" t="s">
        <v>3443</v>
      </c>
      <c r="C387" s="61" t="s">
        <v>2493</v>
      </c>
      <c r="D387" s="61" t="str">
        <f>Tabla15[[#This Row],[cedula]]&amp;Tabla15[[#This Row],[prog]]&amp;LEFT(Tabla15[[#This Row],[TIPO]],3)</f>
        <v>2240006610001FIJ</v>
      </c>
      <c r="E387" s="61" t="e">
        <f>_xlfn.XLOOKUP(Tabla15[[#This Row],[CODIGO]],#REF!,#REF!,_xlfn.XLOOKUP(Tabla15[[#This Row],[CODIGO]],Tabla20[CODIGO],Tabla20[nombre],"BUSCAR"))</f>
        <v>#REF!</v>
      </c>
      <c r="F387" s="61" t="e">
        <f>_xlfn.XLOOKUP(Tabla15[[#This Row],[CODIGO]],#REF!,#REF!,_xlfn.XLOOKUP(Tabla15[[#This Row],[CODIGO]],Tabla20[CODIGO],Tabla20[cargo],"BUSCAR"))</f>
        <v>#REF!</v>
      </c>
      <c r="G387" s="110" t="e">
        <f>_xlfn.XLOOKUP(Tabla15[[#This Row],[cedula]],#REF!,#REF!,"X")</f>
        <v>#REF!</v>
      </c>
      <c r="H387" s="61" t="str">
        <f>_xlfn.XLOOKUP(Tabla15[[#This Row],[ctapresup]],TBLTIPO[cta],TBLTIPO[Tipo Empleado])</f>
        <v>FIJO</v>
      </c>
      <c r="I387" s="92">
        <f>_xlfn.XLOOKUP(Tabla15[[#This Row],[cedula]],TCARRERA[CEDULA],TCARRERA[CATEGORIA DEL SERVIDOR],0)</f>
        <v>0</v>
      </c>
      <c r="J3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7" s="61" t="e">
        <f>IF(ISTEXT(Tabla15[[#This Row],[CARRERA]]),Tabla15[[#This Row],[CARRERA]],Tabla15[[#This Row],[STATUS_01]])</f>
        <v>#REF!</v>
      </c>
      <c r="L387" s="78">
        <f>_xlfn.XLOOKUP(Tabla15[[#This Row],[CODIGO]],Tabla20[CODIGO],Tabla20[sbruto])</f>
        <v>24000</v>
      </c>
      <c r="M387" s="82">
        <f>_xlfn.XLOOKUP(Tabla15[[#This Row],[CODIGO]],Tabla20[CODIGO],Tabla20[Otros Descuentos])</f>
        <v>4011</v>
      </c>
      <c r="N387" s="78">
        <f>_xlfn.XLOOKUP(Tabla15[[#This Row],[CODIGO]],Tabla20[CODIGO],Tabla20[sneto])</f>
        <v>18570.599999999999</v>
      </c>
      <c r="O387" s="78" t="str">
        <f>_xlfn.XLOOKUP(Tabla15[[#This Row],[CODIGO]],Tabla20[CODIGO],Tabla20[PERIODO])</f>
        <v>08-2023</v>
      </c>
      <c r="P387" s="41">
        <f>Tabla15[[#This Row],[sbruto]]-SUM(Tabla15[[#This Row],[ISR]:[AFP]])-Tabla15[[#This Row],[SNETO]]</f>
        <v>1418.4000000000015</v>
      </c>
      <c r="Q387" s="41">
        <f>_xlfn.XLOOKUP(Tabla15[[#This Row],[CODIGO]],Tabla20[CODIGO],Tabla20[ADP])</f>
        <v>0</v>
      </c>
      <c r="R387" s="61" t="str">
        <f>_xlfn.XLOOKUP(Tabla15[[#This Row],[cedula]],EMPXSEXO[NODOC],EMPXSEXO[GENERO])</f>
        <v>M</v>
      </c>
      <c r="S387" s="61" t="e">
        <f>_xlfn.XLOOKUP(Tabla15[[#This Row],[nomdepto2]],Tabla21[LUGAR],Tabla21[CODLUGAR])</f>
        <v>#REF!</v>
      </c>
      <c r="T387">
        <v>217</v>
      </c>
    </row>
    <row r="388" spans="1:20">
      <c r="A388" s="61" t="s">
        <v>2463</v>
      </c>
      <c r="B388" s="61" t="s">
        <v>3617</v>
      </c>
      <c r="C388" s="61" t="s">
        <v>2493</v>
      </c>
      <c r="D388" s="61" t="str">
        <f>Tabla15[[#This Row],[cedula]]&amp;Tabla15[[#This Row],[prog]]&amp;LEFT(Tabla15[[#This Row],[TIPO]],3)</f>
        <v>4020057153301FIJ</v>
      </c>
      <c r="E388" s="61" t="e">
        <f>_xlfn.XLOOKUP(Tabla15[[#This Row],[CODIGO]],#REF!,#REF!,_xlfn.XLOOKUP(Tabla15[[#This Row],[CODIGO]],Tabla20[CODIGO],Tabla20[nombre],"BUSCAR"))</f>
        <v>#REF!</v>
      </c>
      <c r="F388" s="61" t="e">
        <f>_xlfn.XLOOKUP(Tabla15[[#This Row],[CODIGO]],#REF!,#REF!,_xlfn.XLOOKUP(Tabla15[[#This Row],[CODIGO]],Tabla20[CODIGO],Tabla20[cargo],"BUSCAR"))</f>
        <v>#REF!</v>
      </c>
      <c r="G388" s="110" t="e">
        <f>_xlfn.XLOOKUP(Tabla15[[#This Row],[cedula]],#REF!,#REF!,"X")</f>
        <v>#REF!</v>
      </c>
      <c r="H388" s="61" t="str">
        <f>_xlfn.XLOOKUP(Tabla15[[#This Row],[ctapresup]],TBLTIPO[cta],TBLTIPO[Tipo Empleado])</f>
        <v>FIJO</v>
      </c>
      <c r="I388" s="92">
        <f>_xlfn.XLOOKUP(Tabla15[[#This Row],[cedula]],TCARRERA[CEDULA],TCARRERA[CATEGORIA DEL SERVIDOR],0)</f>
        <v>0</v>
      </c>
      <c r="J3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8" s="61" t="e">
        <f>IF(ISTEXT(Tabla15[[#This Row],[CARRERA]]),Tabla15[[#This Row],[CARRERA]],Tabla15[[#This Row],[STATUS_01]])</f>
        <v>#REF!</v>
      </c>
      <c r="L388" s="78">
        <f>_xlfn.XLOOKUP(Tabla15[[#This Row],[CODIGO]],Tabla20[CODIGO],Tabla20[sbruto])</f>
        <v>22000</v>
      </c>
      <c r="M388" s="82">
        <f>_xlfn.XLOOKUP(Tabla15[[#This Row],[CODIGO]],Tabla20[CODIGO],Tabla20[Otros Descuentos])</f>
        <v>25</v>
      </c>
      <c r="N388" s="78">
        <f>_xlfn.XLOOKUP(Tabla15[[#This Row],[CODIGO]],Tabla20[CODIGO],Tabla20[sneto])</f>
        <v>20674.8</v>
      </c>
      <c r="O388" s="78" t="str">
        <f>_xlfn.XLOOKUP(Tabla15[[#This Row],[CODIGO]],Tabla20[CODIGO],Tabla20[PERIODO])</f>
        <v>08-2023</v>
      </c>
      <c r="P388" s="41">
        <f>Tabla15[[#This Row],[sbruto]]-SUM(Tabla15[[#This Row],[ISR]:[AFP]])-Tabla15[[#This Row],[SNETO]]</f>
        <v>1300.2000000000007</v>
      </c>
      <c r="Q388" s="41">
        <f>_xlfn.XLOOKUP(Tabla15[[#This Row],[CODIGO]],Tabla20[CODIGO],Tabla20[ADP])</f>
        <v>0</v>
      </c>
      <c r="R388" s="61" t="str">
        <f>_xlfn.XLOOKUP(Tabla15[[#This Row],[cedula]],EMPXSEXO[NODOC],EMPXSEXO[GENERO])</f>
        <v>M</v>
      </c>
      <c r="S388" s="61" t="e">
        <f>_xlfn.XLOOKUP(Tabla15[[#This Row],[nomdepto2]],Tabla21[LUGAR],Tabla21[CODLUGAR])</f>
        <v>#REF!</v>
      </c>
      <c r="T388">
        <v>362</v>
      </c>
    </row>
    <row r="389" spans="1:20">
      <c r="A389" s="61" t="s">
        <v>2463</v>
      </c>
      <c r="B389" s="61" t="s">
        <v>3599</v>
      </c>
      <c r="C389" s="61" t="s">
        <v>2493</v>
      </c>
      <c r="D389" s="61" t="str">
        <f>Tabla15[[#This Row],[cedula]]&amp;Tabla15[[#This Row],[prog]]&amp;LEFT(Tabla15[[#This Row],[TIPO]],3)</f>
        <v>4020073398401FIJ</v>
      </c>
      <c r="E389" s="61" t="e">
        <f>_xlfn.XLOOKUP(Tabla15[[#This Row],[CODIGO]],#REF!,#REF!,_xlfn.XLOOKUP(Tabla15[[#This Row],[CODIGO]],Tabla20[CODIGO],Tabla20[nombre],"BUSCAR"))</f>
        <v>#REF!</v>
      </c>
      <c r="F389" s="61" t="e">
        <f>_xlfn.XLOOKUP(Tabla15[[#This Row],[CODIGO]],#REF!,#REF!,_xlfn.XLOOKUP(Tabla15[[#This Row],[CODIGO]],Tabla20[CODIGO],Tabla20[cargo],"BUSCAR"))</f>
        <v>#REF!</v>
      </c>
      <c r="G389" s="110" t="e">
        <f>_xlfn.XLOOKUP(Tabla15[[#This Row],[cedula]],#REF!,#REF!,"X")</f>
        <v>#REF!</v>
      </c>
      <c r="H389" s="61" t="str">
        <f>_xlfn.XLOOKUP(Tabla15[[#This Row],[ctapresup]],TBLTIPO[cta],TBLTIPO[Tipo Empleado])</f>
        <v>FIJO</v>
      </c>
      <c r="I389" s="92">
        <f>_xlfn.XLOOKUP(Tabla15[[#This Row],[cedula]],TCARRERA[CEDULA],TCARRERA[CATEGORIA DEL SERVIDOR],0)</f>
        <v>0</v>
      </c>
      <c r="J3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89" s="61" t="e">
        <f>IF(ISTEXT(Tabla15[[#This Row],[CARRERA]]),Tabla15[[#This Row],[CARRERA]],Tabla15[[#This Row],[STATUS_01]])</f>
        <v>#REF!</v>
      </c>
      <c r="L389" s="78">
        <f>_xlfn.XLOOKUP(Tabla15[[#This Row],[CODIGO]],Tabla20[CODIGO],Tabla20[sbruto])</f>
        <v>22000</v>
      </c>
      <c r="M389" s="82">
        <f>_xlfn.XLOOKUP(Tabla15[[#This Row],[CODIGO]],Tabla20[CODIGO],Tabla20[Otros Descuentos])</f>
        <v>25</v>
      </c>
      <c r="N389" s="78">
        <f>_xlfn.XLOOKUP(Tabla15[[#This Row],[CODIGO]],Tabla20[CODIGO],Tabla20[sneto])</f>
        <v>20674.8</v>
      </c>
      <c r="O389" s="78" t="str">
        <f>_xlfn.XLOOKUP(Tabla15[[#This Row],[CODIGO]],Tabla20[CODIGO],Tabla20[PERIODO])</f>
        <v>08-2023</v>
      </c>
      <c r="P389" s="41">
        <f>Tabla15[[#This Row],[sbruto]]-SUM(Tabla15[[#This Row],[ISR]:[AFP]])-Tabla15[[#This Row],[SNETO]]</f>
        <v>1300.2000000000007</v>
      </c>
      <c r="Q389" s="41">
        <f>_xlfn.XLOOKUP(Tabla15[[#This Row],[CODIGO]],Tabla20[CODIGO],Tabla20[ADP])</f>
        <v>0</v>
      </c>
      <c r="R389" s="61" t="str">
        <f>_xlfn.XLOOKUP(Tabla15[[#This Row],[cedula]],EMPXSEXO[NODOC],EMPXSEXO[GENERO])</f>
        <v>M</v>
      </c>
      <c r="S389" s="61" t="e">
        <f>_xlfn.XLOOKUP(Tabla15[[#This Row],[nomdepto2]],Tabla21[LUGAR],Tabla21[CODLUGAR])</f>
        <v>#REF!</v>
      </c>
      <c r="T389">
        <v>94</v>
      </c>
    </row>
    <row r="390" spans="1:20">
      <c r="A390" s="61" t="s">
        <v>2463</v>
      </c>
      <c r="B390" s="61" t="s">
        <v>3353</v>
      </c>
      <c r="C390" s="61" t="s">
        <v>2493</v>
      </c>
      <c r="D390" s="61" t="str">
        <f>Tabla15[[#This Row],[cedula]]&amp;Tabla15[[#This Row],[prog]]&amp;LEFT(Tabla15[[#This Row],[TIPO]],3)</f>
        <v>4021359975201FIJ</v>
      </c>
      <c r="E390" s="61" t="e">
        <f>_xlfn.XLOOKUP(Tabla15[[#This Row],[CODIGO]],#REF!,#REF!,_xlfn.XLOOKUP(Tabla15[[#This Row],[CODIGO]],Tabla20[CODIGO],Tabla20[nombre],"BUSCAR"))</f>
        <v>#REF!</v>
      </c>
      <c r="F390" s="61" t="e">
        <f>_xlfn.XLOOKUP(Tabla15[[#This Row],[CODIGO]],#REF!,#REF!,_xlfn.XLOOKUP(Tabla15[[#This Row],[CODIGO]],Tabla20[CODIGO],Tabla20[cargo],"BUSCAR"))</f>
        <v>#REF!</v>
      </c>
      <c r="G390" s="110" t="e">
        <f>_xlfn.XLOOKUP(Tabla15[[#This Row],[cedula]],#REF!,#REF!,"X")</f>
        <v>#REF!</v>
      </c>
      <c r="H390" s="61" t="str">
        <f>_xlfn.XLOOKUP(Tabla15[[#This Row],[ctapresup]],TBLTIPO[cta],TBLTIPO[Tipo Empleado])</f>
        <v>FIJO</v>
      </c>
      <c r="I390" s="92">
        <f>_xlfn.XLOOKUP(Tabla15[[#This Row],[cedula]],TCARRERA[CEDULA],TCARRERA[CATEGORIA DEL SERVIDOR],0)</f>
        <v>0</v>
      </c>
      <c r="J3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0" s="61" t="e">
        <f>IF(ISTEXT(Tabla15[[#This Row],[CARRERA]]),Tabla15[[#This Row],[CARRERA]],Tabla15[[#This Row],[STATUS_01]])</f>
        <v>#REF!</v>
      </c>
      <c r="L390" s="78">
        <f>_xlfn.XLOOKUP(Tabla15[[#This Row],[CODIGO]],Tabla20[CODIGO],Tabla20[sbruto])</f>
        <v>22000</v>
      </c>
      <c r="M390" s="82">
        <f>_xlfn.XLOOKUP(Tabla15[[#This Row],[CODIGO]],Tabla20[CODIGO],Tabla20[Otros Descuentos])</f>
        <v>2891</v>
      </c>
      <c r="N390" s="78">
        <f>_xlfn.XLOOKUP(Tabla15[[#This Row],[CODIGO]],Tabla20[CODIGO],Tabla20[sneto])</f>
        <v>17808.8</v>
      </c>
      <c r="O390" s="78" t="str">
        <f>_xlfn.XLOOKUP(Tabla15[[#This Row],[CODIGO]],Tabla20[CODIGO],Tabla20[PERIODO])</f>
        <v>08-2023</v>
      </c>
      <c r="P390" s="41">
        <f>Tabla15[[#This Row],[sbruto]]-SUM(Tabla15[[#This Row],[ISR]:[AFP]])-Tabla15[[#This Row],[SNETO]]</f>
        <v>1300.2000000000007</v>
      </c>
      <c r="Q390" s="41">
        <f>_xlfn.XLOOKUP(Tabla15[[#This Row],[CODIGO]],Tabla20[CODIGO],Tabla20[ADP])</f>
        <v>0</v>
      </c>
      <c r="R390" s="61" t="str">
        <f>_xlfn.XLOOKUP(Tabla15[[#This Row],[cedula]],EMPXSEXO[NODOC],EMPXSEXO[GENERO])</f>
        <v>M</v>
      </c>
      <c r="S390" s="61" t="e">
        <f>_xlfn.XLOOKUP(Tabla15[[#This Row],[nomdepto2]],Tabla21[LUGAR],Tabla21[CODLUGAR])</f>
        <v>#REF!</v>
      </c>
      <c r="T390">
        <v>312</v>
      </c>
    </row>
    <row r="391" spans="1:20">
      <c r="A391" s="61" t="s">
        <v>2463</v>
      </c>
      <c r="B391" s="61" t="s">
        <v>3607</v>
      </c>
      <c r="C391" s="61" t="s">
        <v>2493</v>
      </c>
      <c r="D391" s="61" t="str">
        <f>Tabla15[[#This Row],[cedula]]&amp;Tabla15[[#This Row],[prog]]&amp;LEFT(Tabla15[[#This Row],[TIPO]],3)</f>
        <v>4023130635401FIJ</v>
      </c>
      <c r="E391" s="61" t="e">
        <f>_xlfn.XLOOKUP(Tabla15[[#This Row],[CODIGO]],#REF!,#REF!,_xlfn.XLOOKUP(Tabla15[[#This Row],[CODIGO]],Tabla20[CODIGO],Tabla20[nombre],"BUSCAR"))</f>
        <v>#REF!</v>
      </c>
      <c r="F391" s="61" t="e">
        <f>_xlfn.XLOOKUP(Tabla15[[#This Row],[CODIGO]],#REF!,#REF!,_xlfn.XLOOKUP(Tabla15[[#This Row],[CODIGO]],Tabla20[CODIGO],Tabla20[cargo],"BUSCAR"))</f>
        <v>#REF!</v>
      </c>
      <c r="G391" s="110" t="e">
        <f>_xlfn.XLOOKUP(Tabla15[[#This Row],[cedula]],#REF!,#REF!,"X")</f>
        <v>#REF!</v>
      </c>
      <c r="H391" s="61" t="str">
        <f>_xlfn.XLOOKUP(Tabla15[[#This Row],[ctapresup]],TBLTIPO[cta],TBLTIPO[Tipo Empleado])</f>
        <v>FIJO</v>
      </c>
      <c r="I391" s="92">
        <f>_xlfn.XLOOKUP(Tabla15[[#This Row],[cedula]],TCARRERA[CEDULA],TCARRERA[CATEGORIA DEL SERVIDOR],0)</f>
        <v>0</v>
      </c>
      <c r="J3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1" s="61" t="e">
        <f>IF(ISTEXT(Tabla15[[#This Row],[CARRERA]]),Tabla15[[#This Row],[CARRERA]],Tabla15[[#This Row],[STATUS_01]])</f>
        <v>#REF!</v>
      </c>
      <c r="L391" s="78">
        <f>_xlfn.XLOOKUP(Tabla15[[#This Row],[CODIGO]],Tabla20[CODIGO],Tabla20[sbruto])</f>
        <v>20000</v>
      </c>
      <c r="M391" s="82">
        <f>_xlfn.XLOOKUP(Tabla15[[#This Row],[CODIGO]],Tabla20[CODIGO],Tabla20[Otros Descuentos])</f>
        <v>25</v>
      </c>
      <c r="N391" s="78">
        <f>_xlfn.XLOOKUP(Tabla15[[#This Row],[CODIGO]],Tabla20[CODIGO],Tabla20[sneto])</f>
        <v>18793</v>
      </c>
      <c r="O391" s="78" t="str">
        <f>_xlfn.XLOOKUP(Tabla15[[#This Row],[CODIGO]],Tabla20[CODIGO],Tabla20[PERIODO])</f>
        <v>08-2023</v>
      </c>
      <c r="P391" s="41">
        <f>Tabla15[[#This Row],[sbruto]]-SUM(Tabla15[[#This Row],[ISR]:[AFP]])-Tabla15[[#This Row],[SNETO]]</f>
        <v>1182</v>
      </c>
      <c r="Q391" s="41">
        <f>_xlfn.XLOOKUP(Tabla15[[#This Row],[CODIGO]],Tabla20[CODIGO],Tabla20[ADP])</f>
        <v>0</v>
      </c>
      <c r="R391" s="61" t="str">
        <f>_xlfn.XLOOKUP(Tabla15[[#This Row],[cedula]],EMPXSEXO[NODOC],EMPXSEXO[GENERO])</f>
        <v>M</v>
      </c>
      <c r="S391" s="61" t="e">
        <f>_xlfn.XLOOKUP(Tabla15[[#This Row],[nomdepto2]],Tabla21[LUGAR],Tabla21[CODLUGAR])</f>
        <v>#REF!</v>
      </c>
      <c r="T391">
        <v>148</v>
      </c>
    </row>
    <row r="392" spans="1:20">
      <c r="A392" s="61" t="s">
        <v>2463</v>
      </c>
      <c r="B392" s="61" t="s">
        <v>3587</v>
      </c>
      <c r="C392" s="61" t="s">
        <v>2493</v>
      </c>
      <c r="D392" s="61" t="str">
        <f>Tabla15[[#This Row],[cedula]]&amp;Tabla15[[#This Row],[prog]]&amp;LEFT(Tabla15[[#This Row],[TIPO]],3)</f>
        <v>0260133832601FIJ</v>
      </c>
      <c r="E392" s="61" t="e">
        <f>_xlfn.XLOOKUP(Tabla15[[#This Row],[CODIGO]],#REF!,#REF!,_xlfn.XLOOKUP(Tabla15[[#This Row],[CODIGO]],Tabla20[CODIGO],Tabla20[nombre],"BUSCAR"))</f>
        <v>#REF!</v>
      </c>
      <c r="F392" s="61" t="e">
        <f>_xlfn.XLOOKUP(Tabla15[[#This Row],[CODIGO]],#REF!,#REF!,_xlfn.XLOOKUP(Tabla15[[#This Row],[CODIGO]],Tabla20[CODIGO],Tabla20[cargo],"BUSCAR"))</f>
        <v>#REF!</v>
      </c>
      <c r="G392" s="110" t="e">
        <f>_xlfn.XLOOKUP(Tabla15[[#This Row],[cedula]],#REF!,#REF!,"X")</f>
        <v>#REF!</v>
      </c>
      <c r="H392" s="61" t="str">
        <f>_xlfn.XLOOKUP(Tabla15[[#This Row],[ctapresup]],TBLTIPO[cta],TBLTIPO[Tipo Empleado])</f>
        <v>FIJO</v>
      </c>
      <c r="I392" s="92">
        <f>_xlfn.XLOOKUP(Tabla15[[#This Row],[cedula]],TCARRERA[CEDULA],TCARRERA[CATEGORIA DEL SERVIDOR],0)</f>
        <v>0</v>
      </c>
      <c r="J3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2" s="61" t="e">
        <f>IF(ISTEXT(Tabla15[[#This Row],[CARRERA]]),Tabla15[[#This Row],[CARRERA]],Tabla15[[#This Row],[STATUS_01]])</f>
        <v>#REF!</v>
      </c>
      <c r="L392" s="78">
        <f>_xlfn.XLOOKUP(Tabla15[[#This Row],[CODIGO]],Tabla20[CODIGO],Tabla20[sbruto])</f>
        <v>18000</v>
      </c>
      <c r="M392" s="82">
        <f>_xlfn.XLOOKUP(Tabla15[[#This Row],[CODIGO]],Tabla20[CODIGO],Tabla20[Otros Descuentos])</f>
        <v>2071</v>
      </c>
      <c r="N392" s="78">
        <f>_xlfn.XLOOKUP(Tabla15[[#This Row],[CODIGO]],Tabla20[CODIGO],Tabla20[sneto])</f>
        <v>14865.2</v>
      </c>
      <c r="O392" s="78" t="str">
        <f>_xlfn.XLOOKUP(Tabla15[[#This Row],[CODIGO]],Tabla20[CODIGO],Tabla20[PERIODO])</f>
        <v>08-2023</v>
      </c>
      <c r="P392" s="41">
        <f>Tabla15[[#This Row],[sbruto]]-SUM(Tabla15[[#This Row],[ISR]:[AFP]])-Tabla15[[#This Row],[SNETO]]</f>
        <v>1063.7999999999993</v>
      </c>
      <c r="Q392" s="41">
        <f>_xlfn.XLOOKUP(Tabla15[[#This Row],[CODIGO]],Tabla20[CODIGO],Tabla20[ADP])</f>
        <v>0</v>
      </c>
      <c r="R392" s="61" t="str">
        <f>_xlfn.XLOOKUP(Tabla15[[#This Row],[cedula]],EMPXSEXO[NODOC],EMPXSEXO[GENERO])</f>
        <v>F</v>
      </c>
      <c r="S392" s="61" t="e">
        <f>_xlfn.XLOOKUP(Tabla15[[#This Row],[nomdepto2]],Tabla21[LUGAR],Tabla21[CODLUGAR])</f>
        <v>#REF!</v>
      </c>
      <c r="T392">
        <v>52</v>
      </c>
    </row>
    <row r="393" spans="1:20">
      <c r="A393" s="61" t="s">
        <v>2463</v>
      </c>
      <c r="B393" s="61" t="s">
        <v>1728</v>
      </c>
      <c r="C393" s="61" t="s">
        <v>2493</v>
      </c>
      <c r="D393" s="61" t="str">
        <f>Tabla15[[#This Row],[cedula]]&amp;Tabla15[[#This Row],[prog]]&amp;LEFT(Tabla15[[#This Row],[TIPO]],3)</f>
        <v>1360016913301FIJ</v>
      </c>
      <c r="E393" s="61" t="e">
        <f>_xlfn.XLOOKUP(Tabla15[[#This Row],[CODIGO]],#REF!,#REF!,_xlfn.XLOOKUP(Tabla15[[#This Row],[CODIGO]],Tabla20[CODIGO],Tabla20[nombre],"BUSCAR"))</f>
        <v>#REF!</v>
      </c>
      <c r="F393" s="61" t="e">
        <f>_xlfn.XLOOKUP(Tabla15[[#This Row],[CODIGO]],#REF!,#REF!,_xlfn.XLOOKUP(Tabla15[[#This Row],[CODIGO]],Tabla20[CODIGO],Tabla20[cargo],"BUSCAR"))</f>
        <v>#REF!</v>
      </c>
      <c r="G393" s="110" t="e">
        <f>_xlfn.XLOOKUP(Tabla15[[#This Row],[cedula]],#REF!,#REF!,"X")</f>
        <v>#REF!</v>
      </c>
      <c r="H393" s="61" t="str">
        <f>_xlfn.XLOOKUP(Tabla15[[#This Row],[ctapresup]],TBLTIPO[cta],TBLTIPO[Tipo Empleado])</f>
        <v>FIJO</v>
      </c>
      <c r="I393" s="92">
        <f>_xlfn.XLOOKUP(Tabla15[[#This Row],[cedula]],TCARRERA[CEDULA],TCARRERA[CATEGORIA DEL SERVIDOR],0)</f>
        <v>0</v>
      </c>
      <c r="J3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3" s="61" t="e">
        <f>IF(ISTEXT(Tabla15[[#This Row],[CARRERA]]),Tabla15[[#This Row],[CARRERA]],Tabla15[[#This Row],[STATUS_01]])</f>
        <v>#REF!</v>
      </c>
      <c r="L393" s="78">
        <f>_xlfn.XLOOKUP(Tabla15[[#This Row],[CODIGO]],Tabla20[CODIGO],Tabla20[sbruto])</f>
        <v>16000</v>
      </c>
      <c r="M393" s="79">
        <f>_xlfn.XLOOKUP(Tabla15[[#This Row],[CODIGO]],Tabla20[CODIGO],Tabla20[Otros Descuentos])</f>
        <v>3071</v>
      </c>
      <c r="N393" s="78">
        <f>_xlfn.XLOOKUP(Tabla15[[#This Row],[CODIGO]],Tabla20[CODIGO],Tabla20[sneto])</f>
        <v>11983.4</v>
      </c>
      <c r="O393" s="78" t="str">
        <f>_xlfn.XLOOKUP(Tabla15[[#This Row],[CODIGO]],Tabla20[CODIGO],Tabla20[PERIODO])</f>
        <v>08-2023</v>
      </c>
      <c r="P393" s="41">
        <f>Tabla15[[#This Row],[sbruto]]-SUM(Tabla15[[#This Row],[ISR]:[AFP]])-Tabla15[[#This Row],[SNETO]]</f>
        <v>945.60000000000036</v>
      </c>
      <c r="Q393" s="41">
        <f>_xlfn.XLOOKUP(Tabla15[[#This Row],[CODIGO]],Tabla20[CODIGO],Tabla20[ADP])</f>
        <v>0</v>
      </c>
      <c r="R393" s="61" t="str">
        <f>_xlfn.XLOOKUP(Tabla15[[#This Row],[cedula]],EMPXSEXO[NODOC],EMPXSEXO[GENERO])</f>
        <v>M</v>
      </c>
      <c r="S393" s="61" t="e">
        <f>_xlfn.XLOOKUP(Tabla15[[#This Row],[nomdepto2]],Tabla21[LUGAR],Tabla21[CODLUGAR])</f>
        <v>#REF!</v>
      </c>
      <c r="T393">
        <v>51</v>
      </c>
    </row>
    <row r="394" spans="1:20">
      <c r="A394" s="61" t="s">
        <v>2463</v>
      </c>
      <c r="B394" s="61" t="s">
        <v>1938</v>
      </c>
      <c r="C394" s="61" t="s">
        <v>2493</v>
      </c>
      <c r="D394" s="61" t="str">
        <f>Tabla15[[#This Row],[cedula]]&amp;Tabla15[[#This Row],[prog]]&amp;LEFT(Tabla15[[#This Row],[TIPO]],3)</f>
        <v>0011944415601FIJ</v>
      </c>
      <c r="E394" s="61" t="e">
        <f>_xlfn.XLOOKUP(Tabla15[[#This Row],[CODIGO]],#REF!,#REF!,_xlfn.XLOOKUP(Tabla15[[#This Row],[CODIGO]],Tabla20[CODIGO],Tabla20[nombre],"BUSCAR"))</f>
        <v>#REF!</v>
      </c>
      <c r="F394" s="61" t="e">
        <f>_xlfn.XLOOKUP(Tabla15[[#This Row],[CODIGO]],#REF!,#REF!,_xlfn.XLOOKUP(Tabla15[[#This Row],[CODIGO]],Tabla20[CODIGO],Tabla20[cargo],"BUSCAR"))</f>
        <v>#REF!</v>
      </c>
      <c r="G394" s="110" t="e">
        <f>_xlfn.XLOOKUP(Tabla15[[#This Row],[cedula]],#REF!,#REF!,"X")</f>
        <v>#REF!</v>
      </c>
      <c r="H394" s="61" t="str">
        <f>_xlfn.XLOOKUP(Tabla15[[#This Row],[ctapresup]],TBLTIPO[cta],TBLTIPO[Tipo Empleado])</f>
        <v>FIJO</v>
      </c>
      <c r="I394" s="92">
        <f>_xlfn.XLOOKUP(Tabla15[[#This Row],[cedula]],TCARRERA[CEDULA],TCARRERA[CATEGORIA DEL SERVIDOR],0)</f>
        <v>0</v>
      </c>
      <c r="J3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4" s="61" t="e">
        <f>IF(ISTEXT(Tabla15[[#This Row],[CARRERA]]),Tabla15[[#This Row],[CARRERA]],Tabla15[[#This Row],[STATUS_01]])</f>
        <v>#REF!</v>
      </c>
      <c r="L394" s="78">
        <f>_xlfn.XLOOKUP(Tabla15[[#This Row],[CODIGO]],Tabla20[CODIGO],Tabla20[sbruto])</f>
        <v>15000</v>
      </c>
      <c r="M394" s="82">
        <f>_xlfn.XLOOKUP(Tabla15[[#This Row],[CODIGO]],Tabla20[CODIGO],Tabla20[Otros Descuentos])</f>
        <v>25</v>
      </c>
      <c r="N394" s="78">
        <f>_xlfn.XLOOKUP(Tabla15[[#This Row],[CODIGO]],Tabla20[CODIGO],Tabla20[sneto])</f>
        <v>14088.5</v>
      </c>
      <c r="O394" s="78" t="str">
        <f>_xlfn.XLOOKUP(Tabla15[[#This Row],[CODIGO]],Tabla20[CODIGO],Tabla20[PERIODO])</f>
        <v>08-2023</v>
      </c>
      <c r="P394" s="41">
        <f>Tabla15[[#This Row],[sbruto]]-SUM(Tabla15[[#This Row],[ISR]:[AFP]])-Tabla15[[#This Row],[SNETO]]</f>
        <v>886.5</v>
      </c>
      <c r="Q394" s="41">
        <f>_xlfn.XLOOKUP(Tabla15[[#This Row],[CODIGO]],Tabla20[CODIGO],Tabla20[ADP])</f>
        <v>0</v>
      </c>
      <c r="R394" s="61" t="str">
        <f>_xlfn.XLOOKUP(Tabla15[[#This Row],[cedula]],EMPXSEXO[NODOC],EMPXSEXO[GENERO])</f>
        <v>M</v>
      </c>
      <c r="S394" s="61" t="e">
        <f>_xlfn.XLOOKUP(Tabla15[[#This Row],[nomdepto2]],Tabla21[LUGAR],Tabla21[CODLUGAR])</f>
        <v>#REF!</v>
      </c>
      <c r="T394">
        <v>407</v>
      </c>
    </row>
    <row r="395" spans="1:20" hidden="1">
      <c r="A395" s="61" t="s">
        <v>2462</v>
      </c>
      <c r="B395" s="61" t="s">
        <v>3692</v>
      </c>
      <c r="C395" s="61" t="s">
        <v>2493</v>
      </c>
      <c r="D395" s="61" t="str">
        <f>Tabla15[[#This Row],[cedula]]&amp;Tabla15[[#This Row],[prog]]&amp;LEFT(Tabla15[[#This Row],[TIPO]],3)</f>
        <v>0011390396701TEM</v>
      </c>
      <c r="E395" s="61" t="e">
        <f>_xlfn.XLOOKUP(Tabla15[[#This Row],[CODIGO]],#REF!,#REF!,_xlfn.XLOOKUP(Tabla15[[#This Row],[CODIGO]],Tabla20[CODIGO],Tabla20[nombre],"BUSCAR"))</f>
        <v>#REF!</v>
      </c>
      <c r="F395" s="61" t="e">
        <f>_xlfn.XLOOKUP(Tabla15[[#This Row],[CODIGO]],#REF!,#REF!,_xlfn.XLOOKUP(Tabla15[[#This Row],[CODIGO]],Tabla20[CODIGO],Tabla20[cargo],"BUSCAR"))</f>
        <v>#REF!</v>
      </c>
      <c r="G395" s="110" t="e">
        <f>_xlfn.XLOOKUP(Tabla15[[#This Row],[cedula]],#REF!,#REF!,"X")</f>
        <v>#REF!</v>
      </c>
      <c r="H395" s="61" t="str">
        <f>_xlfn.XLOOKUP(Tabla15[[#This Row],[ctapresup]],TBLTIPO[cta],TBLTIPO[Tipo Empleado])</f>
        <v>TEMPORALES</v>
      </c>
      <c r="I395" s="92">
        <f>_xlfn.XLOOKUP(Tabla15[[#This Row],[cedula]],TCARRERA[CEDULA],TCARRERA[CATEGORIA DEL SERVIDOR],0)</f>
        <v>0</v>
      </c>
      <c r="J3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5" s="61" t="e">
        <f>IF(ISTEXT(Tabla15[[#This Row],[CARRERA]]),Tabla15[[#This Row],[CARRERA]],Tabla15[[#This Row],[STATUS_01]])</f>
        <v>#REF!</v>
      </c>
      <c r="L395" s="78">
        <f>_xlfn.XLOOKUP(Tabla15[[#This Row],[CODIGO]],Tabla20[CODIGO],Tabla20[sbruto])</f>
        <v>90000</v>
      </c>
      <c r="M395" s="79">
        <f>_xlfn.XLOOKUP(Tabla15[[#This Row],[CODIGO]],Tabla20[CODIGO],Tabla20[Otros Descuentos])</f>
        <v>25</v>
      </c>
      <c r="N395" s="78">
        <f>_xlfn.XLOOKUP(Tabla15[[#This Row],[CODIGO]],Tabla20[CODIGO],Tabla20[sneto])</f>
        <v>74902.880000000005</v>
      </c>
      <c r="O395" s="78" t="str">
        <f>_xlfn.XLOOKUP(Tabla15[[#This Row],[CODIGO]],Tabla20[CODIGO],Tabla20[PERIODO])</f>
        <v>08-2023</v>
      </c>
      <c r="P395" s="41">
        <f>Tabla15[[#This Row],[sbruto]]-SUM(Tabla15[[#This Row],[ISR]:[AFP]])-Tabla15[[#This Row],[SNETO]]</f>
        <v>15072.119999999995</v>
      </c>
      <c r="Q395" s="41">
        <f>_xlfn.XLOOKUP(Tabla15[[#This Row],[CODIGO]],Tabla20[CODIGO],Tabla20[ADP])</f>
        <v>0</v>
      </c>
      <c r="R395" s="61" t="str">
        <f>_xlfn.XLOOKUP(Tabla15[[#This Row],[cedula]],EMPXSEXO[NODOC],EMPXSEXO[GENERO])</f>
        <v>M</v>
      </c>
      <c r="S395" s="61" t="e">
        <f>_xlfn.XLOOKUP(Tabla15[[#This Row],[nomdepto2]],Tabla21[LUGAR],Tabla21[CODLUGAR])</f>
        <v>#REF!</v>
      </c>
      <c r="T395">
        <v>1094</v>
      </c>
    </row>
    <row r="396" spans="1:20">
      <c r="A396" s="61" t="s">
        <v>2463</v>
      </c>
      <c r="B396" s="61" t="s">
        <v>1868</v>
      </c>
      <c r="C396" s="61" t="s">
        <v>2493</v>
      </c>
      <c r="D396" s="61" t="str">
        <f>Tabla15[[#This Row],[cedula]]&amp;Tabla15[[#This Row],[prog]]&amp;LEFT(Tabla15[[#This Row],[TIPO]],3)</f>
        <v>0220007338101FIJ</v>
      </c>
      <c r="E396" s="61" t="e">
        <f>_xlfn.XLOOKUP(Tabla15[[#This Row],[CODIGO]],#REF!,#REF!,_xlfn.XLOOKUP(Tabla15[[#This Row],[CODIGO]],Tabla20[CODIGO],Tabla20[nombre],"BUSCAR"))</f>
        <v>#REF!</v>
      </c>
      <c r="F396" s="61" t="e">
        <f>_xlfn.XLOOKUP(Tabla15[[#This Row],[CODIGO]],#REF!,#REF!,_xlfn.XLOOKUP(Tabla15[[#This Row],[CODIGO]],Tabla20[CODIGO],Tabla20[cargo],"BUSCAR"))</f>
        <v>#REF!</v>
      </c>
      <c r="G396" s="110" t="e">
        <f>_xlfn.XLOOKUP(Tabla15[[#This Row],[cedula]],#REF!,#REF!,"X")</f>
        <v>#REF!</v>
      </c>
      <c r="H396" s="61" t="str">
        <f>_xlfn.XLOOKUP(Tabla15[[#This Row],[ctapresup]],TBLTIPO[cta],TBLTIPO[Tipo Empleado])</f>
        <v>FIJO</v>
      </c>
      <c r="I396" s="92">
        <f>_xlfn.XLOOKUP(Tabla15[[#This Row],[cedula]],TCARRERA[CEDULA],TCARRERA[CATEGORIA DEL SERVIDOR],0)</f>
        <v>0</v>
      </c>
      <c r="J3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6" s="61" t="e">
        <f>IF(ISTEXT(Tabla15[[#This Row],[CARRERA]]),Tabla15[[#This Row],[CARRERA]],Tabla15[[#This Row],[STATUS_01]])</f>
        <v>#REF!</v>
      </c>
      <c r="L396" s="78">
        <f>_xlfn.XLOOKUP(Tabla15[[#This Row],[CODIGO]],Tabla20[CODIGO],Tabla20[sbruto])</f>
        <v>70000</v>
      </c>
      <c r="M396" s="82">
        <f>_xlfn.XLOOKUP(Tabla15[[#This Row],[CODIGO]],Tabla20[CODIGO],Tabla20[Otros Descuentos])</f>
        <v>10595.95</v>
      </c>
      <c r="N396" s="78">
        <f>_xlfn.XLOOKUP(Tabla15[[#This Row],[CODIGO]],Tabla20[CODIGO],Tabla20[sneto])</f>
        <v>50214.06</v>
      </c>
      <c r="O396" s="78" t="str">
        <f>_xlfn.XLOOKUP(Tabla15[[#This Row],[CODIGO]],Tabla20[CODIGO],Tabla20[PERIODO])</f>
        <v>08-2023</v>
      </c>
      <c r="P396" s="41">
        <f>Tabla15[[#This Row],[sbruto]]-SUM(Tabla15[[#This Row],[ISR]:[AFP]])-Tabla15[[#This Row],[SNETO]]</f>
        <v>9189.9900000000052</v>
      </c>
      <c r="Q396" s="41">
        <f>_xlfn.XLOOKUP(Tabla15[[#This Row],[CODIGO]],Tabla20[CODIGO],Tabla20[ADP])</f>
        <v>0</v>
      </c>
      <c r="R396" s="61" t="str">
        <f>_xlfn.XLOOKUP(Tabla15[[#This Row],[cedula]],EMPXSEXO[NODOC],EMPXSEXO[GENERO])</f>
        <v>M</v>
      </c>
      <c r="S396" s="61" t="e">
        <f>_xlfn.XLOOKUP(Tabla15[[#This Row],[nomdepto2]],Tabla21[LUGAR],Tabla21[CODLUGAR])</f>
        <v>#REF!</v>
      </c>
      <c r="T396">
        <v>304</v>
      </c>
    </row>
    <row r="397" spans="1:20">
      <c r="A397" s="61" t="s">
        <v>2463</v>
      </c>
      <c r="B397" s="61" t="s">
        <v>1111</v>
      </c>
      <c r="C397" s="61" t="s">
        <v>2493</v>
      </c>
      <c r="D397" s="61" t="str">
        <f>Tabla15[[#This Row],[cedula]]&amp;Tabla15[[#This Row],[prog]]&amp;LEFT(Tabla15[[#This Row],[TIPO]],3)</f>
        <v>0010172018301FIJ</v>
      </c>
      <c r="E397" s="61" t="e">
        <f>_xlfn.XLOOKUP(Tabla15[[#This Row],[CODIGO]],#REF!,#REF!,_xlfn.XLOOKUP(Tabla15[[#This Row],[CODIGO]],Tabla20[CODIGO],Tabla20[nombre],"BUSCAR"))</f>
        <v>#REF!</v>
      </c>
      <c r="F397" s="61" t="e">
        <f>_xlfn.XLOOKUP(Tabla15[[#This Row],[CODIGO]],#REF!,#REF!,_xlfn.XLOOKUP(Tabla15[[#This Row],[CODIGO]],Tabla20[CODIGO],Tabla20[cargo],"BUSCAR"))</f>
        <v>#REF!</v>
      </c>
      <c r="G397" s="110" t="e">
        <f>_xlfn.XLOOKUP(Tabla15[[#This Row],[cedula]],#REF!,#REF!,"X")</f>
        <v>#REF!</v>
      </c>
      <c r="H397" s="61" t="str">
        <f>_xlfn.XLOOKUP(Tabla15[[#This Row],[ctapresup]],TBLTIPO[cta],TBLTIPO[Tipo Empleado])</f>
        <v>FIJO</v>
      </c>
      <c r="I397" s="92" t="str">
        <f>_xlfn.XLOOKUP(Tabla15[[#This Row],[cedula]],TCARRERA[CEDULA],TCARRERA[CATEGORIA DEL SERVIDOR],0)</f>
        <v>CARRERA ADMINISTRATIVA</v>
      </c>
      <c r="J3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7" s="61" t="str">
        <f>IF(ISTEXT(Tabla15[[#This Row],[CARRERA]]),Tabla15[[#This Row],[CARRERA]],Tabla15[[#This Row],[STATUS_01]])</f>
        <v>CARRERA ADMINISTRATIVA</v>
      </c>
      <c r="L397" s="78">
        <f>_xlfn.XLOOKUP(Tabla15[[#This Row],[CODIGO]],Tabla20[CODIGO],Tabla20[sbruto])</f>
        <v>50000</v>
      </c>
      <c r="M397" s="79">
        <f>_xlfn.XLOOKUP(Tabla15[[#This Row],[CODIGO]],Tabla20[CODIGO],Tabla20[Otros Descuentos])</f>
        <v>5105</v>
      </c>
      <c r="N397" s="78">
        <f>_xlfn.XLOOKUP(Tabla15[[#This Row],[CODIGO]],Tabla20[CODIGO],Tabla20[sneto])</f>
        <v>40086</v>
      </c>
      <c r="O397" s="78" t="str">
        <f>_xlfn.XLOOKUP(Tabla15[[#This Row],[CODIGO]],Tabla20[CODIGO],Tabla20[PERIODO])</f>
        <v>08-2023</v>
      </c>
      <c r="P397" s="41">
        <f>Tabla15[[#This Row],[sbruto]]-SUM(Tabla15[[#This Row],[ISR]:[AFP]])-Tabla15[[#This Row],[SNETO]]</f>
        <v>4809</v>
      </c>
      <c r="Q397" s="41">
        <f>_xlfn.XLOOKUP(Tabla15[[#This Row],[CODIGO]],Tabla20[CODIGO],Tabla20[ADP])</f>
        <v>0</v>
      </c>
      <c r="R397" s="61" t="str">
        <f>_xlfn.XLOOKUP(Tabla15[[#This Row],[cedula]],EMPXSEXO[NODOC],EMPXSEXO[GENERO])</f>
        <v>M</v>
      </c>
      <c r="S397" s="61" t="e">
        <f>_xlfn.XLOOKUP(Tabla15[[#This Row],[nomdepto2]],Tabla21[LUGAR],Tabla21[CODLUGAR])</f>
        <v>#REF!</v>
      </c>
      <c r="T397">
        <v>245</v>
      </c>
    </row>
    <row r="398" spans="1:20">
      <c r="A398" s="61" t="s">
        <v>2463</v>
      </c>
      <c r="B398" s="61" t="s">
        <v>2472</v>
      </c>
      <c r="C398" s="61" t="s">
        <v>2493</v>
      </c>
      <c r="D398" s="61" t="str">
        <f>Tabla15[[#This Row],[cedula]]&amp;Tabla15[[#This Row],[prog]]&amp;LEFT(Tabla15[[#This Row],[TIPO]],3)</f>
        <v>0680055333801FIJ</v>
      </c>
      <c r="E398" s="61" t="e">
        <f>_xlfn.XLOOKUP(Tabla15[[#This Row],[CODIGO]],#REF!,#REF!,_xlfn.XLOOKUP(Tabla15[[#This Row],[CODIGO]],Tabla20[CODIGO],Tabla20[nombre],"BUSCAR"))</f>
        <v>#REF!</v>
      </c>
      <c r="F398" s="61" t="e">
        <f>_xlfn.XLOOKUP(Tabla15[[#This Row],[CODIGO]],#REF!,#REF!,_xlfn.XLOOKUP(Tabla15[[#This Row],[CODIGO]],Tabla20[CODIGO],Tabla20[cargo],"BUSCAR"))</f>
        <v>#REF!</v>
      </c>
      <c r="G398" s="110" t="e">
        <f>_xlfn.XLOOKUP(Tabla15[[#This Row],[cedula]],#REF!,#REF!,"X")</f>
        <v>#REF!</v>
      </c>
      <c r="H398" s="61" t="str">
        <f>_xlfn.XLOOKUP(Tabla15[[#This Row],[ctapresup]],TBLTIPO[cta],TBLTIPO[Tipo Empleado])</f>
        <v>FIJO</v>
      </c>
      <c r="I398" s="92">
        <f>_xlfn.XLOOKUP(Tabla15[[#This Row],[cedula]],TCARRERA[CEDULA],TCARRERA[CATEGORIA DEL SERVIDOR],0)</f>
        <v>0</v>
      </c>
      <c r="J3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8" s="61" t="e">
        <f>IF(ISTEXT(Tabla15[[#This Row],[CARRERA]]),Tabla15[[#This Row],[CARRERA]],Tabla15[[#This Row],[STATUS_01]])</f>
        <v>#REF!</v>
      </c>
      <c r="L398" s="78">
        <f>_xlfn.XLOOKUP(Tabla15[[#This Row],[CODIGO]],Tabla20[CODIGO],Tabla20[sbruto])</f>
        <v>35000</v>
      </c>
      <c r="M398" s="81">
        <f>_xlfn.XLOOKUP(Tabla15[[#This Row],[CODIGO]],Tabla20[CODIGO],Tabla20[Otros Descuentos])</f>
        <v>25</v>
      </c>
      <c r="N398" s="81">
        <f>_xlfn.XLOOKUP(Tabla15[[#This Row],[CODIGO]],Tabla20[CODIGO],Tabla20[sneto])</f>
        <v>32906.5</v>
      </c>
      <c r="O398" s="81" t="str">
        <f>_xlfn.XLOOKUP(Tabla15[[#This Row],[CODIGO]],Tabla20[CODIGO],Tabla20[PERIODO])</f>
        <v>08-2023</v>
      </c>
      <c r="P398" s="41">
        <f>Tabla15[[#This Row],[sbruto]]-SUM(Tabla15[[#This Row],[ISR]:[AFP]])-Tabla15[[#This Row],[SNETO]]</f>
        <v>2068.5</v>
      </c>
      <c r="Q398" s="41">
        <f>_xlfn.XLOOKUP(Tabla15[[#This Row],[CODIGO]],Tabla20[CODIGO],Tabla20[ADP])</f>
        <v>0</v>
      </c>
      <c r="R398" s="61" t="str">
        <f>_xlfn.XLOOKUP(Tabla15[[#This Row],[cedula]],EMPXSEXO[NODOC],EMPXSEXO[GENERO])</f>
        <v>M</v>
      </c>
      <c r="S398" s="61" t="e">
        <f>_xlfn.XLOOKUP(Tabla15[[#This Row],[nomdepto2]],Tabla21[LUGAR],Tabla21[CODLUGAR])</f>
        <v>#REF!</v>
      </c>
      <c r="T398">
        <v>40</v>
      </c>
    </row>
    <row r="399" spans="1:20">
      <c r="A399" s="61" t="s">
        <v>2463</v>
      </c>
      <c r="B399" s="61" t="s">
        <v>3113</v>
      </c>
      <c r="C399" s="61" t="s">
        <v>2493</v>
      </c>
      <c r="D399" s="61" t="str">
        <f>Tabla15[[#This Row],[cedula]]&amp;Tabla15[[#This Row],[prog]]&amp;LEFT(Tabla15[[#This Row],[TIPO]],3)</f>
        <v>4022811886101FIJ</v>
      </c>
      <c r="E399" s="61" t="e">
        <f>_xlfn.XLOOKUP(Tabla15[[#This Row],[CODIGO]],#REF!,#REF!,_xlfn.XLOOKUP(Tabla15[[#This Row],[CODIGO]],Tabla20[CODIGO],Tabla20[nombre],"BUSCAR"))</f>
        <v>#REF!</v>
      </c>
      <c r="F399" s="61" t="e">
        <f>_xlfn.XLOOKUP(Tabla15[[#This Row],[CODIGO]],#REF!,#REF!,_xlfn.XLOOKUP(Tabla15[[#This Row],[CODIGO]],Tabla20[CODIGO],Tabla20[cargo],"BUSCAR"))</f>
        <v>#REF!</v>
      </c>
      <c r="G399" s="110" t="e">
        <f>_xlfn.XLOOKUP(Tabla15[[#This Row],[cedula]],#REF!,#REF!,"X")</f>
        <v>#REF!</v>
      </c>
      <c r="H399" s="61" t="str">
        <f>_xlfn.XLOOKUP(Tabla15[[#This Row],[ctapresup]],TBLTIPO[cta],TBLTIPO[Tipo Empleado])</f>
        <v>FIJO</v>
      </c>
      <c r="I399" s="92">
        <f>_xlfn.XLOOKUP(Tabla15[[#This Row],[cedula]],TCARRERA[CEDULA],TCARRERA[CATEGORIA DEL SERVIDOR],0)</f>
        <v>0</v>
      </c>
      <c r="J3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399" s="61" t="e">
        <f>IF(ISTEXT(Tabla15[[#This Row],[CARRERA]]),Tabla15[[#This Row],[CARRERA]],Tabla15[[#This Row],[STATUS_01]])</f>
        <v>#REF!</v>
      </c>
      <c r="L399" s="78">
        <f>_xlfn.XLOOKUP(Tabla15[[#This Row],[CODIGO]],Tabla20[CODIGO],Tabla20[sbruto])</f>
        <v>35000</v>
      </c>
      <c r="M399" s="79">
        <f>_xlfn.XLOOKUP(Tabla15[[#This Row],[CODIGO]],Tabla20[CODIGO],Tabla20[Otros Descuentos])</f>
        <v>2071</v>
      </c>
      <c r="N399" s="78">
        <f>_xlfn.XLOOKUP(Tabla15[[#This Row],[CODIGO]],Tabla20[CODIGO],Tabla20[sneto])</f>
        <v>30860.5</v>
      </c>
      <c r="O399" s="78" t="str">
        <f>_xlfn.XLOOKUP(Tabla15[[#This Row],[CODIGO]],Tabla20[CODIGO],Tabla20[PERIODO])</f>
        <v>08-2023</v>
      </c>
      <c r="P399" s="41">
        <f>Tabla15[[#This Row],[sbruto]]-SUM(Tabla15[[#This Row],[ISR]:[AFP]])-Tabla15[[#This Row],[SNETO]]</f>
        <v>2068.5</v>
      </c>
      <c r="Q399" s="41">
        <f>_xlfn.XLOOKUP(Tabla15[[#This Row],[CODIGO]],Tabla20[CODIGO],Tabla20[ADP])</f>
        <v>0</v>
      </c>
      <c r="R399" s="61" t="str">
        <f>_xlfn.XLOOKUP(Tabla15[[#This Row],[cedula]],EMPXSEXO[NODOC],EMPXSEXO[GENERO])</f>
        <v>F</v>
      </c>
      <c r="S399" s="61" t="e">
        <f>_xlfn.XLOOKUP(Tabla15[[#This Row],[nomdepto2]],Tabla21[LUGAR],Tabla21[CODLUGAR])</f>
        <v>#REF!</v>
      </c>
      <c r="T399">
        <v>103</v>
      </c>
    </row>
    <row r="400" spans="1:20">
      <c r="A400" s="61" t="s">
        <v>2463</v>
      </c>
      <c r="B400" s="61" t="s">
        <v>1734</v>
      </c>
      <c r="C400" s="61" t="s">
        <v>2493</v>
      </c>
      <c r="D400" s="61" t="str">
        <f>Tabla15[[#This Row],[cedula]]&amp;Tabla15[[#This Row],[prog]]&amp;LEFT(Tabla15[[#This Row],[TIPO]],3)</f>
        <v>0010310625801FIJ</v>
      </c>
      <c r="E400" s="61" t="e">
        <f>_xlfn.XLOOKUP(Tabla15[[#This Row],[CODIGO]],#REF!,#REF!,_xlfn.XLOOKUP(Tabla15[[#This Row],[CODIGO]],Tabla20[CODIGO],Tabla20[nombre],"BUSCAR"))</f>
        <v>#REF!</v>
      </c>
      <c r="F400" s="61" t="e">
        <f>_xlfn.XLOOKUP(Tabla15[[#This Row],[CODIGO]],#REF!,#REF!,_xlfn.XLOOKUP(Tabla15[[#This Row],[CODIGO]],Tabla20[CODIGO],Tabla20[cargo],"BUSCAR"))</f>
        <v>#REF!</v>
      </c>
      <c r="G400" s="110" t="e">
        <f>_xlfn.XLOOKUP(Tabla15[[#This Row],[cedula]],#REF!,#REF!,"X")</f>
        <v>#REF!</v>
      </c>
      <c r="H400" s="61" t="str">
        <f>_xlfn.XLOOKUP(Tabla15[[#This Row],[ctapresup]],TBLTIPO[cta],TBLTIPO[Tipo Empleado])</f>
        <v>FIJO</v>
      </c>
      <c r="I400" s="92">
        <f>_xlfn.XLOOKUP(Tabla15[[#This Row],[cedula]],TCARRERA[CEDULA],TCARRERA[CATEGORIA DEL SERVIDOR],0)</f>
        <v>0</v>
      </c>
      <c r="J40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0" s="61" t="e">
        <f>IF(ISTEXT(Tabla15[[#This Row],[CARRERA]]),Tabla15[[#This Row],[CARRERA]],Tabla15[[#This Row],[STATUS_01]])</f>
        <v>#REF!</v>
      </c>
      <c r="L400" s="78">
        <f>_xlfn.XLOOKUP(Tabla15[[#This Row],[CODIGO]],Tabla20[CODIGO],Tabla20[sbruto])</f>
        <v>30000</v>
      </c>
      <c r="M400" s="82">
        <f>_xlfn.XLOOKUP(Tabla15[[#This Row],[CODIGO]],Tabla20[CODIGO],Tabla20[Otros Descuentos])</f>
        <v>14351.84</v>
      </c>
      <c r="N400" s="78">
        <f>_xlfn.XLOOKUP(Tabla15[[#This Row],[CODIGO]],Tabla20[CODIGO],Tabla20[sneto])</f>
        <v>13875.16</v>
      </c>
      <c r="O400" s="78" t="str">
        <f>_xlfn.XLOOKUP(Tabla15[[#This Row],[CODIGO]],Tabla20[CODIGO],Tabla20[PERIODO])</f>
        <v>08-2023</v>
      </c>
      <c r="P400" s="41">
        <f>Tabla15[[#This Row],[sbruto]]-SUM(Tabla15[[#This Row],[ISR]:[AFP]])-Tabla15[[#This Row],[SNETO]]</f>
        <v>1773</v>
      </c>
      <c r="Q400" s="41">
        <f>_xlfn.XLOOKUP(Tabla15[[#This Row],[CODIGO]],Tabla20[CODIGO],Tabla20[ADP])</f>
        <v>0</v>
      </c>
      <c r="R400" s="61" t="str">
        <f>_xlfn.XLOOKUP(Tabla15[[#This Row],[cedula]],EMPXSEXO[NODOC],EMPXSEXO[GENERO])</f>
        <v>M</v>
      </c>
      <c r="S400" s="61" t="e">
        <f>_xlfn.XLOOKUP(Tabla15[[#This Row],[nomdepto2]],Tabla21[LUGAR],Tabla21[CODLUGAR])</f>
        <v>#REF!</v>
      </c>
      <c r="T400">
        <v>60</v>
      </c>
    </row>
    <row r="401" spans="1:20">
      <c r="A401" s="61" t="s">
        <v>2463</v>
      </c>
      <c r="B401" s="61" t="s">
        <v>1776</v>
      </c>
      <c r="C401" s="61" t="s">
        <v>2493</v>
      </c>
      <c r="D401" s="61" t="str">
        <f>Tabla15[[#This Row],[cedula]]&amp;Tabla15[[#This Row],[prog]]&amp;LEFT(Tabla15[[#This Row],[TIPO]],3)</f>
        <v>0011317980801FIJ</v>
      </c>
      <c r="E401" s="61" t="e">
        <f>_xlfn.XLOOKUP(Tabla15[[#This Row],[CODIGO]],#REF!,#REF!,_xlfn.XLOOKUP(Tabla15[[#This Row],[CODIGO]],Tabla20[CODIGO],Tabla20[nombre],"BUSCAR"))</f>
        <v>#REF!</v>
      </c>
      <c r="F401" s="61" t="e">
        <f>_xlfn.XLOOKUP(Tabla15[[#This Row],[CODIGO]],#REF!,#REF!,_xlfn.XLOOKUP(Tabla15[[#This Row],[CODIGO]],Tabla20[CODIGO],Tabla20[cargo],"BUSCAR"))</f>
        <v>#REF!</v>
      </c>
      <c r="G401" s="110" t="e">
        <f>_xlfn.XLOOKUP(Tabla15[[#This Row],[cedula]],#REF!,#REF!,"X")</f>
        <v>#REF!</v>
      </c>
      <c r="H401" s="61" t="str">
        <f>_xlfn.XLOOKUP(Tabla15[[#This Row],[ctapresup]],TBLTIPO[cta],TBLTIPO[Tipo Empleado])</f>
        <v>FIJO</v>
      </c>
      <c r="I401" s="92">
        <f>_xlfn.XLOOKUP(Tabla15[[#This Row],[cedula]],TCARRERA[CEDULA],TCARRERA[CATEGORIA DEL SERVIDOR],0)</f>
        <v>0</v>
      </c>
      <c r="J4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1" s="61" t="e">
        <f>IF(ISTEXT(Tabla15[[#This Row],[CARRERA]]),Tabla15[[#This Row],[CARRERA]],Tabla15[[#This Row],[STATUS_01]])</f>
        <v>#REF!</v>
      </c>
      <c r="L401" s="78">
        <f>_xlfn.XLOOKUP(Tabla15[[#This Row],[CODIGO]],Tabla20[CODIGO],Tabla20[sbruto])</f>
        <v>30000</v>
      </c>
      <c r="M401" s="81">
        <f>_xlfn.XLOOKUP(Tabla15[[#This Row],[CODIGO]],Tabla20[CODIGO],Tabla20[Otros Descuentos])</f>
        <v>25</v>
      </c>
      <c r="N401" s="78">
        <f>_xlfn.XLOOKUP(Tabla15[[#This Row],[CODIGO]],Tabla20[CODIGO],Tabla20[sneto])</f>
        <v>28202</v>
      </c>
      <c r="O401" s="78" t="str">
        <f>_xlfn.XLOOKUP(Tabla15[[#This Row],[CODIGO]],Tabla20[CODIGO],Tabla20[PERIODO])</f>
        <v>08-2023</v>
      </c>
      <c r="P401" s="41">
        <f>Tabla15[[#This Row],[sbruto]]-SUM(Tabla15[[#This Row],[ISR]:[AFP]])-Tabla15[[#This Row],[SNETO]]</f>
        <v>1773</v>
      </c>
      <c r="Q401" s="41">
        <f>_xlfn.XLOOKUP(Tabla15[[#This Row],[CODIGO]],Tabla20[CODIGO],Tabla20[ADP])</f>
        <v>0</v>
      </c>
      <c r="R401" s="61" t="str">
        <f>_xlfn.XLOOKUP(Tabla15[[#This Row],[cedula]],EMPXSEXO[NODOC],EMPXSEXO[GENERO])</f>
        <v>M</v>
      </c>
      <c r="S401" s="61" t="e">
        <f>_xlfn.XLOOKUP(Tabla15[[#This Row],[nomdepto2]],Tabla21[LUGAR],Tabla21[CODLUGAR])</f>
        <v>#REF!</v>
      </c>
      <c r="T401">
        <v>145</v>
      </c>
    </row>
    <row r="402" spans="1:20">
      <c r="A402" s="61" t="s">
        <v>2463</v>
      </c>
      <c r="B402" s="61" t="s">
        <v>1784</v>
      </c>
      <c r="C402" s="61" t="s">
        <v>2493</v>
      </c>
      <c r="D402" s="61" t="str">
        <f>Tabla15[[#This Row],[cedula]]&amp;Tabla15[[#This Row],[prog]]&amp;LEFT(Tabla15[[#This Row],[TIPO]],3)</f>
        <v>0010021571401FIJ</v>
      </c>
      <c r="E402" s="61" t="e">
        <f>_xlfn.XLOOKUP(Tabla15[[#This Row],[CODIGO]],#REF!,#REF!,_xlfn.XLOOKUP(Tabla15[[#This Row],[CODIGO]],Tabla20[CODIGO],Tabla20[nombre],"BUSCAR"))</f>
        <v>#REF!</v>
      </c>
      <c r="F402" s="61" t="e">
        <f>_xlfn.XLOOKUP(Tabla15[[#This Row],[CODIGO]],#REF!,#REF!,_xlfn.XLOOKUP(Tabla15[[#This Row],[CODIGO]],Tabla20[CODIGO],Tabla20[cargo],"BUSCAR"))</f>
        <v>#REF!</v>
      </c>
      <c r="G402" s="110" t="e">
        <f>_xlfn.XLOOKUP(Tabla15[[#This Row],[cedula]],#REF!,#REF!,"X")</f>
        <v>#REF!</v>
      </c>
      <c r="H402" s="61" t="str">
        <f>_xlfn.XLOOKUP(Tabla15[[#This Row],[ctapresup]],TBLTIPO[cta],TBLTIPO[Tipo Empleado])</f>
        <v>FIJO</v>
      </c>
      <c r="I402" s="92">
        <f>_xlfn.XLOOKUP(Tabla15[[#This Row],[cedula]],TCARRERA[CEDULA],TCARRERA[CATEGORIA DEL SERVIDOR],0)</f>
        <v>0</v>
      </c>
      <c r="J4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2" s="61" t="e">
        <f>IF(ISTEXT(Tabla15[[#This Row],[CARRERA]]),Tabla15[[#This Row],[CARRERA]],Tabla15[[#This Row],[STATUS_01]])</f>
        <v>#REF!</v>
      </c>
      <c r="L402" s="78">
        <f>_xlfn.XLOOKUP(Tabla15[[#This Row],[CODIGO]],Tabla20[CODIGO],Tabla20[sbruto])</f>
        <v>30000</v>
      </c>
      <c r="M402" s="82">
        <f>_xlfn.XLOOKUP(Tabla15[[#This Row],[CODIGO]],Tabla20[CODIGO],Tabla20[Otros Descuentos])</f>
        <v>5571</v>
      </c>
      <c r="N402" s="78">
        <f>_xlfn.XLOOKUP(Tabla15[[#This Row],[CODIGO]],Tabla20[CODIGO],Tabla20[sneto])</f>
        <v>22656</v>
      </c>
      <c r="O402" s="78" t="str">
        <f>_xlfn.XLOOKUP(Tabla15[[#This Row],[CODIGO]],Tabla20[CODIGO],Tabla20[PERIODO])</f>
        <v>08-2023</v>
      </c>
      <c r="P402" s="41">
        <f>Tabla15[[#This Row],[sbruto]]-SUM(Tabla15[[#This Row],[ISR]:[AFP]])-Tabla15[[#This Row],[SNETO]]</f>
        <v>1773</v>
      </c>
      <c r="Q402" s="41">
        <f>_xlfn.XLOOKUP(Tabla15[[#This Row],[CODIGO]],Tabla20[CODIGO],Tabla20[ADP])</f>
        <v>0</v>
      </c>
      <c r="R402" s="61" t="str">
        <f>_xlfn.XLOOKUP(Tabla15[[#This Row],[cedula]],EMPXSEXO[NODOC],EMPXSEXO[GENERO])</f>
        <v>M</v>
      </c>
      <c r="S402" s="61" t="e">
        <f>_xlfn.XLOOKUP(Tabla15[[#This Row],[nomdepto2]],Tabla21[LUGAR],Tabla21[CODLUGAR])</f>
        <v>#REF!</v>
      </c>
      <c r="T402">
        <v>158</v>
      </c>
    </row>
    <row r="403" spans="1:20">
      <c r="A403" s="61" t="s">
        <v>2463</v>
      </c>
      <c r="B403" s="61" t="s">
        <v>1820</v>
      </c>
      <c r="C403" s="61" t="s">
        <v>2493</v>
      </c>
      <c r="D403" s="61" t="str">
        <f>Tabla15[[#This Row],[cedula]]&amp;Tabla15[[#This Row],[prog]]&amp;LEFT(Tabla15[[#This Row],[TIPO]],3)</f>
        <v>0010771374501FIJ</v>
      </c>
      <c r="E403" s="61" t="e">
        <f>_xlfn.XLOOKUP(Tabla15[[#This Row],[CODIGO]],#REF!,#REF!,_xlfn.XLOOKUP(Tabla15[[#This Row],[CODIGO]],Tabla20[CODIGO],Tabla20[nombre],"BUSCAR"))</f>
        <v>#REF!</v>
      </c>
      <c r="F403" s="61" t="e">
        <f>_xlfn.XLOOKUP(Tabla15[[#This Row],[CODIGO]],#REF!,#REF!,_xlfn.XLOOKUP(Tabla15[[#This Row],[CODIGO]],Tabla20[CODIGO],Tabla20[cargo],"BUSCAR"))</f>
        <v>#REF!</v>
      </c>
      <c r="G403" s="110" t="e">
        <f>_xlfn.XLOOKUP(Tabla15[[#This Row],[cedula]],#REF!,#REF!,"X")</f>
        <v>#REF!</v>
      </c>
      <c r="H403" s="61" t="str">
        <f>_xlfn.XLOOKUP(Tabla15[[#This Row],[ctapresup]],TBLTIPO[cta],TBLTIPO[Tipo Empleado])</f>
        <v>FIJO</v>
      </c>
      <c r="I403" s="92">
        <f>_xlfn.XLOOKUP(Tabla15[[#This Row],[cedula]],TCARRERA[CEDULA],TCARRERA[CATEGORIA DEL SERVIDOR],0)</f>
        <v>0</v>
      </c>
      <c r="J4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3" s="61" t="e">
        <f>IF(ISTEXT(Tabla15[[#This Row],[CARRERA]]),Tabla15[[#This Row],[CARRERA]],Tabla15[[#This Row],[STATUS_01]])</f>
        <v>#REF!</v>
      </c>
      <c r="L403" s="78">
        <f>_xlfn.XLOOKUP(Tabla15[[#This Row],[CODIGO]],Tabla20[CODIGO],Tabla20[sbruto])</f>
        <v>30000</v>
      </c>
      <c r="M403" s="82">
        <f>_xlfn.XLOOKUP(Tabla15[[#This Row],[CODIGO]],Tabla20[CODIGO],Tabla20[Otros Descuentos])</f>
        <v>12117.53</v>
      </c>
      <c r="N403" s="78">
        <f>_xlfn.XLOOKUP(Tabla15[[#This Row],[CODIGO]],Tabla20[CODIGO],Tabla20[sneto])</f>
        <v>16109.47</v>
      </c>
      <c r="O403" s="78" t="str">
        <f>_xlfn.XLOOKUP(Tabla15[[#This Row],[CODIGO]],Tabla20[CODIGO],Tabla20[PERIODO])</f>
        <v>08-2023</v>
      </c>
      <c r="P403" s="41">
        <f>Tabla15[[#This Row],[sbruto]]-SUM(Tabla15[[#This Row],[ISR]:[AFP]])-Tabla15[[#This Row],[SNETO]]</f>
        <v>1773</v>
      </c>
      <c r="Q403" s="41">
        <f>_xlfn.XLOOKUP(Tabla15[[#This Row],[CODIGO]],Tabla20[CODIGO],Tabla20[ADP])</f>
        <v>0</v>
      </c>
      <c r="R403" s="61" t="str">
        <f>_xlfn.XLOOKUP(Tabla15[[#This Row],[cedula]],EMPXSEXO[NODOC],EMPXSEXO[GENERO])</f>
        <v>M</v>
      </c>
      <c r="S403" s="61" t="e">
        <f>_xlfn.XLOOKUP(Tabla15[[#This Row],[nomdepto2]],Tabla21[LUGAR],Tabla21[CODLUGAR])</f>
        <v>#REF!</v>
      </c>
      <c r="T403">
        <v>209</v>
      </c>
    </row>
    <row r="404" spans="1:20">
      <c r="A404" s="61" t="s">
        <v>2463</v>
      </c>
      <c r="B404" s="61" t="s">
        <v>3543</v>
      </c>
      <c r="C404" s="61" t="s">
        <v>2493</v>
      </c>
      <c r="D404" s="61" t="str">
        <f>Tabla15[[#This Row],[cedula]]&amp;Tabla15[[#This Row],[prog]]&amp;LEFT(Tabla15[[#This Row],[TIPO]],3)</f>
        <v>0010568932701FIJ</v>
      </c>
      <c r="E404" s="61" t="e">
        <f>_xlfn.XLOOKUP(Tabla15[[#This Row],[CODIGO]],#REF!,#REF!,_xlfn.XLOOKUP(Tabla15[[#This Row],[CODIGO]],Tabla20[CODIGO],Tabla20[nombre],"BUSCAR"))</f>
        <v>#REF!</v>
      </c>
      <c r="F404" s="61" t="e">
        <f>_xlfn.XLOOKUP(Tabla15[[#This Row],[CODIGO]],#REF!,#REF!,_xlfn.XLOOKUP(Tabla15[[#This Row],[CODIGO]],Tabla20[CODIGO],Tabla20[cargo],"BUSCAR"))</f>
        <v>#REF!</v>
      </c>
      <c r="G404" s="110" t="e">
        <f>_xlfn.XLOOKUP(Tabla15[[#This Row],[cedula]],#REF!,#REF!,"X")</f>
        <v>#REF!</v>
      </c>
      <c r="H404" s="61" t="str">
        <f>_xlfn.XLOOKUP(Tabla15[[#This Row],[ctapresup]],TBLTIPO[cta],TBLTIPO[Tipo Empleado])</f>
        <v>FIJO</v>
      </c>
      <c r="I404" s="92">
        <f>_xlfn.XLOOKUP(Tabla15[[#This Row],[cedula]],TCARRERA[CEDULA],TCARRERA[CATEGORIA DEL SERVIDOR],0)</f>
        <v>0</v>
      </c>
      <c r="J4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4" s="61" t="e">
        <f>IF(ISTEXT(Tabla15[[#This Row],[CARRERA]]),Tabla15[[#This Row],[CARRERA]],Tabla15[[#This Row],[STATUS_01]])</f>
        <v>#REF!</v>
      </c>
      <c r="L404" s="78">
        <f>_xlfn.XLOOKUP(Tabla15[[#This Row],[CODIGO]],Tabla20[CODIGO],Tabla20[sbruto])</f>
        <v>30000</v>
      </c>
      <c r="M404" s="82">
        <f>_xlfn.XLOOKUP(Tabla15[[#This Row],[CODIGO]],Tabla20[CODIGO],Tabla20[Otros Descuentos])</f>
        <v>4371</v>
      </c>
      <c r="N404" s="78">
        <f>_xlfn.XLOOKUP(Tabla15[[#This Row],[CODIGO]],Tabla20[CODIGO],Tabla20[sneto])</f>
        <v>23856</v>
      </c>
      <c r="O404" s="78" t="str">
        <f>_xlfn.XLOOKUP(Tabla15[[#This Row],[CODIGO]],Tabla20[CODIGO],Tabla20[PERIODO])</f>
        <v>08-2023</v>
      </c>
      <c r="P404" s="41">
        <f>Tabla15[[#This Row],[sbruto]]-SUM(Tabla15[[#This Row],[ISR]:[AFP]])-Tabla15[[#This Row],[SNETO]]</f>
        <v>1773</v>
      </c>
      <c r="Q404" s="41">
        <f>_xlfn.XLOOKUP(Tabla15[[#This Row],[CODIGO]],Tabla20[CODIGO],Tabla20[ADP])</f>
        <v>0</v>
      </c>
      <c r="R404" s="61" t="str">
        <f>_xlfn.XLOOKUP(Tabla15[[#This Row],[cedula]],EMPXSEXO[NODOC],EMPXSEXO[GENERO])</f>
        <v>M</v>
      </c>
      <c r="S404" s="61" t="e">
        <f>_xlfn.XLOOKUP(Tabla15[[#This Row],[nomdepto2]],Tabla21[LUGAR],Tabla21[CODLUGAR])</f>
        <v>#REF!</v>
      </c>
      <c r="T404">
        <v>212</v>
      </c>
    </row>
    <row r="405" spans="1:20">
      <c r="A405" s="61" t="s">
        <v>2463</v>
      </c>
      <c r="B405" s="61" t="s">
        <v>1824</v>
      </c>
      <c r="C405" s="61" t="s">
        <v>2493</v>
      </c>
      <c r="D405" s="61" t="str">
        <f>Tabla15[[#This Row],[cedula]]&amp;Tabla15[[#This Row],[prog]]&amp;LEFT(Tabla15[[#This Row],[TIPO]],3)</f>
        <v>4022250233401FIJ</v>
      </c>
      <c r="E405" s="61" t="e">
        <f>_xlfn.XLOOKUP(Tabla15[[#This Row],[CODIGO]],#REF!,#REF!,_xlfn.XLOOKUP(Tabla15[[#This Row],[CODIGO]],Tabla20[CODIGO],Tabla20[nombre],"BUSCAR"))</f>
        <v>#REF!</v>
      </c>
      <c r="F405" s="61" t="e">
        <f>_xlfn.XLOOKUP(Tabla15[[#This Row],[CODIGO]],#REF!,#REF!,_xlfn.XLOOKUP(Tabla15[[#This Row],[CODIGO]],Tabla20[CODIGO],Tabla20[cargo],"BUSCAR"))</f>
        <v>#REF!</v>
      </c>
      <c r="G405" s="110" t="e">
        <f>_xlfn.XLOOKUP(Tabla15[[#This Row],[cedula]],#REF!,#REF!,"X")</f>
        <v>#REF!</v>
      </c>
      <c r="H405" s="61" t="str">
        <f>_xlfn.XLOOKUP(Tabla15[[#This Row],[ctapresup]],TBLTIPO[cta],TBLTIPO[Tipo Empleado])</f>
        <v>FIJO</v>
      </c>
      <c r="I405" s="92">
        <f>_xlfn.XLOOKUP(Tabla15[[#This Row],[cedula]],TCARRERA[CEDULA],TCARRERA[CATEGORIA DEL SERVIDOR],0)</f>
        <v>0</v>
      </c>
      <c r="J4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5" s="61" t="e">
        <f>IF(ISTEXT(Tabla15[[#This Row],[CARRERA]]),Tabla15[[#This Row],[CARRERA]],Tabla15[[#This Row],[STATUS_01]])</f>
        <v>#REF!</v>
      </c>
      <c r="L405" s="78">
        <f>_xlfn.XLOOKUP(Tabla15[[#This Row],[CODIGO]],Tabla20[CODIGO],Tabla20[sbruto])</f>
        <v>30000</v>
      </c>
      <c r="M405" s="79">
        <f>_xlfn.XLOOKUP(Tabla15[[#This Row],[CODIGO]],Tabla20[CODIGO],Tabla20[Otros Descuentos])</f>
        <v>25</v>
      </c>
      <c r="N405" s="78">
        <f>_xlfn.XLOOKUP(Tabla15[[#This Row],[CODIGO]],Tabla20[CODIGO],Tabla20[sneto])</f>
        <v>28202</v>
      </c>
      <c r="O405" s="78" t="str">
        <f>_xlfn.XLOOKUP(Tabla15[[#This Row],[CODIGO]],Tabla20[CODIGO],Tabla20[PERIODO])</f>
        <v>08-2023</v>
      </c>
      <c r="P405" s="41">
        <f>Tabla15[[#This Row],[sbruto]]-SUM(Tabla15[[#This Row],[ISR]:[AFP]])-Tabla15[[#This Row],[SNETO]]</f>
        <v>1773</v>
      </c>
      <c r="Q405" s="41">
        <f>_xlfn.XLOOKUP(Tabla15[[#This Row],[CODIGO]],Tabla20[CODIGO],Tabla20[ADP])</f>
        <v>0</v>
      </c>
      <c r="R405" s="61" t="str">
        <f>_xlfn.XLOOKUP(Tabla15[[#This Row],[cedula]],EMPXSEXO[NODOC],EMPXSEXO[GENERO])</f>
        <v>M</v>
      </c>
      <c r="S405" s="61" t="e">
        <f>_xlfn.XLOOKUP(Tabla15[[#This Row],[nomdepto2]],Tabla21[LUGAR],Tabla21[CODLUGAR])</f>
        <v>#REF!</v>
      </c>
      <c r="T405">
        <v>216</v>
      </c>
    </row>
    <row r="406" spans="1:20">
      <c r="A406" s="61" t="s">
        <v>2463</v>
      </c>
      <c r="B406" s="61" t="s">
        <v>1846</v>
      </c>
      <c r="C406" s="61" t="s">
        <v>2493</v>
      </c>
      <c r="D406" s="61" t="str">
        <f>Tabla15[[#This Row],[cedula]]&amp;Tabla15[[#This Row],[prog]]&amp;LEFT(Tabla15[[#This Row],[TIPO]],3)</f>
        <v>0680041261801FIJ</v>
      </c>
      <c r="E406" s="61" t="e">
        <f>_xlfn.XLOOKUP(Tabla15[[#This Row],[CODIGO]],#REF!,#REF!,_xlfn.XLOOKUP(Tabla15[[#This Row],[CODIGO]],Tabla20[CODIGO],Tabla20[nombre],"BUSCAR"))</f>
        <v>#REF!</v>
      </c>
      <c r="F406" s="61" t="e">
        <f>_xlfn.XLOOKUP(Tabla15[[#This Row],[CODIGO]],#REF!,#REF!,_xlfn.XLOOKUP(Tabla15[[#This Row],[CODIGO]],Tabla20[CODIGO],Tabla20[cargo],"BUSCAR"))</f>
        <v>#REF!</v>
      </c>
      <c r="G406" s="110" t="e">
        <f>_xlfn.XLOOKUP(Tabla15[[#This Row],[cedula]],#REF!,#REF!,"X")</f>
        <v>#REF!</v>
      </c>
      <c r="H406" s="61" t="str">
        <f>_xlfn.XLOOKUP(Tabla15[[#This Row],[ctapresup]],TBLTIPO[cta],TBLTIPO[Tipo Empleado])</f>
        <v>FIJO</v>
      </c>
      <c r="I406" s="92">
        <f>_xlfn.XLOOKUP(Tabla15[[#This Row],[cedula]],TCARRERA[CEDULA],TCARRERA[CATEGORIA DEL SERVIDOR],0)</f>
        <v>0</v>
      </c>
      <c r="J4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6" s="61" t="e">
        <f>IF(ISTEXT(Tabla15[[#This Row],[CARRERA]]),Tabla15[[#This Row],[CARRERA]],Tabla15[[#This Row],[STATUS_01]])</f>
        <v>#REF!</v>
      </c>
      <c r="L406" s="78">
        <f>_xlfn.XLOOKUP(Tabla15[[#This Row],[CODIGO]],Tabla20[CODIGO],Tabla20[sbruto])</f>
        <v>30000</v>
      </c>
      <c r="M406" s="78">
        <f>_xlfn.XLOOKUP(Tabla15[[#This Row],[CODIGO]],Tabla20[CODIGO],Tabla20[Otros Descuentos])</f>
        <v>16978.48</v>
      </c>
      <c r="N406" s="78">
        <f>_xlfn.XLOOKUP(Tabla15[[#This Row],[CODIGO]],Tabla20[CODIGO],Tabla20[sneto])</f>
        <v>11248.52</v>
      </c>
      <c r="O406" s="78" t="str">
        <f>_xlfn.XLOOKUP(Tabla15[[#This Row],[CODIGO]],Tabla20[CODIGO],Tabla20[PERIODO])</f>
        <v>08-2023</v>
      </c>
      <c r="P406" s="41">
        <f>Tabla15[[#This Row],[sbruto]]-SUM(Tabla15[[#This Row],[ISR]:[AFP]])-Tabla15[[#This Row],[SNETO]]</f>
        <v>1773</v>
      </c>
      <c r="Q406" s="41">
        <f>_xlfn.XLOOKUP(Tabla15[[#This Row],[CODIGO]],Tabla20[CODIGO],Tabla20[ADP])</f>
        <v>0</v>
      </c>
      <c r="R406" s="61" t="str">
        <f>_xlfn.XLOOKUP(Tabla15[[#This Row],[cedula]],EMPXSEXO[NODOC],EMPXSEXO[GENERO])</f>
        <v>M</v>
      </c>
      <c r="S406" s="61" t="e">
        <f>_xlfn.XLOOKUP(Tabla15[[#This Row],[nomdepto2]],Tabla21[LUGAR],Tabla21[CODLUGAR])</f>
        <v>#REF!</v>
      </c>
      <c r="T406">
        <v>260</v>
      </c>
    </row>
    <row r="407" spans="1:20">
      <c r="A407" s="61" t="s">
        <v>2463</v>
      </c>
      <c r="B407" s="61" t="s">
        <v>3547</v>
      </c>
      <c r="C407" s="61" t="s">
        <v>2493</v>
      </c>
      <c r="D407" s="61" t="str">
        <f>Tabla15[[#This Row],[cedula]]&amp;Tabla15[[#This Row],[prog]]&amp;LEFT(Tabla15[[#This Row],[TIPO]],3)</f>
        <v>0011417484001FIJ</v>
      </c>
      <c r="E407" s="61" t="e">
        <f>_xlfn.XLOOKUP(Tabla15[[#This Row],[CODIGO]],#REF!,#REF!,_xlfn.XLOOKUP(Tabla15[[#This Row],[CODIGO]],Tabla20[CODIGO],Tabla20[nombre],"BUSCAR"))</f>
        <v>#REF!</v>
      </c>
      <c r="F407" s="61" t="e">
        <f>_xlfn.XLOOKUP(Tabla15[[#This Row],[CODIGO]],#REF!,#REF!,_xlfn.XLOOKUP(Tabla15[[#This Row],[CODIGO]],Tabla20[CODIGO],Tabla20[cargo],"BUSCAR"))</f>
        <v>#REF!</v>
      </c>
      <c r="G407" s="110" t="e">
        <f>_xlfn.XLOOKUP(Tabla15[[#This Row],[cedula]],#REF!,#REF!,"X")</f>
        <v>#REF!</v>
      </c>
      <c r="H407" s="61" t="str">
        <f>_xlfn.XLOOKUP(Tabla15[[#This Row],[ctapresup]],TBLTIPO[cta],TBLTIPO[Tipo Empleado])</f>
        <v>FIJO</v>
      </c>
      <c r="I407" s="92">
        <f>_xlfn.XLOOKUP(Tabla15[[#This Row],[cedula]],TCARRERA[CEDULA],TCARRERA[CATEGORIA DEL SERVIDOR],0)</f>
        <v>0</v>
      </c>
      <c r="J4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7" s="61" t="e">
        <f>IF(ISTEXT(Tabla15[[#This Row],[CARRERA]]),Tabla15[[#This Row],[CARRERA]],Tabla15[[#This Row],[STATUS_01]])</f>
        <v>#REF!</v>
      </c>
      <c r="L407" s="78">
        <f>_xlfn.XLOOKUP(Tabla15[[#This Row],[CODIGO]],Tabla20[CODIGO],Tabla20[sbruto])</f>
        <v>30000</v>
      </c>
      <c r="M407" s="82">
        <f>_xlfn.XLOOKUP(Tabla15[[#This Row],[CODIGO]],Tabla20[CODIGO],Tabla20[Otros Descuentos])</f>
        <v>9071</v>
      </c>
      <c r="N407" s="78">
        <f>_xlfn.XLOOKUP(Tabla15[[#This Row],[CODIGO]],Tabla20[CODIGO],Tabla20[sneto])</f>
        <v>19156</v>
      </c>
      <c r="O407" s="78" t="str">
        <f>_xlfn.XLOOKUP(Tabla15[[#This Row],[CODIGO]],Tabla20[CODIGO],Tabla20[PERIODO])</f>
        <v>08-2023</v>
      </c>
      <c r="P407" s="41">
        <f>Tabla15[[#This Row],[sbruto]]-SUM(Tabla15[[#This Row],[ISR]:[AFP]])-Tabla15[[#This Row],[SNETO]]</f>
        <v>1773</v>
      </c>
      <c r="Q407" s="41">
        <f>_xlfn.XLOOKUP(Tabla15[[#This Row],[CODIGO]],Tabla20[CODIGO],Tabla20[ADP])</f>
        <v>0</v>
      </c>
      <c r="R407" s="61" t="str">
        <f>_xlfn.XLOOKUP(Tabla15[[#This Row],[cedula]],EMPXSEXO[NODOC],EMPXSEXO[GENERO])</f>
        <v>M</v>
      </c>
      <c r="S407" s="61" t="e">
        <f>_xlfn.XLOOKUP(Tabla15[[#This Row],[nomdepto2]],Tabla21[LUGAR],Tabla21[CODLUGAR])</f>
        <v>#REF!</v>
      </c>
      <c r="T407">
        <v>281</v>
      </c>
    </row>
    <row r="408" spans="1:20">
      <c r="A408" s="61" t="s">
        <v>2463</v>
      </c>
      <c r="B408" s="61" t="s">
        <v>1123</v>
      </c>
      <c r="C408" s="61" t="s">
        <v>2493</v>
      </c>
      <c r="D408" s="61" t="str">
        <f>Tabla15[[#This Row],[cedula]]&amp;Tabla15[[#This Row],[prog]]&amp;LEFT(Tabla15[[#This Row],[TIPO]],3)</f>
        <v>0010624987301FIJ</v>
      </c>
      <c r="E408" s="61" t="e">
        <f>_xlfn.XLOOKUP(Tabla15[[#This Row],[CODIGO]],#REF!,#REF!,_xlfn.XLOOKUP(Tabla15[[#This Row],[CODIGO]],Tabla20[CODIGO],Tabla20[nombre],"BUSCAR"))</f>
        <v>#REF!</v>
      </c>
      <c r="F408" s="61" t="e">
        <f>_xlfn.XLOOKUP(Tabla15[[#This Row],[CODIGO]],#REF!,#REF!,_xlfn.XLOOKUP(Tabla15[[#This Row],[CODIGO]],Tabla20[CODIGO],Tabla20[cargo],"BUSCAR"))</f>
        <v>#REF!</v>
      </c>
      <c r="G408" s="110" t="e">
        <f>_xlfn.XLOOKUP(Tabla15[[#This Row],[cedula]],#REF!,#REF!,"X")</f>
        <v>#REF!</v>
      </c>
      <c r="H408" s="61" t="str">
        <f>_xlfn.XLOOKUP(Tabla15[[#This Row],[ctapresup]],TBLTIPO[cta],TBLTIPO[Tipo Empleado])</f>
        <v>FIJO</v>
      </c>
      <c r="I408" s="92" t="str">
        <f>_xlfn.XLOOKUP(Tabla15[[#This Row],[cedula]],TCARRERA[CEDULA],TCARRERA[CATEGORIA DEL SERVIDOR],0)</f>
        <v>CARRERA ADMINISTRATIVA</v>
      </c>
      <c r="J4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8" s="61" t="str">
        <f>IF(ISTEXT(Tabla15[[#This Row],[CARRERA]]),Tabla15[[#This Row],[CARRERA]],Tabla15[[#This Row],[STATUS_01]])</f>
        <v>CARRERA ADMINISTRATIVA</v>
      </c>
      <c r="L408" s="78">
        <f>_xlfn.XLOOKUP(Tabla15[[#This Row],[CODIGO]],Tabla20[CODIGO],Tabla20[sbruto])</f>
        <v>30000</v>
      </c>
      <c r="M408" s="82">
        <f>_xlfn.XLOOKUP(Tabla15[[#This Row],[CODIGO]],Tabla20[CODIGO],Tabla20[Otros Descuentos])</f>
        <v>21497.86</v>
      </c>
      <c r="N408" s="78">
        <f>_xlfn.XLOOKUP(Tabla15[[#This Row],[CODIGO]],Tabla20[CODIGO],Tabla20[sneto])</f>
        <v>6729.14</v>
      </c>
      <c r="O408" s="78" t="str">
        <f>_xlfn.XLOOKUP(Tabla15[[#This Row],[CODIGO]],Tabla20[CODIGO],Tabla20[PERIODO])</f>
        <v>08-2023</v>
      </c>
      <c r="P408" s="41">
        <f>Tabla15[[#This Row],[sbruto]]-SUM(Tabla15[[#This Row],[ISR]:[AFP]])-Tabla15[[#This Row],[SNETO]]</f>
        <v>1773</v>
      </c>
      <c r="Q408" s="41">
        <f>_xlfn.XLOOKUP(Tabla15[[#This Row],[CODIGO]],Tabla20[CODIGO],Tabla20[ADP])</f>
        <v>0</v>
      </c>
      <c r="R408" s="61" t="str">
        <f>_xlfn.XLOOKUP(Tabla15[[#This Row],[cedula]],EMPXSEXO[NODOC],EMPXSEXO[GENERO])</f>
        <v>M</v>
      </c>
      <c r="S408" s="61" t="e">
        <f>_xlfn.XLOOKUP(Tabla15[[#This Row],[nomdepto2]],Tabla21[LUGAR],Tabla21[CODLUGAR])</f>
        <v>#REF!</v>
      </c>
      <c r="T408">
        <v>284</v>
      </c>
    </row>
    <row r="409" spans="1:20">
      <c r="A409" s="61" t="s">
        <v>2463</v>
      </c>
      <c r="B409" s="61" t="s">
        <v>1874</v>
      </c>
      <c r="C409" s="61" t="s">
        <v>2493</v>
      </c>
      <c r="D409" s="61" t="str">
        <f>Tabla15[[#This Row],[cedula]]&amp;Tabla15[[#This Row],[prog]]&amp;LEFT(Tabla15[[#This Row],[TIPO]],3)</f>
        <v>0011410820201FIJ</v>
      </c>
      <c r="E409" s="61" t="e">
        <f>_xlfn.XLOOKUP(Tabla15[[#This Row],[CODIGO]],#REF!,#REF!,_xlfn.XLOOKUP(Tabla15[[#This Row],[CODIGO]],Tabla20[CODIGO],Tabla20[nombre],"BUSCAR"))</f>
        <v>#REF!</v>
      </c>
      <c r="F409" s="61" t="e">
        <f>_xlfn.XLOOKUP(Tabla15[[#This Row],[CODIGO]],#REF!,#REF!,_xlfn.XLOOKUP(Tabla15[[#This Row],[CODIGO]],Tabla20[CODIGO],Tabla20[cargo],"BUSCAR"))</f>
        <v>#REF!</v>
      </c>
      <c r="G409" s="110" t="e">
        <f>_xlfn.XLOOKUP(Tabla15[[#This Row],[cedula]],#REF!,#REF!,"X")</f>
        <v>#REF!</v>
      </c>
      <c r="H409" s="61" t="str">
        <f>_xlfn.XLOOKUP(Tabla15[[#This Row],[ctapresup]],TBLTIPO[cta],TBLTIPO[Tipo Empleado])</f>
        <v>FIJO</v>
      </c>
      <c r="I409" s="92">
        <f>_xlfn.XLOOKUP(Tabla15[[#This Row],[cedula]],TCARRERA[CEDULA],TCARRERA[CATEGORIA DEL SERVIDOR],0)</f>
        <v>0</v>
      </c>
      <c r="J4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09" s="61" t="e">
        <f>IF(ISTEXT(Tabla15[[#This Row],[CARRERA]]),Tabla15[[#This Row],[CARRERA]],Tabla15[[#This Row],[STATUS_01]])</f>
        <v>#REF!</v>
      </c>
      <c r="L409" s="78">
        <f>_xlfn.XLOOKUP(Tabla15[[#This Row],[CODIGO]],Tabla20[CODIGO],Tabla20[sbruto])</f>
        <v>30000</v>
      </c>
      <c r="M409" s="82">
        <f>_xlfn.XLOOKUP(Tabla15[[#This Row],[CODIGO]],Tabla20[CODIGO],Tabla20[Otros Descuentos])</f>
        <v>19860.060000000001</v>
      </c>
      <c r="N409" s="81">
        <f>_xlfn.XLOOKUP(Tabla15[[#This Row],[CODIGO]],Tabla20[CODIGO],Tabla20[sneto])</f>
        <v>8366.94</v>
      </c>
      <c r="O409" s="81" t="str">
        <f>_xlfn.XLOOKUP(Tabla15[[#This Row],[CODIGO]],Tabla20[CODIGO],Tabla20[PERIODO])</f>
        <v>08-2023</v>
      </c>
      <c r="P409" s="41">
        <f>Tabla15[[#This Row],[sbruto]]-SUM(Tabla15[[#This Row],[ISR]:[AFP]])-Tabla15[[#This Row],[SNETO]]</f>
        <v>1773</v>
      </c>
      <c r="Q409" s="41">
        <f>_xlfn.XLOOKUP(Tabla15[[#This Row],[CODIGO]],Tabla20[CODIGO],Tabla20[ADP])</f>
        <v>0</v>
      </c>
      <c r="R409" s="61" t="str">
        <f>_xlfn.XLOOKUP(Tabla15[[#This Row],[cedula]],EMPXSEXO[NODOC],EMPXSEXO[GENERO])</f>
        <v>M</v>
      </c>
      <c r="S409" s="61" t="e">
        <f>_xlfn.XLOOKUP(Tabla15[[#This Row],[nomdepto2]],Tabla21[LUGAR],Tabla21[CODLUGAR])</f>
        <v>#REF!</v>
      </c>
      <c r="T409">
        <v>319</v>
      </c>
    </row>
    <row r="410" spans="1:20">
      <c r="A410" s="61" t="s">
        <v>2463</v>
      </c>
      <c r="B410" s="61" t="s">
        <v>1798</v>
      </c>
      <c r="C410" s="61" t="s">
        <v>2493</v>
      </c>
      <c r="D410" s="61" t="str">
        <f>Tabla15[[#This Row],[cedula]]&amp;Tabla15[[#This Row],[prog]]&amp;LEFT(Tabla15[[#This Row],[TIPO]],3)</f>
        <v>0760015384001FIJ</v>
      </c>
      <c r="E410" s="61" t="e">
        <f>_xlfn.XLOOKUP(Tabla15[[#This Row],[CODIGO]],#REF!,#REF!,_xlfn.XLOOKUP(Tabla15[[#This Row],[CODIGO]],Tabla20[CODIGO],Tabla20[nombre],"BUSCAR"))</f>
        <v>#REF!</v>
      </c>
      <c r="F410" s="61" t="e">
        <f>_xlfn.XLOOKUP(Tabla15[[#This Row],[CODIGO]],#REF!,#REF!,_xlfn.XLOOKUP(Tabla15[[#This Row],[CODIGO]],Tabla20[CODIGO],Tabla20[cargo],"BUSCAR"))</f>
        <v>#REF!</v>
      </c>
      <c r="G410" s="110" t="e">
        <f>_xlfn.XLOOKUP(Tabla15[[#This Row],[cedula]],#REF!,#REF!,"X")</f>
        <v>#REF!</v>
      </c>
      <c r="H410" s="61" t="str">
        <f>_xlfn.XLOOKUP(Tabla15[[#This Row],[ctapresup]],TBLTIPO[cta],TBLTIPO[Tipo Empleado])</f>
        <v>FIJO</v>
      </c>
      <c r="I410" s="92">
        <f>_xlfn.XLOOKUP(Tabla15[[#This Row],[cedula]],TCARRERA[CEDULA],TCARRERA[CATEGORIA DEL SERVIDOR],0)</f>
        <v>0</v>
      </c>
      <c r="J4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10" s="61" t="e">
        <f>IF(ISTEXT(Tabla15[[#This Row],[CARRERA]]),Tabla15[[#This Row],[CARRERA]],Tabla15[[#This Row],[STATUS_01]])</f>
        <v>#REF!</v>
      </c>
      <c r="L410" s="78">
        <f>_xlfn.XLOOKUP(Tabla15[[#This Row],[CODIGO]],Tabla20[CODIGO],Tabla20[sbruto])</f>
        <v>25000</v>
      </c>
      <c r="M410" s="79">
        <f>_xlfn.XLOOKUP(Tabla15[[#This Row],[CODIGO]],Tabla20[CODIGO],Tabla20[Otros Descuentos])</f>
        <v>2071</v>
      </c>
      <c r="N410" s="78">
        <f>_xlfn.XLOOKUP(Tabla15[[#This Row],[CODIGO]],Tabla20[CODIGO],Tabla20[sneto])</f>
        <v>21451.5</v>
      </c>
      <c r="O410" s="78" t="str">
        <f>_xlfn.XLOOKUP(Tabla15[[#This Row],[CODIGO]],Tabla20[CODIGO],Tabla20[PERIODO])</f>
        <v>08-2023</v>
      </c>
      <c r="P410" s="41">
        <f>Tabla15[[#This Row],[sbruto]]-SUM(Tabla15[[#This Row],[ISR]:[AFP]])-Tabla15[[#This Row],[SNETO]]</f>
        <v>1477.5</v>
      </c>
      <c r="Q410" s="41">
        <f>_xlfn.XLOOKUP(Tabla15[[#This Row],[CODIGO]],Tabla20[CODIGO],Tabla20[ADP])</f>
        <v>0</v>
      </c>
      <c r="R410" s="61" t="str">
        <f>_xlfn.XLOOKUP(Tabla15[[#This Row],[cedula]],EMPXSEXO[NODOC],EMPXSEXO[GENERO])</f>
        <v>M</v>
      </c>
      <c r="S410" s="61" t="e">
        <f>_xlfn.XLOOKUP(Tabla15[[#This Row],[nomdepto2]],Tabla21[LUGAR],Tabla21[CODLUGAR])</f>
        <v>#REF!</v>
      </c>
      <c r="T410">
        <v>174</v>
      </c>
    </row>
    <row r="411" spans="1:20">
      <c r="A411" s="61" t="s">
        <v>2463</v>
      </c>
      <c r="B411" s="61" t="s">
        <v>3551</v>
      </c>
      <c r="C411" s="61" t="s">
        <v>2493</v>
      </c>
      <c r="D411" s="61" t="str">
        <f>Tabla15[[#This Row],[cedula]]&amp;Tabla15[[#This Row],[prog]]&amp;LEFT(Tabla15[[#This Row],[TIPO]],3)</f>
        <v>0010908428501FIJ</v>
      </c>
      <c r="E411" s="61" t="e">
        <f>_xlfn.XLOOKUP(Tabla15[[#This Row],[CODIGO]],#REF!,#REF!,_xlfn.XLOOKUP(Tabla15[[#This Row],[CODIGO]],Tabla20[CODIGO],Tabla20[nombre],"BUSCAR"))</f>
        <v>#REF!</v>
      </c>
      <c r="F411" s="61" t="e">
        <f>_xlfn.XLOOKUP(Tabla15[[#This Row],[CODIGO]],#REF!,#REF!,_xlfn.XLOOKUP(Tabla15[[#This Row],[CODIGO]],Tabla20[CODIGO],Tabla20[cargo],"BUSCAR"))</f>
        <v>#REF!</v>
      </c>
      <c r="G411" s="110" t="e">
        <f>_xlfn.XLOOKUP(Tabla15[[#This Row],[cedula]],#REF!,#REF!,"X")</f>
        <v>#REF!</v>
      </c>
      <c r="H411" s="61" t="str">
        <f>_xlfn.XLOOKUP(Tabla15[[#This Row],[ctapresup]],TBLTIPO[cta],TBLTIPO[Tipo Empleado])</f>
        <v>FIJO</v>
      </c>
      <c r="I411" s="92">
        <f>_xlfn.XLOOKUP(Tabla15[[#This Row],[cedula]],TCARRERA[CEDULA],TCARRERA[CATEGORIA DEL SERVIDOR],0)</f>
        <v>0</v>
      </c>
      <c r="J4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11" s="61" t="e">
        <f>IF(ISTEXT(Tabla15[[#This Row],[CARRERA]]),Tabla15[[#This Row],[CARRERA]],Tabla15[[#This Row],[STATUS_01]])</f>
        <v>#REF!</v>
      </c>
      <c r="L411" s="78">
        <f>_xlfn.XLOOKUP(Tabla15[[#This Row],[CODIGO]],Tabla20[CODIGO],Tabla20[sbruto])</f>
        <v>24000</v>
      </c>
      <c r="M411" s="82">
        <f>_xlfn.XLOOKUP(Tabla15[[#This Row],[CODIGO]],Tabla20[CODIGO],Tabla20[Otros Descuentos])</f>
        <v>25</v>
      </c>
      <c r="N411" s="81">
        <f>_xlfn.XLOOKUP(Tabla15[[#This Row],[CODIGO]],Tabla20[CODIGO],Tabla20[sneto])</f>
        <v>22556.6</v>
      </c>
      <c r="O411" s="81" t="str">
        <f>_xlfn.XLOOKUP(Tabla15[[#This Row],[CODIGO]],Tabla20[CODIGO],Tabla20[PERIODO])</f>
        <v>08-2023</v>
      </c>
      <c r="P411" s="41">
        <f>Tabla15[[#This Row],[sbruto]]-SUM(Tabla15[[#This Row],[ISR]:[AFP]])-Tabla15[[#This Row],[SNETO]]</f>
        <v>1418.4000000000015</v>
      </c>
      <c r="Q411" s="41">
        <f>_xlfn.XLOOKUP(Tabla15[[#This Row],[CODIGO]],Tabla20[CODIGO],Tabla20[ADP])</f>
        <v>0</v>
      </c>
      <c r="R411" s="61" t="str">
        <f>_xlfn.XLOOKUP(Tabla15[[#This Row],[cedula]],EMPXSEXO[NODOC],EMPXSEXO[GENERO])</f>
        <v>M</v>
      </c>
      <c r="S411" s="61" t="e">
        <f>_xlfn.XLOOKUP(Tabla15[[#This Row],[nomdepto2]],Tabla21[LUGAR],Tabla21[CODLUGAR])</f>
        <v>#REF!</v>
      </c>
      <c r="T411">
        <v>374</v>
      </c>
    </row>
    <row r="412" spans="1:20">
      <c r="A412" s="99" t="s">
        <v>2463</v>
      </c>
      <c r="B412" s="99" t="s">
        <v>3127</v>
      </c>
      <c r="C412" s="99" t="s">
        <v>2493</v>
      </c>
      <c r="D412" s="99" t="str">
        <f>Tabla15[[#This Row],[cedula]]&amp;Tabla15[[#This Row],[prog]]&amp;LEFT(Tabla15[[#This Row],[TIPO]],3)</f>
        <v>0220023188001FIJ</v>
      </c>
      <c r="E412" s="99" t="e">
        <f>_xlfn.XLOOKUP(Tabla15[[#This Row],[CODIGO]],#REF!,#REF!,_xlfn.XLOOKUP(Tabla15[[#This Row],[CODIGO]],Tabla20[CODIGO],Tabla20[nombre],"BUSCAR"))</f>
        <v>#REF!</v>
      </c>
      <c r="F412" s="100" t="e">
        <f>_xlfn.XLOOKUP(Tabla15[[#This Row],[CODIGO]],#REF!,#REF!,_xlfn.XLOOKUP(Tabla15[[#This Row],[CODIGO]],Tabla20[CODIGO],Tabla20[cargo],"BUSCAR"))</f>
        <v>#REF!</v>
      </c>
      <c r="G412" s="110" t="e">
        <f>_xlfn.XLOOKUP(Tabla15[[#This Row],[cedula]],#REF!,#REF!,"X")</f>
        <v>#REF!</v>
      </c>
      <c r="H412" s="100" t="str">
        <f>_xlfn.XLOOKUP(Tabla15[[#This Row],[ctapresup]],TBLTIPO[cta],TBLTIPO[Tipo Empleado])</f>
        <v>FIJO</v>
      </c>
      <c r="I412" s="102">
        <f>_xlfn.XLOOKUP(Tabla15[[#This Row],[cedula]],TCARRERA[CEDULA],TCARRERA[CATEGORIA DEL SERVIDOR],0)</f>
        <v>0</v>
      </c>
      <c r="J41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12" s="103" t="e">
        <f>IF(ISTEXT(Tabla15[[#This Row],[CARRERA]]),Tabla15[[#This Row],[CARRERA]],Tabla15[[#This Row],[STATUS_01]])</f>
        <v>#REF!</v>
      </c>
      <c r="L412" s="41">
        <f>_xlfn.XLOOKUP(Tabla15[[#This Row],[CODIGO]],Tabla20[CODIGO],Tabla20[sbruto])</f>
        <v>24000</v>
      </c>
      <c r="M412" s="101">
        <f>_xlfn.XLOOKUP(Tabla15[[#This Row],[CODIGO]],Tabla20[CODIGO],Tabla20[Otros Descuentos])</f>
        <v>2071</v>
      </c>
      <c r="N412" s="109">
        <f>_xlfn.XLOOKUP(Tabla15[[#This Row],[CODIGO]],Tabla20[CODIGO],Tabla20[sneto])</f>
        <v>20510.599999999999</v>
      </c>
      <c r="O412" s="101" t="str">
        <f>_xlfn.XLOOKUP(Tabla15[[#This Row],[CODIGO]],Tabla20[CODIGO],Tabla20[PERIODO])</f>
        <v>08-2023</v>
      </c>
      <c r="P412" s="41">
        <f>Tabla15[[#This Row],[sbruto]]-SUM(Tabla15[[#This Row],[ISR]:[AFP]])-Tabla15[[#This Row],[SNETO]]</f>
        <v>1418.4000000000015</v>
      </c>
      <c r="Q412" s="104">
        <f>_xlfn.XLOOKUP(Tabla15[[#This Row],[CODIGO]],Tabla20[CODIGO],Tabla20[ADP])</f>
        <v>0</v>
      </c>
      <c r="R412" s="99" t="str">
        <f>_xlfn.XLOOKUP(Tabla15[[#This Row],[cedula]],EMPXSEXO[NODOC],EMPXSEXO[GENERO])</f>
        <v>M</v>
      </c>
      <c r="S412" s="61" t="e">
        <f>_xlfn.XLOOKUP(Tabla15[[#This Row],[nomdepto2]],Tabla21[LUGAR],Tabla21[CODLUGAR])</f>
        <v>#REF!</v>
      </c>
      <c r="T412">
        <v>408</v>
      </c>
    </row>
    <row r="413" spans="1:20">
      <c r="A413" s="61" t="s">
        <v>2463</v>
      </c>
      <c r="B413" s="61" t="s">
        <v>1817</v>
      </c>
      <c r="C413" s="61" t="s">
        <v>2493</v>
      </c>
      <c r="D413" s="61" t="str">
        <f>Tabla15[[#This Row],[cedula]]&amp;Tabla15[[#This Row],[prog]]&amp;LEFT(Tabla15[[#This Row],[TIPO]],3)</f>
        <v>0010997392501FIJ</v>
      </c>
      <c r="E413" s="61" t="e">
        <f>_xlfn.XLOOKUP(Tabla15[[#This Row],[CODIGO]],#REF!,#REF!,_xlfn.XLOOKUP(Tabla15[[#This Row],[CODIGO]],Tabla20[CODIGO],Tabla20[nombre],"BUSCAR"))</f>
        <v>#REF!</v>
      </c>
      <c r="F413" s="61" t="e">
        <f>_xlfn.XLOOKUP(Tabla15[[#This Row],[CODIGO]],#REF!,#REF!,_xlfn.XLOOKUP(Tabla15[[#This Row],[CODIGO]],Tabla20[CODIGO],Tabla20[cargo],"BUSCAR"))</f>
        <v>#REF!</v>
      </c>
      <c r="G413" s="110" t="e">
        <f>_xlfn.XLOOKUP(Tabla15[[#This Row],[cedula]],#REF!,#REF!,"X")</f>
        <v>#REF!</v>
      </c>
      <c r="H413" s="61" t="str">
        <f>_xlfn.XLOOKUP(Tabla15[[#This Row],[ctapresup]],TBLTIPO[cta],TBLTIPO[Tipo Empleado])</f>
        <v>FIJO</v>
      </c>
      <c r="I413" s="92">
        <f>_xlfn.XLOOKUP(Tabla15[[#This Row],[cedula]],TCARRERA[CEDULA],TCARRERA[CATEGORIA DEL SERVIDOR],0)</f>
        <v>0</v>
      </c>
      <c r="J4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13" s="61" t="e">
        <f>IF(ISTEXT(Tabla15[[#This Row],[CARRERA]]),Tabla15[[#This Row],[CARRERA]],Tabla15[[#This Row],[STATUS_01]])</f>
        <v>#REF!</v>
      </c>
      <c r="L413" s="78">
        <f>_xlfn.XLOOKUP(Tabla15[[#This Row],[CODIGO]],Tabla20[CODIGO],Tabla20[sbruto])</f>
        <v>24000</v>
      </c>
      <c r="M413" s="81">
        <f>_xlfn.XLOOKUP(Tabla15[[#This Row],[CODIGO]],Tabla20[CODIGO],Tabla20[Otros Descuentos])</f>
        <v>25</v>
      </c>
      <c r="N413" s="78">
        <f>_xlfn.XLOOKUP(Tabla15[[#This Row],[CODIGO]],Tabla20[CODIGO],Tabla20[sneto])</f>
        <v>22556.6</v>
      </c>
      <c r="O413" s="78" t="str">
        <f>_xlfn.XLOOKUP(Tabla15[[#This Row],[CODIGO]],Tabla20[CODIGO],Tabla20[PERIODO])</f>
        <v>08-2023</v>
      </c>
      <c r="P413" s="41">
        <f>Tabla15[[#This Row],[sbruto]]-SUM(Tabla15[[#This Row],[ISR]:[AFP]])-Tabla15[[#This Row],[SNETO]]</f>
        <v>1418.4000000000015</v>
      </c>
      <c r="Q413" s="41">
        <f>_xlfn.XLOOKUP(Tabla15[[#This Row],[CODIGO]],Tabla20[CODIGO],Tabla20[ADP])</f>
        <v>0</v>
      </c>
      <c r="R413" s="61" t="str">
        <f>_xlfn.XLOOKUP(Tabla15[[#This Row],[cedula]],EMPXSEXO[NODOC],EMPXSEXO[GENERO])</f>
        <v>M</v>
      </c>
      <c r="S413" s="61" t="e">
        <f>_xlfn.XLOOKUP(Tabla15[[#This Row],[nomdepto2]],Tabla21[LUGAR],Tabla21[CODLUGAR])</f>
        <v>#REF!</v>
      </c>
      <c r="T413">
        <v>204</v>
      </c>
    </row>
    <row r="414" spans="1:20">
      <c r="A414" s="61" t="s">
        <v>2463</v>
      </c>
      <c r="B414" s="61" t="s">
        <v>2130</v>
      </c>
      <c r="C414" s="61" t="s">
        <v>2493</v>
      </c>
      <c r="D414" s="61" t="str">
        <f>Tabla15[[#This Row],[cedula]]&amp;Tabla15[[#This Row],[prog]]&amp;LEFT(Tabla15[[#This Row],[TIPO]],3)</f>
        <v>0310477687101FIJ</v>
      </c>
      <c r="E414" s="61" t="e">
        <f>_xlfn.XLOOKUP(Tabla15[[#This Row],[CODIGO]],#REF!,#REF!,_xlfn.XLOOKUP(Tabla15[[#This Row],[CODIGO]],Tabla20[CODIGO],Tabla20[nombre],"BUSCAR"))</f>
        <v>#REF!</v>
      </c>
      <c r="F414" s="61" t="e">
        <f>_xlfn.XLOOKUP(Tabla15[[#This Row],[CODIGO]],#REF!,#REF!,_xlfn.XLOOKUP(Tabla15[[#This Row],[CODIGO]],Tabla20[CODIGO],Tabla20[cargo],"BUSCAR"))</f>
        <v>#REF!</v>
      </c>
      <c r="G414" s="110" t="e">
        <f>_xlfn.XLOOKUP(Tabla15[[#This Row],[cedula]],#REF!,#REF!,"X")</f>
        <v>#REF!</v>
      </c>
      <c r="H414" s="61" t="str">
        <f>_xlfn.XLOOKUP(Tabla15[[#This Row],[ctapresup]],TBLTIPO[cta],TBLTIPO[Tipo Empleado])</f>
        <v>FIJO</v>
      </c>
      <c r="I414" s="92">
        <f>_xlfn.XLOOKUP(Tabla15[[#This Row],[cedula]],TCARRERA[CEDULA],TCARRERA[CATEGORIA DEL SERVIDOR],0)</f>
        <v>0</v>
      </c>
      <c r="J4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14" s="61" t="e">
        <f>IF(ISTEXT(Tabla15[[#This Row],[CARRERA]]),Tabla15[[#This Row],[CARRERA]],Tabla15[[#This Row],[STATUS_01]])</f>
        <v>#REF!</v>
      </c>
      <c r="L414" s="78">
        <f>_xlfn.XLOOKUP(Tabla15[[#This Row],[CODIGO]],Tabla20[CODIGO],Tabla20[sbruto])</f>
        <v>24000</v>
      </c>
      <c r="M414" s="79">
        <f>_xlfn.XLOOKUP(Tabla15[[#This Row],[CODIGO]],Tabla20[CODIGO],Tabla20[Otros Descuentos])</f>
        <v>25</v>
      </c>
      <c r="N414" s="78">
        <f>_xlfn.XLOOKUP(Tabla15[[#This Row],[CODIGO]],Tabla20[CODIGO],Tabla20[sneto])</f>
        <v>22556.6</v>
      </c>
      <c r="O414" s="78" t="str">
        <f>_xlfn.XLOOKUP(Tabla15[[#This Row],[CODIGO]],Tabla20[CODIGO],Tabla20[PERIODO])</f>
        <v>08-2023</v>
      </c>
      <c r="P414" s="41">
        <f>Tabla15[[#This Row],[sbruto]]-SUM(Tabla15[[#This Row],[ISR]:[AFP]])-Tabla15[[#This Row],[SNETO]]</f>
        <v>1418.4000000000015</v>
      </c>
      <c r="Q414" s="41">
        <f>_xlfn.XLOOKUP(Tabla15[[#This Row],[CODIGO]],Tabla20[CODIGO],Tabla20[ADP])</f>
        <v>0</v>
      </c>
      <c r="R414" s="61" t="str">
        <f>_xlfn.XLOOKUP(Tabla15[[#This Row],[cedula]],EMPXSEXO[NODOC],EMPXSEXO[GENERO])</f>
        <v>M</v>
      </c>
      <c r="S414" s="61" t="e">
        <f>_xlfn.XLOOKUP(Tabla15[[#This Row],[nomdepto2]],Tabla21[LUGAR],Tabla21[CODLUGAR])</f>
        <v>#REF!</v>
      </c>
      <c r="T414">
        <v>218</v>
      </c>
    </row>
    <row r="415" spans="1:20">
      <c r="A415" s="61" t="s">
        <v>2463</v>
      </c>
      <c r="B415" s="61" t="s">
        <v>3217</v>
      </c>
      <c r="C415" s="61" t="s">
        <v>2493</v>
      </c>
      <c r="D415" s="61" t="str">
        <f>Tabla15[[#This Row],[cedula]]&amp;Tabla15[[#This Row],[prog]]&amp;LEFT(Tabla15[[#This Row],[TIPO]],3)</f>
        <v>2240008149701FIJ</v>
      </c>
      <c r="E415" s="61" t="e">
        <f>_xlfn.XLOOKUP(Tabla15[[#This Row],[CODIGO]],#REF!,#REF!,_xlfn.XLOOKUP(Tabla15[[#This Row],[CODIGO]],Tabla20[CODIGO],Tabla20[nombre],"BUSCAR"))</f>
        <v>#REF!</v>
      </c>
      <c r="F415" s="61" t="e">
        <f>_xlfn.XLOOKUP(Tabla15[[#This Row],[CODIGO]],#REF!,#REF!,_xlfn.XLOOKUP(Tabla15[[#This Row],[CODIGO]],Tabla20[CODIGO],Tabla20[cargo],"BUSCAR"))</f>
        <v>#REF!</v>
      </c>
      <c r="G415" s="110" t="e">
        <f>_xlfn.XLOOKUP(Tabla15[[#This Row],[cedula]],#REF!,#REF!,"X")</f>
        <v>#REF!</v>
      </c>
      <c r="H415" s="61" t="str">
        <f>_xlfn.XLOOKUP(Tabla15[[#This Row],[ctapresup]],TBLTIPO[cta],TBLTIPO[Tipo Empleado])</f>
        <v>FIJO</v>
      </c>
      <c r="I415" s="92">
        <f>_xlfn.XLOOKUP(Tabla15[[#This Row],[cedula]],TCARRERA[CEDULA],TCARRERA[CATEGORIA DEL SERVIDOR],0)</f>
        <v>0</v>
      </c>
      <c r="J4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15" s="61" t="e">
        <f>IF(ISTEXT(Tabla15[[#This Row],[CARRERA]]),Tabla15[[#This Row],[CARRERA]],Tabla15[[#This Row],[STATUS_01]])</f>
        <v>#REF!</v>
      </c>
      <c r="L415" s="78">
        <f>_xlfn.XLOOKUP(Tabla15[[#This Row],[CODIGO]],Tabla20[CODIGO],Tabla20[sbruto])</f>
        <v>24000</v>
      </c>
      <c r="M415" s="81">
        <f>_xlfn.XLOOKUP(Tabla15[[#This Row],[CODIGO]],Tabla20[CODIGO],Tabla20[Otros Descuentos])</f>
        <v>25</v>
      </c>
      <c r="N415" s="81">
        <f>_xlfn.XLOOKUP(Tabla15[[#This Row],[CODIGO]],Tabla20[CODIGO],Tabla20[sneto])</f>
        <v>22556.6</v>
      </c>
      <c r="O415" s="81" t="str">
        <f>_xlfn.XLOOKUP(Tabla15[[#This Row],[CODIGO]],Tabla20[CODIGO],Tabla20[PERIODO])</f>
        <v>08-2023</v>
      </c>
      <c r="P415" s="41">
        <f>Tabla15[[#This Row],[sbruto]]-SUM(Tabla15[[#This Row],[ISR]:[AFP]])-Tabla15[[#This Row],[SNETO]]</f>
        <v>1418.4000000000015</v>
      </c>
      <c r="Q415" s="41">
        <f>_xlfn.XLOOKUP(Tabla15[[#This Row],[CODIGO]],Tabla20[CODIGO],Tabla20[ADP])</f>
        <v>0</v>
      </c>
      <c r="R415" s="61" t="str">
        <f>_xlfn.XLOOKUP(Tabla15[[#This Row],[cedula]],EMPXSEXO[NODOC],EMPXSEXO[GENERO])</f>
        <v>M</v>
      </c>
      <c r="S415" s="61" t="e">
        <f>_xlfn.XLOOKUP(Tabla15[[#This Row],[nomdepto2]],Tabla21[LUGAR],Tabla21[CODLUGAR])</f>
        <v>#REF!</v>
      </c>
      <c r="T415">
        <v>300</v>
      </c>
    </row>
    <row r="416" spans="1:20" hidden="1">
      <c r="A416" s="61" t="s">
        <v>2462</v>
      </c>
      <c r="B416" s="61" t="s">
        <v>2666</v>
      </c>
      <c r="C416" s="61" t="s">
        <v>2493</v>
      </c>
      <c r="D416" s="61" t="str">
        <f>Tabla15[[#This Row],[cedula]]&amp;Tabla15[[#This Row],[prog]]&amp;LEFT(Tabla15[[#This Row],[TIPO]],3)</f>
        <v>0011843608801TEM</v>
      </c>
      <c r="E416" s="61" t="e">
        <f>_xlfn.XLOOKUP(Tabla15[[#This Row],[CODIGO]],#REF!,#REF!,_xlfn.XLOOKUP(Tabla15[[#This Row],[CODIGO]],Tabla20[CODIGO],Tabla20[nombre],"BUSCAR"))</f>
        <v>#REF!</v>
      </c>
      <c r="F416" s="61" t="e">
        <f>_xlfn.XLOOKUP(Tabla15[[#This Row],[CODIGO]],#REF!,#REF!,_xlfn.XLOOKUP(Tabla15[[#This Row],[CODIGO]],Tabla20[CODIGO],Tabla20[cargo],"BUSCAR"))</f>
        <v>#REF!</v>
      </c>
      <c r="G416" s="110" t="e">
        <f>_xlfn.XLOOKUP(Tabla15[[#This Row],[cedula]],#REF!,#REF!,"X")</f>
        <v>#REF!</v>
      </c>
      <c r="H416" s="61" t="str">
        <f>_xlfn.XLOOKUP(Tabla15[[#This Row],[ctapresup]],TBLTIPO[cta],TBLTIPO[Tipo Empleado])</f>
        <v>TEMPORALES</v>
      </c>
      <c r="I416" s="92">
        <f>_xlfn.XLOOKUP(Tabla15[[#This Row],[cedula]],TCARRERA[CEDULA],TCARRERA[CATEGORIA DEL SERVIDOR],0)</f>
        <v>0</v>
      </c>
      <c r="J4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16" s="61" t="e">
        <f>IF(ISTEXT(Tabla15[[#This Row],[CARRERA]]),Tabla15[[#This Row],[CARRERA]],Tabla15[[#This Row],[STATUS_01]])</f>
        <v>#REF!</v>
      </c>
      <c r="L416" s="78">
        <f>_xlfn.XLOOKUP(Tabla15[[#This Row],[CODIGO]],Tabla20[CODIGO],Tabla20[sbruto])</f>
        <v>75000</v>
      </c>
      <c r="M416" s="82">
        <f>_xlfn.XLOOKUP(Tabla15[[#This Row],[CODIGO]],Tabla20[CODIGO],Tabla20[Otros Descuentos])</f>
        <v>4148.45</v>
      </c>
      <c r="N416" s="78">
        <f>_xlfn.XLOOKUP(Tabla15[[#This Row],[CODIGO]],Tabla20[CODIGO],Tabla20[sneto])</f>
        <v>60425.16</v>
      </c>
      <c r="O416" s="78" t="str">
        <f>_xlfn.XLOOKUP(Tabla15[[#This Row],[CODIGO]],Tabla20[CODIGO],Tabla20[PERIODO])</f>
        <v>08-2023</v>
      </c>
      <c r="P416" s="41">
        <f>Tabla15[[#This Row],[sbruto]]-SUM(Tabla15[[#This Row],[ISR]:[AFP]])-Tabla15[[#This Row],[SNETO]]</f>
        <v>10426.39</v>
      </c>
      <c r="Q416" s="41">
        <f>_xlfn.XLOOKUP(Tabla15[[#This Row],[CODIGO]],Tabla20[CODIGO],Tabla20[ADP])</f>
        <v>0</v>
      </c>
      <c r="R416" s="61" t="str">
        <f>_xlfn.XLOOKUP(Tabla15[[#This Row],[cedula]],EMPXSEXO[NODOC],EMPXSEXO[GENERO])</f>
        <v>M</v>
      </c>
      <c r="S416" s="61" t="e">
        <f>_xlfn.XLOOKUP(Tabla15[[#This Row],[nomdepto2]],Tabla21[LUGAR],Tabla21[CODLUGAR])</f>
        <v>#REF!</v>
      </c>
      <c r="T416">
        <v>907</v>
      </c>
    </row>
    <row r="417" spans="1:20">
      <c r="A417" s="61" t="s">
        <v>2463</v>
      </c>
      <c r="B417" s="61" t="s">
        <v>1706</v>
      </c>
      <c r="C417" s="61" t="s">
        <v>2493</v>
      </c>
      <c r="D417" s="61" t="str">
        <f>Tabla15[[#This Row],[cedula]]&amp;Tabla15[[#This Row],[prog]]&amp;LEFT(Tabla15[[#This Row],[TIPO]],3)</f>
        <v>0010494009301FIJ</v>
      </c>
      <c r="E417" s="61" t="e">
        <f>_xlfn.XLOOKUP(Tabla15[[#This Row],[CODIGO]],#REF!,#REF!,_xlfn.XLOOKUP(Tabla15[[#This Row],[CODIGO]],Tabla20[CODIGO],Tabla20[nombre],"BUSCAR"))</f>
        <v>#REF!</v>
      </c>
      <c r="F417" s="61" t="e">
        <f>_xlfn.XLOOKUP(Tabla15[[#This Row],[CODIGO]],#REF!,#REF!,_xlfn.XLOOKUP(Tabla15[[#This Row],[CODIGO]],Tabla20[CODIGO],Tabla20[cargo],"BUSCAR"))</f>
        <v>#REF!</v>
      </c>
      <c r="G417" s="110" t="e">
        <f>_xlfn.XLOOKUP(Tabla15[[#This Row],[cedula]],#REF!,#REF!,"X")</f>
        <v>#REF!</v>
      </c>
      <c r="H417" s="61" t="str">
        <f>_xlfn.XLOOKUP(Tabla15[[#This Row],[ctapresup]],TBLTIPO[cta],TBLTIPO[Tipo Empleado])</f>
        <v>FIJO</v>
      </c>
      <c r="I417" s="92">
        <f>_xlfn.XLOOKUP(Tabla15[[#This Row],[cedula]],TCARRERA[CEDULA],TCARRERA[CATEGORIA DEL SERVIDOR],0)</f>
        <v>0</v>
      </c>
      <c r="J4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17" s="61" t="e">
        <f>IF(ISTEXT(Tabla15[[#This Row],[CARRERA]]),Tabla15[[#This Row],[CARRERA]],Tabla15[[#This Row],[STATUS_01]])</f>
        <v>#REF!</v>
      </c>
      <c r="L417" s="78">
        <f>_xlfn.XLOOKUP(Tabla15[[#This Row],[CODIGO]],Tabla20[CODIGO],Tabla20[sbruto])</f>
        <v>45000</v>
      </c>
      <c r="M417" s="82">
        <f>_xlfn.XLOOKUP(Tabla15[[#This Row],[CODIGO]],Tabla20[CODIGO],Tabla20[Otros Descuentos])</f>
        <v>29614.73</v>
      </c>
      <c r="N417" s="78">
        <f>_xlfn.XLOOKUP(Tabla15[[#This Row],[CODIGO]],Tabla20[CODIGO],Tabla20[sneto])</f>
        <v>11577.44</v>
      </c>
      <c r="O417" s="78" t="str">
        <f>_xlfn.XLOOKUP(Tabla15[[#This Row],[CODIGO]],Tabla20[CODIGO],Tabla20[PERIODO])</f>
        <v>08-2023</v>
      </c>
      <c r="P417" s="41">
        <f>Tabla15[[#This Row],[sbruto]]-SUM(Tabla15[[#This Row],[ISR]:[AFP]])-Tabla15[[#This Row],[SNETO]]</f>
        <v>3807.8300000000017</v>
      </c>
      <c r="Q417" s="41">
        <f>_xlfn.XLOOKUP(Tabla15[[#This Row],[CODIGO]],Tabla20[CODIGO],Tabla20[ADP])</f>
        <v>0</v>
      </c>
      <c r="R417" s="61" t="str">
        <f>_xlfn.XLOOKUP(Tabla15[[#This Row],[cedula]],EMPXSEXO[NODOC],EMPXSEXO[GENERO])</f>
        <v>M</v>
      </c>
      <c r="S417" s="61" t="e">
        <f>_xlfn.XLOOKUP(Tabla15[[#This Row],[nomdepto2]],Tabla21[LUGAR],Tabla21[CODLUGAR])</f>
        <v>#REF!</v>
      </c>
      <c r="T417">
        <v>3</v>
      </c>
    </row>
    <row r="418" spans="1:20">
      <c r="A418" s="99" t="s">
        <v>2463</v>
      </c>
      <c r="B418" s="99" t="s">
        <v>1761</v>
      </c>
      <c r="C418" s="99" t="s">
        <v>2493</v>
      </c>
      <c r="D418" s="99" t="str">
        <f>Tabla15[[#This Row],[cedula]]&amp;Tabla15[[#This Row],[prog]]&amp;LEFT(Tabla15[[#This Row],[TIPO]],3)</f>
        <v>0120098938001FIJ</v>
      </c>
      <c r="E418" s="99" t="e">
        <f>_xlfn.XLOOKUP(Tabla15[[#This Row],[CODIGO]],#REF!,#REF!,_xlfn.XLOOKUP(Tabla15[[#This Row],[CODIGO]],Tabla20[CODIGO],Tabla20[nombre],"BUSCAR"))</f>
        <v>#REF!</v>
      </c>
      <c r="F418" s="100" t="e">
        <f>_xlfn.XLOOKUP(Tabla15[[#This Row],[CODIGO]],#REF!,#REF!,_xlfn.XLOOKUP(Tabla15[[#This Row],[CODIGO]],Tabla20[CODIGO],Tabla20[cargo],"BUSCAR"))</f>
        <v>#REF!</v>
      </c>
      <c r="G418" s="110" t="e">
        <f>_xlfn.XLOOKUP(Tabla15[[#This Row],[cedula]],#REF!,#REF!,"X")</f>
        <v>#REF!</v>
      </c>
      <c r="H418" s="100" t="str">
        <f>_xlfn.XLOOKUP(Tabla15[[#This Row],[ctapresup]],TBLTIPO[cta],TBLTIPO[Tipo Empleado])</f>
        <v>FIJO</v>
      </c>
      <c r="I418" s="102">
        <f>_xlfn.XLOOKUP(Tabla15[[#This Row],[cedula]],TCARRERA[CEDULA],TCARRERA[CATEGORIA DEL SERVIDOR],0)</f>
        <v>0</v>
      </c>
      <c r="J418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18" s="103" t="e">
        <f>IF(ISTEXT(Tabla15[[#This Row],[CARRERA]]),Tabla15[[#This Row],[CARRERA]],Tabla15[[#This Row],[STATUS_01]])</f>
        <v>#REF!</v>
      </c>
      <c r="L418" s="41">
        <f>_xlfn.XLOOKUP(Tabla15[[#This Row],[CODIGO]],Tabla20[CODIGO],Tabla20[sbruto])</f>
        <v>36000</v>
      </c>
      <c r="M418" s="105">
        <f>_xlfn.XLOOKUP(Tabla15[[#This Row],[CODIGO]],Tabla20[CODIGO],Tabla20[Otros Descuentos])</f>
        <v>8861</v>
      </c>
      <c r="N418" s="109">
        <f>_xlfn.XLOOKUP(Tabla15[[#This Row],[CODIGO]],Tabla20[CODIGO],Tabla20[sneto])</f>
        <v>25011.4</v>
      </c>
      <c r="O418" s="101" t="str">
        <f>_xlfn.XLOOKUP(Tabla15[[#This Row],[CODIGO]],Tabla20[CODIGO],Tabla20[PERIODO])</f>
        <v>08-2023</v>
      </c>
      <c r="P418" s="41">
        <f>Tabla15[[#This Row],[sbruto]]-SUM(Tabla15[[#This Row],[ISR]:[AFP]])-Tabla15[[#This Row],[SNETO]]</f>
        <v>2127.5999999999985</v>
      </c>
      <c r="Q418" s="104">
        <f>_xlfn.XLOOKUP(Tabla15[[#This Row],[CODIGO]],Tabla20[CODIGO],Tabla20[ADP])</f>
        <v>0</v>
      </c>
      <c r="R418" s="99" t="str">
        <f>_xlfn.XLOOKUP(Tabla15[[#This Row],[cedula]],EMPXSEXO[NODOC],EMPXSEXO[GENERO])</f>
        <v>M</v>
      </c>
      <c r="S418" s="61" t="e">
        <f>_xlfn.XLOOKUP(Tabla15[[#This Row],[nomdepto2]],Tabla21[LUGAR],Tabla21[CODLUGAR])</f>
        <v>#REF!</v>
      </c>
      <c r="T418">
        <v>114</v>
      </c>
    </row>
    <row r="419" spans="1:20">
      <c r="A419" s="61" t="s">
        <v>2463</v>
      </c>
      <c r="B419" s="61" t="s">
        <v>3535</v>
      </c>
      <c r="C419" s="61" t="s">
        <v>2493</v>
      </c>
      <c r="D419" s="61" t="str">
        <f>Tabla15[[#This Row],[cedula]]&amp;Tabla15[[#This Row],[prog]]&amp;LEFT(Tabla15[[#This Row],[TIPO]],3)</f>
        <v>2230149975601FIJ</v>
      </c>
      <c r="E419" s="61" t="e">
        <f>_xlfn.XLOOKUP(Tabla15[[#This Row],[CODIGO]],#REF!,#REF!,_xlfn.XLOOKUP(Tabla15[[#This Row],[CODIGO]],Tabla20[CODIGO],Tabla20[nombre],"BUSCAR"))</f>
        <v>#REF!</v>
      </c>
      <c r="F419" s="61" t="e">
        <f>_xlfn.XLOOKUP(Tabla15[[#This Row],[CODIGO]],#REF!,#REF!,_xlfn.XLOOKUP(Tabla15[[#This Row],[CODIGO]],Tabla20[CODIGO],Tabla20[cargo],"BUSCAR"))</f>
        <v>#REF!</v>
      </c>
      <c r="G419" s="110" t="e">
        <f>_xlfn.XLOOKUP(Tabla15[[#This Row],[cedula]],#REF!,#REF!,"X")</f>
        <v>#REF!</v>
      </c>
      <c r="H419" s="61" t="str">
        <f>_xlfn.XLOOKUP(Tabla15[[#This Row],[ctapresup]],TBLTIPO[cta],TBLTIPO[Tipo Empleado])</f>
        <v>FIJO</v>
      </c>
      <c r="I419" s="92">
        <f>_xlfn.XLOOKUP(Tabla15[[#This Row],[cedula]],TCARRERA[CEDULA],TCARRERA[CATEGORIA DEL SERVIDOR],0)</f>
        <v>0</v>
      </c>
      <c r="J41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19" s="61" t="e">
        <f>IF(ISTEXT(Tabla15[[#This Row],[CARRERA]]),Tabla15[[#This Row],[CARRERA]],Tabla15[[#This Row],[STATUS_01]])</f>
        <v>#REF!</v>
      </c>
      <c r="L419" s="78">
        <f>_xlfn.XLOOKUP(Tabla15[[#This Row],[CODIGO]],Tabla20[CODIGO],Tabla20[sbruto])</f>
        <v>36000</v>
      </c>
      <c r="M419" s="82">
        <f>_xlfn.XLOOKUP(Tabla15[[#This Row],[CODIGO]],Tabla20[CODIGO],Tabla20[Otros Descuentos])</f>
        <v>25</v>
      </c>
      <c r="N419" s="78">
        <f>_xlfn.XLOOKUP(Tabla15[[#This Row],[CODIGO]],Tabla20[CODIGO],Tabla20[sneto])</f>
        <v>33847.4</v>
      </c>
      <c r="O419" s="78" t="str">
        <f>_xlfn.XLOOKUP(Tabla15[[#This Row],[CODIGO]],Tabla20[CODIGO],Tabla20[PERIODO])</f>
        <v>08-2023</v>
      </c>
      <c r="P419" s="41">
        <f>Tabla15[[#This Row],[sbruto]]-SUM(Tabla15[[#This Row],[ISR]:[AFP]])-Tabla15[[#This Row],[SNETO]]</f>
        <v>2127.5999999999985</v>
      </c>
      <c r="Q419" s="41">
        <f>_xlfn.XLOOKUP(Tabla15[[#This Row],[CODIGO]],Tabla20[CODIGO],Tabla20[ADP])</f>
        <v>0</v>
      </c>
      <c r="R419" s="61" t="str">
        <f>_xlfn.XLOOKUP(Tabla15[[#This Row],[cedula]],EMPXSEXO[NODOC],EMPXSEXO[GENERO])</f>
        <v>M</v>
      </c>
      <c r="S419" s="61" t="e">
        <f>_xlfn.XLOOKUP(Tabla15[[#This Row],[nomdepto2]],Tabla21[LUGAR],Tabla21[CODLUGAR])</f>
        <v>#REF!</v>
      </c>
      <c r="T419">
        <v>157</v>
      </c>
    </row>
    <row r="420" spans="1:20">
      <c r="A420" s="61" t="s">
        <v>2463</v>
      </c>
      <c r="B420" s="61" t="s">
        <v>1780</v>
      </c>
      <c r="C420" s="61" t="s">
        <v>2493</v>
      </c>
      <c r="D420" s="61" t="str">
        <f>Tabla15[[#This Row],[cedula]]&amp;Tabla15[[#This Row],[prog]]&amp;LEFT(Tabla15[[#This Row],[TIPO]],3)</f>
        <v>0110032084301FIJ</v>
      </c>
      <c r="E420" s="61" t="e">
        <f>_xlfn.XLOOKUP(Tabla15[[#This Row],[CODIGO]],#REF!,#REF!,_xlfn.XLOOKUP(Tabla15[[#This Row],[CODIGO]],Tabla20[CODIGO],Tabla20[nombre],"BUSCAR"))</f>
        <v>#REF!</v>
      </c>
      <c r="F420" s="61" t="e">
        <f>_xlfn.XLOOKUP(Tabla15[[#This Row],[CODIGO]],#REF!,#REF!,_xlfn.XLOOKUP(Tabla15[[#This Row],[CODIGO]],Tabla20[CODIGO],Tabla20[cargo],"BUSCAR"))</f>
        <v>#REF!</v>
      </c>
      <c r="G420" s="110" t="e">
        <f>_xlfn.XLOOKUP(Tabla15[[#This Row],[cedula]],#REF!,#REF!,"X")</f>
        <v>#REF!</v>
      </c>
      <c r="H420" s="61" t="str">
        <f>_xlfn.XLOOKUP(Tabla15[[#This Row],[ctapresup]],TBLTIPO[cta],TBLTIPO[Tipo Empleado])</f>
        <v>FIJO</v>
      </c>
      <c r="I420" s="92">
        <f>_xlfn.XLOOKUP(Tabla15[[#This Row],[cedula]],TCARRERA[CEDULA],TCARRERA[CATEGORIA DEL SERVIDOR],0)</f>
        <v>0</v>
      </c>
      <c r="J4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20" s="61" t="e">
        <f>IF(ISTEXT(Tabla15[[#This Row],[CARRERA]]),Tabla15[[#This Row],[CARRERA]],Tabla15[[#This Row],[STATUS_01]])</f>
        <v>#REF!</v>
      </c>
      <c r="L420" s="78">
        <f>_xlfn.XLOOKUP(Tabla15[[#This Row],[CODIGO]],Tabla20[CODIGO],Tabla20[sbruto])</f>
        <v>35000</v>
      </c>
      <c r="M420" s="82">
        <f>_xlfn.XLOOKUP(Tabla15[[#This Row],[CODIGO]],Tabla20[CODIGO],Tabla20[Otros Descuentos])</f>
        <v>26164.62</v>
      </c>
      <c r="N420" s="78">
        <f>_xlfn.XLOOKUP(Tabla15[[#This Row],[CODIGO]],Tabla20[CODIGO],Tabla20[sneto])</f>
        <v>6766.88</v>
      </c>
      <c r="O420" s="78" t="str">
        <f>_xlfn.XLOOKUP(Tabla15[[#This Row],[CODIGO]],Tabla20[CODIGO],Tabla20[PERIODO])</f>
        <v>08-2023</v>
      </c>
      <c r="P420" s="41">
        <f>Tabla15[[#This Row],[sbruto]]-SUM(Tabla15[[#This Row],[ISR]:[AFP]])-Tabla15[[#This Row],[SNETO]]</f>
        <v>2068.5</v>
      </c>
      <c r="Q420" s="41">
        <f>_xlfn.XLOOKUP(Tabla15[[#This Row],[CODIGO]],Tabla20[CODIGO],Tabla20[ADP])</f>
        <v>0</v>
      </c>
      <c r="R420" s="61" t="str">
        <f>_xlfn.XLOOKUP(Tabla15[[#This Row],[cedula]],EMPXSEXO[NODOC],EMPXSEXO[GENERO])</f>
        <v>M</v>
      </c>
      <c r="S420" s="61" t="e">
        <f>_xlfn.XLOOKUP(Tabla15[[#This Row],[nomdepto2]],Tabla21[LUGAR],Tabla21[CODLUGAR])</f>
        <v>#REF!</v>
      </c>
      <c r="T420">
        <v>150</v>
      </c>
    </row>
    <row r="421" spans="1:20">
      <c r="A421" s="61" t="s">
        <v>2463</v>
      </c>
      <c r="B421" s="61" t="s">
        <v>1102</v>
      </c>
      <c r="C421" s="61" t="s">
        <v>2493</v>
      </c>
      <c r="D421" s="61" t="str">
        <f>Tabla15[[#This Row],[cedula]]&amp;Tabla15[[#This Row],[prog]]&amp;LEFT(Tabla15[[#This Row],[TIPO]],3)</f>
        <v>0011479032201FIJ</v>
      </c>
      <c r="E421" s="61" t="e">
        <f>_xlfn.XLOOKUP(Tabla15[[#This Row],[CODIGO]],#REF!,#REF!,_xlfn.XLOOKUP(Tabla15[[#This Row],[CODIGO]],Tabla20[CODIGO],Tabla20[nombre],"BUSCAR"))</f>
        <v>#REF!</v>
      </c>
      <c r="F421" s="61" t="e">
        <f>_xlfn.XLOOKUP(Tabla15[[#This Row],[CODIGO]],#REF!,#REF!,_xlfn.XLOOKUP(Tabla15[[#This Row],[CODIGO]],Tabla20[CODIGO],Tabla20[cargo],"BUSCAR"))</f>
        <v>#REF!</v>
      </c>
      <c r="G421" s="110" t="e">
        <f>_xlfn.XLOOKUP(Tabla15[[#This Row],[cedula]],#REF!,#REF!,"X")</f>
        <v>#REF!</v>
      </c>
      <c r="H421" s="61" t="str">
        <f>_xlfn.XLOOKUP(Tabla15[[#This Row],[ctapresup]],TBLTIPO[cta],TBLTIPO[Tipo Empleado])</f>
        <v>FIJO</v>
      </c>
      <c r="I421" s="92" t="str">
        <f>_xlfn.XLOOKUP(Tabla15[[#This Row],[cedula]],TCARRERA[CEDULA],TCARRERA[CATEGORIA DEL SERVIDOR],0)</f>
        <v>CARRERA ADMINISTRATIVA</v>
      </c>
      <c r="J42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21" s="61" t="str">
        <f>IF(ISTEXT(Tabla15[[#This Row],[CARRERA]]),Tabla15[[#This Row],[CARRERA]],Tabla15[[#This Row],[STATUS_01]])</f>
        <v>CARRERA ADMINISTRATIVA</v>
      </c>
      <c r="L421" s="78">
        <f>_xlfn.XLOOKUP(Tabla15[[#This Row],[CODIGO]],Tabla20[CODIGO],Tabla20[sbruto])</f>
        <v>25000</v>
      </c>
      <c r="M421" s="82">
        <f>_xlfn.XLOOKUP(Tabla15[[#This Row],[CODIGO]],Tabla20[CODIGO],Tabla20[Otros Descuentos])</f>
        <v>16720.64</v>
      </c>
      <c r="N421" s="78">
        <f>_xlfn.XLOOKUP(Tabla15[[#This Row],[CODIGO]],Tabla20[CODIGO],Tabla20[sneto])</f>
        <v>6801.86</v>
      </c>
      <c r="O421" s="78" t="str">
        <f>_xlfn.XLOOKUP(Tabla15[[#This Row],[CODIGO]],Tabla20[CODIGO],Tabla20[PERIODO])</f>
        <v>08-2023</v>
      </c>
      <c r="P421" s="41">
        <f>Tabla15[[#This Row],[sbruto]]-SUM(Tabla15[[#This Row],[ISR]:[AFP]])-Tabla15[[#This Row],[SNETO]]</f>
        <v>1477.5</v>
      </c>
      <c r="Q421" s="41">
        <f>_xlfn.XLOOKUP(Tabla15[[#This Row],[CODIGO]],Tabla20[CODIGO],Tabla20[ADP])</f>
        <v>0</v>
      </c>
      <c r="R421" s="61" t="str">
        <f>_xlfn.XLOOKUP(Tabla15[[#This Row],[cedula]],EMPXSEXO[NODOC],EMPXSEXO[GENERO])</f>
        <v>M</v>
      </c>
      <c r="S421" s="61" t="e">
        <f>_xlfn.XLOOKUP(Tabla15[[#This Row],[nomdepto2]],Tabla21[LUGAR],Tabla21[CODLUGAR])</f>
        <v>#REF!</v>
      </c>
      <c r="T421">
        <v>207</v>
      </c>
    </row>
    <row r="422" spans="1:20">
      <c r="A422" s="99" t="s">
        <v>2463</v>
      </c>
      <c r="B422" s="99" t="s">
        <v>1716</v>
      </c>
      <c r="C422" s="99" t="s">
        <v>2493</v>
      </c>
      <c r="D422" s="99" t="str">
        <f>Tabla15[[#This Row],[cedula]]&amp;Tabla15[[#This Row],[prog]]&amp;LEFT(Tabla15[[#This Row],[TIPO]],3)</f>
        <v>2250026051201FIJ</v>
      </c>
      <c r="E422" s="99" t="e">
        <f>_xlfn.XLOOKUP(Tabla15[[#This Row],[CODIGO]],#REF!,#REF!,_xlfn.XLOOKUP(Tabla15[[#This Row],[CODIGO]],Tabla20[CODIGO],Tabla20[nombre],"BUSCAR"))</f>
        <v>#REF!</v>
      </c>
      <c r="F422" s="100" t="e">
        <f>_xlfn.XLOOKUP(Tabla15[[#This Row],[CODIGO]],#REF!,#REF!,_xlfn.XLOOKUP(Tabla15[[#This Row],[CODIGO]],Tabla20[CODIGO],Tabla20[cargo],"BUSCAR"))</f>
        <v>#REF!</v>
      </c>
      <c r="G422" s="110" t="e">
        <f>_xlfn.XLOOKUP(Tabla15[[#This Row],[cedula]],#REF!,#REF!,"X")</f>
        <v>#REF!</v>
      </c>
      <c r="H422" s="100" t="str">
        <f>_xlfn.XLOOKUP(Tabla15[[#This Row],[ctapresup]],TBLTIPO[cta],TBLTIPO[Tipo Empleado])</f>
        <v>FIJO</v>
      </c>
      <c r="I422" s="102">
        <f>_xlfn.XLOOKUP(Tabla15[[#This Row],[cedula]],TCARRERA[CEDULA],TCARRERA[CATEGORIA DEL SERVIDOR],0)</f>
        <v>0</v>
      </c>
      <c r="J42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22" s="103" t="e">
        <f>IF(ISTEXT(Tabla15[[#This Row],[CARRERA]]),Tabla15[[#This Row],[CARRERA]],Tabla15[[#This Row],[STATUS_01]])</f>
        <v>#REF!</v>
      </c>
      <c r="L422" s="41">
        <f>_xlfn.XLOOKUP(Tabla15[[#This Row],[CODIGO]],Tabla20[CODIGO],Tabla20[sbruto])</f>
        <v>20000</v>
      </c>
      <c r="M422" s="105">
        <f>_xlfn.XLOOKUP(Tabla15[[#This Row],[CODIGO]],Tabla20[CODIGO],Tabla20[Otros Descuentos])</f>
        <v>1602.45</v>
      </c>
      <c r="N422" s="109">
        <f>_xlfn.XLOOKUP(Tabla15[[#This Row],[CODIGO]],Tabla20[CODIGO],Tabla20[sneto])</f>
        <v>17215.55</v>
      </c>
      <c r="O422" s="101" t="str">
        <f>_xlfn.XLOOKUP(Tabla15[[#This Row],[CODIGO]],Tabla20[CODIGO],Tabla20[PERIODO])</f>
        <v>08-2023</v>
      </c>
      <c r="P422" s="41">
        <f>Tabla15[[#This Row],[sbruto]]-SUM(Tabla15[[#This Row],[ISR]:[AFP]])-Tabla15[[#This Row],[SNETO]]</f>
        <v>1182</v>
      </c>
      <c r="Q422" s="104">
        <f>_xlfn.XLOOKUP(Tabla15[[#This Row],[CODIGO]],Tabla20[CODIGO],Tabla20[ADP])</f>
        <v>0</v>
      </c>
      <c r="R422" s="99" t="str">
        <f>_xlfn.XLOOKUP(Tabla15[[#This Row],[cedula]],EMPXSEXO[NODOC],EMPXSEXO[GENERO])</f>
        <v>M</v>
      </c>
      <c r="S422" s="61" t="e">
        <f>_xlfn.XLOOKUP(Tabla15[[#This Row],[nomdepto2]],Tabla21[LUGAR],Tabla21[CODLUGAR])</f>
        <v>#REF!</v>
      </c>
      <c r="T422">
        <v>22</v>
      </c>
    </row>
    <row r="423" spans="1:20">
      <c r="A423" s="61" t="s">
        <v>2463</v>
      </c>
      <c r="B423" s="61" t="s">
        <v>1832</v>
      </c>
      <c r="C423" s="61" t="s">
        <v>2493</v>
      </c>
      <c r="D423" s="61" t="str">
        <f>Tabla15[[#This Row],[cedula]]&amp;Tabla15[[#This Row],[prog]]&amp;LEFT(Tabla15[[#This Row],[TIPO]],3)</f>
        <v>0011644095901FIJ</v>
      </c>
      <c r="E423" s="61" t="e">
        <f>_xlfn.XLOOKUP(Tabla15[[#This Row],[CODIGO]],#REF!,#REF!,_xlfn.XLOOKUP(Tabla15[[#This Row],[CODIGO]],Tabla20[CODIGO],Tabla20[nombre],"BUSCAR"))</f>
        <v>#REF!</v>
      </c>
      <c r="F423" s="61" t="e">
        <f>_xlfn.XLOOKUP(Tabla15[[#This Row],[CODIGO]],#REF!,#REF!,_xlfn.XLOOKUP(Tabla15[[#This Row],[CODIGO]],Tabla20[CODIGO],Tabla20[cargo],"BUSCAR"))</f>
        <v>#REF!</v>
      </c>
      <c r="G423" s="110" t="e">
        <f>_xlfn.XLOOKUP(Tabla15[[#This Row],[cedula]],#REF!,#REF!,"X")</f>
        <v>#REF!</v>
      </c>
      <c r="H423" s="61" t="str">
        <f>_xlfn.XLOOKUP(Tabla15[[#This Row],[ctapresup]],TBLTIPO[cta],TBLTIPO[Tipo Empleado])</f>
        <v>FIJO</v>
      </c>
      <c r="I423" s="92">
        <f>_xlfn.XLOOKUP(Tabla15[[#This Row],[cedula]],TCARRERA[CEDULA],TCARRERA[CATEGORIA DEL SERVIDOR],0)</f>
        <v>0</v>
      </c>
      <c r="J4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23" s="61" t="e">
        <f>IF(ISTEXT(Tabla15[[#This Row],[CARRERA]]),Tabla15[[#This Row],[CARRERA]],Tabla15[[#This Row],[STATUS_01]])</f>
        <v>#REF!</v>
      </c>
      <c r="L423" s="78">
        <f>_xlfn.XLOOKUP(Tabla15[[#This Row],[CODIGO]],Tabla20[CODIGO],Tabla20[sbruto])</f>
        <v>20000</v>
      </c>
      <c r="M423" s="82">
        <f>_xlfn.XLOOKUP(Tabla15[[#This Row],[CODIGO]],Tabla20[CODIGO],Tabla20[Otros Descuentos])</f>
        <v>25</v>
      </c>
      <c r="N423" s="78">
        <f>_xlfn.XLOOKUP(Tabla15[[#This Row],[CODIGO]],Tabla20[CODIGO],Tabla20[sneto])</f>
        <v>18793</v>
      </c>
      <c r="O423" s="78" t="str">
        <f>_xlfn.XLOOKUP(Tabla15[[#This Row],[CODIGO]],Tabla20[CODIGO],Tabla20[PERIODO])</f>
        <v>08-2023</v>
      </c>
      <c r="P423" s="41">
        <f>Tabla15[[#This Row],[sbruto]]-SUM(Tabla15[[#This Row],[ISR]:[AFP]])-Tabla15[[#This Row],[SNETO]]</f>
        <v>1182</v>
      </c>
      <c r="Q423" s="41">
        <f>_xlfn.XLOOKUP(Tabla15[[#This Row],[CODIGO]],Tabla20[CODIGO],Tabla20[ADP])</f>
        <v>0</v>
      </c>
      <c r="R423" s="61" t="str">
        <f>_xlfn.XLOOKUP(Tabla15[[#This Row],[cedula]],EMPXSEXO[NODOC],EMPXSEXO[GENERO])</f>
        <v>M</v>
      </c>
      <c r="S423" s="61" t="e">
        <f>_xlfn.XLOOKUP(Tabla15[[#This Row],[nomdepto2]],Tabla21[LUGAR],Tabla21[CODLUGAR])</f>
        <v>#REF!</v>
      </c>
      <c r="T423">
        <v>234</v>
      </c>
    </row>
    <row r="424" spans="1:20">
      <c r="A424" s="61" t="s">
        <v>2463</v>
      </c>
      <c r="B424" s="61" t="s">
        <v>1732</v>
      </c>
      <c r="C424" s="61" t="s">
        <v>2493</v>
      </c>
      <c r="D424" s="61" t="str">
        <f>Tabla15[[#This Row],[cedula]]&amp;Tabla15[[#This Row],[prog]]&amp;LEFT(Tabla15[[#This Row],[TIPO]],3)</f>
        <v>0010107597601FIJ</v>
      </c>
      <c r="E424" s="61" t="e">
        <f>_xlfn.XLOOKUP(Tabla15[[#This Row],[CODIGO]],#REF!,#REF!,_xlfn.XLOOKUP(Tabla15[[#This Row],[CODIGO]],Tabla20[CODIGO],Tabla20[nombre],"BUSCAR"))</f>
        <v>#REF!</v>
      </c>
      <c r="F424" s="61" t="e">
        <f>_xlfn.XLOOKUP(Tabla15[[#This Row],[CODIGO]],#REF!,#REF!,_xlfn.XLOOKUP(Tabla15[[#This Row],[CODIGO]],Tabla20[CODIGO],Tabla20[cargo],"BUSCAR"))</f>
        <v>#REF!</v>
      </c>
      <c r="G424" s="110" t="e">
        <f>_xlfn.XLOOKUP(Tabla15[[#This Row],[cedula]],#REF!,#REF!,"X")</f>
        <v>#REF!</v>
      </c>
      <c r="H424" s="61" t="str">
        <f>_xlfn.XLOOKUP(Tabla15[[#This Row],[ctapresup]],TBLTIPO[cta],TBLTIPO[Tipo Empleado])</f>
        <v>FIJO</v>
      </c>
      <c r="I424" s="92">
        <f>_xlfn.XLOOKUP(Tabla15[[#This Row],[cedula]],TCARRERA[CEDULA],TCARRERA[CATEGORIA DEL SERVIDOR],0)</f>
        <v>0</v>
      </c>
      <c r="J4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24" s="61" t="e">
        <f>IF(ISTEXT(Tabla15[[#This Row],[CARRERA]]),Tabla15[[#This Row],[CARRERA]],Tabla15[[#This Row],[STATUS_01]])</f>
        <v>#REF!</v>
      </c>
      <c r="L424" s="78">
        <f>_xlfn.XLOOKUP(Tabla15[[#This Row],[CODIGO]],Tabla20[CODIGO],Tabla20[sbruto])</f>
        <v>35000</v>
      </c>
      <c r="M424" s="82">
        <f>_xlfn.XLOOKUP(Tabla15[[#This Row],[CODIGO]],Tabla20[CODIGO],Tabla20[Otros Descuentos])</f>
        <v>15947.26</v>
      </c>
      <c r="N424" s="78">
        <f>_xlfn.XLOOKUP(Tabla15[[#This Row],[CODIGO]],Tabla20[CODIGO],Tabla20[sneto])</f>
        <v>16984.240000000002</v>
      </c>
      <c r="O424" s="78" t="str">
        <f>_xlfn.XLOOKUP(Tabla15[[#This Row],[CODIGO]],Tabla20[CODIGO],Tabla20[PERIODO])</f>
        <v>08-2023</v>
      </c>
      <c r="P424" s="41">
        <f>Tabla15[[#This Row],[sbruto]]-SUM(Tabla15[[#This Row],[ISR]:[AFP]])-Tabla15[[#This Row],[SNETO]]</f>
        <v>2068.5</v>
      </c>
      <c r="Q424" s="41">
        <f>_xlfn.XLOOKUP(Tabla15[[#This Row],[CODIGO]],Tabla20[CODIGO],Tabla20[ADP])</f>
        <v>0</v>
      </c>
      <c r="R424" s="61" t="str">
        <f>_xlfn.XLOOKUP(Tabla15[[#This Row],[cedula]],EMPXSEXO[NODOC],EMPXSEXO[GENERO])</f>
        <v>M</v>
      </c>
      <c r="S424" s="61" t="e">
        <f>_xlfn.XLOOKUP(Tabla15[[#This Row],[nomdepto2]],Tabla21[LUGAR],Tabla21[CODLUGAR])</f>
        <v>#REF!</v>
      </c>
      <c r="T424">
        <v>57</v>
      </c>
    </row>
    <row r="425" spans="1:20">
      <c r="A425" s="61" t="s">
        <v>2463</v>
      </c>
      <c r="B425" s="61" t="s">
        <v>1122</v>
      </c>
      <c r="C425" s="61" t="s">
        <v>2493</v>
      </c>
      <c r="D425" s="61" t="str">
        <f>Tabla15[[#This Row],[cedula]]&amp;Tabla15[[#This Row],[prog]]&amp;LEFT(Tabla15[[#This Row],[TIPO]],3)</f>
        <v>0010802971101FIJ</v>
      </c>
      <c r="E425" s="61" t="e">
        <f>_xlfn.XLOOKUP(Tabla15[[#This Row],[CODIGO]],#REF!,#REF!,_xlfn.XLOOKUP(Tabla15[[#This Row],[CODIGO]],Tabla20[CODIGO],Tabla20[nombre],"BUSCAR"))</f>
        <v>#REF!</v>
      </c>
      <c r="F425" s="61" t="e">
        <f>_xlfn.XLOOKUP(Tabla15[[#This Row],[CODIGO]],#REF!,#REF!,_xlfn.XLOOKUP(Tabla15[[#This Row],[CODIGO]],Tabla20[CODIGO],Tabla20[cargo],"BUSCAR"))</f>
        <v>#REF!</v>
      </c>
      <c r="G425" s="110" t="e">
        <f>_xlfn.XLOOKUP(Tabla15[[#This Row],[cedula]],#REF!,#REF!,"X")</f>
        <v>#REF!</v>
      </c>
      <c r="H425" s="61" t="str">
        <f>_xlfn.XLOOKUP(Tabla15[[#This Row],[ctapresup]],TBLTIPO[cta],TBLTIPO[Tipo Empleado])</f>
        <v>FIJO</v>
      </c>
      <c r="I425" s="92" t="str">
        <f>_xlfn.XLOOKUP(Tabla15[[#This Row],[cedula]],TCARRERA[CEDULA],TCARRERA[CATEGORIA DEL SERVIDOR],0)</f>
        <v>CARRERA ADMINISTRATIVA</v>
      </c>
      <c r="J4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25" s="61" t="str">
        <f>IF(ISTEXT(Tabla15[[#This Row],[CARRERA]]),Tabla15[[#This Row],[CARRERA]],Tabla15[[#This Row],[STATUS_01]])</f>
        <v>CARRERA ADMINISTRATIVA</v>
      </c>
      <c r="L425" s="78">
        <f>_xlfn.XLOOKUP(Tabla15[[#This Row],[CODIGO]],Tabla20[CODIGO],Tabla20[sbruto])</f>
        <v>25000</v>
      </c>
      <c r="M425" s="82">
        <f>_xlfn.XLOOKUP(Tabla15[[#This Row],[CODIGO]],Tabla20[CODIGO],Tabla20[Otros Descuentos])</f>
        <v>11878.61</v>
      </c>
      <c r="N425" s="78">
        <f>_xlfn.XLOOKUP(Tabla15[[#This Row],[CODIGO]],Tabla20[CODIGO],Tabla20[sneto])</f>
        <v>11643.89</v>
      </c>
      <c r="O425" s="78" t="str">
        <f>_xlfn.XLOOKUP(Tabla15[[#This Row],[CODIGO]],Tabla20[CODIGO],Tabla20[PERIODO])</f>
        <v>08-2023</v>
      </c>
      <c r="P425" s="41">
        <f>Tabla15[[#This Row],[sbruto]]-SUM(Tabla15[[#This Row],[ISR]:[AFP]])-Tabla15[[#This Row],[SNETO]]</f>
        <v>1477.5</v>
      </c>
      <c r="Q425" s="41">
        <f>_xlfn.XLOOKUP(Tabla15[[#This Row],[CODIGO]],Tabla20[CODIGO],Tabla20[ADP])</f>
        <v>0</v>
      </c>
      <c r="R425" s="61" t="str">
        <f>_xlfn.XLOOKUP(Tabla15[[#This Row],[cedula]],EMPXSEXO[NODOC],EMPXSEXO[GENERO])</f>
        <v>M</v>
      </c>
      <c r="S425" s="61" t="e">
        <f>_xlfn.XLOOKUP(Tabla15[[#This Row],[nomdepto2]],Tabla21[LUGAR],Tabla21[CODLUGAR])</f>
        <v>#REF!</v>
      </c>
      <c r="T425">
        <v>282</v>
      </c>
    </row>
    <row r="426" spans="1:20">
      <c r="A426" s="61" t="s">
        <v>2463</v>
      </c>
      <c r="B426" s="61" t="s">
        <v>1146</v>
      </c>
      <c r="C426" s="61" t="s">
        <v>2493</v>
      </c>
      <c r="D426" s="61" t="str">
        <f>Tabla15[[#This Row],[cedula]]&amp;Tabla15[[#This Row],[prog]]&amp;LEFT(Tabla15[[#This Row],[TIPO]],3)</f>
        <v>0010037033701FIJ</v>
      </c>
      <c r="E426" s="61" t="e">
        <f>_xlfn.XLOOKUP(Tabla15[[#This Row],[CODIGO]],#REF!,#REF!,_xlfn.XLOOKUP(Tabla15[[#This Row],[CODIGO]],Tabla20[CODIGO],Tabla20[nombre],"BUSCAR"))</f>
        <v>#REF!</v>
      </c>
      <c r="F426" s="61" t="e">
        <f>_xlfn.XLOOKUP(Tabla15[[#This Row],[CODIGO]],#REF!,#REF!,_xlfn.XLOOKUP(Tabla15[[#This Row],[CODIGO]],Tabla20[CODIGO],Tabla20[cargo],"BUSCAR"))</f>
        <v>#REF!</v>
      </c>
      <c r="G426" s="110" t="e">
        <f>_xlfn.XLOOKUP(Tabla15[[#This Row],[cedula]],#REF!,#REF!,"X")</f>
        <v>#REF!</v>
      </c>
      <c r="H426" s="61" t="str">
        <f>_xlfn.XLOOKUP(Tabla15[[#This Row],[ctapresup]],TBLTIPO[cta],TBLTIPO[Tipo Empleado])</f>
        <v>FIJO</v>
      </c>
      <c r="I426" s="92" t="str">
        <f>_xlfn.XLOOKUP(Tabla15[[#This Row],[cedula]],TCARRERA[CEDULA],TCARRERA[CATEGORIA DEL SERVIDOR],0)</f>
        <v>CARRERA ADMINISTRATIVA</v>
      </c>
      <c r="J4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26" s="61" t="str">
        <f>IF(ISTEXT(Tabla15[[#This Row],[CARRERA]]),Tabla15[[#This Row],[CARRERA]],Tabla15[[#This Row],[STATUS_01]])</f>
        <v>CARRERA ADMINISTRATIVA</v>
      </c>
      <c r="L426" s="78">
        <f>_xlfn.XLOOKUP(Tabla15[[#This Row],[CODIGO]],Tabla20[CODIGO],Tabla20[sbruto])</f>
        <v>22000</v>
      </c>
      <c r="M426" s="82">
        <f>_xlfn.XLOOKUP(Tabla15[[#This Row],[CODIGO]],Tabla20[CODIGO],Tabla20[Otros Descuentos])</f>
        <v>16339.72</v>
      </c>
      <c r="N426" s="78">
        <f>_xlfn.XLOOKUP(Tabla15[[#This Row],[CODIGO]],Tabla20[CODIGO],Tabla20[sneto])</f>
        <v>4360.08</v>
      </c>
      <c r="O426" s="78" t="str">
        <f>_xlfn.XLOOKUP(Tabla15[[#This Row],[CODIGO]],Tabla20[CODIGO],Tabla20[PERIODO])</f>
        <v>08-2023</v>
      </c>
      <c r="P426" s="41">
        <f>Tabla15[[#This Row],[sbruto]]-SUM(Tabla15[[#This Row],[ISR]:[AFP]])-Tabla15[[#This Row],[SNETO]]</f>
        <v>1300.2000000000007</v>
      </c>
      <c r="Q426" s="41">
        <f>_xlfn.XLOOKUP(Tabla15[[#This Row],[CODIGO]],Tabla20[CODIGO],Tabla20[ADP])</f>
        <v>0</v>
      </c>
      <c r="R426" s="61" t="str">
        <f>_xlfn.XLOOKUP(Tabla15[[#This Row],[cedula]],EMPXSEXO[NODOC],EMPXSEXO[GENERO])</f>
        <v>M</v>
      </c>
      <c r="S426" s="61" t="e">
        <f>_xlfn.XLOOKUP(Tabla15[[#This Row],[nomdepto2]],Tabla21[LUGAR],Tabla21[CODLUGAR])</f>
        <v>#REF!</v>
      </c>
      <c r="T426">
        <v>387</v>
      </c>
    </row>
    <row r="427" spans="1:20">
      <c r="A427" s="61" t="s">
        <v>2463</v>
      </c>
      <c r="B427" s="61" t="s">
        <v>1129</v>
      </c>
      <c r="C427" s="61" t="s">
        <v>2493</v>
      </c>
      <c r="D427" s="61" t="str">
        <f>Tabla15[[#This Row],[cedula]]&amp;Tabla15[[#This Row],[prog]]&amp;LEFT(Tabla15[[#This Row],[TIPO]],3)</f>
        <v>0010155185101FIJ</v>
      </c>
      <c r="E427" s="61" t="e">
        <f>_xlfn.XLOOKUP(Tabla15[[#This Row],[CODIGO]],#REF!,#REF!,_xlfn.XLOOKUP(Tabla15[[#This Row],[CODIGO]],Tabla20[CODIGO],Tabla20[nombre],"BUSCAR"))</f>
        <v>#REF!</v>
      </c>
      <c r="F427" s="61" t="e">
        <f>_xlfn.XLOOKUP(Tabla15[[#This Row],[CODIGO]],#REF!,#REF!,_xlfn.XLOOKUP(Tabla15[[#This Row],[CODIGO]],Tabla20[CODIGO],Tabla20[cargo],"BUSCAR"))</f>
        <v>#REF!</v>
      </c>
      <c r="G427" s="110" t="e">
        <f>_xlfn.XLOOKUP(Tabla15[[#This Row],[cedula]],#REF!,#REF!,"X")</f>
        <v>#REF!</v>
      </c>
      <c r="H427" s="61" t="str">
        <f>_xlfn.XLOOKUP(Tabla15[[#This Row],[ctapresup]],TBLTIPO[cta],TBLTIPO[Tipo Empleado])</f>
        <v>FIJO</v>
      </c>
      <c r="I427" s="92" t="str">
        <f>_xlfn.XLOOKUP(Tabla15[[#This Row],[cedula]],TCARRERA[CEDULA],TCARRERA[CATEGORIA DEL SERVIDOR],0)</f>
        <v>CARRERA ADMINISTRATIVA</v>
      </c>
      <c r="J4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27" s="61" t="str">
        <f>IF(ISTEXT(Tabla15[[#This Row],[CARRERA]]),Tabla15[[#This Row],[CARRERA]],Tabla15[[#This Row],[STATUS_01]])</f>
        <v>CARRERA ADMINISTRATIVA</v>
      </c>
      <c r="L427" s="78">
        <f>_xlfn.XLOOKUP(Tabla15[[#This Row],[CODIGO]],Tabla20[CODIGO],Tabla20[sbruto])</f>
        <v>22000</v>
      </c>
      <c r="M427" s="82">
        <f>_xlfn.XLOOKUP(Tabla15[[#This Row],[CODIGO]],Tabla20[CODIGO],Tabla20[Otros Descuentos])</f>
        <v>7808.58</v>
      </c>
      <c r="N427" s="78">
        <f>_xlfn.XLOOKUP(Tabla15[[#This Row],[CODIGO]],Tabla20[CODIGO],Tabla20[sneto])</f>
        <v>12891.22</v>
      </c>
      <c r="O427" s="78" t="str">
        <f>_xlfn.XLOOKUP(Tabla15[[#This Row],[CODIGO]],Tabla20[CODIGO],Tabla20[PERIODO])</f>
        <v>08-2023</v>
      </c>
      <c r="P427" s="41">
        <f>Tabla15[[#This Row],[sbruto]]-SUM(Tabla15[[#This Row],[ISR]:[AFP]])-Tabla15[[#This Row],[SNETO]]</f>
        <v>1300.2000000000007</v>
      </c>
      <c r="Q427" s="41">
        <f>_xlfn.XLOOKUP(Tabla15[[#This Row],[CODIGO]],Tabla20[CODIGO],Tabla20[ADP])</f>
        <v>0</v>
      </c>
      <c r="R427" s="61" t="str">
        <f>_xlfn.XLOOKUP(Tabla15[[#This Row],[cedula]],EMPXSEXO[NODOC],EMPXSEXO[GENERO])</f>
        <v>M</v>
      </c>
      <c r="S427" s="61" t="e">
        <f>_xlfn.XLOOKUP(Tabla15[[#This Row],[nomdepto2]],Tabla21[LUGAR],Tabla21[CODLUGAR])</f>
        <v>#REF!</v>
      </c>
      <c r="T427">
        <v>305</v>
      </c>
    </row>
    <row r="428" spans="1:20">
      <c r="A428" s="61" t="s">
        <v>2463</v>
      </c>
      <c r="B428" s="61" t="s">
        <v>1886</v>
      </c>
      <c r="C428" s="61" t="s">
        <v>2493</v>
      </c>
      <c r="D428" s="61" t="str">
        <f>Tabla15[[#This Row],[cedula]]&amp;Tabla15[[#This Row],[prog]]&amp;LEFT(Tabla15[[#This Row],[TIPO]],3)</f>
        <v>0130038382301FIJ</v>
      </c>
      <c r="E428" s="61" t="e">
        <f>_xlfn.XLOOKUP(Tabla15[[#This Row],[CODIGO]],#REF!,#REF!,_xlfn.XLOOKUP(Tabla15[[#This Row],[CODIGO]],Tabla20[CODIGO],Tabla20[nombre],"BUSCAR"))</f>
        <v>#REF!</v>
      </c>
      <c r="F428" s="61" t="e">
        <f>_xlfn.XLOOKUP(Tabla15[[#This Row],[CODIGO]],#REF!,#REF!,_xlfn.XLOOKUP(Tabla15[[#This Row],[CODIGO]],Tabla20[CODIGO],Tabla20[cargo],"BUSCAR"))</f>
        <v>#REF!</v>
      </c>
      <c r="G428" s="110" t="e">
        <f>_xlfn.XLOOKUP(Tabla15[[#This Row],[cedula]],#REF!,#REF!,"X")</f>
        <v>#REF!</v>
      </c>
      <c r="H428" s="61" t="str">
        <f>_xlfn.XLOOKUP(Tabla15[[#This Row],[ctapresup]],TBLTIPO[cta],TBLTIPO[Tipo Empleado])</f>
        <v>FIJO</v>
      </c>
      <c r="I428" s="92">
        <f>_xlfn.XLOOKUP(Tabla15[[#This Row],[cedula]],TCARRERA[CEDULA],TCARRERA[CATEGORIA DEL SERVIDOR],0)</f>
        <v>0</v>
      </c>
      <c r="J4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28" s="61" t="e">
        <f>IF(ISTEXT(Tabla15[[#This Row],[CARRERA]]),Tabla15[[#This Row],[CARRERA]],Tabla15[[#This Row],[STATUS_01]])</f>
        <v>#REF!</v>
      </c>
      <c r="L428" s="78">
        <f>_xlfn.XLOOKUP(Tabla15[[#This Row],[CODIGO]],Tabla20[CODIGO],Tabla20[sbruto])</f>
        <v>22000</v>
      </c>
      <c r="M428" s="82">
        <f>_xlfn.XLOOKUP(Tabla15[[#This Row],[CODIGO]],Tabla20[CODIGO],Tabla20[Otros Descuentos])</f>
        <v>4355.67</v>
      </c>
      <c r="N428" s="78">
        <f>_xlfn.XLOOKUP(Tabla15[[#This Row],[CODIGO]],Tabla20[CODIGO],Tabla20[sneto])</f>
        <v>16344.13</v>
      </c>
      <c r="O428" s="78" t="str">
        <f>_xlfn.XLOOKUP(Tabla15[[#This Row],[CODIGO]],Tabla20[CODIGO],Tabla20[PERIODO])</f>
        <v>08-2023</v>
      </c>
      <c r="P428" s="41">
        <f>Tabla15[[#This Row],[sbruto]]-SUM(Tabla15[[#This Row],[ISR]:[AFP]])-Tabla15[[#This Row],[SNETO]]</f>
        <v>1300.2000000000007</v>
      </c>
      <c r="Q428" s="41">
        <f>_xlfn.XLOOKUP(Tabla15[[#This Row],[CODIGO]],Tabla20[CODIGO],Tabla20[ADP])</f>
        <v>0</v>
      </c>
      <c r="R428" s="61" t="str">
        <f>_xlfn.XLOOKUP(Tabla15[[#This Row],[cedula]],EMPXSEXO[NODOC],EMPXSEXO[GENERO])</f>
        <v>M</v>
      </c>
      <c r="S428" s="61" t="e">
        <f>_xlfn.XLOOKUP(Tabla15[[#This Row],[nomdepto2]],Tabla21[LUGAR],Tabla21[CODLUGAR])</f>
        <v>#REF!</v>
      </c>
      <c r="T428">
        <v>336</v>
      </c>
    </row>
    <row r="429" spans="1:20">
      <c r="A429" s="61" t="s">
        <v>2463</v>
      </c>
      <c r="B429" s="61" t="s">
        <v>1740</v>
      </c>
      <c r="C429" s="61" t="s">
        <v>2493</v>
      </c>
      <c r="D429" s="61" t="str">
        <f>Tabla15[[#This Row],[cedula]]&amp;Tabla15[[#This Row],[prog]]&amp;LEFT(Tabla15[[#This Row],[TIPO]],3)</f>
        <v>0011541568901FIJ</v>
      </c>
      <c r="E429" s="61" t="e">
        <f>_xlfn.XLOOKUP(Tabla15[[#This Row],[CODIGO]],#REF!,#REF!,_xlfn.XLOOKUP(Tabla15[[#This Row],[CODIGO]],Tabla20[CODIGO],Tabla20[nombre],"BUSCAR"))</f>
        <v>#REF!</v>
      </c>
      <c r="F429" s="61" t="e">
        <f>_xlfn.XLOOKUP(Tabla15[[#This Row],[CODIGO]],#REF!,#REF!,_xlfn.XLOOKUP(Tabla15[[#This Row],[CODIGO]],Tabla20[CODIGO],Tabla20[cargo],"BUSCAR"))</f>
        <v>#REF!</v>
      </c>
      <c r="G429" s="110" t="e">
        <f>_xlfn.XLOOKUP(Tabla15[[#This Row],[cedula]],#REF!,#REF!,"X")</f>
        <v>#REF!</v>
      </c>
      <c r="H429" s="61" t="str">
        <f>_xlfn.XLOOKUP(Tabla15[[#This Row],[ctapresup]],TBLTIPO[cta],TBLTIPO[Tipo Empleado])</f>
        <v>FIJO</v>
      </c>
      <c r="I429" s="92">
        <f>_xlfn.XLOOKUP(Tabla15[[#This Row],[cedula]],TCARRERA[CEDULA],TCARRERA[CATEGORIA DEL SERVIDOR],0)</f>
        <v>0</v>
      </c>
      <c r="J4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29" s="61" t="e">
        <f>IF(ISTEXT(Tabla15[[#This Row],[CARRERA]]),Tabla15[[#This Row],[CARRERA]],Tabla15[[#This Row],[STATUS_01]])</f>
        <v>#REF!</v>
      </c>
      <c r="L429" s="78">
        <f>_xlfn.XLOOKUP(Tabla15[[#This Row],[CODIGO]],Tabla20[CODIGO],Tabla20[sbruto])</f>
        <v>20000</v>
      </c>
      <c r="M429" s="81">
        <f>_xlfn.XLOOKUP(Tabla15[[#This Row],[CODIGO]],Tabla20[CODIGO],Tabla20[Otros Descuentos])</f>
        <v>12863.87</v>
      </c>
      <c r="N429" s="78">
        <f>_xlfn.XLOOKUP(Tabla15[[#This Row],[CODIGO]],Tabla20[CODIGO],Tabla20[sneto])</f>
        <v>5954.13</v>
      </c>
      <c r="O429" s="78" t="str">
        <f>_xlfn.XLOOKUP(Tabla15[[#This Row],[CODIGO]],Tabla20[CODIGO],Tabla20[PERIODO])</f>
        <v>08-2023</v>
      </c>
      <c r="P429" s="41">
        <f>Tabla15[[#This Row],[sbruto]]-SUM(Tabla15[[#This Row],[ISR]:[AFP]])-Tabla15[[#This Row],[SNETO]]</f>
        <v>1182</v>
      </c>
      <c r="Q429" s="41">
        <f>_xlfn.XLOOKUP(Tabla15[[#This Row],[CODIGO]],Tabla20[CODIGO],Tabla20[ADP])</f>
        <v>0</v>
      </c>
      <c r="R429" s="61" t="str">
        <f>_xlfn.XLOOKUP(Tabla15[[#This Row],[cedula]],EMPXSEXO[NODOC],EMPXSEXO[GENERO])</f>
        <v>F</v>
      </c>
      <c r="S429" s="61" t="e">
        <f>_xlfn.XLOOKUP(Tabla15[[#This Row],[nomdepto2]],Tabla21[LUGAR],Tabla21[CODLUGAR])</f>
        <v>#REF!</v>
      </c>
      <c r="T429">
        <v>73</v>
      </c>
    </row>
    <row r="430" spans="1:20">
      <c r="A430" s="61" t="s">
        <v>2463</v>
      </c>
      <c r="B430" s="61" t="s">
        <v>1091</v>
      </c>
      <c r="C430" s="61" t="s">
        <v>2493</v>
      </c>
      <c r="D430" s="61" t="str">
        <f>Tabla15[[#This Row],[cedula]]&amp;Tabla15[[#This Row],[prog]]&amp;LEFT(Tabla15[[#This Row],[TIPO]],3)</f>
        <v>0010352890701FIJ</v>
      </c>
      <c r="E430" s="61" t="e">
        <f>_xlfn.XLOOKUP(Tabla15[[#This Row],[CODIGO]],#REF!,#REF!,_xlfn.XLOOKUP(Tabla15[[#This Row],[CODIGO]],Tabla20[CODIGO],Tabla20[nombre],"BUSCAR"))</f>
        <v>#REF!</v>
      </c>
      <c r="F430" s="61" t="e">
        <f>_xlfn.XLOOKUP(Tabla15[[#This Row],[CODIGO]],#REF!,#REF!,_xlfn.XLOOKUP(Tabla15[[#This Row],[CODIGO]],Tabla20[CODIGO],Tabla20[cargo],"BUSCAR"))</f>
        <v>#REF!</v>
      </c>
      <c r="G430" s="110" t="e">
        <f>_xlfn.XLOOKUP(Tabla15[[#This Row],[cedula]],#REF!,#REF!,"X")</f>
        <v>#REF!</v>
      </c>
      <c r="H430" s="61" t="str">
        <f>_xlfn.XLOOKUP(Tabla15[[#This Row],[ctapresup]],TBLTIPO[cta],TBLTIPO[Tipo Empleado])</f>
        <v>FIJO</v>
      </c>
      <c r="I430" s="92" t="str">
        <f>_xlfn.XLOOKUP(Tabla15[[#This Row],[cedula]],TCARRERA[CEDULA],TCARRERA[CATEGORIA DEL SERVIDOR],0)</f>
        <v>CARRERA ADMINISTRATIVA</v>
      </c>
      <c r="J4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30" s="61" t="str">
        <f>IF(ISTEXT(Tabla15[[#This Row],[CARRERA]]),Tabla15[[#This Row],[CARRERA]],Tabla15[[#This Row],[STATUS_01]])</f>
        <v>CARRERA ADMINISTRATIVA</v>
      </c>
      <c r="L430" s="78">
        <f>_xlfn.XLOOKUP(Tabla15[[#This Row],[CODIGO]],Tabla20[CODIGO],Tabla20[sbruto])</f>
        <v>20000</v>
      </c>
      <c r="M430" s="79">
        <f>_xlfn.XLOOKUP(Tabla15[[#This Row],[CODIGO]],Tabla20[CODIGO],Tabla20[Otros Descuentos])</f>
        <v>10177.219999999999</v>
      </c>
      <c r="N430" s="78">
        <f>_xlfn.XLOOKUP(Tabla15[[#This Row],[CODIGO]],Tabla20[CODIGO],Tabla20[sneto])</f>
        <v>8640.7800000000007</v>
      </c>
      <c r="O430" s="78" t="str">
        <f>_xlfn.XLOOKUP(Tabla15[[#This Row],[CODIGO]],Tabla20[CODIGO],Tabla20[PERIODO])</f>
        <v>08-2023</v>
      </c>
      <c r="P430" s="41">
        <f>Tabla15[[#This Row],[sbruto]]-SUM(Tabla15[[#This Row],[ISR]:[AFP]])-Tabla15[[#This Row],[SNETO]]</f>
        <v>1182</v>
      </c>
      <c r="Q430" s="41">
        <f>_xlfn.XLOOKUP(Tabla15[[#This Row],[CODIGO]],Tabla20[CODIGO],Tabla20[ADP])</f>
        <v>0</v>
      </c>
      <c r="R430" s="61" t="str">
        <f>_xlfn.XLOOKUP(Tabla15[[#This Row],[cedula]],EMPXSEXO[NODOC],EMPXSEXO[GENERO])</f>
        <v>F</v>
      </c>
      <c r="S430" s="61" t="e">
        <f>_xlfn.XLOOKUP(Tabla15[[#This Row],[nomdepto2]],Tabla21[LUGAR],Tabla21[CODLUGAR])</f>
        <v>#REF!</v>
      </c>
      <c r="T430">
        <v>107</v>
      </c>
    </row>
    <row r="431" spans="1:20">
      <c r="A431" s="61" t="s">
        <v>2463</v>
      </c>
      <c r="B431" s="61" t="s">
        <v>1793</v>
      </c>
      <c r="C431" s="61" t="s">
        <v>2493</v>
      </c>
      <c r="D431" s="61" t="str">
        <f>Tabla15[[#This Row],[cedula]]&amp;Tabla15[[#This Row],[prog]]&amp;LEFT(Tabla15[[#This Row],[TIPO]],3)</f>
        <v>0200009165801FIJ</v>
      </c>
      <c r="E431" s="61" t="e">
        <f>_xlfn.XLOOKUP(Tabla15[[#This Row],[CODIGO]],#REF!,#REF!,_xlfn.XLOOKUP(Tabla15[[#This Row],[CODIGO]],Tabla20[CODIGO],Tabla20[nombre],"BUSCAR"))</f>
        <v>#REF!</v>
      </c>
      <c r="F431" s="61" t="e">
        <f>_xlfn.XLOOKUP(Tabla15[[#This Row],[CODIGO]],#REF!,#REF!,_xlfn.XLOOKUP(Tabla15[[#This Row],[CODIGO]],Tabla20[CODIGO],Tabla20[cargo],"BUSCAR"))</f>
        <v>#REF!</v>
      </c>
      <c r="G431" s="110" t="e">
        <f>_xlfn.XLOOKUP(Tabla15[[#This Row],[cedula]],#REF!,#REF!,"X")</f>
        <v>#REF!</v>
      </c>
      <c r="H431" s="61" t="str">
        <f>_xlfn.XLOOKUP(Tabla15[[#This Row],[ctapresup]],TBLTIPO[cta],TBLTIPO[Tipo Empleado])</f>
        <v>FIJO</v>
      </c>
      <c r="I431" s="92">
        <f>_xlfn.XLOOKUP(Tabla15[[#This Row],[cedula]],TCARRERA[CEDULA],TCARRERA[CATEGORIA DEL SERVIDOR],0)</f>
        <v>0</v>
      </c>
      <c r="J4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31" s="61" t="e">
        <f>IF(ISTEXT(Tabla15[[#This Row],[CARRERA]]),Tabla15[[#This Row],[CARRERA]],Tabla15[[#This Row],[STATUS_01]])</f>
        <v>#REF!</v>
      </c>
      <c r="L431" s="78">
        <f>_xlfn.XLOOKUP(Tabla15[[#This Row],[CODIGO]],Tabla20[CODIGO],Tabla20[sbruto])</f>
        <v>20000</v>
      </c>
      <c r="M431" s="82">
        <f>_xlfn.XLOOKUP(Tabla15[[#This Row],[CODIGO]],Tabla20[CODIGO],Tabla20[Otros Descuentos])</f>
        <v>9405.67</v>
      </c>
      <c r="N431" s="78">
        <f>_xlfn.XLOOKUP(Tabla15[[#This Row],[CODIGO]],Tabla20[CODIGO],Tabla20[sneto])</f>
        <v>9412.33</v>
      </c>
      <c r="O431" s="78" t="str">
        <f>_xlfn.XLOOKUP(Tabla15[[#This Row],[CODIGO]],Tabla20[CODIGO],Tabla20[PERIODO])</f>
        <v>08-2023</v>
      </c>
      <c r="P431" s="41">
        <f>Tabla15[[#This Row],[sbruto]]-SUM(Tabla15[[#This Row],[ISR]:[AFP]])-Tabla15[[#This Row],[SNETO]]</f>
        <v>1182</v>
      </c>
      <c r="Q431" s="41">
        <f>_xlfn.XLOOKUP(Tabla15[[#This Row],[CODIGO]],Tabla20[CODIGO],Tabla20[ADP])</f>
        <v>0</v>
      </c>
      <c r="R431" s="61" t="str">
        <f>_xlfn.XLOOKUP(Tabla15[[#This Row],[cedula]],EMPXSEXO[NODOC],EMPXSEXO[GENERO])</f>
        <v>M</v>
      </c>
      <c r="S431" s="61" t="e">
        <f>_xlfn.XLOOKUP(Tabla15[[#This Row],[nomdepto2]],Tabla21[LUGAR],Tabla21[CODLUGAR])</f>
        <v>#REF!</v>
      </c>
      <c r="T431">
        <v>167</v>
      </c>
    </row>
    <row r="432" spans="1:20">
      <c r="A432" s="61" t="s">
        <v>2463</v>
      </c>
      <c r="B432" s="61" t="s">
        <v>1802</v>
      </c>
      <c r="C432" s="61" t="s">
        <v>2493</v>
      </c>
      <c r="D432" s="61" t="str">
        <f>Tabla15[[#This Row],[cedula]]&amp;Tabla15[[#This Row],[prog]]&amp;LEFT(Tabla15[[#This Row],[TIPO]],3)</f>
        <v>0011887168001FIJ</v>
      </c>
      <c r="E432" s="61" t="e">
        <f>_xlfn.XLOOKUP(Tabla15[[#This Row],[CODIGO]],#REF!,#REF!,_xlfn.XLOOKUP(Tabla15[[#This Row],[CODIGO]],Tabla20[CODIGO],Tabla20[nombre],"BUSCAR"))</f>
        <v>#REF!</v>
      </c>
      <c r="F432" s="61" t="e">
        <f>_xlfn.XLOOKUP(Tabla15[[#This Row],[CODIGO]],#REF!,#REF!,_xlfn.XLOOKUP(Tabla15[[#This Row],[CODIGO]],Tabla20[CODIGO],Tabla20[cargo],"BUSCAR"))</f>
        <v>#REF!</v>
      </c>
      <c r="G432" s="110" t="e">
        <f>_xlfn.XLOOKUP(Tabla15[[#This Row],[cedula]],#REF!,#REF!,"X")</f>
        <v>#REF!</v>
      </c>
      <c r="H432" s="61" t="str">
        <f>_xlfn.XLOOKUP(Tabla15[[#This Row],[ctapresup]],TBLTIPO[cta],TBLTIPO[Tipo Empleado])</f>
        <v>FIJO</v>
      </c>
      <c r="I432" s="92">
        <f>_xlfn.XLOOKUP(Tabla15[[#This Row],[cedula]],TCARRERA[CEDULA],TCARRERA[CATEGORIA DEL SERVIDOR],0)</f>
        <v>0</v>
      </c>
      <c r="J4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32" s="61" t="e">
        <f>IF(ISTEXT(Tabla15[[#This Row],[CARRERA]]),Tabla15[[#This Row],[CARRERA]],Tabla15[[#This Row],[STATUS_01]])</f>
        <v>#REF!</v>
      </c>
      <c r="L432" s="78">
        <f>_xlfn.XLOOKUP(Tabla15[[#This Row],[CODIGO]],Tabla20[CODIGO],Tabla20[sbruto])</f>
        <v>20000</v>
      </c>
      <c r="M432" s="82">
        <f>_xlfn.XLOOKUP(Tabla15[[#This Row],[CODIGO]],Tabla20[CODIGO],Tabla20[Otros Descuentos])</f>
        <v>14883.83</v>
      </c>
      <c r="N432" s="78">
        <f>_xlfn.XLOOKUP(Tabla15[[#This Row],[CODIGO]],Tabla20[CODIGO],Tabla20[sneto])</f>
        <v>3934.17</v>
      </c>
      <c r="O432" s="78" t="str">
        <f>_xlfn.XLOOKUP(Tabla15[[#This Row],[CODIGO]],Tabla20[CODIGO],Tabla20[PERIODO])</f>
        <v>08-2023</v>
      </c>
      <c r="P432" s="41">
        <f>Tabla15[[#This Row],[sbruto]]-SUM(Tabla15[[#This Row],[ISR]:[AFP]])-Tabla15[[#This Row],[SNETO]]</f>
        <v>1182</v>
      </c>
      <c r="Q432" s="41">
        <f>_xlfn.XLOOKUP(Tabla15[[#This Row],[CODIGO]],Tabla20[CODIGO],Tabla20[ADP])</f>
        <v>0</v>
      </c>
      <c r="R432" s="61" t="str">
        <f>_xlfn.XLOOKUP(Tabla15[[#This Row],[cedula]],EMPXSEXO[NODOC],EMPXSEXO[GENERO])</f>
        <v>M</v>
      </c>
      <c r="S432" s="61" t="e">
        <f>_xlfn.XLOOKUP(Tabla15[[#This Row],[nomdepto2]],Tabla21[LUGAR],Tabla21[CODLUGAR])</f>
        <v>#REF!</v>
      </c>
      <c r="T432">
        <v>183</v>
      </c>
    </row>
    <row r="433" spans="1:20">
      <c r="A433" s="61" t="s">
        <v>2463</v>
      </c>
      <c r="B433" s="61" t="s">
        <v>1850</v>
      </c>
      <c r="C433" s="61" t="s">
        <v>2493</v>
      </c>
      <c r="D433" s="61" t="str">
        <f>Tabla15[[#This Row],[cedula]]&amp;Tabla15[[#This Row],[prog]]&amp;LEFT(Tabla15[[#This Row],[TIPO]],3)</f>
        <v>0010264807801FIJ</v>
      </c>
      <c r="E433" s="61" t="e">
        <f>_xlfn.XLOOKUP(Tabla15[[#This Row],[CODIGO]],#REF!,#REF!,_xlfn.XLOOKUP(Tabla15[[#This Row],[CODIGO]],Tabla20[CODIGO],Tabla20[nombre],"BUSCAR"))</f>
        <v>#REF!</v>
      </c>
      <c r="F433" s="61" t="e">
        <f>_xlfn.XLOOKUP(Tabla15[[#This Row],[CODIGO]],#REF!,#REF!,_xlfn.XLOOKUP(Tabla15[[#This Row],[CODIGO]],Tabla20[CODIGO],Tabla20[cargo],"BUSCAR"))</f>
        <v>#REF!</v>
      </c>
      <c r="G433" s="110" t="e">
        <f>_xlfn.XLOOKUP(Tabla15[[#This Row],[cedula]],#REF!,#REF!,"X")</f>
        <v>#REF!</v>
      </c>
      <c r="H433" s="61" t="str">
        <f>_xlfn.XLOOKUP(Tabla15[[#This Row],[ctapresup]],TBLTIPO[cta],TBLTIPO[Tipo Empleado])</f>
        <v>FIJO</v>
      </c>
      <c r="I433" s="92">
        <f>_xlfn.XLOOKUP(Tabla15[[#This Row],[cedula]],TCARRERA[CEDULA],TCARRERA[CATEGORIA DEL SERVIDOR],0)</f>
        <v>0</v>
      </c>
      <c r="J4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33" s="61" t="e">
        <f>IF(ISTEXT(Tabla15[[#This Row],[CARRERA]]),Tabla15[[#This Row],[CARRERA]],Tabla15[[#This Row],[STATUS_01]])</f>
        <v>#REF!</v>
      </c>
      <c r="L433" s="78">
        <f>_xlfn.XLOOKUP(Tabla15[[#This Row],[CODIGO]],Tabla20[CODIGO],Tabla20[sbruto])</f>
        <v>20000</v>
      </c>
      <c r="M433" s="79">
        <f>_xlfn.XLOOKUP(Tabla15[[#This Row],[CODIGO]],Tabla20[CODIGO],Tabla20[Otros Descuentos])</f>
        <v>8609.7900000000009</v>
      </c>
      <c r="N433" s="78">
        <f>_xlfn.XLOOKUP(Tabla15[[#This Row],[CODIGO]],Tabla20[CODIGO],Tabla20[sneto])</f>
        <v>10208.209999999999</v>
      </c>
      <c r="O433" s="78" t="str">
        <f>_xlfn.XLOOKUP(Tabla15[[#This Row],[CODIGO]],Tabla20[CODIGO],Tabla20[PERIODO])</f>
        <v>08-2023</v>
      </c>
      <c r="P433" s="41">
        <f>Tabla15[[#This Row],[sbruto]]-SUM(Tabla15[[#This Row],[ISR]:[AFP]])-Tabla15[[#This Row],[SNETO]]</f>
        <v>1182</v>
      </c>
      <c r="Q433" s="41">
        <f>_xlfn.XLOOKUP(Tabla15[[#This Row],[CODIGO]],Tabla20[CODIGO],Tabla20[ADP])</f>
        <v>0</v>
      </c>
      <c r="R433" s="61" t="str">
        <f>_xlfn.XLOOKUP(Tabla15[[#This Row],[cedula]],EMPXSEXO[NODOC],EMPXSEXO[GENERO])</f>
        <v>F</v>
      </c>
      <c r="S433" s="61" t="e">
        <f>_xlfn.XLOOKUP(Tabla15[[#This Row],[nomdepto2]],Tabla21[LUGAR],Tabla21[CODLUGAR])</f>
        <v>#REF!</v>
      </c>
      <c r="T433">
        <v>268</v>
      </c>
    </row>
    <row r="434" spans="1:20">
      <c r="A434" s="61" t="s">
        <v>2463</v>
      </c>
      <c r="B434" s="61" t="s">
        <v>1119</v>
      </c>
      <c r="C434" s="61" t="s">
        <v>2493</v>
      </c>
      <c r="D434" s="61" t="str">
        <f>Tabla15[[#This Row],[cedula]]&amp;Tabla15[[#This Row],[prog]]&amp;LEFT(Tabla15[[#This Row],[TIPO]],3)</f>
        <v>0011767798901FIJ</v>
      </c>
      <c r="E434" s="61" t="e">
        <f>_xlfn.XLOOKUP(Tabla15[[#This Row],[CODIGO]],#REF!,#REF!,_xlfn.XLOOKUP(Tabla15[[#This Row],[CODIGO]],Tabla20[CODIGO],Tabla20[nombre],"BUSCAR"))</f>
        <v>#REF!</v>
      </c>
      <c r="F434" s="61" t="e">
        <f>_xlfn.XLOOKUP(Tabla15[[#This Row],[CODIGO]],#REF!,#REF!,_xlfn.XLOOKUP(Tabla15[[#This Row],[CODIGO]],Tabla20[CODIGO],Tabla20[cargo],"BUSCAR"))</f>
        <v>#REF!</v>
      </c>
      <c r="G434" s="110" t="e">
        <f>_xlfn.XLOOKUP(Tabla15[[#This Row],[cedula]],#REF!,#REF!,"X")</f>
        <v>#REF!</v>
      </c>
      <c r="H434" s="61" t="str">
        <f>_xlfn.XLOOKUP(Tabla15[[#This Row],[ctapresup]],TBLTIPO[cta],TBLTIPO[Tipo Empleado])</f>
        <v>FIJO</v>
      </c>
      <c r="I434" s="92" t="str">
        <f>_xlfn.XLOOKUP(Tabla15[[#This Row],[cedula]],TCARRERA[CEDULA],TCARRERA[CATEGORIA DEL SERVIDOR],0)</f>
        <v>CARRERA ADMINISTRATIVA</v>
      </c>
      <c r="J4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34" s="61" t="str">
        <f>IF(ISTEXT(Tabla15[[#This Row],[CARRERA]]),Tabla15[[#This Row],[CARRERA]],Tabla15[[#This Row],[STATUS_01]])</f>
        <v>CARRERA ADMINISTRATIVA</v>
      </c>
      <c r="L434" s="78">
        <f>_xlfn.XLOOKUP(Tabla15[[#This Row],[CODIGO]],Tabla20[CODIGO],Tabla20[sbruto])</f>
        <v>20000</v>
      </c>
      <c r="M434" s="82">
        <f>_xlfn.XLOOKUP(Tabla15[[#This Row],[CODIGO]],Tabla20[CODIGO],Tabla20[Otros Descuentos])</f>
        <v>14846.89</v>
      </c>
      <c r="N434" s="78">
        <f>_xlfn.XLOOKUP(Tabla15[[#This Row],[CODIGO]],Tabla20[CODIGO],Tabla20[sneto])</f>
        <v>3971.11</v>
      </c>
      <c r="O434" s="78" t="str">
        <f>_xlfn.XLOOKUP(Tabla15[[#This Row],[CODIGO]],Tabla20[CODIGO],Tabla20[PERIODO])</f>
        <v>08-2023</v>
      </c>
      <c r="P434" s="41">
        <f>Tabla15[[#This Row],[sbruto]]-SUM(Tabla15[[#This Row],[ISR]:[AFP]])-Tabla15[[#This Row],[SNETO]]</f>
        <v>1182</v>
      </c>
      <c r="Q434" s="41">
        <f>_xlfn.XLOOKUP(Tabla15[[#This Row],[CODIGO]],Tabla20[CODIGO],Tabla20[ADP])</f>
        <v>0</v>
      </c>
      <c r="R434" s="61" t="str">
        <f>_xlfn.XLOOKUP(Tabla15[[#This Row],[cedula]],EMPXSEXO[NODOC],EMPXSEXO[GENERO])</f>
        <v>F</v>
      </c>
      <c r="S434" s="61" t="e">
        <f>_xlfn.XLOOKUP(Tabla15[[#This Row],[nomdepto2]],Tabla21[LUGAR],Tabla21[CODLUGAR])</f>
        <v>#REF!</v>
      </c>
      <c r="T434">
        <v>273</v>
      </c>
    </row>
    <row r="435" spans="1:20">
      <c r="A435" s="61" t="s">
        <v>2463</v>
      </c>
      <c r="B435" s="61" t="s">
        <v>1871</v>
      </c>
      <c r="C435" s="61" t="s">
        <v>2493</v>
      </c>
      <c r="D435" s="61" t="str">
        <f>Tabla15[[#This Row],[cedula]]&amp;Tabla15[[#This Row],[prog]]&amp;LEFT(Tabla15[[#This Row],[TIPO]],3)</f>
        <v>0010010460301FIJ</v>
      </c>
      <c r="E435" s="61" t="e">
        <f>_xlfn.XLOOKUP(Tabla15[[#This Row],[CODIGO]],#REF!,#REF!,_xlfn.XLOOKUP(Tabla15[[#This Row],[CODIGO]],Tabla20[CODIGO],Tabla20[nombre],"BUSCAR"))</f>
        <v>#REF!</v>
      </c>
      <c r="F435" s="61" t="e">
        <f>_xlfn.XLOOKUP(Tabla15[[#This Row],[CODIGO]],#REF!,#REF!,_xlfn.XLOOKUP(Tabla15[[#This Row],[CODIGO]],Tabla20[CODIGO],Tabla20[cargo],"BUSCAR"))</f>
        <v>#REF!</v>
      </c>
      <c r="G435" s="110" t="e">
        <f>_xlfn.XLOOKUP(Tabla15[[#This Row],[cedula]],#REF!,#REF!,"X")</f>
        <v>#REF!</v>
      </c>
      <c r="H435" s="61" t="str">
        <f>_xlfn.XLOOKUP(Tabla15[[#This Row],[ctapresup]],TBLTIPO[cta],TBLTIPO[Tipo Empleado])</f>
        <v>FIJO</v>
      </c>
      <c r="I435" s="92">
        <f>_xlfn.XLOOKUP(Tabla15[[#This Row],[cedula]],TCARRERA[CEDULA],TCARRERA[CATEGORIA DEL SERVIDOR],0)</f>
        <v>0</v>
      </c>
      <c r="J4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35" s="61" t="e">
        <f>IF(ISTEXT(Tabla15[[#This Row],[CARRERA]]),Tabla15[[#This Row],[CARRERA]],Tabla15[[#This Row],[STATUS_01]])</f>
        <v>#REF!</v>
      </c>
      <c r="L435" s="78">
        <f>_xlfn.XLOOKUP(Tabla15[[#This Row],[CODIGO]],Tabla20[CODIGO],Tabla20[sbruto])</f>
        <v>20000</v>
      </c>
      <c r="M435" s="82">
        <f>_xlfn.XLOOKUP(Tabla15[[#This Row],[CODIGO]],Tabla20[CODIGO],Tabla20[Otros Descuentos])</f>
        <v>2993</v>
      </c>
      <c r="N435" s="78">
        <f>_xlfn.XLOOKUP(Tabla15[[#This Row],[CODIGO]],Tabla20[CODIGO],Tabla20[sneto])</f>
        <v>15825</v>
      </c>
      <c r="O435" s="78" t="str">
        <f>_xlfn.XLOOKUP(Tabla15[[#This Row],[CODIGO]],Tabla20[CODIGO],Tabla20[PERIODO])</f>
        <v>08-2023</v>
      </c>
      <c r="P435" s="41">
        <f>Tabla15[[#This Row],[sbruto]]-SUM(Tabla15[[#This Row],[ISR]:[AFP]])-Tabla15[[#This Row],[SNETO]]</f>
        <v>1182</v>
      </c>
      <c r="Q435" s="41">
        <f>_xlfn.XLOOKUP(Tabla15[[#This Row],[CODIGO]],Tabla20[CODIGO],Tabla20[ADP])</f>
        <v>0</v>
      </c>
      <c r="R435" s="61" t="str">
        <f>_xlfn.XLOOKUP(Tabla15[[#This Row],[cedula]],EMPXSEXO[NODOC],EMPXSEXO[GENERO])</f>
        <v>F</v>
      </c>
      <c r="S435" s="61" t="e">
        <f>_xlfn.XLOOKUP(Tabla15[[#This Row],[nomdepto2]],Tabla21[LUGAR],Tabla21[CODLUGAR])</f>
        <v>#REF!</v>
      </c>
      <c r="T435">
        <v>315</v>
      </c>
    </row>
    <row r="436" spans="1:20">
      <c r="A436" s="61" t="s">
        <v>2463</v>
      </c>
      <c r="B436" s="61" t="s">
        <v>3441</v>
      </c>
      <c r="C436" s="61" t="s">
        <v>2493</v>
      </c>
      <c r="D436" s="61" t="str">
        <f>Tabla15[[#This Row],[cedula]]&amp;Tabla15[[#This Row],[prog]]&amp;LEFT(Tabla15[[#This Row],[TIPO]],3)</f>
        <v>2240031518401FIJ</v>
      </c>
      <c r="E436" s="61" t="e">
        <f>_xlfn.XLOOKUP(Tabla15[[#This Row],[CODIGO]],#REF!,#REF!,_xlfn.XLOOKUP(Tabla15[[#This Row],[CODIGO]],Tabla20[CODIGO],Tabla20[nombre],"BUSCAR"))</f>
        <v>#REF!</v>
      </c>
      <c r="F436" s="61" t="e">
        <f>_xlfn.XLOOKUP(Tabla15[[#This Row],[CODIGO]],#REF!,#REF!,_xlfn.XLOOKUP(Tabla15[[#This Row],[CODIGO]],Tabla20[CODIGO],Tabla20[cargo],"BUSCAR"))</f>
        <v>#REF!</v>
      </c>
      <c r="G436" s="110" t="e">
        <f>_xlfn.XLOOKUP(Tabla15[[#This Row],[cedula]],#REF!,#REF!,"X")</f>
        <v>#REF!</v>
      </c>
      <c r="H436" s="61" t="str">
        <f>_xlfn.XLOOKUP(Tabla15[[#This Row],[ctapresup]],TBLTIPO[cta],TBLTIPO[Tipo Empleado])</f>
        <v>FIJO</v>
      </c>
      <c r="I436" s="92">
        <f>_xlfn.XLOOKUP(Tabla15[[#This Row],[cedula]],TCARRERA[CEDULA],TCARRERA[CATEGORIA DEL SERVIDOR],0)</f>
        <v>0</v>
      </c>
      <c r="J4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36" s="61" t="e">
        <f>IF(ISTEXT(Tabla15[[#This Row],[CARRERA]]),Tabla15[[#This Row],[CARRERA]],Tabla15[[#This Row],[STATUS_01]])</f>
        <v>#REF!</v>
      </c>
      <c r="L436" s="78">
        <f>_xlfn.XLOOKUP(Tabla15[[#This Row],[CODIGO]],Tabla20[CODIGO],Tabla20[sbruto])</f>
        <v>18000</v>
      </c>
      <c r="M436" s="82">
        <f>_xlfn.XLOOKUP(Tabla15[[#This Row],[CODIGO]],Tabla20[CODIGO],Tabla20[Otros Descuentos])</f>
        <v>25</v>
      </c>
      <c r="N436" s="78">
        <f>_xlfn.XLOOKUP(Tabla15[[#This Row],[CODIGO]],Tabla20[CODIGO],Tabla20[sneto])</f>
        <v>16911.2</v>
      </c>
      <c r="O436" s="78" t="str">
        <f>_xlfn.XLOOKUP(Tabla15[[#This Row],[CODIGO]],Tabla20[CODIGO],Tabla20[PERIODO])</f>
        <v>08-2023</v>
      </c>
      <c r="P436" s="41">
        <f>Tabla15[[#This Row],[sbruto]]-SUM(Tabla15[[#This Row],[ISR]:[AFP]])-Tabla15[[#This Row],[SNETO]]</f>
        <v>1063.7999999999993</v>
      </c>
      <c r="Q436" s="41">
        <f>_xlfn.XLOOKUP(Tabla15[[#This Row],[CODIGO]],Tabla20[CODIGO],Tabla20[ADP])</f>
        <v>0</v>
      </c>
      <c r="R436" s="61" t="str">
        <f>_xlfn.XLOOKUP(Tabla15[[#This Row],[cedula]],EMPXSEXO[NODOC],EMPXSEXO[GENERO])</f>
        <v>F</v>
      </c>
      <c r="S436" s="61" t="e">
        <f>_xlfn.XLOOKUP(Tabla15[[#This Row],[nomdepto2]],Tabla21[LUGAR],Tabla21[CODLUGAR])</f>
        <v>#REF!</v>
      </c>
      <c r="T436">
        <v>151</v>
      </c>
    </row>
    <row r="437" spans="1:20">
      <c r="A437" s="61" t="s">
        <v>2463</v>
      </c>
      <c r="B437" s="61" t="s">
        <v>2568</v>
      </c>
      <c r="C437" s="61" t="s">
        <v>2493</v>
      </c>
      <c r="D437" s="61" t="str">
        <f>Tabla15[[#This Row],[cedula]]&amp;Tabla15[[#This Row],[prog]]&amp;LEFT(Tabla15[[#This Row],[TIPO]],3)</f>
        <v>0011363972801FIJ</v>
      </c>
      <c r="E437" s="61" t="e">
        <f>_xlfn.XLOOKUP(Tabla15[[#This Row],[CODIGO]],#REF!,#REF!,_xlfn.XLOOKUP(Tabla15[[#This Row],[CODIGO]],Tabla20[CODIGO],Tabla20[nombre],"BUSCAR"))</f>
        <v>#REF!</v>
      </c>
      <c r="F437" s="61" t="e">
        <f>_xlfn.XLOOKUP(Tabla15[[#This Row],[CODIGO]],#REF!,#REF!,_xlfn.XLOOKUP(Tabla15[[#This Row],[CODIGO]],Tabla20[CODIGO],Tabla20[cargo],"BUSCAR"))</f>
        <v>#REF!</v>
      </c>
      <c r="G437" s="110" t="e">
        <f>_xlfn.XLOOKUP(Tabla15[[#This Row],[cedula]],#REF!,#REF!,"X")</f>
        <v>#REF!</v>
      </c>
      <c r="H437" s="61" t="str">
        <f>_xlfn.XLOOKUP(Tabla15[[#This Row],[ctapresup]],TBLTIPO[cta],TBLTIPO[Tipo Empleado])</f>
        <v>FIJO</v>
      </c>
      <c r="I437" s="92">
        <f>_xlfn.XLOOKUP(Tabla15[[#This Row],[cedula]],TCARRERA[CEDULA],TCARRERA[CATEGORIA DEL SERVIDOR],0)</f>
        <v>0</v>
      </c>
      <c r="J4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37" s="61" t="e">
        <f>IF(ISTEXT(Tabla15[[#This Row],[CARRERA]]),Tabla15[[#This Row],[CARRERA]],Tabla15[[#This Row],[STATUS_01]])</f>
        <v>#REF!</v>
      </c>
      <c r="L437" s="78">
        <f>_xlfn.XLOOKUP(Tabla15[[#This Row],[CODIGO]],Tabla20[CODIGO],Tabla20[sbruto])</f>
        <v>17000</v>
      </c>
      <c r="M437" s="80">
        <f>_xlfn.XLOOKUP(Tabla15[[#This Row],[CODIGO]],Tabla20[CODIGO],Tabla20[Otros Descuentos])</f>
        <v>4747.25</v>
      </c>
      <c r="N437" s="78">
        <f>_xlfn.XLOOKUP(Tabla15[[#This Row],[CODIGO]],Tabla20[CODIGO],Tabla20[sneto])</f>
        <v>11248.05</v>
      </c>
      <c r="O437" s="78" t="str">
        <f>_xlfn.XLOOKUP(Tabla15[[#This Row],[CODIGO]],Tabla20[CODIGO],Tabla20[PERIODO])</f>
        <v>08-2023</v>
      </c>
      <c r="P437" s="41">
        <f>Tabla15[[#This Row],[sbruto]]-SUM(Tabla15[[#This Row],[ISR]:[AFP]])-Tabla15[[#This Row],[SNETO]]</f>
        <v>1004.7000000000007</v>
      </c>
      <c r="Q437" s="41">
        <f>_xlfn.XLOOKUP(Tabla15[[#This Row],[CODIGO]],Tabla20[CODIGO],Tabla20[ADP])</f>
        <v>0</v>
      </c>
      <c r="R437" s="61" t="str">
        <f>_xlfn.XLOOKUP(Tabla15[[#This Row],[cedula]],EMPXSEXO[NODOC],EMPXSEXO[GENERO])</f>
        <v>F</v>
      </c>
      <c r="S437" s="61" t="e">
        <f>_xlfn.XLOOKUP(Tabla15[[#This Row],[nomdepto2]],Tabla21[LUGAR],Tabla21[CODLUGAR])</f>
        <v>#REF!</v>
      </c>
      <c r="T437">
        <v>47</v>
      </c>
    </row>
    <row r="438" spans="1:20">
      <c r="A438" s="61" t="s">
        <v>2463</v>
      </c>
      <c r="B438" s="61" t="s">
        <v>2707</v>
      </c>
      <c r="C438" s="61" t="s">
        <v>2493</v>
      </c>
      <c r="D438" s="61" t="str">
        <f>Tabla15[[#This Row],[cedula]]&amp;Tabla15[[#This Row],[prog]]&amp;LEFT(Tabla15[[#This Row],[TIPO]],3)</f>
        <v>0011096857501FIJ</v>
      </c>
      <c r="E438" s="61" t="e">
        <f>_xlfn.XLOOKUP(Tabla15[[#This Row],[CODIGO]],#REF!,#REF!,_xlfn.XLOOKUP(Tabla15[[#This Row],[CODIGO]],Tabla20[CODIGO],Tabla20[nombre],"BUSCAR"))</f>
        <v>#REF!</v>
      </c>
      <c r="F438" s="61" t="e">
        <f>_xlfn.XLOOKUP(Tabla15[[#This Row],[CODIGO]],#REF!,#REF!,_xlfn.XLOOKUP(Tabla15[[#This Row],[CODIGO]],Tabla20[CODIGO],Tabla20[cargo],"BUSCAR"))</f>
        <v>#REF!</v>
      </c>
      <c r="G438" s="110" t="e">
        <f>_xlfn.XLOOKUP(Tabla15[[#This Row],[cedula]],#REF!,#REF!,"X")</f>
        <v>#REF!</v>
      </c>
      <c r="H438" s="61" t="str">
        <f>_xlfn.XLOOKUP(Tabla15[[#This Row],[ctapresup]],TBLTIPO[cta],TBLTIPO[Tipo Empleado])</f>
        <v>FIJO</v>
      </c>
      <c r="I438" s="92">
        <f>_xlfn.XLOOKUP(Tabla15[[#This Row],[cedula]],TCARRERA[CEDULA],TCARRERA[CATEGORIA DEL SERVIDOR],0)</f>
        <v>0</v>
      </c>
      <c r="J4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38" s="61" t="e">
        <f>IF(ISTEXT(Tabla15[[#This Row],[CARRERA]]),Tabla15[[#This Row],[CARRERA]],Tabla15[[#This Row],[STATUS_01]])</f>
        <v>#REF!</v>
      </c>
      <c r="L438" s="78">
        <f>_xlfn.XLOOKUP(Tabla15[[#This Row],[CODIGO]],Tabla20[CODIGO],Tabla20[sbruto])</f>
        <v>17000</v>
      </c>
      <c r="M438" s="81">
        <f>_xlfn.XLOOKUP(Tabla15[[#This Row],[CODIGO]],Tabla20[CODIGO],Tabla20[Otros Descuentos])</f>
        <v>1571</v>
      </c>
      <c r="N438" s="78">
        <f>_xlfn.XLOOKUP(Tabla15[[#This Row],[CODIGO]],Tabla20[CODIGO],Tabla20[sneto])</f>
        <v>14424.3</v>
      </c>
      <c r="O438" s="78" t="str">
        <f>_xlfn.XLOOKUP(Tabla15[[#This Row],[CODIGO]],Tabla20[CODIGO],Tabla20[PERIODO])</f>
        <v>08-2023</v>
      </c>
      <c r="P438" s="41">
        <f>Tabla15[[#This Row],[sbruto]]-SUM(Tabla15[[#This Row],[ISR]:[AFP]])-Tabla15[[#This Row],[SNETO]]</f>
        <v>1004.7000000000007</v>
      </c>
      <c r="Q438" s="41">
        <f>_xlfn.XLOOKUP(Tabla15[[#This Row],[CODIGO]],Tabla20[CODIGO],Tabla20[ADP])</f>
        <v>0</v>
      </c>
      <c r="R438" s="61" t="str">
        <f>_xlfn.XLOOKUP(Tabla15[[#This Row],[cedula]],EMPXSEXO[NODOC],EMPXSEXO[GENERO])</f>
        <v>F</v>
      </c>
      <c r="S438" s="61" t="e">
        <f>_xlfn.XLOOKUP(Tabla15[[#This Row],[nomdepto2]],Tabla21[LUGAR],Tabla21[CODLUGAR])</f>
        <v>#REF!</v>
      </c>
      <c r="T438">
        <v>240</v>
      </c>
    </row>
    <row r="439" spans="1:20">
      <c r="A439" s="61" t="s">
        <v>2463</v>
      </c>
      <c r="B439" s="61" t="s">
        <v>2567</v>
      </c>
      <c r="C439" s="61" t="s">
        <v>2493</v>
      </c>
      <c r="D439" s="61" t="str">
        <f>Tabla15[[#This Row],[cedula]]&amp;Tabla15[[#This Row],[prog]]&amp;LEFT(Tabla15[[#This Row],[TIPO]],3)</f>
        <v>0010722691201FIJ</v>
      </c>
      <c r="E439" s="61" t="e">
        <f>_xlfn.XLOOKUP(Tabla15[[#This Row],[CODIGO]],#REF!,#REF!,_xlfn.XLOOKUP(Tabla15[[#This Row],[CODIGO]],Tabla20[CODIGO],Tabla20[nombre],"BUSCAR"))</f>
        <v>#REF!</v>
      </c>
      <c r="F439" s="61" t="e">
        <f>_xlfn.XLOOKUP(Tabla15[[#This Row],[CODIGO]],#REF!,#REF!,_xlfn.XLOOKUP(Tabla15[[#This Row],[CODIGO]],Tabla20[CODIGO],Tabla20[cargo],"BUSCAR"))</f>
        <v>#REF!</v>
      </c>
      <c r="G439" s="110" t="e">
        <f>_xlfn.XLOOKUP(Tabla15[[#This Row],[cedula]],#REF!,#REF!,"X")</f>
        <v>#REF!</v>
      </c>
      <c r="H439" s="61" t="str">
        <f>_xlfn.XLOOKUP(Tabla15[[#This Row],[ctapresup]],TBLTIPO[cta],TBLTIPO[Tipo Empleado])</f>
        <v>FIJO</v>
      </c>
      <c r="I439" s="92">
        <f>_xlfn.XLOOKUP(Tabla15[[#This Row],[cedula]],TCARRERA[CEDULA],TCARRERA[CATEGORIA DEL SERVIDOR],0)</f>
        <v>0</v>
      </c>
      <c r="J4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39" s="61" t="e">
        <f>IF(ISTEXT(Tabla15[[#This Row],[CARRERA]]),Tabla15[[#This Row],[CARRERA]],Tabla15[[#This Row],[STATUS_01]])</f>
        <v>#REF!</v>
      </c>
      <c r="L439" s="78">
        <f>_xlfn.XLOOKUP(Tabla15[[#This Row],[CODIGO]],Tabla20[CODIGO],Tabla20[sbruto])</f>
        <v>17000</v>
      </c>
      <c r="M439" s="82">
        <f>_xlfn.XLOOKUP(Tabla15[[#This Row],[CODIGO]],Tabla20[CODIGO],Tabla20[Otros Descuentos])</f>
        <v>6071</v>
      </c>
      <c r="N439" s="78">
        <f>_xlfn.XLOOKUP(Tabla15[[#This Row],[CODIGO]],Tabla20[CODIGO],Tabla20[sneto])</f>
        <v>9924.2999999999993</v>
      </c>
      <c r="O439" s="78" t="str">
        <f>_xlfn.XLOOKUP(Tabla15[[#This Row],[CODIGO]],Tabla20[CODIGO],Tabla20[PERIODO])</f>
        <v>08-2023</v>
      </c>
      <c r="P439" s="41">
        <f>Tabla15[[#This Row],[sbruto]]-SUM(Tabla15[[#This Row],[ISR]:[AFP]])-Tabla15[[#This Row],[SNETO]]</f>
        <v>1004.7000000000007</v>
      </c>
      <c r="Q439" s="41">
        <f>_xlfn.XLOOKUP(Tabla15[[#This Row],[CODIGO]],Tabla20[CODIGO],Tabla20[ADP])</f>
        <v>0</v>
      </c>
      <c r="R439" s="61" t="str">
        <f>_xlfn.XLOOKUP(Tabla15[[#This Row],[cedula]],EMPXSEXO[NODOC],EMPXSEXO[GENERO])</f>
        <v>F</v>
      </c>
      <c r="S439" s="61" t="e">
        <f>_xlfn.XLOOKUP(Tabla15[[#This Row],[nomdepto2]],Tabla21[LUGAR],Tabla21[CODLUGAR])</f>
        <v>#REF!</v>
      </c>
      <c r="T439">
        <v>333</v>
      </c>
    </row>
    <row r="440" spans="1:20">
      <c r="A440" s="61" t="s">
        <v>2463</v>
      </c>
      <c r="B440" s="61" t="s">
        <v>1937</v>
      </c>
      <c r="C440" s="61" t="s">
        <v>2493</v>
      </c>
      <c r="D440" s="61" t="str">
        <f>Tabla15[[#This Row],[cedula]]&amp;Tabla15[[#This Row],[prog]]&amp;LEFT(Tabla15[[#This Row],[TIPO]],3)</f>
        <v>0011700068701FIJ</v>
      </c>
      <c r="E440" s="61" t="e">
        <f>_xlfn.XLOOKUP(Tabla15[[#This Row],[CODIGO]],#REF!,#REF!,_xlfn.XLOOKUP(Tabla15[[#This Row],[CODIGO]],Tabla20[CODIGO],Tabla20[nombre],"BUSCAR"))</f>
        <v>#REF!</v>
      </c>
      <c r="F440" s="61" t="e">
        <f>_xlfn.XLOOKUP(Tabla15[[#This Row],[CODIGO]],#REF!,#REF!,_xlfn.XLOOKUP(Tabla15[[#This Row],[CODIGO]],Tabla20[CODIGO],Tabla20[cargo],"BUSCAR"))</f>
        <v>#REF!</v>
      </c>
      <c r="G440" s="110" t="e">
        <f>_xlfn.XLOOKUP(Tabla15[[#This Row],[cedula]],#REF!,#REF!,"X")</f>
        <v>#REF!</v>
      </c>
      <c r="H440" s="61" t="str">
        <f>_xlfn.XLOOKUP(Tabla15[[#This Row],[ctapresup]],TBLTIPO[cta],TBLTIPO[Tipo Empleado])</f>
        <v>FIJO</v>
      </c>
      <c r="I440" s="92">
        <f>_xlfn.XLOOKUP(Tabla15[[#This Row],[cedula]],TCARRERA[CEDULA],TCARRERA[CATEGORIA DEL SERVIDOR],0)</f>
        <v>0</v>
      </c>
      <c r="J4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40" s="61" t="e">
        <f>IF(ISTEXT(Tabla15[[#This Row],[CARRERA]]),Tabla15[[#This Row],[CARRERA]],Tabla15[[#This Row],[STATUS_01]])</f>
        <v>#REF!</v>
      </c>
      <c r="L440" s="78">
        <f>_xlfn.XLOOKUP(Tabla15[[#This Row],[CODIGO]],Tabla20[CODIGO],Tabla20[sbruto])</f>
        <v>16500</v>
      </c>
      <c r="M440" s="82">
        <f>_xlfn.XLOOKUP(Tabla15[[#This Row],[CODIGO]],Tabla20[CODIGO],Tabla20[Otros Descuentos])</f>
        <v>3694.75</v>
      </c>
      <c r="N440" s="78">
        <f>_xlfn.XLOOKUP(Tabla15[[#This Row],[CODIGO]],Tabla20[CODIGO],Tabla20[sneto])</f>
        <v>11830.1</v>
      </c>
      <c r="O440" s="78" t="str">
        <f>_xlfn.XLOOKUP(Tabla15[[#This Row],[CODIGO]],Tabla20[CODIGO],Tabla20[PERIODO])</f>
        <v>08-2023</v>
      </c>
      <c r="P440" s="41">
        <f>Tabla15[[#This Row],[sbruto]]-SUM(Tabla15[[#This Row],[ISR]:[AFP]])-Tabla15[[#This Row],[SNETO]]</f>
        <v>975.14999999999964</v>
      </c>
      <c r="Q440" s="41">
        <f>_xlfn.XLOOKUP(Tabla15[[#This Row],[CODIGO]],Tabla20[CODIGO],Tabla20[ADP])</f>
        <v>0</v>
      </c>
      <c r="R440" s="61" t="str">
        <f>_xlfn.XLOOKUP(Tabla15[[#This Row],[cedula]],EMPXSEXO[NODOC],EMPXSEXO[GENERO])</f>
        <v>F</v>
      </c>
      <c r="S440" s="61" t="e">
        <f>_xlfn.XLOOKUP(Tabla15[[#This Row],[nomdepto2]],Tabla21[LUGAR],Tabla21[CODLUGAR])</f>
        <v>#REF!</v>
      </c>
      <c r="T440">
        <v>404</v>
      </c>
    </row>
    <row r="441" spans="1:20">
      <c r="A441" s="61" t="s">
        <v>2463</v>
      </c>
      <c r="B441" s="61" t="s">
        <v>1737</v>
      </c>
      <c r="C441" s="61" t="s">
        <v>2493</v>
      </c>
      <c r="D441" s="61" t="str">
        <f>Tabla15[[#This Row],[cedula]]&amp;Tabla15[[#This Row],[prog]]&amp;LEFT(Tabla15[[#This Row],[TIPO]],3)</f>
        <v>4022945310101FIJ</v>
      </c>
      <c r="E441" s="61" t="e">
        <f>_xlfn.XLOOKUP(Tabla15[[#This Row],[CODIGO]],#REF!,#REF!,_xlfn.XLOOKUP(Tabla15[[#This Row],[CODIGO]],Tabla20[CODIGO],Tabla20[nombre],"BUSCAR"))</f>
        <v>#REF!</v>
      </c>
      <c r="F441" s="61" t="e">
        <f>_xlfn.XLOOKUP(Tabla15[[#This Row],[CODIGO]],#REF!,#REF!,_xlfn.XLOOKUP(Tabla15[[#This Row],[CODIGO]],Tabla20[CODIGO],Tabla20[cargo],"BUSCAR"))</f>
        <v>#REF!</v>
      </c>
      <c r="G441" s="110" t="e">
        <f>_xlfn.XLOOKUP(Tabla15[[#This Row],[cedula]],#REF!,#REF!,"X")</f>
        <v>#REF!</v>
      </c>
      <c r="H441" s="61" t="str">
        <f>_xlfn.XLOOKUP(Tabla15[[#This Row],[ctapresup]],TBLTIPO[cta],TBLTIPO[Tipo Empleado])</f>
        <v>FIJO</v>
      </c>
      <c r="I441" s="92">
        <f>_xlfn.XLOOKUP(Tabla15[[#This Row],[cedula]],TCARRERA[CEDULA],TCARRERA[CATEGORIA DEL SERVIDOR],0)</f>
        <v>0</v>
      </c>
      <c r="J4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41" s="61" t="e">
        <f>IF(ISTEXT(Tabla15[[#This Row],[CARRERA]]),Tabla15[[#This Row],[CARRERA]],Tabla15[[#This Row],[STATUS_01]])</f>
        <v>#REF!</v>
      </c>
      <c r="L441" s="78">
        <f>_xlfn.XLOOKUP(Tabla15[[#This Row],[CODIGO]],Tabla20[CODIGO],Tabla20[sbruto])</f>
        <v>16000</v>
      </c>
      <c r="M441" s="82">
        <f>_xlfn.XLOOKUP(Tabla15[[#This Row],[CODIGO]],Tabla20[CODIGO],Tabla20[Otros Descuentos])</f>
        <v>2831.01</v>
      </c>
      <c r="N441" s="78">
        <f>_xlfn.XLOOKUP(Tabla15[[#This Row],[CODIGO]],Tabla20[CODIGO],Tabla20[sneto])</f>
        <v>12223.39</v>
      </c>
      <c r="O441" s="78" t="str">
        <f>_xlfn.XLOOKUP(Tabla15[[#This Row],[CODIGO]],Tabla20[CODIGO],Tabla20[PERIODO])</f>
        <v>08-2023</v>
      </c>
      <c r="P441" s="41">
        <f>Tabla15[[#This Row],[sbruto]]-SUM(Tabla15[[#This Row],[ISR]:[AFP]])-Tabla15[[#This Row],[SNETO]]</f>
        <v>945.60000000000036</v>
      </c>
      <c r="Q441" s="41">
        <f>_xlfn.XLOOKUP(Tabla15[[#This Row],[CODIGO]],Tabla20[CODIGO],Tabla20[ADP])</f>
        <v>0</v>
      </c>
      <c r="R441" s="61" t="str">
        <f>_xlfn.XLOOKUP(Tabla15[[#This Row],[cedula]],EMPXSEXO[NODOC],EMPXSEXO[GENERO])</f>
        <v>F</v>
      </c>
      <c r="S441" s="61" t="e">
        <f>_xlfn.XLOOKUP(Tabla15[[#This Row],[nomdepto2]],Tabla21[LUGAR],Tabla21[CODLUGAR])</f>
        <v>#REF!</v>
      </c>
      <c r="T441">
        <v>66</v>
      </c>
    </row>
    <row r="442" spans="1:20">
      <c r="A442" s="61" t="s">
        <v>2463</v>
      </c>
      <c r="B442" s="61" t="s">
        <v>1912</v>
      </c>
      <c r="C442" s="61" t="s">
        <v>2493</v>
      </c>
      <c r="D442" s="61" t="str">
        <f>Tabla15[[#This Row],[cedula]]&amp;Tabla15[[#This Row],[prog]]&amp;LEFT(Tabla15[[#This Row],[TIPO]],3)</f>
        <v>0011493885501FIJ</v>
      </c>
      <c r="E442" s="61" t="e">
        <f>_xlfn.XLOOKUP(Tabla15[[#This Row],[CODIGO]],#REF!,#REF!,_xlfn.XLOOKUP(Tabla15[[#This Row],[CODIGO]],Tabla20[CODIGO],Tabla20[nombre],"BUSCAR"))</f>
        <v>#REF!</v>
      </c>
      <c r="F442" s="61" t="e">
        <f>_xlfn.XLOOKUP(Tabla15[[#This Row],[CODIGO]],#REF!,#REF!,_xlfn.XLOOKUP(Tabla15[[#This Row],[CODIGO]],Tabla20[CODIGO],Tabla20[cargo],"BUSCAR"))</f>
        <v>#REF!</v>
      </c>
      <c r="G442" s="110" t="e">
        <f>_xlfn.XLOOKUP(Tabla15[[#This Row],[cedula]],#REF!,#REF!,"X")</f>
        <v>#REF!</v>
      </c>
      <c r="H442" s="61" t="str">
        <f>_xlfn.XLOOKUP(Tabla15[[#This Row],[ctapresup]],TBLTIPO[cta],TBLTIPO[Tipo Empleado])</f>
        <v>FIJO</v>
      </c>
      <c r="I442" s="92">
        <f>_xlfn.XLOOKUP(Tabla15[[#This Row],[cedula]],TCARRERA[CEDULA],TCARRERA[CATEGORIA DEL SERVIDOR],0)</f>
        <v>0</v>
      </c>
      <c r="J44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42" s="61" t="e">
        <f>IF(ISTEXT(Tabla15[[#This Row],[CARRERA]]),Tabla15[[#This Row],[CARRERA]],Tabla15[[#This Row],[STATUS_01]])</f>
        <v>#REF!</v>
      </c>
      <c r="L442" s="78">
        <f>_xlfn.XLOOKUP(Tabla15[[#This Row],[CODIGO]],Tabla20[CODIGO],Tabla20[sbruto])</f>
        <v>15000</v>
      </c>
      <c r="M442" s="82">
        <f>_xlfn.XLOOKUP(Tabla15[[#This Row],[CODIGO]],Tabla20[CODIGO],Tabla20[Otros Descuentos])</f>
        <v>8405.1299999999992</v>
      </c>
      <c r="N442" s="78">
        <f>_xlfn.XLOOKUP(Tabla15[[#This Row],[CODIGO]],Tabla20[CODIGO],Tabla20[sneto])</f>
        <v>5708.37</v>
      </c>
      <c r="O442" s="78" t="str">
        <f>_xlfn.XLOOKUP(Tabla15[[#This Row],[CODIGO]],Tabla20[CODIGO],Tabla20[PERIODO])</f>
        <v>08-2023</v>
      </c>
      <c r="P442" s="41">
        <f>Tabla15[[#This Row],[sbruto]]-SUM(Tabla15[[#This Row],[ISR]:[AFP]])-Tabla15[[#This Row],[SNETO]]</f>
        <v>886.5</v>
      </c>
      <c r="Q442" s="41">
        <f>_xlfn.XLOOKUP(Tabla15[[#This Row],[CODIGO]],Tabla20[CODIGO],Tabla20[ADP])</f>
        <v>0</v>
      </c>
      <c r="R442" s="61" t="str">
        <f>_xlfn.XLOOKUP(Tabla15[[#This Row],[cedula]],EMPXSEXO[NODOC],EMPXSEXO[GENERO])</f>
        <v>F</v>
      </c>
      <c r="S442" s="61" t="e">
        <f>_xlfn.XLOOKUP(Tabla15[[#This Row],[nomdepto2]],Tabla21[LUGAR],Tabla21[CODLUGAR])</f>
        <v>#REF!</v>
      </c>
      <c r="T442">
        <v>364</v>
      </c>
    </row>
    <row r="443" spans="1:20">
      <c r="A443" s="61" t="s">
        <v>2463</v>
      </c>
      <c r="B443" s="61" t="s">
        <v>1842</v>
      </c>
      <c r="C443" s="61" t="s">
        <v>2493</v>
      </c>
      <c r="D443" s="61" t="str">
        <f>Tabla15[[#This Row],[cedula]]&amp;Tabla15[[#This Row],[prog]]&amp;LEFT(Tabla15[[#This Row],[TIPO]],3)</f>
        <v>0590009094401FIJ</v>
      </c>
      <c r="E443" s="61" t="e">
        <f>_xlfn.XLOOKUP(Tabla15[[#This Row],[CODIGO]],#REF!,#REF!,_xlfn.XLOOKUP(Tabla15[[#This Row],[CODIGO]],Tabla20[CODIGO],Tabla20[nombre],"BUSCAR"))</f>
        <v>#REF!</v>
      </c>
      <c r="F443" s="61" t="e">
        <f>_xlfn.XLOOKUP(Tabla15[[#This Row],[CODIGO]],#REF!,#REF!,_xlfn.XLOOKUP(Tabla15[[#This Row],[CODIGO]],Tabla20[CODIGO],Tabla20[cargo],"BUSCAR"))</f>
        <v>#REF!</v>
      </c>
      <c r="G443" s="110" t="e">
        <f>_xlfn.XLOOKUP(Tabla15[[#This Row],[cedula]],#REF!,#REF!,"X")</f>
        <v>#REF!</v>
      </c>
      <c r="H443" s="61" t="str">
        <f>_xlfn.XLOOKUP(Tabla15[[#This Row],[ctapresup]],TBLTIPO[cta],TBLTIPO[Tipo Empleado])</f>
        <v>FIJO</v>
      </c>
      <c r="I443" s="92">
        <f>_xlfn.XLOOKUP(Tabla15[[#This Row],[cedula]],TCARRERA[CEDULA],TCARRERA[CATEGORIA DEL SERVIDOR],0)</f>
        <v>0</v>
      </c>
      <c r="J44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43" s="61" t="e">
        <f>IF(ISTEXT(Tabla15[[#This Row],[CARRERA]]),Tabla15[[#This Row],[CARRERA]],Tabla15[[#This Row],[STATUS_01]])</f>
        <v>#REF!</v>
      </c>
      <c r="L443" s="78">
        <f>_xlfn.XLOOKUP(Tabla15[[#This Row],[CODIGO]],Tabla20[CODIGO],Tabla20[sbruto])</f>
        <v>13200</v>
      </c>
      <c r="M443" s="82">
        <f>_xlfn.XLOOKUP(Tabla15[[#This Row],[CODIGO]],Tabla20[CODIGO],Tabla20[Otros Descuentos])</f>
        <v>1163</v>
      </c>
      <c r="N443" s="81">
        <f>_xlfn.XLOOKUP(Tabla15[[#This Row],[CODIGO]],Tabla20[CODIGO],Tabla20[sneto])</f>
        <v>11256.88</v>
      </c>
      <c r="O443" s="81" t="str">
        <f>_xlfn.XLOOKUP(Tabla15[[#This Row],[CODIGO]],Tabla20[CODIGO],Tabla20[PERIODO])</f>
        <v>08-2023</v>
      </c>
      <c r="P443" s="41">
        <f>Tabla15[[#This Row],[sbruto]]-SUM(Tabla15[[#This Row],[ISR]:[AFP]])-Tabla15[[#This Row],[SNETO]]</f>
        <v>780.1200000000008</v>
      </c>
      <c r="Q443" s="41">
        <f>_xlfn.XLOOKUP(Tabla15[[#This Row],[CODIGO]],Tabla20[CODIGO],Tabla20[ADP])</f>
        <v>0</v>
      </c>
      <c r="R443" s="61" t="str">
        <f>_xlfn.XLOOKUP(Tabla15[[#This Row],[cedula]],EMPXSEXO[NODOC],EMPXSEXO[GENERO])</f>
        <v>M</v>
      </c>
      <c r="S443" s="61" t="e">
        <f>_xlfn.XLOOKUP(Tabla15[[#This Row],[nomdepto2]],Tabla21[LUGAR],Tabla21[CODLUGAR])</f>
        <v>#REF!</v>
      </c>
      <c r="T443">
        <v>255</v>
      </c>
    </row>
    <row r="444" spans="1:20">
      <c r="A444" s="99" t="s">
        <v>2463</v>
      </c>
      <c r="B444" s="99" t="s">
        <v>1735</v>
      </c>
      <c r="C444" s="99" t="s">
        <v>2493</v>
      </c>
      <c r="D444" s="99" t="str">
        <f>Tabla15[[#This Row],[cedula]]&amp;Tabla15[[#This Row],[prog]]&amp;LEFT(Tabla15[[#This Row],[TIPO]],3)</f>
        <v>0010685654501FIJ</v>
      </c>
      <c r="E444" s="99" t="e">
        <f>_xlfn.XLOOKUP(Tabla15[[#This Row],[CODIGO]],#REF!,#REF!,_xlfn.XLOOKUP(Tabla15[[#This Row],[CODIGO]],Tabla20[CODIGO],Tabla20[nombre],"BUSCAR"))</f>
        <v>#REF!</v>
      </c>
      <c r="F444" s="100" t="e">
        <f>_xlfn.XLOOKUP(Tabla15[[#This Row],[CODIGO]],#REF!,#REF!,_xlfn.XLOOKUP(Tabla15[[#This Row],[CODIGO]],Tabla20[CODIGO],Tabla20[cargo],"BUSCAR"))</f>
        <v>#REF!</v>
      </c>
      <c r="G444" s="110" t="e">
        <f>_xlfn.XLOOKUP(Tabla15[[#This Row],[cedula]],#REF!,#REF!,"X")</f>
        <v>#REF!</v>
      </c>
      <c r="H444" s="61" t="str">
        <f>_xlfn.XLOOKUP(Tabla15[[#This Row],[ctapresup]],TBLTIPO[cta],TBLTIPO[Tipo Empleado])</f>
        <v>FIJO</v>
      </c>
      <c r="I444" s="102" t="str">
        <f>_xlfn.XLOOKUP(Tabla15[[#This Row],[cedula]],TCARRERA[CEDULA],TCARRERA[CATEGORIA DEL SERVIDOR],0)</f>
        <v>CARRERA ADMINISTRATIVA</v>
      </c>
      <c r="J44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44" s="103" t="str">
        <f>IF(ISTEXT(Tabla15[[#This Row],[CARRERA]]),Tabla15[[#This Row],[CARRERA]],Tabla15[[#This Row],[STATUS_01]])</f>
        <v>CARRERA ADMINISTRATIVA</v>
      </c>
      <c r="L444" s="41">
        <f>_xlfn.XLOOKUP(Tabla15[[#This Row],[CODIGO]],Tabla20[CODIGO],Tabla20[sbruto])</f>
        <v>11000</v>
      </c>
      <c r="M444" s="105">
        <f>_xlfn.XLOOKUP(Tabla15[[#This Row],[CODIGO]],Tabla20[CODIGO],Tabla20[Otros Descuentos])</f>
        <v>451</v>
      </c>
      <c r="N444" s="109">
        <f>_xlfn.XLOOKUP(Tabla15[[#This Row],[CODIGO]],Tabla20[CODIGO],Tabla20[sneto])</f>
        <v>9898.9</v>
      </c>
      <c r="O444" s="101" t="str">
        <f>_xlfn.XLOOKUP(Tabla15[[#This Row],[CODIGO]],Tabla20[CODIGO],Tabla20[PERIODO])</f>
        <v>08-2023</v>
      </c>
      <c r="P444" s="41">
        <f>Tabla15[[#This Row],[sbruto]]-SUM(Tabla15[[#This Row],[ISR]:[AFP]])-Tabla15[[#This Row],[SNETO]]</f>
        <v>650.10000000000036</v>
      </c>
      <c r="Q444" s="104">
        <f>_xlfn.XLOOKUP(Tabla15[[#This Row],[CODIGO]],Tabla20[CODIGO],Tabla20[ADP])</f>
        <v>0</v>
      </c>
      <c r="R444" s="99" t="str">
        <f>_xlfn.XLOOKUP(Tabla15[[#This Row],[cedula]],EMPXSEXO[NODOC],EMPXSEXO[GENERO])</f>
        <v>F</v>
      </c>
      <c r="S444" s="61" t="e">
        <f>_xlfn.XLOOKUP(Tabla15[[#This Row],[nomdepto2]],Tabla21[LUGAR],Tabla21[CODLUGAR])</f>
        <v>#REF!</v>
      </c>
      <c r="T444">
        <v>61</v>
      </c>
    </row>
    <row r="445" spans="1:20">
      <c r="A445" s="61" t="s">
        <v>2463</v>
      </c>
      <c r="B445" s="61" t="s">
        <v>1838</v>
      </c>
      <c r="C445" s="61" t="s">
        <v>2493</v>
      </c>
      <c r="D445" s="61" t="str">
        <f>Tabla15[[#This Row],[cedula]]&amp;Tabla15[[#This Row],[prog]]&amp;LEFT(Tabla15[[#This Row],[TIPO]],3)</f>
        <v>0010430705301FIJ</v>
      </c>
      <c r="E445" s="61" t="e">
        <f>_xlfn.XLOOKUP(Tabla15[[#This Row],[CODIGO]],#REF!,#REF!,_xlfn.XLOOKUP(Tabla15[[#This Row],[CODIGO]],Tabla20[CODIGO],Tabla20[nombre],"BUSCAR"))</f>
        <v>#REF!</v>
      </c>
      <c r="F445" s="61" t="e">
        <f>_xlfn.XLOOKUP(Tabla15[[#This Row],[CODIGO]],#REF!,#REF!,_xlfn.XLOOKUP(Tabla15[[#This Row],[CODIGO]],Tabla20[CODIGO],Tabla20[cargo],"BUSCAR"))</f>
        <v>#REF!</v>
      </c>
      <c r="G445" s="110" t="e">
        <f>_xlfn.XLOOKUP(Tabla15[[#This Row],[cedula]],#REF!,#REF!,"X")</f>
        <v>#REF!</v>
      </c>
      <c r="H445" s="61" t="str">
        <f>_xlfn.XLOOKUP(Tabla15[[#This Row],[ctapresup]],TBLTIPO[cta],TBLTIPO[Tipo Empleado])</f>
        <v>FIJO</v>
      </c>
      <c r="I445" s="92" t="str">
        <f>_xlfn.XLOOKUP(Tabla15[[#This Row],[cedula]],TCARRERA[CEDULA],TCARRERA[CATEGORIA DEL SERVIDOR],0)</f>
        <v>CARRERA ADMINISTRATIVA</v>
      </c>
      <c r="J4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45" s="61" t="str">
        <f>IF(ISTEXT(Tabla15[[#This Row],[CARRERA]]),Tabla15[[#This Row],[CARRERA]],Tabla15[[#This Row],[STATUS_01]])</f>
        <v>CARRERA ADMINISTRATIVA</v>
      </c>
      <c r="L445" s="78">
        <f>_xlfn.XLOOKUP(Tabla15[[#This Row],[CODIGO]],Tabla20[CODIGO],Tabla20[sbruto])</f>
        <v>10000</v>
      </c>
      <c r="M445" s="82">
        <f>_xlfn.XLOOKUP(Tabla15[[#This Row],[CODIGO]],Tabla20[CODIGO],Tabla20[Otros Descuentos])</f>
        <v>75</v>
      </c>
      <c r="N445" s="78">
        <f>_xlfn.XLOOKUP(Tabla15[[#This Row],[CODIGO]],Tabla20[CODIGO],Tabla20[sneto])</f>
        <v>9334</v>
      </c>
      <c r="O445" s="78" t="str">
        <f>_xlfn.XLOOKUP(Tabla15[[#This Row],[CODIGO]],Tabla20[CODIGO],Tabla20[PERIODO])</f>
        <v>08-2023</v>
      </c>
      <c r="P445" s="41">
        <f>Tabla15[[#This Row],[sbruto]]-SUM(Tabla15[[#This Row],[ISR]:[AFP]])-Tabla15[[#This Row],[SNETO]]</f>
        <v>591</v>
      </c>
      <c r="Q445" s="41">
        <f>_xlfn.XLOOKUP(Tabla15[[#This Row],[CODIGO]],Tabla20[CODIGO],Tabla20[ADP])</f>
        <v>0</v>
      </c>
      <c r="R445" s="61" t="str">
        <f>_xlfn.XLOOKUP(Tabla15[[#This Row],[cedula]],EMPXSEXO[NODOC],EMPXSEXO[GENERO])</f>
        <v>F</v>
      </c>
      <c r="S445" s="61" t="e">
        <f>_xlfn.XLOOKUP(Tabla15[[#This Row],[nomdepto2]],Tabla21[LUGAR],Tabla21[CODLUGAR])</f>
        <v>#REF!</v>
      </c>
      <c r="T445">
        <v>247</v>
      </c>
    </row>
    <row r="446" spans="1:20">
      <c r="A446" s="61" t="s">
        <v>2463</v>
      </c>
      <c r="B446" s="61" t="s">
        <v>1147</v>
      </c>
      <c r="C446" s="61" t="s">
        <v>2493</v>
      </c>
      <c r="D446" s="61" t="str">
        <f>Tabla15[[#This Row],[cedula]]&amp;Tabla15[[#This Row],[prog]]&amp;LEFT(Tabla15[[#This Row],[TIPO]],3)</f>
        <v>0010802706101FIJ</v>
      </c>
      <c r="E446" s="61" t="e">
        <f>_xlfn.XLOOKUP(Tabla15[[#This Row],[CODIGO]],#REF!,#REF!,_xlfn.XLOOKUP(Tabla15[[#This Row],[CODIGO]],Tabla20[CODIGO],Tabla20[nombre],"BUSCAR"))</f>
        <v>#REF!</v>
      </c>
      <c r="F446" s="61" t="e">
        <f>_xlfn.XLOOKUP(Tabla15[[#This Row],[CODIGO]],#REF!,#REF!,_xlfn.XLOOKUP(Tabla15[[#This Row],[CODIGO]],Tabla20[CODIGO],Tabla20[cargo],"BUSCAR"))</f>
        <v>#REF!</v>
      </c>
      <c r="G446" s="110" t="e">
        <f>_xlfn.XLOOKUP(Tabla15[[#This Row],[cedula]],#REF!,#REF!,"X")</f>
        <v>#REF!</v>
      </c>
      <c r="H446" s="61" t="str">
        <f>_xlfn.XLOOKUP(Tabla15[[#This Row],[ctapresup]],TBLTIPO[cta],TBLTIPO[Tipo Empleado])</f>
        <v>FIJO</v>
      </c>
      <c r="I446" s="92" t="str">
        <f>_xlfn.XLOOKUP(Tabla15[[#This Row],[cedula]],TCARRERA[CEDULA],TCARRERA[CATEGORIA DEL SERVIDOR],0)</f>
        <v>CARRERA ADMINISTRATIVA</v>
      </c>
      <c r="J4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46" s="61" t="str">
        <f>IF(ISTEXT(Tabla15[[#This Row],[CARRERA]]),Tabla15[[#This Row],[CARRERA]],Tabla15[[#This Row],[STATUS_01]])</f>
        <v>CARRERA ADMINISTRATIVA</v>
      </c>
      <c r="L446" s="78">
        <f>_xlfn.XLOOKUP(Tabla15[[#This Row],[CODIGO]],Tabla20[CODIGO],Tabla20[sbruto])</f>
        <v>100000</v>
      </c>
      <c r="M446" s="82">
        <f>_xlfn.XLOOKUP(Tabla15[[#This Row],[CODIGO]],Tabla20[CODIGO],Tabla20[Otros Descuentos])</f>
        <v>15925.46</v>
      </c>
      <c r="N446" s="78">
        <f>_xlfn.XLOOKUP(Tabla15[[#This Row],[CODIGO]],Tabla20[CODIGO],Tabla20[sneto])</f>
        <v>66059.17</v>
      </c>
      <c r="O446" s="78" t="str">
        <f>_xlfn.XLOOKUP(Tabla15[[#This Row],[CODIGO]],Tabla20[CODIGO],Tabla20[PERIODO])</f>
        <v>08-2023</v>
      </c>
      <c r="P446" s="41">
        <f>Tabla15[[#This Row],[sbruto]]-SUM(Tabla15[[#This Row],[ISR]:[AFP]])-Tabla15[[#This Row],[SNETO]]</f>
        <v>18015.369999999995</v>
      </c>
      <c r="Q446" s="41">
        <f>_xlfn.XLOOKUP(Tabla15[[#This Row],[CODIGO]],Tabla20[CODIGO],Tabla20[ADP])</f>
        <v>0</v>
      </c>
      <c r="R446" s="61" t="str">
        <f>_xlfn.XLOOKUP(Tabla15[[#This Row],[cedula]],EMPXSEXO[NODOC],EMPXSEXO[GENERO])</f>
        <v>F</v>
      </c>
      <c r="S446" s="61" t="e">
        <f>_xlfn.XLOOKUP(Tabla15[[#This Row],[nomdepto2]],Tabla21[LUGAR],Tabla21[CODLUGAR])</f>
        <v>#REF!</v>
      </c>
      <c r="T446">
        <v>389</v>
      </c>
    </row>
    <row r="447" spans="1:20">
      <c r="A447" s="61" t="s">
        <v>2463</v>
      </c>
      <c r="B447" s="61" t="s">
        <v>1749</v>
      </c>
      <c r="C447" s="61" t="s">
        <v>2493</v>
      </c>
      <c r="D447" s="61" t="str">
        <f>Tabla15[[#This Row],[cedula]]&amp;Tabla15[[#This Row],[prog]]&amp;LEFT(Tabla15[[#This Row],[TIPO]],3)</f>
        <v>4021116593701FIJ</v>
      </c>
      <c r="E447" s="61" t="e">
        <f>_xlfn.XLOOKUP(Tabla15[[#This Row],[CODIGO]],#REF!,#REF!,_xlfn.XLOOKUP(Tabla15[[#This Row],[CODIGO]],Tabla20[CODIGO],Tabla20[nombre],"BUSCAR"))</f>
        <v>#REF!</v>
      </c>
      <c r="F447" s="61" t="e">
        <f>_xlfn.XLOOKUP(Tabla15[[#This Row],[CODIGO]],#REF!,#REF!,_xlfn.XLOOKUP(Tabla15[[#This Row],[CODIGO]],Tabla20[CODIGO],Tabla20[cargo],"BUSCAR"))</f>
        <v>#REF!</v>
      </c>
      <c r="G447" s="110" t="e">
        <f>_xlfn.XLOOKUP(Tabla15[[#This Row],[cedula]],#REF!,#REF!,"X")</f>
        <v>#REF!</v>
      </c>
      <c r="H447" s="61" t="str">
        <f>_xlfn.XLOOKUP(Tabla15[[#This Row],[ctapresup]],TBLTIPO[cta],TBLTIPO[Tipo Empleado])</f>
        <v>FIJO</v>
      </c>
      <c r="I447" s="92">
        <f>_xlfn.XLOOKUP(Tabla15[[#This Row],[cedula]],TCARRERA[CEDULA],TCARRERA[CATEGORIA DEL SERVIDOR],0)</f>
        <v>0</v>
      </c>
      <c r="J4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47" s="61" t="e">
        <f>IF(ISTEXT(Tabla15[[#This Row],[CARRERA]]),Tabla15[[#This Row],[CARRERA]],Tabla15[[#This Row],[STATUS_01]])</f>
        <v>#REF!</v>
      </c>
      <c r="L447" s="78">
        <f>_xlfn.XLOOKUP(Tabla15[[#This Row],[CODIGO]],Tabla20[CODIGO],Tabla20[sbruto])</f>
        <v>35000</v>
      </c>
      <c r="M447" s="79">
        <f>_xlfn.XLOOKUP(Tabla15[[#This Row],[CODIGO]],Tabla20[CODIGO],Tabla20[Otros Descuentos])</f>
        <v>13334.83</v>
      </c>
      <c r="N447" s="78">
        <f>_xlfn.XLOOKUP(Tabla15[[#This Row],[CODIGO]],Tabla20[CODIGO],Tabla20[sneto])</f>
        <v>19596.669999999998</v>
      </c>
      <c r="O447" s="78" t="str">
        <f>_xlfn.XLOOKUP(Tabla15[[#This Row],[CODIGO]],Tabla20[CODIGO],Tabla20[PERIODO])</f>
        <v>08-2023</v>
      </c>
      <c r="P447" s="41">
        <f>Tabla15[[#This Row],[sbruto]]-SUM(Tabla15[[#This Row],[ISR]:[AFP]])-Tabla15[[#This Row],[SNETO]]</f>
        <v>2068.5</v>
      </c>
      <c r="Q447" s="41">
        <f>_xlfn.XLOOKUP(Tabla15[[#This Row],[CODIGO]],Tabla20[CODIGO],Tabla20[ADP])</f>
        <v>0</v>
      </c>
      <c r="R447" s="61" t="str">
        <f>_xlfn.XLOOKUP(Tabla15[[#This Row],[cedula]],EMPXSEXO[NODOC],EMPXSEXO[GENERO])</f>
        <v>F</v>
      </c>
      <c r="S447" s="61" t="e">
        <f>_xlfn.XLOOKUP(Tabla15[[#This Row],[nomdepto2]],Tabla21[LUGAR],Tabla21[CODLUGAR])</f>
        <v>#REF!</v>
      </c>
      <c r="T447">
        <v>90</v>
      </c>
    </row>
    <row r="448" spans="1:20">
      <c r="A448" s="61" t="s">
        <v>2463</v>
      </c>
      <c r="B448" s="61" t="s">
        <v>1103</v>
      </c>
      <c r="C448" s="61" t="s">
        <v>2493</v>
      </c>
      <c r="D448" s="61" t="str">
        <f>Tabla15[[#This Row],[cedula]]&amp;Tabla15[[#This Row],[prog]]&amp;LEFT(Tabla15[[#This Row],[TIPO]],3)</f>
        <v>0011401071301FIJ</v>
      </c>
      <c r="E448" s="61" t="e">
        <f>_xlfn.XLOOKUP(Tabla15[[#This Row],[CODIGO]],#REF!,#REF!,_xlfn.XLOOKUP(Tabla15[[#This Row],[CODIGO]],Tabla20[CODIGO],Tabla20[nombre],"BUSCAR"))</f>
        <v>#REF!</v>
      </c>
      <c r="F448" s="61" t="e">
        <f>_xlfn.XLOOKUP(Tabla15[[#This Row],[CODIGO]],#REF!,#REF!,_xlfn.XLOOKUP(Tabla15[[#This Row],[CODIGO]],Tabla20[CODIGO],Tabla20[cargo],"BUSCAR"))</f>
        <v>#REF!</v>
      </c>
      <c r="G448" s="110" t="e">
        <f>_xlfn.XLOOKUP(Tabla15[[#This Row],[cedula]],#REF!,#REF!,"X")</f>
        <v>#REF!</v>
      </c>
      <c r="H448" s="61" t="str">
        <f>_xlfn.XLOOKUP(Tabla15[[#This Row],[ctapresup]],TBLTIPO[cta],TBLTIPO[Tipo Empleado])</f>
        <v>FIJO</v>
      </c>
      <c r="I448" s="92" t="str">
        <f>_xlfn.XLOOKUP(Tabla15[[#This Row],[cedula]],TCARRERA[CEDULA],TCARRERA[CATEGORIA DEL SERVIDOR],0)</f>
        <v>CARRERA ADMINISTRATIVA</v>
      </c>
      <c r="J4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48" s="61" t="str">
        <f>IF(ISTEXT(Tabla15[[#This Row],[CARRERA]]),Tabla15[[#This Row],[CARRERA]],Tabla15[[#This Row],[STATUS_01]])</f>
        <v>CARRERA ADMINISTRATIVA</v>
      </c>
      <c r="L448" s="78">
        <f>_xlfn.XLOOKUP(Tabla15[[#This Row],[CODIGO]],Tabla20[CODIGO],Tabla20[sbruto])</f>
        <v>30000</v>
      </c>
      <c r="M448" s="82">
        <f>_xlfn.XLOOKUP(Tabla15[[#This Row],[CODIGO]],Tabla20[CODIGO],Tabla20[Otros Descuentos])</f>
        <v>12095.08</v>
      </c>
      <c r="N448" s="78">
        <f>_xlfn.XLOOKUP(Tabla15[[#This Row],[CODIGO]],Tabla20[CODIGO],Tabla20[sneto])</f>
        <v>16131.92</v>
      </c>
      <c r="O448" s="78" t="str">
        <f>_xlfn.XLOOKUP(Tabla15[[#This Row],[CODIGO]],Tabla20[CODIGO],Tabla20[PERIODO])</f>
        <v>08-2023</v>
      </c>
      <c r="P448" s="41">
        <f>Tabla15[[#This Row],[sbruto]]-SUM(Tabla15[[#This Row],[ISR]:[AFP]])-Tabla15[[#This Row],[SNETO]]</f>
        <v>1773</v>
      </c>
      <c r="Q448" s="41">
        <f>_xlfn.XLOOKUP(Tabla15[[#This Row],[CODIGO]],Tabla20[CODIGO],Tabla20[ADP])</f>
        <v>0</v>
      </c>
      <c r="R448" s="61" t="str">
        <f>_xlfn.XLOOKUP(Tabla15[[#This Row],[cedula]],EMPXSEXO[NODOC],EMPXSEXO[GENERO])</f>
        <v>M</v>
      </c>
      <c r="S448" s="61" t="e">
        <f>_xlfn.XLOOKUP(Tabla15[[#This Row],[nomdepto2]],Tabla21[LUGAR],Tabla21[CODLUGAR])</f>
        <v>#REF!</v>
      </c>
      <c r="T448">
        <v>213</v>
      </c>
    </row>
    <row r="449" spans="1:20">
      <c r="A449" s="61" t="s">
        <v>2463</v>
      </c>
      <c r="B449" s="61" t="s">
        <v>2696</v>
      </c>
      <c r="C449" s="61" t="s">
        <v>2493</v>
      </c>
      <c r="D449" s="61" t="str">
        <f>Tabla15[[#This Row],[cedula]]&amp;Tabla15[[#This Row],[prog]]&amp;LEFT(Tabla15[[#This Row],[TIPO]],3)</f>
        <v>2230092928201FIJ</v>
      </c>
      <c r="E449" s="61" t="e">
        <f>_xlfn.XLOOKUP(Tabla15[[#This Row],[CODIGO]],#REF!,#REF!,_xlfn.XLOOKUP(Tabla15[[#This Row],[CODIGO]],Tabla20[CODIGO],Tabla20[nombre],"BUSCAR"))</f>
        <v>#REF!</v>
      </c>
      <c r="F449" s="61" t="e">
        <f>_xlfn.XLOOKUP(Tabla15[[#This Row],[CODIGO]],#REF!,#REF!,_xlfn.XLOOKUP(Tabla15[[#This Row],[CODIGO]],Tabla20[CODIGO],Tabla20[cargo],"BUSCAR"))</f>
        <v>#REF!</v>
      </c>
      <c r="G449" s="110" t="e">
        <f>_xlfn.XLOOKUP(Tabla15[[#This Row],[cedula]],#REF!,#REF!,"X")</f>
        <v>#REF!</v>
      </c>
      <c r="H449" s="61" t="str">
        <f>_xlfn.XLOOKUP(Tabla15[[#This Row],[ctapresup]],TBLTIPO[cta],TBLTIPO[Tipo Empleado])</f>
        <v>FIJO</v>
      </c>
      <c r="I449" s="92">
        <f>_xlfn.XLOOKUP(Tabla15[[#This Row],[cedula]],TCARRERA[CEDULA],TCARRERA[CATEGORIA DEL SERVIDOR],0)</f>
        <v>0</v>
      </c>
      <c r="J4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49" s="61" t="e">
        <f>IF(ISTEXT(Tabla15[[#This Row],[CARRERA]]),Tabla15[[#This Row],[CARRERA]],Tabla15[[#This Row],[STATUS_01]])</f>
        <v>#REF!</v>
      </c>
      <c r="L449" s="78">
        <f>_xlfn.XLOOKUP(Tabla15[[#This Row],[CODIGO]],Tabla20[CODIGO],Tabla20[sbruto])</f>
        <v>25000</v>
      </c>
      <c r="M449" s="79">
        <f>_xlfn.XLOOKUP(Tabla15[[#This Row],[CODIGO]],Tabla20[CODIGO],Tabla20[Otros Descuentos])</f>
        <v>25</v>
      </c>
      <c r="N449" s="78">
        <f>_xlfn.XLOOKUP(Tabla15[[#This Row],[CODIGO]],Tabla20[CODIGO],Tabla20[sneto])</f>
        <v>23497.5</v>
      </c>
      <c r="O449" s="78" t="str">
        <f>_xlfn.XLOOKUP(Tabla15[[#This Row],[CODIGO]],Tabla20[CODIGO],Tabla20[PERIODO])</f>
        <v>08-2023</v>
      </c>
      <c r="P449" s="41">
        <f>Tabla15[[#This Row],[sbruto]]-SUM(Tabla15[[#This Row],[ISR]:[AFP]])-Tabla15[[#This Row],[SNETO]]</f>
        <v>1477.5</v>
      </c>
      <c r="Q449" s="41">
        <f>_xlfn.XLOOKUP(Tabla15[[#This Row],[CODIGO]],Tabla20[CODIGO],Tabla20[ADP])</f>
        <v>0</v>
      </c>
      <c r="R449" s="61" t="str">
        <f>_xlfn.XLOOKUP(Tabla15[[#This Row],[cedula]],EMPXSEXO[NODOC],EMPXSEXO[GENERO])</f>
        <v>M</v>
      </c>
      <c r="S449" s="61" t="e">
        <f>_xlfn.XLOOKUP(Tabla15[[#This Row],[nomdepto2]],Tabla21[LUGAR],Tabla21[CODLUGAR])</f>
        <v>#REF!</v>
      </c>
      <c r="T449">
        <v>106</v>
      </c>
    </row>
    <row r="450" spans="1:20">
      <c r="A450" s="61" t="s">
        <v>2463</v>
      </c>
      <c r="B450" s="61" t="s">
        <v>1561</v>
      </c>
      <c r="C450" s="61" t="s">
        <v>2493</v>
      </c>
      <c r="D450" s="61" t="str">
        <f>Tabla15[[#This Row],[cedula]]&amp;Tabla15[[#This Row],[prog]]&amp;LEFT(Tabla15[[#This Row],[TIPO]],3)</f>
        <v>0010411248701FIJ</v>
      </c>
      <c r="E450" s="61" t="e">
        <f>_xlfn.XLOOKUP(Tabla15[[#This Row],[CODIGO]],#REF!,#REF!,_xlfn.XLOOKUP(Tabla15[[#This Row],[CODIGO]],Tabla20[CODIGO],Tabla20[nombre],"BUSCAR"))</f>
        <v>#REF!</v>
      </c>
      <c r="F450" s="61" t="e">
        <f>_xlfn.XLOOKUP(Tabla15[[#This Row],[CODIGO]],#REF!,#REF!,_xlfn.XLOOKUP(Tabla15[[#This Row],[CODIGO]],Tabla20[CODIGO],Tabla20[cargo],"BUSCAR"))</f>
        <v>#REF!</v>
      </c>
      <c r="G450" s="110" t="e">
        <f>_xlfn.XLOOKUP(Tabla15[[#This Row],[cedula]],#REF!,#REF!,"X")</f>
        <v>#REF!</v>
      </c>
      <c r="H450" s="61" t="str">
        <f>_xlfn.XLOOKUP(Tabla15[[#This Row],[ctapresup]],TBLTIPO[cta],TBLTIPO[Tipo Empleado])</f>
        <v>FIJO</v>
      </c>
      <c r="I450" s="92" t="str">
        <f>_xlfn.XLOOKUP(Tabla15[[#This Row],[cedula]],TCARRERA[CEDULA],TCARRERA[CATEGORIA DEL SERVIDOR],0)</f>
        <v>CARRERA ADMINISTRATIVA</v>
      </c>
      <c r="J4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0" s="61" t="str">
        <f>IF(ISTEXT(Tabla15[[#This Row],[CARRERA]]),Tabla15[[#This Row],[CARRERA]],Tabla15[[#This Row],[STATUS_01]])</f>
        <v>CARRERA ADMINISTRATIVA</v>
      </c>
      <c r="L450" s="78">
        <f>_xlfn.XLOOKUP(Tabla15[[#This Row],[CODIGO]],Tabla20[CODIGO],Tabla20[sbruto])</f>
        <v>100000</v>
      </c>
      <c r="M450" s="79">
        <f>_xlfn.XLOOKUP(Tabla15[[#This Row],[CODIGO]],Tabla20[CODIGO],Tabla20[Otros Descuentos])</f>
        <v>6225.9</v>
      </c>
      <c r="N450" s="78">
        <f>_xlfn.XLOOKUP(Tabla15[[#This Row],[CODIGO]],Tabla20[CODIGO],Tabla20[sneto])</f>
        <v>76547.460000000006</v>
      </c>
      <c r="O450" s="78" t="str">
        <f>_xlfn.XLOOKUP(Tabla15[[#This Row],[CODIGO]],Tabla20[CODIGO],Tabla20[PERIODO])</f>
        <v>08-2023</v>
      </c>
      <c r="P450" s="41">
        <f>Tabla15[[#This Row],[sbruto]]-SUM(Tabla15[[#This Row],[ISR]:[AFP]])-Tabla15[[#This Row],[SNETO]]</f>
        <v>17226.64</v>
      </c>
      <c r="Q450" s="41">
        <f>_xlfn.XLOOKUP(Tabla15[[#This Row],[CODIGO]],Tabla20[CODIGO],Tabla20[ADP])</f>
        <v>0</v>
      </c>
      <c r="R450" s="61" t="str">
        <f>_xlfn.XLOOKUP(Tabla15[[#This Row],[cedula]],EMPXSEXO[NODOC],EMPXSEXO[GENERO])</f>
        <v>M</v>
      </c>
      <c r="S450" s="61" t="e">
        <f>_xlfn.XLOOKUP(Tabla15[[#This Row],[nomdepto2]],Tabla21[LUGAR],Tabla21[CODLUGAR])</f>
        <v>#REF!</v>
      </c>
      <c r="T450">
        <v>23</v>
      </c>
    </row>
    <row r="451" spans="1:20" hidden="1">
      <c r="A451" s="61" t="s">
        <v>2462</v>
      </c>
      <c r="B451" s="61" t="s">
        <v>2755</v>
      </c>
      <c r="C451" s="61" t="s">
        <v>2493</v>
      </c>
      <c r="D451" s="61" t="str">
        <f>Tabla15[[#This Row],[cedula]]&amp;Tabla15[[#This Row],[prog]]&amp;LEFT(Tabla15[[#This Row],[TIPO]],3)</f>
        <v>4021371573901TEM</v>
      </c>
      <c r="E451" s="61" t="e">
        <f>_xlfn.XLOOKUP(Tabla15[[#This Row],[CODIGO]],#REF!,#REF!,_xlfn.XLOOKUP(Tabla15[[#This Row],[CODIGO]],Tabla20[CODIGO],Tabla20[nombre],"BUSCAR"))</f>
        <v>#REF!</v>
      </c>
      <c r="F451" s="61" t="e">
        <f>_xlfn.XLOOKUP(Tabla15[[#This Row],[CODIGO]],#REF!,#REF!,_xlfn.XLOOKUP(Tabla15[[#This Row],[CODIGO]],Tabla20[CODIGO],Tabla20[cargo],"BUSCAR"))</f>
        <v>#REF!</v>
      </c>
      <c r="G451" s="110" t="e">
        <f>_xlfn.XLOOKUP(Tabla15[[#This Row],[cedula]],#REF!,#REF!,"X")</f>
        <v>#REF!</v>
      </c>
      <c r="H451" s="61" t="str">
        <f>_xlfn.XLOOKUP(Tabla15[[#This Row],[ctapresup]],TBLTIPO[cta],TBLTIPO[Tipo Empleado])</f>
        <v>TEMPORALES</v>
      </c>
      <c r="I451" s="92">
        <f>_xlfn.XLOOKUP(Tabla15[[#This Row],[cedula]],TCARRERA[CEDULA],TCARRERA[CATEGORIA DEL SERVIDOR],0)</f>
        <v>0</v>
      </c>
      <c r="J4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1" s="61" t="e">
        <f>IF(ISTEXT(Tabla15[[#This Row],[CARRERA]]),Tabla15[[#This Row],[CARRERA]],Tabla15[[#This Row],[STATUS_01]])</f>
        <v>#REF!</v>
      </c>
      <c r="L451" s="78">
        <f>_xlfn.XLOOKUP(Tabla15[[#This Row],[CODIGO]],Tabla20[CODIGO],Tabla20[sbruto])</f>
        <v>70000</v>
      </c>
      <c r="M451" s="81">
        <f>_xlfn.XLOOKUP(Tabla15[[#This Row],[CODIGO]],Tabla20[CODIGO],Tabla20[Otros Descuentos])</f>
        <v>25</v>
      </c>
      <c r="N451" s="78">
        <f>_xlfn.XLOOKUP(Tabla15[[#This Row],[CODIGO]],Tabla20[CODIGO],Tabla20[sneto])</f>
        <v>60469.52</v>
      </c>
      <c r="O451" s="78" t="str">
        <f>_xlfn.XLOOKUP(Tabla15[[#This Row],[CODIGO]],Tabla20[CODIGO],Tabla20[PERIODO])</f>
        <v>08-2023</v>
      </c>
      <c r="P451" s="41">
        <f>Tabla15[[#This Row],[sbruto]]-SUM(Tabla15[[#This Row],[ISR]:[AFP]])-Tabla15[[#This Row],[SNETO]]</f>
        <v>9505.4800000000032</v>
      </c>
      <c r="Q451" s="41">
        <f>_xlfn.XLOOKUP(Tabla15[[#This Row],[CODIGO]],Tabla20[CODIGO],Tabla20[ADP])</f>
        <v>0</v>
      </c>
      <c r="R451" s="61" t="str">
        <f>_xlfn.XLOOKUP(Tabla15[[#This Row],[cedula]],EMPXSEXO[NODOC],EMPXSEXO[GENERO])</f>
        <v>F</v>
      </c>
      <c r="S451" s="61" t="e">
        <f>_xlfn.XLOOKUP(Tabla15[[#This Row],[nomdepto2]],Tabla21[LUGAR],Tabla21[CODLUGAR])</f>
        <v>#REF!</v>
      </c>
      <c r="T451">
        <v>855</v>
      </c>
    </row>
    <row r="452" spans="1:20" hidden="1">
      <c r="A452" s="61" t="s">
        <v>3262</v>
      </c>
      <c r="B452" s="61" t="s">
        <v>3265</v>
      </c>
      <c r="C452" s="61" t="s">
        <v>2493</v>
      </c>
      <c r="D452" s="61" t="str">
        <f>Tabla15[[#This Row],[cedula]]&amp;Tabla15[[#This Row],[prog]]&amp;LEFT(Tabla15[[#This Row],[TIPO]],3)</f>
        <v>0011935246601PER</v>
      </c>
      <c r="E452" s="61" t="e">
        <f>_xlfn.XLOOKUP(Tabla15[[#This Row],[CODIGO]],#REF!,#REF!,_xlfn.XLOOKUP(Tabla15[[#This Row],[CODIGO]],Tabla20[CODIGO],Tabla20[nombre],"BUSCAR"))</f>
        <v>#REF!</v>
      </c>
      <c r="F452" s="61" t="e">
        <f>_xlfn.XLOOKUP(Tabla15[[#This Row],[CODIGO]],#REF!,#REF!,_xlfn.XLOOKUP(Tabla15[[#This Row],[CODIGO]],Tabla20[CODIGO],Tabla20[cargo],"BUSCAR"))</f>
        <v>#REF!</v>
      </c>
      <c r="G452" s="110" t="e">
        <f>_xlfn.XLOOKUP(Tabla15[[#This Row],[cedula]],#REF!,#REF!,"X")</f>
        <v>#REF!</v>
      </c>
      <c r="H452" s="61" t="str">
        <f>_xlfn.XLOOKUP(Tabla15[[#This Row],[ctapresup]],TBLTIPO[cta],TBLTIPO[Tipo Empleado])</f>
        <v>PERIODO PROBATORIO</v>
      </c>
      <c r="I452" s="92">
        <f>_xlfn.XLOOKUP(Tabla15[[#This Row],[cedula]],TCARRERA[CEDULA],TCARRERA[CATEGORIA DEL SERVIDOR],0)</f>
        <v>0</v>
      </c>
      <c r="J4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2" s="61" t="e">
        <f>IF(ISTEXT(Tabla15[[#This Row],[CARRERA]]),Tabla15[[#This Row],[CARRERA]],Tabla15[[#This Row],[STATUS_01]])</f>
        <v>#REF!</v>
      </c>
      <c r="L452" s="78">
        <f>_xlfn.XLOOKUP(Tabla15[[#This Row],[CODIGO]],Tabla20[CODIGO],Tabla20[sbruto])</f>
        <v>70000</v>
      </c>
      <c r="M452" s="81">
        <f>_xlfn.XLOOKUP(Tabla15[[#This Row],[CODIGO]],Tabla20[CODIGO],Tabla20[Otros Descuentos])</f>
        <v>5123.45</v>
      </c>
      <c r="N452" s="78">
        <f>_xlfn.XLOOKUP(Tabla15[[#This Row],[CODIGO]],Tabla20[CODIGO],Tabla20[sneto])</f>
        <v>55686.559999999998</v>
      </c>
      <c r="O452" s="78" t="str">
        <f>_xlfn.XLOOKUP(Tabla15[[#This Row],[CODIGO]],Tabla20[CODIGO],Tabla20[PERIODO])</f>
        <v>08-2023</v>
      </c>
      <c r="P452" s="41">
        <f>Tabla15[[#This Row],[sbruto]]-SUM(Tabla15[[#This Row],[ISR]:[AFP]])-Tabla15[[#This Row],[SNETO]]</f>
        <v>9189.9900000000052</v>
      </c>
      <c r="Q452" s="41">
        <f>_xlfn.XLOOKUP(Tabla15[[#This Row],[CODIGO]],Tabla20[CODIGO],Tabla20[ADP])</f>
        <v>0</v>
      </c>
      <c r="R452" s="61" t="str">
        <f>_xlfn.XLOOKUP(Tabla15[[#This Row],[cedula]],EMPXSEXO[NODOC],EMPXSEXO[GENERO])</f>
        <v>F</v>
      </c>
      <c r="S452" s="61" t="e">
        <f>_xlfn.XLOOKUP(Tabla15[[#This Row],[nomdepto2]],Tabla21[LUGAR],Tabla21[CODLUGAR])</f>
        <v>#REF!</v>
      </c>
      <c r="T452">
        <v>844</v>
      </c>
    </row>
    <row r="453" spans="1:20" hidden="1">
      <c r="A453" s="61" t="s">
        <v>2462</v>
      </c>
      <c r="B453" s="61" t="s">
        <v>2331</v>
      </c>
      <c r="C453" s="61" t="s">
        <v>2493</v>
      </c>
      <c r="D453" s="61" t="str">
        <f>Tabla15[[#This Row],[cedula]]&amp;Tabla15[[#This Row],[prog]]&amp;LEFT(Tabla15[[#This Row],[TIPO]],3)</f>
        <v>4022180101801TEM</v>
      </c>
      <c r="E453" s="61" t="e">
        <f>_xlfn.XLOOKUP(Tabla15[[#This Row],[CODIGO]],#REF!,#REF!,_xlfn.XLOOKUP(Tabla15[[#This Row],[CODIGO]],Tabla20[CODIGO],Tabla20[nombre],"BUSCAR"))</f>
        <v>#REF!</v>
      </c>
      <c r="F453" s="61" t="e">
        <f>_xlfn.XLOOKUP(Tabla15[[#This Row],[CODIGO]],#REF!,#REF!,_xlfn.XLOOKUP(Tabla15[[#This Row],[CODIGO]],Tabla20[CODIGO],Tabla20[cargo],"BUSCAR"))</f>
        <v>#REF!</v>
      </c>
      <c r="G453" s="110" t="e">
        <f>_xlfn.XLOOKUP(Tabla15[[#This Row],[cedula]],#REF!,#REF!,"X")</f>
        <v>#REF!</v>
      </c>
      <c r="H453" s="61" t="str">
        <f>_xlfn.XLOOKUP(Tabla15[[#This Row],[ctapresup]],TBLTIPO[cta],TBLTIPO[Tipo Empleado])</f>
        <v>TEMPORALES</v>
      </c>
      <c r="I453" s="92">
        <f>_xlfn.XLOOKUP(Tabla15[[#This Row],[cedula]],TCARRERA[CEDULA],TCARRERA[CATEGORIA DEL SERVIDOR],0)</f>
        <v>0</v>
      </c>
      <c r="J4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3" s="61" t="e">
        <f>IF(ISTEXT(Tabla15[[#This Row],[CARRERA]]),Tabla15[[#This Row],[CARRERA]],Tabla15[[#This Row],[STATUS_01]])</f>
        <v>#REF!</v>
      </c>
      <c r="L453" s="78">
        <f>_xlfn.XLOOKUP(Tabla15[[#This Row],[CODIGO]],Tabla20[CODIGO],Tabla20[sbruto])</f>
        <v>70000</v>
      </c>
      <c r="M453" s="82">
        <f>_xlfn.XLOOKUP(Tabla15[[#This Row],[CODIGO]],Tabla20[CODIGO],Tabla20[Otros Descuentos])</f>
        <v>2171</v>
      </c>
      <c r="N453" s="81">
        <f>_xlfn.XLOOKUP(Tabla15[[#This Row],[CODIGO]],Tabla20[CODIGO],Tabla20[sneto])</f>
        <v>58323.519999999997</v>
      </c>
      <c r="O453" s="81" t="str">
        <f>_xlfn.XLOOKUP(Tabla15[[#This Row],[CODIGO]],Tabla20[CODIGO],Tabla20[PERIODO])</f>
        <v>08-2023</v>
      </c>
      <c r="P453" s="41">
        <f>Tabla15[[#This Row],[sbruto]]-SUM(Tabla15[[#This Row],[ISR]:[AFP]])-Tabla15[[#This Row],[SNETO]]</f>
        <v>9505.4800000000032</v>
      </c>
      <c r="Q453" s="41">
        <f>_xlfn.XLOOKUP(Tabla15[[#This Row],[CODIGO]],Tabla20[CODIGO],Tabla20[ADP])</f>
        <v>0</v>
      </c>
      <c r="R453" s="61" t="str">
        <f>_xlfn.XLOOKUP(Tabla15[[#This Row],[cedula]],EMPXSEXO[NODOC],EMPXSEXO[GENERO])</f>
        <v>F</v>
      </c>
      <c r="S453" s="61" t="e">
        <f>_xlfn.XLOOKUP(Tabla15[[#This Row],[nomdepto2]],Tabla21[LUGAR],Tabla21[CODLUGAR])</f>
        <v>#REF!</v>
      </c>
      <c r="T453">
        <v>1111</v>
      </c>
    </row>
    <row r="454" spans="1:20" hidden="1">
      <c r="A454" s="61" t="s">
        <v>2462</v>
      </c>
      <c r="B454" s="61" t="s">
        <v>2244</v>
      </c>
      <c r="C454" s="61" t="s">
        <v>2493</v>
      </c>
      <c r="D454" s="61" t="str">
        <f>Tabla15[[#This Row],[cedula]]&amp;Tabla15[[#This Row],[prog]]&amp;LEFT(Tabla15[[#This Row],[TIPO]],3)</f>
        <v>2240033787301TEM</v>
      </c>
      <c r="E454" s="61" t="e">
        <f>_xlfn.XLOOKUP(Tabla15[[#This Row],[CODIGO]],#REF!,#REF!,_xlfn.XLOOKUP(Tabla15[[#This Row],[CODIGO]],Tabla20[CODIGO],Tabla20[nombre],"BUSCAR"))</f>
        <v>#REF!</v>
      </c>
      <c r="F454" s="61" t="e">
        <f>_xlfn.XLOOKUP(Tabla15[[#This Row],[CODIGO]],#REF!,#REF!,_xlfn.XLOOKUP(Tabla15[[#This Row],[CODIGO]],Tabla20[CODIGO],Tabla20[cargo],"BUSCAR"))</f>
        <v>#REF!</v>
      </c>
      <c r="G454" s="110" t="e">
        <f>_xlfn.XLOOKUP(Tabla15[[#This Row],[cedula]],#REF!,#REF!,"X")</f>
        <v>#REF!</v>
      </c>
      <c r="H454" s="61" t="str">
        <f>_xlfn.XLOOKUP(Tabla15[[#This Row],[ctapresup]],TBLTIPO[cta],TBLTIPO[Tipo Empleado])</f>
        <v>TEMPORALES</v>
      </c>
      <c r="I454" s="92">
        <f>_xlfn.XLOOKUP(Tabla15[[#This Row],[cedula]],TCARRERA[CEDULA],TCARRERA[CATEGORIA DEL SERVIDOR],0)</f>
        <v>0</v>
      </c>
      <c r="J4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4" s="61" t="e">
        <f>IF(ISTEXT(Tabla15[[#This Row],[CARRERA]]),Tabla15[[#This Row],[CARRERA]],Tabla15[[#This Row],[STATUS_01]])</f>
        <v>#REF!</v>
      </c>
      <c r="L454" s="78">
        <f>_xlfn.XLOOKUP(Tabla15[[#This Row],[CODIGO]],Tabla20[CODIGO],Tabla20[sbruto])</f>
        <v>65000</v>
      </c>
      <c r="M454" s="82">
        <f>_xlfn.XLOOKUP(Tabla15[[#This Row],[CODIGO]],Tabla20[CODIGO],Tabla20[Otros Descuentos])</f>
        <v>1902.45</v>
      </c>
      <c r="N454" s="81">
        <f>_xlfn.XLOOKUP(Tabla15[[#This Row],[CODIGO]],Tabla20[CODIGO],Tabla20[sneto])</f>
        <v>55143.96</v>
      </c>
      <c r="O454" s="81" t="str">
        <f>_xlfn.XLOOKUP(Tabla15[[#This Row],[CODIGO]],Tabla20[CODIGO],Tabla20[PERIODO])</f>
        <v>08-2023</v>
      </c>
      <c r="P454" s="41">
        <f>Tabla15[[#This Row],[sbruto]]-SUM(Tabla15[[#This Row],[ISR]:[AFP]])-Tabla15[[#This Row],[SNETO]]</f>
        <v>7953.5900000000038</v>
      </c>
      <c r="Q454" s="41">
        <f>_xlfn.XLOOKUP(Tabla15[[#This Row],[CODIGO]],Tabla20[CODIGO],Tabla20[ADP])</f>
        <v>0</v>
      </c>
      <c r="R454" s="61" t="str">
        <f>_xlfn.XLOOKUP(Tabla15[[#This Row],[cedula]],EMPXSEXO[NODOC],EMPXSEXO[GENERO])</f>
        <v>F</v>
      </c>
      <c r="S454" s="61" t="e">
        <f>_xlfn.XLOOKUP(Tabla15[[#This Row],[nomdepto2]],Tabla21[LUGAR],Tabla21[CODLUGAR])</f>
        <v>#REF!</v>
      </c>
      <c r="T454">
        <v>901</v>
      </c>
    </row>
    <row r="455" spans="1:20" hidden="1">
      <c r="A455" s="61" t="s">
        <v>2462</v>
      </c>
      <c r="B455" s="61" t="s">
        <v>2668</v>
      </c>
      <c r="C455" s="61" t="s">
        <v>2493</v>
      </c>
      <c r="D455" s="61" t="str">
        <f>Tabla15[[#This Row],[cedula]]&amp;Tabla15[[#This Row],[prog]]&amp;LEFT(Tabla15[[#This Row],[TIPO]],3)</f>
        <v>0011503337501TEM</v>
      </c>
      <c r="E455" s="61" t="e">
        <f>_xlfn.XLOOKUP(Tabla15[[#This Row],[CODIGO]],#REF!,#REF!,_xlfn.XLOOKUP(Tabla15[[#This Row],[CODIGO]],Tabla20[CODIGO],Tabla20[nombre],"BUSCAR"))</f>
        <v>#REF!</v>
      </c>
      <c r="F455" s="61" t="e">
        <f>_xlfn.XLOOKUP(Tabla15[[#This Row],[CODIGO]],#REF!,#REF!,_xlfn.XLOOKUP(Tabla15[[#This Row],[CODIGO]],Tabla20[CODIGO],Tabla20[cargo],"BUSCAR"))</f>
        <v>#REF!</v>
      </c>
      <c r="G455" s="110" t="e">
        <f>_xlfn.XLOOKUP(Tabla15[[#This Row],[cedula]],#REF!,#REF!,"X")</f>
        <v>#REF!</v>
      </c>
      <c r="H455" s="61" t="str">
        <f>_xlfn.XLOOKUP(Tabla15[[#This Row],[ctapresup]],TBLTIPO[cta],TBLTIPO[Tipo Empleado])</f>
        <v>TEMPORALES</v>
      </c>
      <c r="I455" s="92">
        <f>_xlfn.XLOOKUP(Tabla15[[#This Row],[cedula]],TCARRERA[CEDULA],TCARRERA[CATEGORIA DEL SERVIDOR],0)</f>
        <v>0</v>
      </c>
      <c r="J4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5" s="61" t="e">
        <f>IF(ISTEXT(Tabla15[[#This Row],[CARRERA]]),Tabla15[[#This Row],[CARRERA]],Tabla15[[#This Row],[STATUS_01]])</f>
        <v>#REF!</v>
      </c>
      <c r="L455" s="78">
        <f>_xlfn.XLOOKUP(Tabla15[[#This Row],[CODIGO]],Tabla20[CODIGO],Tabla20[sbruto])</f>
        <v>50000</v>
      </c>
      <c r="M455" s="78">
        <f>_xlfn.XLOOKUP(Tabla15[[#This Row],[CODIGO]],Tabla20[CODIGO],Tabla20[Otros Descuentos])</f>
        <v>7071</v>
      </c>
      <c r="N455" s="78">
        <f>_xlfn.XLOOKUP(Tabla15[[#This Row],[CODIGO]],Tabla20[CODIGO],Tabla20[sneto])</f>
        <v>38120</v>
      </c>
      <c r="O455" s="78" t="str">
        <f>_xlfn.XLOOKUP(Tabla15[[#This Row],[CODIGO]],Tabla20[CODIGO],Tabla20[PERIODO])</f>
        <v>08-2023</v>
      </c>
      <c r="P455" s="41">
        <f>Tabla15[[#This Row],[sbruto]]-SUM(Tabla15[[#This Row],[ISR]:[AFP]])-Tabla15[[#This Row],[SNETO]]</f>
        <v>4809</v>
      </c>
      <c r="Q455" s="41">
        <f>_xlfn.XLOOKUP(Tabla15[[#This Row],[CODIGO]],Tabla20[CODIGO],Tabla20[ADP])</f>
        <v>0</v>
      </c>
      <c r="R455" s="61" t="str">
        <f>_xlfn.XLOOKUP(Tabla15[[#This Row],[cedula]],EMPXSEXO[NODOC],EMPXSEXO[GENERO])</f>
        <v>F</v>
      </c>
      <c r="S455" s="61" t="e">
        <f>_xlfn.XLOOKUP(Tabla15[[#This Row],[nomdepto2]],Tabla21[LUGAR],Tabla21[CODLUGAR])</f>
        <v>#REF!</v>
      </c>
      <c r="T455">
        <v>938</v>
      </c>
    </row>
    <row r="456" spans="1:20" hidden="1">
      <c r="A456" s="61" t="s">
        <v>2462</v>
      </c>
      <c r="B456" s="61" t="s">
        <v>2676</v>
      </c>
      <c r="C456" s="61" t="s">
        <v>2493</v>
      </c>
      <c r="D456" s="61" t="str">
        <f>Tabla15[[#This Row],[cedula]]&amp;Tabla15[[#This Row],[prog]]&amp;LEFT(Tabla15[[#This Row],[TIPO]],3)</f>
        <v>2230119483701TEM</v>
      </c>
      <c r="E456" s="61" t="e">
        <f>_xlfn.XLOOKUP(Tabla15[[#This Row],[CODIGO]],#REF!,#REF!,_xlfn.XLOOKUP(Tabla15[[#This Row],[CODIGO]],Tabla20[CODIGO],Tabla20[nombre],"BUSCAR"))</f>
        <v>#REF!</v>
      </c>
      <c r="F456" s="61" t="e">
        <f>_xlfn.XLOOKUP(Tabla15[[#This Row],[CODIGO]],#REF!,#REF!,_xlfn.XLOOKUP(Tabla15[[#This Row],[CODIGO]],Tabla20[CODIGO],Tabla20[cargo],"BUSCAR"))</f>
        <v>#REF!</v>
      </c>
      <c r="G456" s="110" t="e">
        <f>_xlfn.XLOOKUP(Tabla15[[#This Row],[cedula]],#REF!,#REF!,"X")</f>
        <v>#REF!</v>
      </c>
      <c r="H456" s="61" t="str">
        <f>_xlfn.XLOOKUP(Tabla15[[#This Row],[ctapresup]],TBLTIPO[cta],TBLTIPO[Tipo Empleado])</f>
        <v>TEMPORALES</v>
      </c>
      <c r="I456" s="92">
        <f>_xlfn.XLOOKUP(Tabla15[[#This Row],[cedula]],TCARRERA[CEDULA],TCARRERA[CATEGORIA DEL SERVIDOR],0)</f>
        <v>0</v>
      </c>
      <c r="J4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6" s="61" t="e">
        <f>IF(ISTEXT(Tabla15[[#This Row],[CARRERA]]),Tabla15[[#This Row],[CARRERA]],Tabla15[[#This Row],[STATUS_01]])</f>
        <v>#REF!</v>
      </c>
      <c r="L456" s="78">
        <f>_xlfn.XLOOKUP(Tabla15[[#This Row],[CODIGO]],Tabla20[CODIGO],Tabla20[sbruto])</f>
        <v>50000</v>
      </c>
      <c r="M456" s="79">
        <f>_xlfn.XLOOKUP(Tabla15[[#This Row],[CODIGO]],Tabla20[CODIGO],Tabla20[Otros Descuentos])</f>
        <v>6071</v>
      </c>
      <c r="N456" s="78">
        <f>_xlfn.XLOOKUP(Tabla15[[#This Row],[CODIGO]],Tabla20[CODIGO],Tabla20[sneto])</f>
        <v>39120</v>
      </c>
      <c r="O456" s="78" t="str">
        <f>_xlfn.XLOOKUP(Tabla15[[#This Row],[CODIGO]],Tabla20[CODIGO],Tabla20[PERIODO])</f>
        <v>08-2023</v>
      </c>
      <c r="P456" s="41">
        <f>Tabla15[[#This Row],[sbruto]]-SUM(Tabla15[[#This Row],[ISR]:[AFP]])-Tabla15[[#This Row],[SNETO]]</f>
        <v>4809</v>
      </c>
      <c r="Q456" s="41">
        <f>_xlfn.XLOOKUP(Tabla15[[#This Row],[CODIGO]],Tabla20[CODIGO],Tabla20[ADP])</f>
        <v>0</v>
      </c>
      <c r="R456" s="61" t="str">
        <f>_xlfn.XLOOKUP(Tabla15[[#This Row],[cedula]],EMPXSEXO[NODOC],EMPXSEXO[GENERO])</f>
        <v>F</v>
      </c>
      <c r="S456" s="61" t="e">
        <f>_xlfn.XLOOKUP(Tabla15[[#This Row],[nomdepto2]],Tabla21[LUGAR],Tabla21[CODLUGAR])</f>
        <v>#REF!</v>
      </c>
      <c r="T456">
        <v>1080</v>
      </c>
    </row>
    <row r="457" spans="1:20" hidden="1">
      <c r="A457" s="61" t="s">
        <v>2462</v>
      </c>
      <c r="B457" s="61" t="s">
        <v>2272</v>
      </c>
      <c r="C457" s="61" t="s">
        <v>2493</v>
      </c>
      <c r="D457" s="61" t="str">
        <f>Tabla15[[#This Row],[cedula]]&amp;Tabla15[[#This Row],[prog]]&amp;LEFT(Tabla15[[#This Row],[TIPO]],3)</f>
        <v>2250032297301TEM</v>
      </c>
      <c r="E457" s="61" t="e">
        <f>_xlfn.XLOOKUP(Tabla15[[#This Row],[CODIGO]],#REF!,#REF!,_xlfn.XLOOKUP(Tabla15[[#This Row],[CODIGO]],Tabla20[CODIGO],Tabla20[nombre],"BUSCAR"))</f>
        <v>#REF!</v>
      </c>
      <c r="F457" s="61" t="e">
        <f>_xlfn.XLOOKUP(Tabla15[[#This Row],[CODIGO]],#REF!,#REF!,_xlfn.XLOOKUP(Tabla15[[#This Row],[CODIGO]],Tabla20[CODIGO],Tabla20[cargo],"BUSCAR"))</f>
        <v>#REF!</v>
      </c>
      <c r="G457" s="110" t="e">
        <f>_xlfn.XLOOKUP(Tabla15[[#This Row],[cedula]],#REF!,#REF!,"X")</f>
        <v>#REF!</v>
      </c>
      <c r="H457" s="61" t="str">
        <f>_xlfn.XLOOKUP(Tabla15[[#This Row],[ctapresup]],TBLTIPO[cta],TBLTIPO[Tipo Empleado])</f>
        <v>TEMPORALES</v>
      </c>
      <c r="I457" s="92">
        <f>_xlfn.XLOOKUP(Tabla15[[#This Row],[cedula]],TCARRERA[CEDULA],TCARRERA[CATEGORIA DEL SERVIDOR],0)</f>
        <v>0</v>
      </c>
      <c r="J4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7" s="61" t="e">
        <f>IF(ISTEXT(Tabla15[[#This Row],[CARRERA]]),Tabla15[[#This Row],[CARRERA]],Tabla15[[#This Row],[STATUS_01]])</f>
        <v>#REF!</v>
      </c>
      <c r="L457" s="78">
        <f>_xlfn.XLOOKUP(Tabla15[[#This Row],[CODIGO]],Tabla20[CODIGO],Tabla20[sbruto])</f>
        <v>45000</v>
      </c>
      <c r="M457" s="82">
        <f>_xlfn.XLOOKUP(Tabla15[[#This Row],[CODIGO]],Tabla20[CODIGO],Tabla20[Otros Descuentos])</f>
        <v>5515</v>
      </c>
      <c r="N457" s="78">
        <f>_xlfn.XLOOKUP(Tabla15[[#This Row],[CODIGO]],Tabla20[CODIGO],Tabla20[sneto])</f>
        <v>35677.17</v>
      </c>
      <c r="O457" s="78" t="str">
        <f>_xlfn.XLOOKUP(Tabla15[[#This Row],[CODIGO]],Tabla20[CODIGO],Tabla20[PERIODO])</f>
        <v>08-2023</v>
      </c>
      <c r="P457" s="41">
        <f>Tabla15[[#This Row],[sbruto]]-SUM(Tabla15[[#This Row],[ISR]:[AFP]])-Tabla15[[#This Row],[SNETO]]</f>
        <v>3807.8300000000017</v>
      </c>
      <c r="Q457" s="41">
        <f>_xlfn.XLOOKUP(Tabla15[[#This Row],[CODIGO]],Tabla20[CODIGO],Tabla20[ADP])</f>
        <v>0</v>
      </c>
      <c r="R457" s="61" t="str">
        <f>_xlfn.XLOOKUP(Tabla15[[#This Row],[cedula]],EMPXSEXO[NODOC],EMPXSEXO[GENERO])</f>
        <v>F</v>
      </c>
      <c r="S457" s="61" t="e">
        <f>_xlfn.XLOOKUP(Tabla15[[#This Row],[nomdepto2]],Tabla21[LUGAR],Tabla21[CODLUGAR])</f>
        <v>#REF!</v>
      </c>
      <c r="T457">
        <v>988</v>
      </c>
    </row>
    <row r="458" spans="1:20" hidden="1">
      <c r="A458" s="61" t="s">
        <v>3002</v>
      </c>
      <c r="B458" s="61" t="s">
        <v>1561</v>
      </c>
      <c r="C458" s="61" t="s">
        <v>2493</v>
      </c>
      <c r="D458" s="61" t="str">
        <f>Tabla15[[#This Row],[cedula]]&amp;Tabla15[[#This Row],[prog]]&amp;LEFT(Tabla15[[#This Row],[TIPO]],3)</f>
        <v>0010411248701SUP</v>
      </c>
      <c r="E458" s="61" t="e">
        <f>_xlfn.XLOOKUP(Tabla15[[#This Row],[CODIGO]],#REF!,#REF!,_xlfn.XLOOKUP(Tabla15[[#This Row],[CODIGO]],Tabla20[CODIGO],Tabla20[nombre],"BUSCAR"))</f>
        <v>#REF!</v>
      </c>
      <c r="F458" s="61" t="e">
        <f>_xlfn.XLOOKUP(Tabla15[[#This Row],[CODIGO]],#REF!,#REF!,_xlfn.XLOOKUP(Tabla15[[#This Row],[CODIGO]],Tabla20[CODIGO],Tabla20[cargo],"BUSCAR"))</f>
        <v>#REF!</v>
      </c>
      <c r="G458" s="110" t="e">
        <f>_xlfn.XLOOKUP(Tabla15[[#This Row],[cedula]],#REF!,#REF!,"X")</f>
        <v>#REF!</v>
      </c>
      <c r="H458" s="61" t="str">
        <f>_xlfn.XLOOKUP(Tabla15[[#This Row],[ctapresup]],TBLTIPO[cta],TBLTIPO[Tipo Empleado])</f>
        <v>SUPLENCIA</v>
      </c>
      <c r="I458" s="92" t="str">
        <f>_xlfn.XLOOKUP(Tabla15[[#This Row],[cedula]],TCARRERA[CEDULA],TCARRERA[CATEGORIA DEL SERVIDOR],0)</f>
        <v>CARRERA ADMINISTRATIVA</v>
      </c>
      <c r="J4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8" s="61" t="str">
        <f>IF(ISTEXT(Tabla15[[#This Row],[CARRERA]]),Tabla15[[#This Row],[CARRERA]],Tabla15[[#This Row],[STATUS_01]])</f>
        <v>CARRERA ADMINISTRATIVA</v>
      </c>
      <c r="L458" s="78">
        <f>_xlfn.XLOOKUP(Tabla15[[#This Row],[CODIGO]],Tabla20[CODIGO],Tabla20[sbruto])</f>
        <v>35000</v>
      </c>
      <c r="M458" s="82">
        <f>_xlfn.XLOOKUP(Tabla15[[#This Row],[CODIGO]],Tabla20[CODIGO],Tabla20[Otros Descuentos])</f>
        <v>0</v>
      </c>
      <c r="N458" s="78">
        <f>_xlfn.XLOOKUP(Tabla15[[#This Row],[CODIGO]],Tabla20[CODIGO],Tabla20[sneto])</f>
        <v>24698.62</v>
      </c>
      <c r="O458" s="78" t="str">
        <f>_xlfn.XLOOKUP(Tabla15[[#This Row],[CODIGO]],Tabla20[CODIGO],Tabla20[PERIODO])</f>
        <v>08-2023</v>
      </c>
      <c r="P458" s="41">
        <f>Tabla15[[#This Row],[sbruto]]-SUM(Tabla15[[#This Row],[ISR]:[AFP]])-Tabla15[[#This Row],[SNETO]]</f>
        <v>10301.380000000001</v>
      </c>
      <c r="Q458" s="41">
        <f>_xlfn.XLOOKUP(Tabla15[[#This Row],[CODIGO]],Tabla20[CODIGO],Tabla20[ADP])</f>
        <v>0</v>
      </c>
      <c r="R458" s="61" t="str">
        <f>_xlfn.XLOOKUP(Tabla15[[#This Row],[cedula]],EMPXSEXO[NODOC],EMPXSEXO[GENERO])</f>
        <v>M</v>
      </c>
      <c r="S458" s="61" t="e">
        <f>_xlfn.XLOOKUP(Tabla15[[#This Row],[nomdepto2]],Tabla21[LUGAR],Tabla21[CODLUGAR])</f>
        <v>#REF!</v>
      </c>
      <c r="T458">
        <v>828</v>
      </c>
    </row>
    <row r="459" spans="1:20" hidden="1">
      <c r="A459" s="61" t="s">
        <v>2462</v>
      </c>
      <c r="B459" s="61" t="s">
        <v>2314</v>
      </c>
      <c r="C459" s="61" t="s">
        <v>2493</v>
      </c>
      <c r="D459" s="61" t="str">
        <f>Tabla15[[#This Row],[cedula]]&amp;Tabla15[[#This Row],[prog]]&amp;LEFT(Tabla15[[#This Row],[TIPO]],3)</f>
        <v>2230054725801TEM</v>
      </c>
      <c r="E459" s="61" t="e">
        <f>_xlfn.XLOOKUP(Tabla15[[#This Row],[CODIGO]],#REF!,#REF!,_xlfn.XLOOKUP(Tabla15[[#This Row],[CODIGO]],Tabla20[CODIGO],Tabla20[nombre],"BUSCAR"))</f>
        <v>#REF!</v>
      </c>
      <c r="F459" s="61" t="e">
        <f>_xlfn.XLOOKUP(Tabla15[[#This Row],[CODIGO]],#REF!,#REF!,_xlfn.XLOOKUP(Tabla15[[#This Row],[CODIGO]],Tabla20[CODIGO],Tabla20[cargo],"BUSCAR"))</f>
        <v>#REF!</v>
      </c>
      <c r="G459" s="110" t="e">
        <f>_xlfn.XLOOKUP(Tabla15[[#This Row],[cedula]],#REF!,#REF!,"X")</f>
        <v>#REF!</v>
      </c>
      <c r="H459" s="61" t="str">
        <f>_xlfn.XLOOKUP(Tabla15[[#This Row],[ctapresup]],TBLTIPO[cta],TBLTIPO[Tipo Empleado])</f>
        <v>TEMPORALES</v>
      </c>
      <c r="I459" s="92">
        <f>_xlfn.XLOOKUP(Tabla15[[#This Row],[cedula]],TCARRERA[CEDULA],TCARRERA[CATEGORIA DEL SERVIDOR],0)</f>
        <v>0</v>
      </c>
      <c r="J4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59" s="61" t="e">
        <f>IF(ISTEXT(Tabla15[[#This Row],[CARRERA]]),Tabla15[[#This Row],[CARRERA]],Tabla15[[#This Row],[STATUS_01]])</f>
        <v>#REF!</v>
      </c>
      <c r="L459" s="78">
        <f>_xlfn.XLOOKUP(Tabla15[[#This Row],[CODIGO]],Tabla20[CODIGO],Tabla20[sbruto])</f>
        <v>135000</v>
      </c>
      <c r="M459" s="82">
        <f>_xlfn.XLOOKUP(Tabla15[[#This Row],[CODIGO]],Tabla20[CODIGO],Tabla20[Otros Descuentos])</f>
        <v>25</v>
      </c>
      <c r="N459" s="81">
        <f>_xlfn.XLOOKUP(Tabla15[[#This Row],[CODIGO]],Tabla20[CODIGO],Tabla20[sneto])</f>
        <v>106658.26</v>
      </c>
      <c r="O459" s="81" t="str">
        <f>_xlfn.XLOOKUP(Tabla15[[#This Row],[CODIGO]],Tabla20[CODIGO],Tabla20[PERIODO])</f>
        <v>08-2023</v>
      </c>
      <c r="P459" s="41">
        <f>Tabla15[[#This Row],[sbruto]]-SUM(Tabla15[[#This Row],[ISR]:[AFP]])-Tabla15[[#This Row],[SNETO]]</f>
        <v>28316.740000000005</v>
      </c>
      <c r="Q459" s="41">
        <f>_xlfn.XLOOKUP(Tabla15[[#This Row],[CODIGO]],Tabla20[CODIGO],Tabla20[ADP])</f>
        <v>0</v>
      </c>
      <c r="R459" s="61" t="str">
        <f>_xlfn.XLOOKUP(Tabla15[[#This Row],[cedula]],EMPXSEXO[NODOC],EMPXSEXO[GENERO])</f>
        <v>F</v>
      </c>
      <c r="S459" s="61" t="e">
        <f>_xlfn.XLOOKUP(Tabla15[[#This Row],[nomdepto2]],Tabla21[LUGAR],Tabla21[CODLUGAR])</f>
        <v>#REF!</v>
      </c>
      <c r="T459">
        <v>1074</v>
      </c>
    </row>
    <row r="460" spans="1:20" hidden="1">
      <c r="A460" s="61" t="s">
        <v>2462</v>
      </c>
      <c r="B460" s="61" t="s">
        <v>2288</v>
      </c>
      <c r="C460" s="61" t="s">
        <v>2493</v>
      </c>
      <c r="D460" s="61" t="str">
        <f>Tabla15[[#This Row],[cedula]]&amp;Tabla15[[#This Row],[prog]]&amp;LEFT(Tabla15[[#This Row],[TIPO]],3)</f>
        <v>0011609837701TEM</v>
      </c>
      <c r="E460" s="61" t="e">
        <f>_xlfn.XLOOKUP(Tabla15[[#This Row],[CODIGO]],#REF!,#REF!,_xlfn.XLOOKUP(Tabla15[[#This Row],[CODIGO]],Tabla20[CODIGO],Tabla20[nombre],"BUSCAR"))</f>
        <v>#REF!</v>
      </c>
      <c r="F460" s="61" t="e">
        <f>_xlfn.XLOOKUP(Tabla15[[#This Row],[CODIGO]],#REF!,#REF!,_xlfn.XLOOKUP(Tabla15[[#This Row],[CODIGO]],Tabla20[CODIGO],Tabla20[cargo],"BUSCAR"))</f>
        <v>#REF!</v>
      </c>
      <c r="G460" s="110" t="e">
        <f>_xlfn.XLOOKUP(Tabla15[[#This Row],[cedula]],#REF!,#REF!,"X")</f>
        <v>#REF!</v>
      </c>
      <c r="H460" s="61" t="str">
        <f>_xlfn.XLOOKUP(Tabla15[[#This Row],[ctapresup]],TBLTIPO[cta],TBLTIPO[Tipo Empleado])</f>
        <v>TEMPORALES</v>
      </c>
      <c r="I460" s="92">
        <f>_xlfn.XLOOKUP(Tabla15[[#This Row],[cedula]],TCARRERA[CEDULA],TCARRERA[CATEGORIA DEL SERVIDOR],0)</f>
        <v>0</v>
      </c>
      <c r="J4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60" s="61" t="e">
        <f>IF(ISTEXT(Tabla15[[#This Row],[CARRERA]]),Tabla15[[#This Row],[CARRERA]],Tabla15[[#This Row],[STATUS_01]])</f>
        <v>#REF!</v>
      </c>
      <c r="L460" s="78">
        <f>_xlfn.XLOOKUP(Tabla15[[#This Row],[CODIGO]],Tabla20[CODIGO],Tabla20[sbruto])</f>
        <v>70000</v>
      </c>
      <c r="M460" s="82">
        <f>_xlfn.XLOOKUP(Tabla15[[#This Row],[CODIGO]],Tabla20[CODIGO],Tabla20[Otros Descuentos])</f>
        <v>25</v>
      </c>
      <c r="N460" s="78">
        <f>_xlfn.XLOOKUP(Tabla15[[#This Row],[CODIGO]],Tabla20[CODIGO],Tabla20[sneto])</f>
        <v>60469.52</v>
      </c>
      <c r="O460" s="78" t="str">
        <f>_xlfn.XLOOKUP(Tabla15[[#This Row],[CODIGO]],Tabla20[CODIGO],Tabla20[PERIODO])</f>
        <v>08-2023</v>
      </c>
      <c r="P460" s="41">
        <f>Tabla15[[#This Row],[sbruto]]-SUM(Tabla15[[#This Row],[ISR]:[AFP]])-Tabla15[[#This Row],[SNETO]]</f>
        <v>9505.4800000000032</v>
      </c>
      <c r="Q460" s="41">
        <f>_xlfn.XLOOKUP(Tabla15[[#This Row],[CODIGO]],Tabla20[CODIGO],Tabla20[ADP])</f>
        <v>0</v>
      </c>
      <c r="R460" s="61" t="str">
        <f>_xlfn.XLOOKUP(Tabla15[[#This Row],[cedula]],EMPXSEXO[NODOC],EMPXSEXO[GENERO])</f>
        <v>M</v>
      </c>
      <c r="S460" s="61" t="e">
        <f>_xlfn.XLOOKUP(Tabla15[[#This Row],[nomdepto2]],Tabla21[LUGAR],Tabla21[CODLUGAR])</f>
        <v>#REF!</v>
      </c>
      <c r="T460">
        <v>1022</v>
      </c>
    </row>
    <row r="461" spans="1:20" hidden="1">
      <c r="A461" s="61" t="s">
        <v>3284</v>
      </c>
      <c r="B461" s="61" t="s">
        <v>3700</v>
      </c>
      <c r="C461" s="61" t="s">
        <v>2493</v>
      </c>
      <c r="D461" s="61" t="str">
        <f>Tabla15[[#This Row],[cedula]]&amp;Tabla15[[#This Row],[prog]]&amp;LEFT(Tabla15[[#This Row],[TIPO]],3)</f>
        <v>2230115586101CAR</v>
      </c>
      <c r="E461" s="61" t="e">
        <f>_xlfn.XLOOKUP(Tabla15[[#This Row],[CODIGO]],#REF!,#REF!,_xlfn.XLOOKUP(Tabla15[[#This Row],[CODIGO]],Tabla20[CODIGO],Tabla20[nombre],"BUSCAR"))</f>
        <v>#REF!</v>
      </c>
      <c r="F461" s="61" t="e">
        <f>_xlfn.XLOOKUP(Tabla15[[#This Row],[CODIGO]],#REF!,#REF!,_xlfn.XLOOKUP(Tabla15[[#This Row],[CODIGO]],Tabla20[CODIGO],Tabla20[cargo],"BUSCAR"))</f>
        <v>#REF!</v>
      </c>
      <c r="G461" s="110" t="e">
        <f>_xlfn.XLOOKUP(Tabla15[[#This Row],[cedula]],#REF!,#REF!,"X")</f>
        <v>#REF!</v>
      </c>
      <c r="H461" s="61" t="str">
        <f>_xlfn.XLOOKUP(Tabla15[[#This Row],[ctapresup]],TBLTIPO[cta],TBLTIPO[Tipo Empleado])</f>
        <v>CARACTER EVENTUAL</v>
      </c>
      <c r="I461" s="92">
        <f>_xlfn.XLOOKUP(Tabla15[[#This Row],[cedula]],TCARRERA[CEDULA],TCARRERA[CATEGORIA DEL SERVIDOR],0)</f>
        <v>0</v>
      </c>
      <c r="J4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61" s="61" t="e">
        <f>IF(ISTEXT(Tabla15[[#This Row],[CARRERA]]),Tabla15[[#This Row],[CARRERA]],Tabla15[[#This Row],[STATUS_01]])</f>
        <v>#REF!</v>
      </c>
      <c r="L461" s="78">
        <f>_xlfn.XLOOKUP(Tabla15[[#This Row],[CODIGO]],Tabla20[CODIGO],Tabla20[sbruto])</f>
        <v>70000</v>
      </c>
      <c r="M461" s="82">
        <f>_xlfn.XLOOKUP(Tabla15[[#This Row],[CODIGO]],Tabla20[CODIGO],Tabla20[Otros Descuentos])</f>
        <v>25</v>
      </c>
      <c r="N461" s="78">
        <f>_xlfn.XLOOKUP(Tabla15[[#This Row],[CODIGO]],Tabla20[CODIGO],Tabla20[sneto])</f>
        <v>60469.52</v>
      </c>
      <c r="O461" s="78" t="str">
        <f>_xlfn.XLOOKUP(Tabla15[[#This Row],[CODIGO]],Tabla20[CODIGO],Tabla20[PERIODO])</f>
        <v>08-2023</v>
      </c>
      <c r="P461" s="41">
        <f>Tabla15[[#This Row],[sbruto]]-SUM(Tabla15[[#This Row],[ISR]:[AFP]])-Tabla15[[#This Row],[SNETO]]</f>
        <v>9505.4800000000032</v>
      </c>
      <c r="Q461" s="41">
        <f>_xlfn.XLOOKUP(Tabla15[[#This Row],[CODIGO]],Tabla20[CODIGO],Tabla20[ADP])</f>
        <v>0</v>
      </c>
      <c r="R461" s="61" t="str">
        <f>_xlfn.XLOOKUP(Tabla15[[#This Row],[cedula]],EMPXSEXO[NODOC],EMPXSEXO[GENERO])</f>
        <v>M</v>
      </c>
      <c r="S461" s="61" t="e">
        <f>_xlfn.XLOOKUP(Tabla15[[#This Row],[nomdepto2]],Tabla21[LUGAR],Tabla21[CODLUGAR])</f>
        <v>#REF!</v>
      </c>
      <c r="T461">
        <v>1132</v>
      </c>
    </row>
    <row r="462" spans="1:20">
      <c r="A462" s="61" t="s">
        <v>2463</v>
      </c>
      <c r="B462" s="61" t="s">
        <v>1150</v>
      </c>
      <c r="C462" s="61" t="s">
        <v>2493</v>
      </c>
      <c r="D462" s="61" t="str">
        <f>Tabla15[[#This Row],[cedula]]&amp;Tabla15[[#This Row],[prog]]&amp;LEFT(Tabla15[[#This Row],[TIPO]],3)</f>
        <v>0011636047001FIJ</v>
      </c>
      <c r="E462" s="61" t="e">
        <f>_xlfn.XLOOKUP(Tabla15[[#This Row],[CODIGO]],#REF!,#REF!,_xlfn.XLOOKUP(Tabla15[[#This Row],[CODIGO]],Tabla20[CODIGO],Tabla20[nombre],"BUSCAR"))</f>
        <v>#REF!</v>
      </c>
      <c r="F462" s="61" t="e">
        <f>_xlfn.XLOOKUP(Tabla15[[#This Row],[CODIGO]],#REF!,#REF!,_xlfn.XLOOKUP(Tabla15[[#This Row],[CODIGO]],Tabla20[CODIGO],Tabla20[cargo],"BUSCAR"))</f>
        <v>#REF!</v>
      </c>
      <c r="G462" s="110" t="e">
        <f>_xlfn.XLOOKUP(Tabla15[[#This Row],[cedula]],#REF!,#REF!,"X")</f>
        <v>#REF!</v>
      </c>
      <c r="H462" s="61" t="str">
        <f>_xlfn.XLOOKUP(Tabla15[[#This Row],[ctapresup]],TBLTIPO[cta],TBLTIPO[Tipo Empleado])</f>
        <v>FIJO</v>
      </c>
      <c r="I462" s="92" t="str">
        <f>_xlfn.XLOOKUP(Tabla15[[#This Row],[cedula]],TCARRERA[CEDULA],TCARRERA[CATEGORIA DEL SERVIDOR],0)</f>
        <v>CARRERA ADMINISTRATIVA</v>
      </c>
      <c r="J4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62" s="61" t="str">
        <f>IF(ISTEXT(Tabla15[[#This Row],[CARRERA]]),Tabla15[[#This Row],[CARRERA]],Tabla15[[#This Row],[STATUS_01]])</f>
        <v>CARRERA ADMINISTRATIVA</v>
      </c>
      <c r="L462" s="78">
        <f>_xlfn.XLOOKUP(Tabla15[[#This Row],[CODIGO]],Tabla20[CODIGO],Tabla20[sbruto])</f>
        <v>70000</v>
      </c>
      <c r="M462" s="82">
        <f>_xlfn.XLOOKUP(Tabla15[[#This Row],[CODIGO]],Tabla20[CODIGO],Tabla20[Otros Descuentos])</f>
        <v>2902.45</v>
      </c>
      <c r="N462" s="78">
        <f>_xlfn.XLOOKUP(Tabla15[[#This Row],[CODIGO]],Tabla20[CODIGO],Tabla20[sneto])</f>
        <v>57907.56</v>
      </c>
      <c r="O462" s="78" t="str">
        <f>_xlfn.XLOOKUP(Tabla15[[#This Row],[CODIGO]],Tabla20[CODIGO],Tabla20[PERIODO])</f>
        <v>08-2023</v>
      </c>
      <c r="P462" s="41">
        <f>Tabla15[[#This Row],[sbruto]]-SUM(Tabla15[[#This Row],[ISR]:[AFP]])-Tabla15[[#This Row],[SNETO]]</f>
        <v>9189.9900000000052</v>
      </c>
      <c r="Q462" s="41">
        <f>_xlfn.XLOOKUP(Tabla15[[#This Row],[CODIGO]],Tabla20[CODIGO],Tabla20[ADP])</f>
        <v>0</v>
      </c>
      <c r="R462" s="61" t="str">
        <f>_xlfn.XLOOKUP(Tabla15[[#This Row],[cedula]],EMPXSEXO[NODOC],EMPXSEXO[GENERO])</f>
        <v>F</v>
      </c>
      <c r="S462" s="61" t="e">
        <f>_xlfn.XLOOKUP(Tabla15[[#This Row],[nomdepto2]],Tabla21[LUGAR],Tabla21[CODLUGAR])</f>
        <v>#REF!</v>
      </c>
      <c r="T462">
        <v>402</v>
      </c>
    </row>
    <row r="463" spans="1:20" hidden="1">
      <c r="A463" s="61" t="s">
        <v>2462</v>
      </c>
      <c r="B463" s="61" t="s">
        <v>2286</v>
      </c>
      <c r="C463" s="61" t="s">
        <v>2493</v>
      </c>
      <c r="D463" s="61" t="str">
        <f>Tabla15[[#This Row],[cedula]]&amp;Tabla15[[#This Row],[prog]]&amp;LEFT(Tabla15[[#This Row],[TIPO]],3)</f>
        <v>0020149125501TEM</v>
      </c>
      <c r="E463" s="61" t="e">
        <f>_xlfn.XLOOKUP(Tabla15[[#This Row],[CODIGO]],#REF!,#REF!,_xlfn.XLOOKUP(Tabla15[[#This Row],[CODIGO]],Tabla20[CODIGO],Tabla20[nombre],"BUSCAR"))</f>
        <v>#REF!</v>
      </c>
      <c r="F463" s="61" t="e">
        <f>_xlfn.XLOOKUP(Tabla15[[#This Row],[CODIGO]],#REF!,#REF!,_xlfn.XLOOKUP(Tabla15[[#This Row],[CODIGO]],Tabla20[CODIGO],Tabla20[cargo],"BUSCAR"))</f>
        <v>#REF!</v>
      </c>
      <c r="G463" s="110" t="e">
        <f>_xlfn.XLOOKUP(Tabla15[[#This Row],[cedula]],#REF!,#REF!,"X")</f>
        <v>#REF!</v>
      </c>
      <c r="H463" s="61" t="str">
        <f>_xlfn.XLOOKUP(Tabla15[[#This Row],[ctapresup]],TBLTIPO[cta],TBLTIPO[Tipo Empleado])</f>
        <v>TEMPORALES</v>
      </c>
      <c r="I463" s="92">
        <f>_xlfn.XLOOKUP(Tabla15[[#This Row],[cedula]],TCARRERA[CEDULA],TCARRERA[CATEGORIA DEL SERVIDOR],0)</f>
        <v>0</v>
      </c>
      <c r="J4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63" s="61" t="e">
        <f>IF(ISTEXT(Tabla15[[#This Row],[CARRERA]]),Tabla15[[#This Row],[CARRERA]],Tabla15[[#This Row],[STATUS_01]])</f>
        <v>#REF!</v>
      </c>
      <c r="L463" s="78">
        <f>_xlfn.XLOOKUP(Tabla15[[#This Row],[CODIGO]],Tabla20[CODIGO],Tabla20[sbruto])</f>
        <v>60000</v>
      </c>
      <c r="M463" s="82">
        <f>_xlfn.XLOOKUP(Tabla15[[#This Row],[CODIGO]],Tabla20[CODIGO],Tabla20[Otros Descuentos])</f>
        <v>6896.07</v>
      </c>
      <c r="N463" s="78">
        <f>_xlfn.XLOOKUP(Tabla15[[#This Row],[CODIGO]],Tabla20[CODIGO],Tabla20[sneto])</f>
        <v>46071.25</v>
      </c>
      <c r="O463" s="78" t="str">
        <f>_xlfn.XLOOKUP(Tabla15[[#This Row],[CODIGO]],Tabla20[CODIGO],Tabla20[PERIODO])</f>
        <v>08-2023</v>
      </c>
      <c r="P463" s="41">
        <f>Tabla15[[#This Row],[sbruto]]-SUM(Tabla15[[#This Row],[ISR]:[AFP]])-Tabla15[[#This Row],[SNETO]]</f>
        <v>7032.68</v>
      </c>
      <c r="Q463" s="41">
        <f>_xlfn.XLOOKUP(Tabla15[[#This Row],[CODIGO]],Tabla20[CODIGO],Tabla20[ADP])</f>
        <v>0</v>
      </c>
      <c r="R463" s="61" t="str">
        <f>_xlfn.XLOOKUP(Tabla15[[#This Row],[cedula]],EMPXSEXO[NODOC],EMPXSEXO[GENERO])</f>
        <v>F</v>
      </c>
      <c r="S463" s="61" t="e">
        <f>_xlfn.XLOOKUP(Tabla15[[#This Row],[nomdepto2]],Tabla21[LUGAR],Tabla21[CODLUGAR])</f>
        <v>#REF!</v>
      </c>
      <c r="T463">
        <v>1020</v>
      </c>
    </row>
    <row r="464" spans="1:20" hidden="1">
      <c r="A464" s="61" t="s">
        <v>2462</v>
      </c>
      <c r="B464" s="61" t="s">
        <v>2943</v>
      </c>
      <c r="C464" s="61" t="s">
        <v>2493</v>
      </c>
      <c r="D464" s="61" t="str">
        <f>Tabla15[[#This Row],[cedula]]&amp;Tabla15[[#This Row],[prog]]&amp;LEFT(Tabla15[[#This Row],[TIPO]],3)</f>
        <v>2250029395001TEM</v>
      </c>
      <c r="E464" s="61" t="e">
        <f>_xlfn.XLOOKUP(Tabla15[[#This Row],[CODIGO]],#REF!,#REF!,_xlfn.XLOOKUP(Tabla15[[#This Row],[CODIGO]],Tabla20[CODIGO],Tabla20[nombre],"BUSCAR"))</f>
        <v>#REF!</v>
      </c>
      <c r="F464" s="61" t="e">
        <f>_xlfn.XLOOKUP(Tabla15[[#This Row],[CODIGO]],#REF!,#REF!,_xlfn.XLOOKUP(Tabla15[[#This Row],[CODIGO]],Tabla20[CODIGO],Tabla20[cargo],"BUSCAR"))</f>
        <v>#REF!</v>
      </c>
      <c r="G464" s="110" t="e">
        <f>_xlfn.XLOOKUP(Tabla15[[#This Row],[cedula]],#REF!,#REF!,"X")</f>
        <v>#REF!</v>
      </c>
      <c r="H464" s="61" t="str">
        <f>_xlfn.XLOOKUP(Tabla15[[#This Row],[ctapresup]],TBLTIPO[cta],TBLTIPO[Tipo Empleado])</f>
        <v>TEMPORALES</v>
      </c>
      <c r="I464" s="92">
        <f>_xlfn.XLOOKUP(Tabla15[[#This Row],[cedula]],TCARRERA[CEDULA],TCARRERA[CATEGORIA DEL SERVIDOR],0)</f>
        <v>0</v>
      </c>
      <c r="J4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64" s="61" t="e">
        <f>IF(ISTEXT(Tabla15[[#This Row],[CARRERA]]),Tabla15[[#This Row],[CARRERA]],Tabla15[[#This Row],[STATUS_01]])</f>
        <v>#REF!</v>
      </c>
      <c r="L464" s="78">
        <f>_xlfn.XLOOKUP(Tabla15[[#This Row],[CODIGO]],Tabla20[CODIGO],Tabla20[sbruto])</f>
        <v>60000</v>
      </c>
      <c r="M464" s="82">
        <f>_xlfn.XLOOKUP(Tabla15[[#This Row],[CODIGO]],Tabla20[CODIGO],Tabla20[Otros Descuentos])</f>
        <v>25</v>
      </c>
      <c r="N464" s="78">
        <f>_xlfn.XLOOKUP(Tabla15[[#This Row],[CODIGO]],Tabla20[CODIGO],Tabla20[sneto])</f>
        <v>52942.32</v>
      </c>
      <c r="O464" s="78" t="str">
        <f>_xlfn.XLOOKUP(Tabla15[[#This Row],[CODIGO]],Tabla20[CODIGO],Tabla20[PERIODO])</f>
        <v>08-2023</v>
      </c>
      <c r="P464" s="41">
        <f>Tabla15[[#This Row],[sbruto]]-SUM(Tabla15[[#This Row],[ISR]:[AFP]])-Tabla15[[#This Row],[SNETO]]</f>
        <v>7032.68</v>
      </c>
      <c r="Q464" s="41">
        <f>_xlfn.XLOOKUP(Tabla15[[#This Row],[CODIGO]],Tabla20[CODIGO],Tabla20[ADP])</f>
        <v>0</v>
      </c>
      <c r="R464" s="61" t="str">
        <f>_xlfn.XLOOKUP(Tabla15[[#This Row],[cedula]],EMPXSEXO[NODOC],EMPXSEXO[GENERO])</f>
        <v>F</v>
      </c>
      <c r="S464" s="61" t="e">
        <f>_xlfn.XLOOKUP(Tabla15[[#This Row],[nomdepto2]],Tabla21[LUGAR],Tabla21[CODLUGAR])</f>
        <v>#REF!</v>
      </c>
      <c r="T464">
        <v>1061</v>
      </c>
    </row>
    <row r="465" spans="1:20">
      <c r="A465" s="61" t="s">
        <v>2463</v>
      </c>
      <c r="B465" s="61" t="s">
        <v>1712</v>
      </c>
      <c r="C465" s="61" t="s">
        <v>2493</v>
      </c>
      <c r="D465" s="61" t="str">
        <f>Tabla15[[#This Row],[cedula]]&amp;Tabla15[[#This Row],[prog]]&amp;LEFT(Tabla15[[#This Row],[TIPO]],3)</f>
        <v>0010003879301FIJ</v>
      </c>
      <c r="E465" s="61" t="e">
        <f>_xlfn.XLOOKUP(Tabla15[[#This Row],[CODIGO]],#REF!,#REF!,_xlfn.XLOOKUP(Tabla15[[#This Row],[CODIGO]],Tabla20[CODIGO],Tabla20[nombre],"BUSCAR"))</f>
        <v>#REF!</v>
      </c>
      <c r="F465" s="61" t="e">
        <f>_xlfn.XLOOKUP(Tabla15[[#This Row],[CODIGO]],#REF!,#REF!,_xlfn.XLOOKUP(Tabla15[[#This Row],[CODIGO]],Tabla20[CODIGO],Tabla20[cargo],"BUSCAR"))</f>
        <v>#REF!</v>
      </c>
      <c r="G465" s="110" t="e">
        <f>_xlfn.XLOOKUP(Tabla15[[#This Row],[cedula]],#REF!,#REF!,"X")</f>
        <v>#REF!</v>
      </c>
      <c r="H465" s="61" t="str">
        <f>_xlfn.XLOOKUP(Tabla15[[#This Row],[ctapresup]],TBLTIPO[cta],TBLTIPO[Tipo Empleado])</f>
        <v>FIJO</v>
      </c>
      <c r="I465" s="92">
        <f>_xlfn.XLOOKUP(Tabla15[[#This Row],[cedula]],TCARRERA[CEDULA],TCARRERA[CATEGORIA DEL SERVIDOR],0)</f>
        <v>0</v>
      </c>
      <c r="J4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65" s="61" t="e">
        <f>IF(ISTEXT(Tabla15[[#This Row],[CARRERA]]),Tabla15[[#This Row],[CARRERA]],Tabla15[[#This Row],[STATUS_01]])</f>
        <v>#REF!</v>
      </c>
      <c r="L465" s="78">
        <f>_xlfn.XLOOKUP(Tabla15[[#This Row],[CODIGO]],Tabla20[CODIGO],Tabla20[sbruto])</f>
        <v>60000</v>
      </c>
      <c r="M465" s="79">
        <f>_xlfn.XLOOKUP(Tabla15[[#This Row],[CODIGO]],Tabla20[CODIGO],Tabla20[Otros Descuentos])</f>
        <v>125</v>
      </c>
      <c r="N465" s="78">
        <f>_xlfn.XLOOKUP(Tabla15[[#This Row],[CODIGO]],Tabla20[CODIGO],Tabla20[sneto])</f>
        <v>52842.32</v>
      </c>
      <c r="O465" s="78" t="str">
        <f>_xlfn.XLOOKUP(Tabla15[[#This Row],[CODIGO]],Tabla20[CODIGO],Tabla20[PERIODO])</f>
        <v>08-2023</v>
      </c>
      <c r="P465" s="41">
        <f>Tabla15[[#This Row],[sbruto]]-SUM(Tabla15[[#This Row],[ISR]:[AFP]])-Tabla15[[#This Row],[SNETO]]</f>
        <v>7032.68</v>
      </c>
      <c r="Q465" s="41">
        <f>_xlfn.XLOOKUP(Tabla15[[#This Row],[CODIGO]],Tabla20[CODIGO],Tabla20[ADP])</f>
        <v>0</v>
      </c>
      <c r="R465" s="61" t="str">
        <f>_xlfn.XLOOKUP(Tabla15[[#This Row],[cedula]],EMPXSEXO[NODOC],EMPXSEXO[GENERO])</f>
        <v>F</v>
      </c>
      <c r="S465" s="61" t="e">
        <f>_xlfn.XLOOKUP(Tabla15[[#This Row],[nomdepto2]],Tabla21[LUGAR],Tabla21[CODLUGAR])</f>
        <v>#REF!</v>
      </c>
      <c r="T465">
        <v>18</v>
      </c>
    </row>
    <row r="466" spans="1:20">
      <c r="A466" s="61" t="s">
        <v>2463</v>
      </c>
      <c r="B466" s="61" t="s">
        <v>1879</v>
      </c>
      <c r="C466" s="61" t="s">
        <v>2493</v>
      </c>
      <c r="D466" s="61" t="str">
        <f>Tabla15[[#This Row],[cedula]]&amp;Tabla15[[#This Row],[prog]]&amp;LEFT(Tabla15[[#This Row],[TIPO]],3)</f>
        <v>0011790615601FIJ</v>
      </c>
      <c r="E466" s="61" t="e">
        <f>_xlfn.XLOOKUP(Tabla15[[#This Row],[CODIGO]],#REF!,#REF!,_xlfn.XLOOKUP(Tabla15[[#This Row],[CODIGO]],Tabla20[CODIGO],Tabla20[nombre],"BUSCAR"))</f>
        <v>#REF!</v>
      </c>
      <c r="F466" s="61" t="e">
        <f>_xlfn.XLOOKUP(Tabla15[[#This Row],[CODIGO]],#REF!,#REF!,_xlfn.XLOOKUP(Tabla15[[#This Row],[CODIGO]],Tabla20[CODIGO],Tabla20[cargo],"BUSCAR"))</f>
        <v>#REF!</v>
      </c>
      <c r="G466" s="110" t="e">
        <f>_xlfn.XLOOKUP(Tabla15[[#This Row],[cedula]],#REF!,#REF!,"X")</f>
        <v>#REF!</v>
      </c>
      <c r="H466" s="61" t="str">
        <f>_xlfn.XLOOKUP(Tabla15[[#This Row],[ctapresup]],TBLTIPO[cta],TBLTIPO[Tipo Empleado])</f>
        <v>FIJO</v>
      </c>
      <c r="I466" s="92">
        <f>_xlfn.XLOOKUP(Tabla15[[#This Row],[cedula]],TCARRERA[CEDULA],TCARRERA[CATEGORIA DEL SERVIDOR],0)</f>
        <v>0</v>
      </c>
      <c r="J4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66" s="61" t="e">
        <f>IF(ISTEXT(Tabla15[[#This Row],[CARRERA]]),Tabla15[[#This Row],[CARRERA]],Tabla15[[#This Row],[STATUS_01]])</f>
        <v>#REF!</v>
      </c>
      <c r="L466" s="78">
        <f>_xlfn.XLOOKUP(Tabla15[[#This Row],[CODIGO]],Tabla20[CODIGO],Tabla20[sbruto])</f>
        <v>60000</v>
      </c>
      <c r="M466" s="82">
        <f>_xlfn.XLOOKUP(Tabla15[[#This Row],[CODIGO]],Tabla20[CODIGO],Tabla20[Otros Descuentos])</f>
        <v>25</v>
      </c>
      <c r="N466" s="78">
        <f>_xlfn.XLOOKUP(Tabla15[[#This Row],[CODIGO]],Tabla20[CODIGO],Tabla20[sneto])</f>
        <v>52942.32</v>
      </c>
      <c r="O466" s="78" t="str">
        <f>_xlfn.XLOOKUP(Tabla15[[#This Row],[CODIGO]],Tabla20[CODIGO],Tabla20[PERIODO])</f>
        <v>08-2023</v>
      </c>
      <c r="P466" s="41">
        <f>Tabla15[[#This Row],[sbruto]]-SUM(Tabla15[[#This Row],[ISR]:[AFP]])-Tabla15[[#This Row],[SNETO]]</f>
        <v>7032.68</v>
      </c>
      <c r="Q466" s="41">
        <f>_xlfn.XLOOKUP(Tabla15[[#This Row],[CODIGO]],Tabla20[CODIGO],Tabla20[ADP])</f>
        <v>0</v>
      </c>
      <c r="R466" s="61" t="str">
        <f>_xlfn.XLOOKUP(Tabla15[[#This Row],[cedula]],EMPXSEXO[NODOC],EMPXSEXO[GENERO])</f>
        <v>F</v>
      </c>
      <c r="S466" s="61" t="e">
        <f>_xlfn.XLOOKUP(Tabla15[[#This Row],[nomdepto2]],Tabla21[LUGAR],Tabla21[CODLUGAR])</f>
        <v>#REF!</v>
      </c>
      <c r="T466">
        <v>327</v>
      </c>
    </row>
    <row r="467" spans="1:20" hidden="1">
      <c r="A467" s="61" t="s">
        <v>2462</v>
      </c>
      <c r="B467" s="61" t="s">
        <v>2923</v>
      </c>
      <c r="C467" s="61" t="s">
        <v>2493</v>
      </c>
      <c r="D467" s="61" t="str">
        <f>Tabla15[[#This Row],[cedula]]&amp;Tabla15[[#This Row],[prog]]&amp;LEFT(Tabla15[[#This Row],[TIPO]],3)</f>
        <v>0310494953601TEM</v>
      </c>
      <c r="E467" s="61" t="e">
        <f>_xlfn.XLOOKUP(Tabla15[[#This Row],[CODIGO]],#REF!,#REF!,_xlfn.XLOOKUP(Tabla15[[#This Row],[CODIGO]],Tabla20[CODIGO],Tabla20[nombre],"BUSCAR"))</f>
        <v>#REF!</v>
      </c>
      <c r="F467" s="61" t="e">
        <f>_xlfn.XLOOKUP(Tabla15[[#This Row],[CODIGO]],#REF!,#REF!,_xlfn.XLOOKUP(Tabla15[[#This Row],[CODIGO]],Tabla20[CODIGO],Tabla20[cargo],"BUSCAR"))</f>
        <v>#REF!</v>
      </c>
      <c r="G467" s="110" t="e">
        <f>_xlfn.XLOOKUP(Tabla15[[#This Row],[cedula]],#REF!,#REF!,"X")</f>
        <v>#REF!</v>
      </c>
      <c r="H467" s="61" t="str">
        <f>_xlfn.XLOOKUP(Tabla15[[#This Row],[ctapresup]],TBLTIPO[cta],TBLTIPO[Tipo Empleado])</f>
        <v>TEMPORALES</v>
      </c>
      <c r="I467" s="92">
        <f>_xlfn.XLOOKUP(Tabla15[[#This Row],[cedula]],TCARRERA[CEDULA],TCARRERA[CATEGORIA DEL SERVIDOR],0)</f>
        <v>0</v>
      </c>
      <c r="J46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67" s="61" t="e">
        <f>IF(ISTEXT(Tabla15[[#This Row],[CARRERA]]),Tabla15[[#This Row],[CARRERA]],Tabla15[[#This Row],[STATUS_01]])</f>
        <v>#REF!</v>
      </c>
      <c r="L467" s="78">
        <f>_xlfn.XLOOKUP(Tabla15[[#This Row],[CODIGO]],Tabla20[CODIGO],Tabla20[sbruto])</f>
        <v>50000</v>
      </c>
      <c r="M467" s="81">
        <f>_xlfn.XLOOKUP(Tabla15[[#This Row],[CODIGO]],Tabla20[CODIGO],Tabla20[Otros Descuentos])</f>
        <v>25</v>
      </c>
      <c r="N467" s="78">
        <f>_xlfn.XLOOKUP(Tabla15[[#This Row],[CODIGO]],Tabla20[CODIGO],Tabla20[sneto])</f>
        <v>45166</v>
      </c>
      <c r="O467" s="78" t="str">
        <f>_xlfn.XLOOKUP(Tabla15[[#This Row],[CODIGO]],Tabla20[CODIGO],Tabla20[PERIODO])</f>
        <v>08-2023</v>
      </c>
      <c r="P467" s="41">
        <f>Tabla15[[#This Row],[sbruto]]-SUM(Tabla15[[#This Row],[ISR]:[AFP]])-Tabla15[[#This Row],[SNETO]]</f>
        <v>4809</v>
      </c>
      <c r="Q467" s="41">
        <f>_xlfn.XLOOKUP(Tabla15[[#This Row],[CODIGO]],Tabla20[CODIGO],Tabla20[ADP])</f>
        <v>0</v>
      </c>
      <c r="R467" s="61" t="str">
        <f>_xlfn.XLOOKUP(Tabla15[[#This Row],[cedula]],EMPXSEXO[NODOC],EMPXSEXO[GENERO])</f>
        <v>M</v>
      </c>
      <c r="S467" s="61" t="e">
        <f>_xlfn.XLOOKUP(Tabla15[[#This Row],[nomdepto2]],Tabla21[LUGAR],Tabla21[CODLUGAR])</f>
        <v>#REF!</v>
      </c>
      <c r="T467">
        <v>1041</v>
      </c>
    </row>
    <row r="468" spans="1:20">
      <c r="A468" s="61" t="s">
        <v>2463</v>
      </c>
      <c r="B468" s="61" t="s">
        <v>3591</v>
      </c>
      <c r="C468" s="61" t="s">
        <v>2493</v>
      </c>
      <c r="D468" s="61" t="str">
        <f>Tabla15[[#This Row],[cedula]]&amp;Tabla15[[#This Row],[prog]]&amp;LEFT(Tabla15[[#This Row],[TIPO]],3)</f>
        <v>4022732794301FIJ</v>
      </c>
      <c r="E468" s="61" t="e">
        <f>_xlfn.XLOOKUP(Tabla15[[#This Row],[CODIGO]],#REF!,#REF!,_xlfn.XLOOKUP(Tabla15[[#This Row],[CODIGO]],Tabla20[CODIGO],Tabla20[nombre],"BUSCAR"))</f>
        <v>#REF!</v>
      </c>
      <c r="F468" s="61" t="e">
        <f>_xlfn.XLOOKUP(Tabla15[[#This Row],[CODIGO]],#REF!,#REF!,_xlfn.XLOOKUP(Tabla15[[#This Row],[CODIGO]],Tabla20[CODIGO],Tabla20[cargo],"BUSCAR"))</f>
        <v>#REF!</v>
      </c>
      <c r="G468" s="110" t="e">
        <f>_xlfn.XLOOKUP(Tabla15[[#This Row],[cedula]],#REF!,#REF!,"X")</f>
        <v>#REF!</v>
      </c>
      <c r="H468" s="61" t="str">
        <f>_xlfn.XLOOKUP(Tabla15[[#This Row],[ctapresup]],TBLTIPO[cta],TBLTIPO[Tipo Empleado])</f>
        <v>FIJO</v>
      </c>
      <c r="I468" s="92">
        <f>_xlfn.XLOOKUP(Tabla15[[#This Row],[cedula]],TCARRERA[CEDULA],TCARRERA[CATEGORIA DEL SERVIDOR],0)</f>
        <v>0</v>
      </c>
      <c r="J468" s="93" t="e">
        <f>_xlfn.XLOOKUP(Tabla15[[#This Row],[nombre]],TNOMBRADOS[EMPLEADO],TNOMBRADOS[STATUS],_xlfn.XLOOKUP(Tabla15[[#This Row],[cargo]],Tabla612[CARGO],Tabla612[CATEGORIA DEL SERVIDOR],Tabla15[[#This Row],[TIPO]]))</f>
        <v>#REF!</v>
      </c>
      <c r="K468" s="61" t="e">
        <f>IF(ISTEXT(Tabla15[[#This Row],[CARRERA]]),Tabla15[[#This Row],[CARRERA]],Tabla15[[#This Row],[STATUS_01]])</f>
        <v>#REF!</v>
      </c>
      <c r="L468" s="78">
        <f>_xlfn.XLOOKUP(Tabla15[[#This Row],[CODIGO]],Tabla20[CODIGO],Tabla20[sbruto])</f>
        <v>30000</v>
      </c>
      <c r="M468" s="79">
        <f>_xlfn.XLOOKUP(Tabla15[[#This Row],[CODIGO]],Tabla20[CODIGO],Tabla20[Otros Descuentos])</f>
        <v>25</v>
      </c>
      <c r="N468" s="78">
        <f>_xlfn.XLOOKUP(Tabla15[[#This Row],[CODIGO]],Tabla20[CODIGO],Tabla20[sneto])</f>
        <v>28202</v>
      </c>
      <c r="O468" s="78" t="str">
        <f>_xlfn.XLOOKUP(Tabla15[[#This Row],[CODIGO]],Tabla20[CODIGO],Tabla20[PERIODO])</f>
        <v>08-2023</v>
      </c>
      <c r="P468" s="41">
        <f>Tabla15[[#This Row],[sbruto]]-SUM(Tabla15[[#This Row],[ISR]:[AFP]])-Tabla15[[#This Row],[SNETO]]</f>
        <v>1773</v>
      </c>
      <c r="Q468" s="41">
        <f>_xlfn.XLOOKUP(Tabla15[[#This Row],[CODIGO]],Tabla20[CODIGO],Tabla20[ADP])</f>
        <v>0</v>
      </c>
      <c r="R468" s="61" t="str">
        <f>_xlfn.XLOOKUP(Tabla15[[#This Row],[cedula]],EMPXSEXO[NODOC],EMPXSEXO[GENERO])</f>
        <v>F</v>
      </c>
      <c r="S468" s="61" t="e">
        <f>_xlfn.XLOOKUP(Tabla15[[#This Row],[nomdepto2]],Tabla21[LUGAR],Tabla21[CODLUGAR])</f>
        <v>#REF!</v>
      </c>
      <c r="T468">
        <v>64</v>
      </c>
    </row>
    <row r="469" spans="1:20" hidden="1">
      <c r="A469" s="61" t="s">
        <v>2462</v>
      </c>
      <c r="B469" s="61" t="s">
        <v>2565</v>
      </c>
      <c r="C469" s="61" t="s">
        <v>2493</v>
      </c>
      <c r="D469" s="61" t="str">
        <f>Tabla15[[#This Row],[cedula]]&amp;Tabla15[[#This Row],[prog]]&amp;LEFT(Tabla15[[#This Row],[TIPO]],3)</f>
        <v>0010977412501TEM</v>
      </c>
      <c r="E469" s="61" t="e">
        <f>_xlfn.XLOOKUP(Tabla15[[#This Row],[CODIGO]],#REF!,#REF!,_xlfn.XLOOKUP(Tabla15[[#This Row],[CODIGO]],Tabla20[CODIGO],Tabla20[nombre],"BUSCAR"))</f>
        <v>#REF!</v>
      </c>
      <c r="F469" s="61" t="e">
        <f>_xlfn.XLOOKUP(Tabla15[[#This Row],[CODIGO]],#REF!,#REF!,_xlfn.XLOOKUP(Tabla15[[#This Row],[CODIGO]],Tabla20[CODIGO],Tabla20[cargo],"BUSCAR"))</f>
        <v>#REF!</v>
      </c>
      <c r="G469" s="110" t="e">
        <f>_xlfn.XLOOKUP(Tabla15[[#This Row],[cedula]],#REF!,#REF!,"X")</f>
        <v>#REF!</v>
      </c>
      <c r="H469" s="61" t="str">
        <f>_xlfn.XLOOKUP(Tabla15[[#This Row],[ctapresup]],TBLTIPO[cta],TBLTIPO[Tipo Empleado])</f>
        <v>TEMPORALES</v>
      </c>
      <c r="I469" s="92">
        <f>_xlfn.XLOOKUP(Tabla15[[#This Row],[cedula]],TCARRERA[CEDULA],TCARRERA[CATEGORIA DEL SERVIDOR],0)</f>
        <v>0</v>
      </c>
      <c r="J4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69" s="61" t="e">
        <f>IF(ISTEXT(Tabla15[[#This Row],[CARRERA]]),Tabla15[[#This Row],[CARRERA]],Tabla15[[#This Row],[STATUS_01]])</f>
        <v>#REF!</v>
      </c>
      <c r="L469" s="78">
        <f>_xlfn.XLOOKUP(Tabla15[[#This Row],[CODIGO]],Tabla20[CODIGO],Tabla20[sbruto])</f>
        <v>175000</v>
      </c>
      <c r="M469" s="82">
        <f>_xlfn.XLOOKUP(Tabla15[[#This Row],[CODIGO]],Tabla20[CODIGO],Tabla20[Otros Descuentos])</f>
        <v>25</v>
      </c>
      <c r="N469" s="78">
        <f>_xlfn.XLOOKUP(Tabla15[[#This Row],[CODIGO]],Tabla20[CODIGO],Tabla20[sneto])</f>
        <v>134885.26</v>
      </c>
      <c r="O469" s="78" t="str">
        <f>_xlfn.XLOOKUP(Tabla15[[#This Row],[CODIGO]],Tabla20[CODIGO],Tabla20[PERIODO])</f>
        <v>08-2023</v>
      </c>
      <c r="P469" s="41">
        <f>Tabla15[[#This Row],[sbruto]]-SUM(Tabla15[[#This Row],[ISR]:[AFP]])-Tabla15[[#This Row],[SNETO]]</f>
        <v>40089.739999999991</v>
      </c>
      <c r="Q469" s="41">
        <f>_xlfn.XLOOKUP(Tabla15[[#This Row],[CODIGO]],Tabla20[CODIGO],Tabla20[ADP])</f>
        <v>0</v>
      </c>
      <c r="R469" s="61" t="str">
        <f>_xlfn.XLOOKUP(Tabla15[[#This Row],[cedula]],EMPXSEXO[NODOC],EMPXSEXO[GENERO])</f>
        <v>F</v>
      </c>
      <c r="S469" s="61" t="e">
        <f>_xlfn.XLOOKUP(Tabla15[[#This Row],[nomdepto2]],Tabla21[LUGAR],Tabla21[CODLUGAR])</f>
        <v>#REF!</v>
      </c>
      <c r="T469">
        <v>920</v>
      </c>
    </row>
    <row r="470" spans="1:20" hidden="1">
      <c r="A470" s="61" t="s">
        <v>2462</v>
      </c>
      <c r="B470" s="61" t="s">
        <v>3018</v>
      </c>
      <c r="C470" s="61" t="s">
        <v>2493</v>
      </c>
      <c r="D470" s="61" t="str">
        <f>Tabla15[[#This Row],[cedula]]&amp;Tabla15[[#This Row],[prog]]&amp;LEFT(Tabla15[[#This Row],[TIPO]],3)</f>
        <v>0030088824501TEM</v>
      </c>
      <c r="E470" s="61" t="e">
        <f>_xlfn.XLOOKUP(Tabla15[[#This Row],[CODIGO]],#REF!,#REF!,_xlfn.XLOOKUP(Tabla15[[#This Row],[CODIGO]],Tabla20[CODIGO],Tabla20[nombre],"BUSCAR"))</f>
        <v>#REF!</v>
      </c>
      <c r="F470" s="61" t="e">
        <f>_xlfn.XLOOKUP(Tabla15[[#This Row],[CODIGO]],#REF!,#REF!,_xlfn.XLOOKUP(Tabla15[[#This Row],[CODIGO]],Tabla20[CODIGO],Tabla20[cargo],"BUSCAR"))</f>
        <v>#REF!</v>
      </c>
      <c r="G470" s="110" t="e">
        <f>_xlfn.XLOOKUP(Tabla15[[#This Row],[cedula]],#REF!,#REF!,"X")</f>
        <v>#REF!</v>
      </c>
      <c r="H470" s="61" t="str">
        <f>_xlfn.XLOOKUP(Tabla15[[#This Row],[ctapresup]],TBLTIPO[cta],TBLTIPO[Tipo Empleado])</f>
        <v>TEMPORALES</v>
      </c>
      <c r="I470" s="92">
        <f>_xlfn.XLOOKUP(Tabla15[[#This Row],[cedula]],TCARRERA[CEDULA],TCARRERA[CATEGORIA DEL SERVIDOR],0)</f>
        <v>0</v>
      </c>
      <c r="J4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0" s="61" t="e">
        <f>IF(ISTEXT(Tabla15[[#This Row],[CARRERA]]),Tabla15[[#This Row],[CARRERA]],Tabla15[[#This Row],[STATUS_01]])</f>
        <v>#REF!</v>
      </c>
      <c r="L470" s="78">
        <f>_xlfn.XLOOKUP(Tabla15[[#This Row],[CODIGO]],Tabla20[CODIGO],Tabla20[sbruto])</f>
        <v>70000</v>
      </c>
      <c r="M470" s="82">
        <f>_xlfn.XLOOKUP(Tabla15[[#This Row],[CODIGO]],Tabla20[CODIGO],Tabla20[Otros Descuentos])</f>
        <v>11325.9</v>
      </c>
      <c r="N470" s="78">
        <f>_xlfn.XLOOKUP(Tabla15[[#This Row],[CODIGO]],Tabla20[CODIGO],Tabla20[sneto])</f>
        <v>49799.6</v>
      </c>
      <c r="O470" s="78" t="str">
        <f>_xlfn.XLOOKUP(Tabla15[[#This Row],[CODIGO]],Tabla20[CODIGO],Tabla20[PERIODO])</f>
        <v>08-2023</v>
      </c>
      <c r="P470" s="41">
        <f>Tabla15[[#This Row],[sbruto]]-SUM(Tabla15[[#This Row],[ISR]:[AFP]])-Tabla15[[#This Row],[SNETO]]</f>
        <v>8874.5</v>
      </c>
      <c r="Q470" s="41">
        <f>_xlfn.XLOOKUP(Tabla15[[#This Row],[CODIGO]],Tabla20[CODIGO],Tabla20[ADP])</f>
        <v>0</v>
      </c>
      <c r="R470" s="61" t="str">
        <f>_xlfn.XLOOKUP(Tabla15[[#This Row],[cedula]],EMPXSEXO[NODOC],EMPXSEXO[GENERO])</f>
        <v>F</v>
      </c>
      <c r="S470" s="61" t="e">
        <f>_xlfn.XLOOKUP(Tabla15[[#This Row],[nomdepto2]],Tabla21[LUGAR],Tabla21[CODLUGAR])</f>
        <v>#REF!</v>
      </c>
      <c r="T470">
        <v>1115</v>
      </c>
    </row>
    <row r="471" spans="1:20">
      <c r="A471" s="61" t="s">
        <v>2463</v>
      </c>
      <c r="B471" s="61" t="s">
        <v>1931</v>
      </c>
      <c r="C471" s="61" t="s">
        <v>2493</v>
      </c>
      <c r="D471" s="61" t="str">
        <f>Tabla15[[#This Row],[cedula]]&amp;Tabla15[[#This Row],[prog]]&amp;LEFT(Tabla15[[#This Row],[TIPO]],3)</f>
        <v>0011416372801FIJ</v>
      </c>
      <c r="E471" s="61" t="e">
        <f>_xlfn.XLOOKUP(Tabla15[[#This Row],[CODIGO]],#REF!,#REF!,_xlfn.XLOOKUP(Tabla15[[#This Row],[CODIGO]],Tabla20[CODIGO],Tabla20[nombre],"BUSCAR"))</f>
        <v>#REF!</v>
      </c>
      <c r="F471" s="61" t="e">
        <f>_xlfn.XLOOKUP(Tabla15[[#This Row],[CODIGO]],#REF!,#REF!,_xlfn.XLOOKUP(Tabla15[[#This Row],[CODIGO]],Tabla20[CODIGO],Tabla20[cargo],"BUSCAR"))</f>
        <v>#REF!</v>
      </c>
      <c r="G471" s="110" t="e">
        <f>_xlfn.XLOOKUP(Tabla15[[#This Row],[cedula]],#REF!,#REF!,"X")</f>
        <v>#REF!</v>
      </c>
      <c r="H471" s="61" t="str">
        <f>_xlfn.XLOOKUP(Tabla15[[#This Row],[ctapresup]],TBLTIPO[cta],TBLTIPO[Tipo Empleado])</f>
        <v>FIJO</v>
      </c>
      <c r="I471" s="92">
        <f>_xlfn.XLOOKUP(Tabla15[[#This Row],[cedula]],TCARRERA[CEDULA],TCARRERA[CATEGORIA DEL SERVIDOR],0)</f>
        <v>0</v>
      </c>
      <c r="J4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1" s="61" t="e">
        <f>IF(ISTEXT(Tabla15[[#This Row],[CARRERA]]),Tabla15[[#This Row],[CARRERA]],Tabla15[[#This Row],[STATUS_01]])</f>
        <v>#REF!</v>
      </c>
      <c r="L471" s="78">
        <f>_xlfn.XLOOKUP(Tabla15[[#This Row],[CODIGO]],Tabla20[CODIGO],Tabla20[sbruto])</f>
        <v>70000</v>
      </c>
      <c r="M471" s="82">
        <f>_xlfn.XLOOKUP(Tabla15[[#This Row],[CODIGO]],Tabla20[CODIGO],Tabla20[Otros Descuentos])</f>
        <v>21071</v>
      </c>
      <c r="N471" s="81">
        <f>_xlfn.XLOOKUP(Tabla15[[#This Row],[CODIGO]],Tabla20[CODIGO],Tabla20[sneto])</f>
        <v>39423.519999999997</v>
      </c>
      <c r="O471" s="81" t="str">
        <f>_xlfn.XLOOKUP(Tabla15[[#This Row],[CODIGO]],Tabla20[CODIGO],Tabla20[PERIODO])</f>
        <v>08-2023</v>
      </c>
      <c r="P471" s="41">
        <f>Tabla15[[#This Row],[sbruto]]-SUM(Tabla15[[#This Row],[ISR]:[AFP]])-Tabla15[[#This Row],[SNETO]]</f>
        <v>9505.4800000000032</v>
      </c>
      <c r="Q471" s="41">
        <f>_xlfn.XLOOKUP(Tabla15[[#This Row],[CODIGO]],Tabla20[CODIGO],Tabla20[ADP])</f>
        <v>0</v>
      </c>
      <c r="R471" s="61" t="str">
        <f>_xlfn.XLOOKUP(Tabla15[[#This Row],[cedula]],EMPXSEXO[NODOC],EMPXSEXO[GENERO])</f>
        <v>F</v>
      </c>
      <c r="S471" s="61" t="e">
        <f>_xlfn.XLOOKUP(Tabla15[[#This Row],[nomdepto2]],Tabla21[LUGAR],Tabla21[CODLUGAR])</f>
        <v>#REF!</v>
      </c>
      <c r="T471">
        <v>394</v>
      </c>
    </row>
    <row r="472" spans="1:20" hidden="1">
      <c r="A472" s="61" t="s">
        <v>2462</v>
      </c>
      <c r="B472" s="61" t="s">
        <v>2672</v>
      </c>
      <c r="C472" s="61" t="s">
        <v>2493</v>
      </c>
      <c r="D472" s="61" t="str">
        <f>Tabla15[[#This Row],[cedula]]&amp;Tabla15[[#This Row],[prog]]&amp;LEFT(Tabla15[[#This Row],[TIPO]],3)</f>
        <v>0930029780201TEM</v>
      </c>
      <c r="E472" s="61" t="e">
        <f>_xlfn.XLOOKUP(Tabla15[[#This Row],[CODIGO]],#REF!,#REF!,_xlfn.XLOOKUP(Tabla15[[#This Row],[CODIGO]],Tabla20[CODIGO],Tabla20[nombre],"BUSCAR"))</f>
        <v>#REF!</v>
      </c>
      <c r="F472" s="61" t="e">
        <f>_xlfn.XLOOKUP(Tabla15[[#This Row],[CODIGO]],#REF!,#REF!,_xlfn.XLOOKUP(Tabla15[[#This Row],[CODIGO]],Tabla20[CODIGO],Tabla20[cargo],"BUSCAR"))</f>
        <v>#REF!</v>
      </c>
      <c r="G472" s="110" t="e">
        <f>_xlfn.XLOOKUP(Tabla15[[#This Row],[cedula]],#REF!,#REF!,"X")</f>
        <v>#REF!</v>
      </c>
      <c r="H472" s="61" t="str">
        <f>_xlfn.XLOOKUP(Tabla15[[#This Row],[ctapresup]],TBLTIPO[cta],TBLTIPO[Tipo Empleado])</f>
        <v>TEMPORALES</v>
      </c>
      <c r="I472" s="92">
        <f>_xlfn.XLOOKUP(Tabla15[[#This Row],[cedula]],TCARRERA[CEDULA],TCARRERA[CATEGORIA DEL SERVIDOR],0)</f>
        <v>0</v>
      </c>
      <c r="J4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2" s="61" t="e">
        <f>IF(ISTEXT(Tabla15[[#This Row],[CARRERA]]),Tabla15[[#This Row],[CARRERA]],Tabla15[[#This Row],[STATUS_01]])</f>
        <v>#REF!</v>
      </c>
      <c r="L472" s="78">
        <f>_xlfn.XLOOKUP(Tabla15[[#This Row],[CODIGO]],Tabla20[CODIGO],Tabla20[sbruto])</f>
        <v>60000</v>
      </c>
      <c r="M472" s="82">
        <f>_xlfn.XLOOKUP(Tabla15[[#This Row],[CODIGO]],Tabla20[CODIGO],Tabla20[Otros Descuentos])</f>
        <v>25</v>
      </c>
      <c r="N472" s="78">
        <f>_xlfn.XLOOKUP(Tabla15[[#This Row],[CODIGO]],Tabla20[CODIGO],Tabla20[sneto])</f>
        <v>52942.32</v>
      </c>
      <c r="O472" s="78" t="str">
        <f>_xlfn.XLOOKUP(Tabla15[[#This Row],[CODIGO]],Tabla20[CODIGO],Tabla20[PERIODO])</f>
        <v>08-2023</v>
      </c>
      <c r="P472" s="41">
        <f>Tabla15[[#This Row],[sbruto]]-SUM(Tabla15[[#This Row],[ISR]:[AFP]])-Tabla15[[#This Row],[SNETO]]</f>
        <v>7032.68</v>
      </c>
      <c r="Q472" s="41">
        <f>_xlfn.XLOOKUP(Tabla15[[#This Row],[CODIGO]],Tabla20[CODIGO],Tabla20[ADP])</f>
        <v>0</v>
      </c>
      <c r="R472" s="61" t="str">
        <f>_xlfn.XLOOKUP(Tabla15[[#This Row],[cedula]],EMPXSEXO[NODOC],EMPXSEXO[GENERO])</f>
        <v>F</v>
      </c>
      <c r="S472" s="61" t="e">
        <f>_xlfn.XLOOKUP(Tabla15[[#This Row],[nomdepto2]],Tabla21[LUGAR],Tabla21[CODLUGAR])</f>
        <v>#REF!</v>
      </c>
      <c r="T472">
        <v>998</v>
      </c>
    </row>
    <row r="473" spans="1:20" hidden="1">
      <c r="A473" s="61" t="s">
        <v>2462</v>
      </c>
      <c r="B473" s="61" t="s">
        <v>2289</v>
      </c>
      <c r="C473" s="61" t="s">
        <v>2493</v>
      </c>
      <c r="D473" s="61" t="str">
        <f>Tabla15[[#This Row],[cedula]]&amp;Tabla15[[#This Row],[prog]]&amp;LEFT(Tabla15[[#This Row],[TIPO]],3)</f>
        <v>0130049657501TEM</v>
      </c>
      <c r="E473" s="61" t="e">
        <f>_xlfn.XLOOKUP(Tabla15[[#This Row],[CODIGO]],#REF!,#REF!,_xlfn.XLOOKUP(Tabla15[[#This Row],[CODIGO]],Tabla20[CODIGO],Tabla20[nombre],"BUSCAR"))</f>
        <v>#REF!</v>
      </c>
      <c r="F473" s="61" t="e">
        <f>_xlfn.XLOOKUP(Tabla15[[#This Row],[CODIGO]],#REF!,#REF!,_xlfn.XLOOKUP(Tabla15[[#This Row],[CODIGO]],Tabla20[CODIGO],Tabla20[cargo],"BUSCAR"))</f>
        <v>#REF!</v>
      </c>
      <c r="G473" s="110" t="e">
        <f>_xlfn.XLOOKUP(Tabla15[[#This Row],[cedula]],#REF!,#REF!,"X")</f>
        <v>#REF!</v>
      </c>
      <c r="H473" s="61" t="str">
        <f>_xlfn.XLOOKUP(Tabla15[[#This Row],[ctapresup]],TBLTIPO[cta],TBLTIPO[Tipo Empleado])</f>
        <v>TEMPORALES</v>
      </c>
      <c r="I473" s="92">
        <f>_xlfn.XLOOKUP(Tabla15[[#This Row],[cedula]],TCARRERA[CEDULA],TCARRERA[CATEGORIA DEL SERVIDOR],0)</f>
        <v>0</v>
      </c>
      <c r="J47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3" s="61" t="e">
        <f>IF(ISTEXT(Tabla15[[#This Row],[CARRERA]]),Tabla15[[#This Row],[CARRERA]],Tabla15[[#This Row],[STATUS_01]])</f>
        <v>#REF!</v>
      </c>
      <c r="L473" s="78">
        <f>_xlfn.XLOOKUP(Tabla15[[#This Row],[CODIGO]],Tabla20[CODIGO],Tabla20[sbruto])</f>
        <v>60000</v>
      </c>
      <c r="M473" s="82">
        <f>_xlfn.XLOOKUP(Tabla15[[#This Row],[CODIGO]],Tabla20[CODIGO],Tabla20[Otros Descuentos])</f>
        <v>25287.91</v>
      </c>
      <c r="N473" s="78">
        <f>_xlfn.XLOOKUP(Tabla15[[#This Row],[CODIGO]],Tabla20[CODIGO],Tabla20[sneto])</f>
        <v>31166.09</v>
      </c>
      <c r="O473" s="78" t="str">
        <f>_xlfn.XLOOKUP(Tabla15[[#This Row],[CODIGO]],Tabla20[CODIGO],Tabla20[PERIODO])</f>
        <v>08-2023</v>
      </c>
      <c r="P473" s="41">
        <f>Tabla15[[#This Row],[sbruto]]-SUM(Tabla15[[#This Row],[ISR]:[AFP]])-Tabla15[[#This Row],[SNETO]]</f>
        <v>3546</v>
      </c>
      <c r="Q473" s="41">
        <f>_xlfn.XLOOKUP(Tabla15[[#This Row],[CODIGO]],Tabla20[CODIGO],Tabla20[ADP])</f>
        <v>0</v>
      </c>
      <c r="R473" s="61" t="str">
        <f>_xlfn.XLOOKUP(Tabla15[[#This Row],[cedula]],EMPXSEXO[NODOC],EMPXSEXO[GENERO])</f>
        <v>F</v>
      </c>
      <c r="S473" s="61" t="e">
        <f>_xlfn.XLOOKUP(Tabla15[[#This Row],[nomdepto2]],Tabla21[LUGAR],Tabla21[CODLUGAR])</f>
        <v>#REF!</v>
      </c>
      <c r="T473">
        <v>1023</v>
      </c>
    </row>
    <row r="474" spans="1:20" hidden="1">
      <c r="A474" s="61" t="s">
        <v>2462</v>
      </c>
      <c r="B474" s="61" t="s">
        <v>2988</v>
      </c>
      <c r="C474" s="61" t="s">
        <v>2493</v>
      </c>
      <c r="D474" s="61" t="str">
        <f>Tabla15[[#This Row],[cedula]]&amp;Tabla15[[#This Row],[prog]]&amp;LEFT(Tabla15[[#This Row],[TIPO]],3)</f>
        <v>2230119020701TEM</v>
      </c>
      <c r="E474" s="61" t="e">
        <f>_xlfn.XLOOKUP(Tabla15[[#This Row],[CODIGO]],#REF!,#REF!,_xlfn.XLOOKUP(Tabla15[[#This Row],[CODIGO]],Tabla20[CODIGO],Tabla20[nombre],"BUSCAR"))</f>
        <v>#REF!</v>
      </c>
      <c r="F474" s="61" t="e">
        <f>_xlfn.XLOOKUP(Tabla15[[#This Row],[CODIGO]],#REF!,#REF!,_xlfn.XLOOKUP(Tabla15[[#This Row],[CODIGO]],Tabla20[CODIGO],Tabla20[cargo],"BUSCAR"))</f>
        <v>#REF!</v>
      </c>
      <c r="G474" s="110" t="e">
        <f>_xlfn.XLOOKUP(Tabla15[[#This Row],[cedula]],#REF!,#REF!,"X")</f>
        <v>#REF!</v>
      </c>
      <c r="H474" s="61" t="str">
        <f>_xlfn.XLOOKUP(Tabla15[[#This Row],[ctapresup]],TBLTIPO[cta],TBLTIPO[Tipo Empleado])</f>
        <v>TEMPORALES</v>
      </c>
      <c r="I474" s="92">
        <f>_xlfn.XLOOKUP(Tabla15[[#This Row],[cedula]],TCARRERA[CEDULA],TCARRERA[CATEGORIA DEL SERVIDOR],0)</f>
        <v>0</v>
      </c>
      <c r="J4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4" s="61" t="e">
        <f>IF(ISTEXT(Tabla15[[#This Row],[CARRERA]]),Tabla15[[#This Row],[CARRERA]],Tabla15[[#This Row],[STATUS_01]])</f>
        <v>#REF!</v>
      </c>
      <c r="L474" s="78">
        <f>_xlfn.XLOOKUP(Tabla15[[#This Row],[CODIGO]],Tabla20[CODIGO],Tabla20[sbruto])</f>
        <v>60000</v>
      </c>
      <c r="M474" s="82">
        <f>_xlfn.XLOOKUP(Tabla15[[#This Row],[CODIGO]],Tabla20[CODIGO],Tabla20[Otros Descuentos])</f>
        <v>6971</v>
      </c>
      <c r="N474" s="81">
        <f>_xlfn.XLOOKUP(Tabla15[[#This Row],[CODIGO]],Tabla20[CODIGO],Tabla20[sneto])</f>
        <v>45996.32</v>
      </c>
      <c r="O474" s="81" t="str">
        <f>_xlfn.XLOOKUP(Tabla15[[#This Row],[CODIGO]],Tabla20[CODIGO],Tabla20[PERIODO])</f>
        <v>08-2023</v>
      </c>
      <c r="P474" s="41">
        <f>Tabla15[[#This Row],[sbruto]]-SUM(Tabla15[[#This Row],[ISR]:[AFP]])-Tabla15[[#This Row],[SNETO]]</f>
        <v>7032.68</v>
      </c>
      <c r="Q474" s="41">
        <f>_xlfn.XLOOKUP(Tabla15[[#This Row],[CODIGO]],Tabla20[CODIGO],Tabla20[ADP])</f>
        <v>0</v>
      </c>
      <c r="R474" s="61" t="str">
        <f>_xlfn.XLOOKUP(Tabla15[[#This Row],[cedula]],EMPXSEXO[NODOC],EMPXSEXO[GENERO])</f>
        <v>F</v>
      </c>
      <c r="S474" s="61" t="e">
        <f>_xlfn.XLOOKUP(Tabla15[[#This Row],[nomdepto2]],Tabla21[LUGAR],Tabla21[CODLUGAR])</f>
        <v>#REF!</v>
      </c>
      <c r="T474">
        <v>1112</v>
      </c>
    </row>
    <row r="475" spans="1:20">
      <c r="A475" s="61" t="s">
        <v>2463</v>
      </c>
      <c r="B475" s="61" t="s">
        <v>3012</v>
      </c>
      <c r="C475" s="61" t="s">
        <v>2493</v>
      </c>
      <c r="D475" s="61" t="str">
        <f>Tabla15[[#This Row],[cedula]]&amp;Tabla15[[#This Row],[prog]]&amp;LEFT(Tabla15[[#This Row],[TIPO]],3)</f>
        <v>0011238344301FIJ</v>
      </c>
      <c r="E475" s="61" t="e">
        <f>_xlfn.XLOOKUP(Tabla15[[#This Row],[CODIGO]],#REF!,#REF!,_xlfn.XLOOKUP(Tabla15[[#This Row],[CODIGO]],Tabla20[CODIGO],Tabla20[nombre],"BUSCAR"))</f>
        <v>#REF!</v>
      </c>
      <c r="F475" s="61" t="e">
        <f>_xlfn.XLOOKUP(Tabla15[[#This Row],[CODIGO]],#REF!,#REF!,_xlfn.XLOOKUP(Tabla15[[#This Row],[CODIGO]],Tabla20[CODIGO],Tabla20[cargo],"BUSCAR"))</f>
        <v>#REF!</v>
      </c>
      <c r="G475" s="110" t="e">
        <f>_xlfn.XLOOKUP(Tabla15[[#This Row],[cedula]],#REF!,#REF!,"X")</f>
        <v>#REF!</v>
      </c>
      <c r="H475" s="61" t="str">
        <f>_xlfn.XLOOKUP(Tabla15[[#This Row],[ctapresup]],TBLTIPO[cta],TBLTIPO[Tipo Empleado])</f>
        <v>FIJO</v>
      </c>
      <c r="I475" s="92" t="str">
        <f>_xlfn.XLOOKUP(Tabla15[[#This Row],[cedula]],TCARRERA[CEDULA],TCARRERA[CATEGORIA DEL SERVIDOR],0)</f>
        <v>CARRERA ADMINISTRATIVA</v>
      </c>
      <c r="J4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5" s="61" t="str">
        <f>IF(ISTEXT(Tabla15[[#This Row],[CARRERA]]),Tabla15[[#This Row],[CARRERA]],Tabla15[[#This Row],[STATUS_01]])</f>
        <v>CARRERA ADMINISTRATIVA</v>
      </c>
      <c r="L475" s="78">
        <f>_xlfn.XLOOKUP(Tabla15[[#This Row],[CODIGO]],Tabla20[CODIGO],Tabla20[sbruto])</f>
        <v>45000</v>
      </c>
      <c r="M475" s="82">
        <f>_xlfn.XLOOKUP(Tabla15[[#This Row],[CODIGO]],Tabla20[CODIGO],Tabla20[Otros Descuentos])</f>
        <v>20380.689999999999</v>
      </c>
      <c r="N475" s="78">
        <f>_xlfn.XLOOKUP(Tabla15[[#This Row],[CODIGO]],Tabla20[CODIGO],Tabla20[sneto])</f>
        <v>20811.48</v>
      </c>
      <c r="O475" s="78" t="str">
        <f>_xlfn.XLOOKUP(Tabla15[[#This Row],[CODIGO]],Tabla20[CODIGO],Tabla20[PERIODO])</f>
        <v>08-2023</v>
      </c>
      <c r="P475" s="41">
        <f>Tabla15[[#This Row],[sbruto]]-SUM(Tabla15[[#This Row],[ISR]:[AFP]])-Tabla15[[#This Row],[SNETO]]</f>
        <v>3807.8300000000017</v>
      </c>
      <c r="Q475" s="41">
        <f>_xlfn.XLOOKUP(Tabla15[[#This Row],[CODIGO]],Tabla20[CODIGO],Tabla20[ADP])</f>
        <v>0</v>
      </c>
      <c r="R475" s="61" t="str">
        <f>_xlfn.XLOOKUP(Tabla15[[#This Row],[cedula]],EMPXSEXO[NODOC],EMPXSEXO[GENERO])</f>
        <v>F</v>
      </c>
      <c r="S475" s="61" t="e">
        <f>_xlfn.XLOOKUP(Tabla15[[#This Row],[nomdepto2]],Tabla21[LUGAR],Tabla21[CODLUGAR])</f>
        <v>#REF!</v>
      </c>
      <c r="T475">
        <v>70</v>
      </c>
    </row>
    <row r="476" spans="1:20">
      <c r="A476" s="61" t="s">
        <v>2463</v>
      </c>
      <c r="B476" s="61" t="s">
        <v>2694</v>
      </c>
      <c r="C476" s="61" t="s">
        <v>2493</v>
      </c>
      <c r="D476" s="61" t="str">
        <f>Tabla15[[#This Row],[cedula]]&amp;Tabla15[[#This Row],[prog]]&amp;LEFT(Tabla15[[#This Row],[TIPO]],3)</f>
        <v>2230180165401FIJ</v>
      </c>
      <c r="E476" s="61" t="e">
        <f>_xlfn.XLOOKUP(Tabla15[[#This Row],[CODIGO]],#REF!,#REF!,_xlfn.XLOOKUP(Tabla15[[#This Row],[CODIGO]],Tabla20[CODIGO],Tabla20[nombre],"BUSCAR"))</f>
        <v>#REF!</v>
      </c>
      <c r="F476" s="61" t="e">
        <f>_xlfn.XLOOKUP(Tabla15[[#This Row],[CODIGO]],#REF!,#REF!,_xlfn.XLOOKUP(Tabla15[[#This Row],[CODIGO]],Tabla20[CODIGO],Tabla20[cargo],"BUSCAR"))</f>
        <v>#REF!</v>
      </c>
      <c r="G476" s="110" t="e">
        <f>_xlfn.XLOOKUP(Tabla15[[#This Row],[cedula]],#REF!,#REF!,"X")</f>
        <v>#REF!</v>
      </c>
      <c r="H476" s="61" t="str">
        <f>_xlfn.XLOOKUP(Tabla15[[#This Row],[ctapresup]],TBLTIPO[cta],TBLTIPO[Tipo Empleado])</f>
        <v>FIJO</v>
      </c>
      <c r="I476" s="92">
        <f>_xlfn.XLOOKUP(Tabla15[[#This Row],[cedula]],TCARRERA[CEDULA],TCARRERA[CATEGORIA DEL SERVIDOR],0)</f>
        <v>0</v>
      </c>
      <c r="J4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6" s="61" t="e">
        <f>IF(ISTEXT(Tabla15[[#This Row],[CARRERA]]),Tabla15[[#This Row],[CARRERA]],Tabla15[[#This Row],[STATUS_01]])</f>
        <v>#REF!</v>
      </c>
      <c r="L476" s="78">
        <f>_xlfn.XLOOKUP(Tabla15[[#This Row],[CODIGO]],Tabla20[CODIGO],Tabla20[sbruto])</f>
        <v>35000</v>
      </c>
      <c r="M476" s="82">
        <f>_xlfn.XLOOKUP(Tabla15[[#This Row],[CODIGO]],Tabla20[CODIGO],Tabla20[Otros Descuentos])</f>
        <v>25</v>
      </c>
      <c r="N476" s="78">
        <f>_xlfn.XLOOKUP(Tabla15[[#This Row],[CODIGO]],Tabla20[CODIGO],Tabla20[sneto])</f>
        <v>32906.5</v>
      </c>
      <c r="O476" s="78" t="str">
        <f>_xlfn.XLOOKUP(Tabla15[[#This Row],[CODIGO]],Tabla20[CODIGO],Tabla20[PERIODO])</f>
        <v>08-2023</v>
      </c>
      <c r="P476" s="41">
        <f>Tabla15[[#This Row],[sbruto]]-SUM(Tabla15[[#This Row],[ISR]:[AFP]])-Tabla15[[#This Row],[SNETO]]</f>
        <v>2068.5</v>
      </c>
      <c r="Q476" s="41">
        <f>_xlfn.XLOOKUP(Tabla15[[#This Row],[CODIGO]],Tabla20[CODIGO],Tabla20[ADP])</f>
        <v>0</v>
      </c>
      <c r="R476" s="61" t="str">
        <f>_xlfn.XLOOKUP(Tabla15[[#This Row],[cedula]],EMPXSEXO[NODOC],EMPXSEXO[GENERO])</f>
        <v>F</v>
      </c>
      <c r="S476" s="61" t="e">
        <f>_xlfn.XLOOKUP(Tabla15[[#This Row],[nomdepto2]],Tabla21[LUGAR],Tabla21[CODLUGAR])</f>
        <v>#REF!</v>
      </c>
      <c r="T476">
        <v>89</v>
      </c>
    </row>
    <row r="477" spans="1:20">
      <c r="A477" s="61" t="s">
        <v>2463</v>
      </c>
      <c r="B477" s="61" t="s">
        <v>1883</v>
      </c>
      <c r="C477" s="61" t="s">
        <v>2493</v>
      </c>
      <c r="D477" s="61" t="str">
        <f>Tabla15[[#This Row],[cedula]]&amp;Tabla15[[#This Row],[prog]]&amp;LEFT(Tabla15[[#This Row],[TIPO]],3)</f>
        <v>0010069499101FIJ</v>
      </c>
      <c r="E477" s="61" t="e">
        <f>_xlfn.XLOOKUP(Tabla15[[#This Row],[CODIGO]],#REF!,#REF!,_xlfn.XLOOKUP(Tabla15[[#This Row],[CODIGO]],Tabla20[CODIGO],Tabla20[nombre],"BUSCAR"))</f>
        <v>#REF!</v>
      </c>
      <c r="F477" s="61" t="e">
        <f>_xlfn.XLOOKUP(Tabla15[[#This Row],[CODIGO]],#REF!,#REF!,_xlfn.XLOOKUP(Tabla15[[#This Row],[CODIGO]],Tabla20[CODIGO],Tabla20[cargo],"BUSCAR"))</f>
        <v>#REF!</v>
      </c>
      <c r="G477" s="110" t="e">
        <f>_xlfn.XLOOKUP(Tabla15[[#This Row],[cedula]],#REF!,#REF!,"X")</f>
        <v>#REF!</v>
      </c>
      <c r="H477" s="61" t="str">
        <f>_xlfn.XLOOKUP(Tabla15[[#This Row],[ctapresup]],TBLTIPO[cta],TBLTIPO[Tipo Empleado])</f>
        <v>FIJO</v>
      </c>
      <c r="I477" s="92">
        <f>_xlfn.XLOOKUP(Tabla15[[#This Row],[cedula]],TCARRERA[CEDULA],TCARRERA[CATEGORIA DEL SERVIDOR],0)</f>
        <v>0</v>
      </c>
      <c r="J4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7" s="61" t="e">
        <f>IF(ISTEXT(Tabla15[[#This Row],[CARRERA]]),Tabla15[[#This Row],[CARRERA]],Tabla15[[#This Row],[STATUS_01]])</f>
        <v>#REF!</v>
      </c>
      <c r="L477" s="78">
        <f>_xlfn.XLOOKUP(Tabla15[[#This Row],[CODIGO]],Tabla20[CODIGO],Tabla20[sbruto])</f>
        <v>35000</v>
      </c>
      <c r="M477" s="82">
        <f>_xlfn.XLOOKUP(Tabla15[[#This Row],[CODIGO]],Tabla20[CODIGO],Tabla20[Otros Descuentos])</f>
        <v>24739.75</v>
      </c>
      <c r="N477" s="78">
        <f>_xlfn.XLOOKUP(Tabla15[[#This Row],[CODIGO]],Tabla20[CODIGO],Tabla20[sneto])</f>
        <v>8191.75</v>
      </c>
      <c r="O477" s="78" t="str">
        <f>_xlfn.XLOOKUP(Tabla15[[#This Row],[CODIGO]],Tabla20[CODIGO],Tabla20[PERIODO])</f>
        <v>08-2023</v>
      </c>
      <c r="P477" s="41">
        <f>Tabla15[[#This Row],[sbruto]]-SUM(Tabla15[[#This Row],[ISR]:[AFP]])-Tabla15[[#This Row],[SNETO]]</f>
        <v>2068.5</v>
      </c>
      <c r="Q477" s="41">
        <f>_xlfn.XLOOKUP(Tabla15[[#This Row],[CODIGO]],Tabla20[CODIGO],Tabla20[ADP])</f>
        <v>0</v>
      </c>
      <c r="R477" s="61" t="str">
        <f>_xlfn.XLOOKUP(Tabla15[[#This Row],[cedula]],EMPXSEXO[NODOC],EMPXSEXO[GENERO])</f>
        <v>M</v>
      </c>
      <c r="S477" s="61" t="e">
        <f>_xlfn.XLOOKUP(Tabla15[[#This Row],[nomdepto2]],Tabla21[LUGAR],Tabla21[CODLUGAR])</f>
        <v>#REF!</v>
      </c>
      <c r="T477">
        <v>332</v>
      </c>
    </row>
    <row r="478" spans="1:20">
      <c r="A478" s="61" t="s">
        <v>2463</v>
      </c>
      <c r="B478" s="61" t="s">
        <v>2701</v>
      </c>
      <c r="C478" s="61" t="s">
        <v>2493</v>
      </c>
      <c r="D478" s="61" t="str">
        <f>Tabla15[[#This Row],[cedula]]&amp;Tabla15[[#This Row],[prog]]&amp;LEFT(Tabla15[[#This Row],[TIPO]],3)</f>
        <v>0570010536301FIJ</v>
      </c>
      <c r="E478" s="61" t="e">
        <f>_xlfn.XLOOKUP(Tabla15[[#This Row],[CODIGO]],#REF!,#REF!,_xlfn.XLOOKUP(Tabla15[[#This Row],[CODIGO]],Tabla20[CODIGO],Tabla20[nombre],"BUSCAR"))</f>
        <v>#REF!</v>
      </c>
      <c r="F478" s="61" t="e">
        <f>_xlfn.XLOOKUP(Tabla15[[#This Row],[CODIGO]],#REF!,#REF!,_xlfn.XLOOKUP(Tabla15[[#This Row],[CODIGO]],Tabla20[CODIGO],Tabla20[cargo],"BUSCAR"))</f>
        <v>#REF!</v>
      </c>
      <c r="G478" s="110" t="e">
        <f>_xlfn.XLOOKUP(Tabla15[[#This Row],[cedula]],#REF!,#REF!,"X")</f>
        <v>#REF!</v>
      </c>
      <c r="H478" s="61" t="str">
        <f>_xlfn.XLOOKUP(Tabla15[[#This Row],[ctapresup]],TBLTIPO[cta],TBLTIPO[Tipo Empleado])</f>
        <v>FIJO</v>
      </c>
      <c r="I478" s="92">
        <f>_xlfn.XLOOKUP(Tabla15[[#This Row],[cedula]],TCARRERA[CEDULA],TCARRERA[CATEGORIA DEL SERVIDOR],0)</f>
        <v>0</v>
      </c>
      <c r="J4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8" s="61" t="e">
        <f>IF(ISTEXT(Tabla15[[#This Row],[CARRERA]]),Tabla15[[#This Row],[CARRERA]],Tabla15[[#This Row],[STATUS_01]])</f>
        <v>#REF!</v>
      </c>
      <c r="L478" s="78">
        <f>_xlfn.XLOOKUP(Tabla15[[#This Row],[CODIGO]],Tabla20[CODIGO],Tabla20[sbruto])</f>
        <v>24000</v>
      </c>
      <c r="M478" s="79">
        <f>_xlfn.XLOOKUP(Tabla15[[#This Row],[CODIGO]],Tabla20[CODIGO],Tabla20[Otros Descuentos])</f>
        <v>2231</v>
      </c>
      <c r="N478" s="78">
        <f>_xlfn.XLOOKUP(Tabla15[[#This Row],[CODIGO]],Tabla20[CODIGO],Tabla20[sneto])</f>
        <v>20350.599999999999</v>
      </c>
      <c r="O478" s="78" t="str">
        <f>_xlfn.XLOOKUP(Tabla15[[#This Row],[CODIGO]],Tabla20[CODIGO],Tabla20[PERIODO])</f>
        <v>08-2023</v>
      </c>
      <c r="P478" s="41">
        <f>Tabla15[[#This Row],[sbruto]]-SUM(Tabla15[[#This Row],[ISR]:[AFP]])-Tabla15[[#This Row],[SNETO]]</f>
        <v>1418.4000000000015</v>
      </c>
      <c r="Q478" s="41">
        <f>_xlfn.XLOOKUP(Tabla15[[#This Row],[CODIGO]],Tabla20[CODIGO],Tabla20[ADP])</f>
        <v>0</v>
      </c>
      <c r="R478" s="61" t="str">
        <f>_xlfn.XLOOKUP(Tabla15[[#This Row],[cedula]],EMPXSEXO[NODOC],EMPXSEXO[GENERO])</f>
        <v>M</v>
      </c>
      <c r="S478" s="61" t="e">
        <f>_xlfn.XLOOKUP(Tabla15[[#This Row],[nomdepto2]],Tabla21[LUGAR],Tabla21[CODLUGAR])</f>
        <v>#REF!</v>
      </c>
      <c r="T478">
        <v>128</v>
      </c>
    </row>
    <row r="479" spans="1:20" hidden="1">
      <c r="A479" s="61" t="s">
        <v>2462</v>
      </c>
      <c r="B479" s="61" t="s">
        <v>2219</v>
      </c>
      <c r="C479" s="61" t="s">
        <v>2493</v>
      </c>
      <c r="D479" s="61" t="str">
        <f>Tabla15[[#This Row],[cedula]]&amp;Tabla15[[#This Row],[prog]]&amp;LEFT(Tabla15[[#This Row],[TIPO]],3)</f>
        <v>0011833417601TEM</v>
      </c>
      <c r="E479" s="61" t="e">
        <f>_xlfn.XLOOKUP(Tabla15[[#This Row],[CODIGO]],#REF!,#REF!,_xlfn.XLOOKUP(Tabla15[[#This Row],[CODIGO]],Tabla20[CODIGO],Tabla20[nombre],"BUSCAR"))</f>
        <v>#REF!</v>
      </c>
      <c r="F479" s="61" t="e">
        <f>_xlfn.XLOOKUP(Tabla15[[#This Row],[CODIGO]],#REF!,#REF!,_xlfn.XLOOKUP(Tabla15[[#This Row],[CODIGO]],Tabla20[CODIGO],Tabla20[cargo],"BUSCAR"))</f>
        <v>#REF!</v>
      </c>
      <c r="G479" s="110" t="e">
        <f>_xlfn.XLOOKUP(Tabla15[[#This Row],[cedula]],#REF!,#REF!,"X")</f>
        <v>#REF!</v>
      </c>
      <c r="H479" s="61" t="str">
        <f>_xlfn.XLOOKUP(Tabla15[[#This Row],[ctapresup]],TBLTIPO[cta],TBLTIPO[Tipo Empleado])</f>
        <v>TEMPORALES</v>
      </c>
      <c r="I479" s="92">
        <f>_xlfn.XLOOKUP(Tabla15[[#This Row],[cedula]],TCARRERA[CEDULA],TCARRERA[CATEGORIA DEL SERVIDOR],0)</f>
        <v>0</v>
      </c>
      <c r="J4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79" s="61" t="e">
        <f>IF(ISTEXT(Tabla15[[#This Row],[CARRERA]]),Tabla15[[#This Row],[CARRERA]],Tabla15[[#This Row],[STATUS_01]])</f>
        <v>#REF!</v>
      </c>
      <c r="L479" s="78">
        <f>_xlfn.XLOOKUP(Tabla15[[#This Row],[CODIGO]],Tabla20[CODIGO],Tabla20[sbruto])</f>
        <v>100000</v>
      </c>
      <c r="M479" s="82">
        <f>_xlfn.XLOOKUP(Tabla15[[#This Row],[CODIGO]],Tabla20[CODIGO],Tabla20[Otros Descuentos])</f>
        <v>3071</v>
      </c>
      <c r="N479" s="78">
        <f>_xlfn.XLOOKUP(Tabla15[[#This Row],[CODIGO]],Tabla20[CODIGO],Tabla20[sneto])</f>
        <v>78913.63</v>
      </c>
      <c r="O479" s="78" t="str">
        <f>_xlfn.XLOOKUP(Tabla15[[#This Row],[CODIGO]],Tabla20[CODIGO],Tabla20[PERIODO])</f>
        <v>08-2023</v>
      </c>
      <c r="P479" s="41">
        <f>Tabla15[[#This Row],[sbruto]]-SUM(Tabla15[[#This Row],[ISR]:[AFP]])-Tabla15[[#This Row],[SNETO]]</f>
        <v>18015.369999999995</v>
      </c>
      <c r="Q479" s="41">
        <f>_xlfn.XLOOKUP(Tabla15[[#This Row],[CODIGO]],Tabla20[CODIGO],Tabla20[ADP])</f>
        <v>0</v>
      </c>
      <c r="R479" s="61" t="str">
        <f>_xlfn.XLOOKUP(Tabla15[[#This Row],[cedula]],EMPXSEXO[NODOC],EMPXSEXO[GENERO])</f>
        <v>F</v>
      </c>
      <c r="S479" s="61" t="e">
        <f>_xlfn.XLOOKUP(Tabla15[[#This Row],[nomdepto2]],Tabla21[LUGAR],Tabla21[CODLUGAR])</f>
        <v>#REF!</v>
      </c>
      <c r="T479">
        <v>853</v>
      </c>
    </row>
    <row r="480" spans="1:20">
      <c r="A480" s="61" t="s">
        <v>2463</v>
      </c>
      <c r="B480" s="61" t="s">
        <v>1833</v>
      </c>
      <c r="C480" s="61" t="s">
        <v>2493</v>
      </c>
      <c r="D480" s="61" t="str">
        <f>Tabla15[[#This Row],[cedula]]&amp;Tabla15[[#This Row],[prog]]&amp;LEFT(Tabla15[[#This Row],[TIPO]],3)</f>
        <v>0011149723601FIJ</v>
      </c>
      <c r="E480" s="61" t="e">
        <f>_xlfn.XLOOKUP(Tabla15[[#This Row],[CODIGO]],#REF!,#REF!,_xlfn.XLOOKUP(Tabla15[[#This Row],[CODIGO]],Tabla20[CODIGO],Tabla20[nombre],"BUSCAR"))</f>
        <v>#REF!</v>
      </c>
      <c r="F480" s="61" t="e">
        <f>_xlfn.XLOOKUP(Tabla15[[#This Row],[CODIGO]],#REF!,#REF!,_xlfn.XLOOKUP(Tabla15[[#This Row],[CODIGO]],Tabla20[CODIGO],Tabla20[cargo],"BUSCAR"))</f>
        <v>#REF!</v>
      </c>
      <c r="G480" s="110" t="e">
        <f>_xlfn.XLOOKUP(Tabla15[[#This Row],[cedula]],#REF!,#REF!,"X")</f>
        <v>#REF!</v>
      </c>
      <c r="H480" s="61" t="str">
        <f>_xlfn.XLOOKUP(Tabla15[[#This Row],[ctapresup]],TBLTIPO[cta],TBLTIPO[Tipo Empleado])</f>
        <v>FIJO</v>
      </c>
      <c r="I480" s="92">
        <f>_xlfn.XLOOKUP(Tabla15[[#This Row],[cedula]],TCARRERA[CEDULA],TCARRERA[CATEGORIA DEL SERVIDOR],0)</f>
        <v>0</v>
      </c>
      <c r="J4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0" s="61" t="e">
        <f>IF(ISTEXT(Tabla15[[#This Row],[CARRERA]]),Tabla15[[#This Row],[CARRERA]],Tabla15[[#This Row],[STATUS_01]])</f>
        <v>#REF!</v>
      </c>
      <c r="L480" s="78">
        <f>_xlfn.XLOOKUP(Tabla15[[#This Row],[CODIGO]],Tabla20[CODIGO],Tabla20[sbruto])</f>
        <v>70000</v>
      </c>
      <c r="M480" s="82">
        <f>_xlfn.XLOOKUP(Tabla15[[#This Row],[CODIGO]],Tabla20[CODIGO],Tabla20[Otros Descuentos])</f>
        <v>3179.9</v>
      </c>
      <c r="N480" s="78">
        <f>_xlfn.XLOOKUP(Tabla15[[#This Row],[CODIGO]],Tabla20[CODIGO],Tabla20[sneto])</f>
        <v>57945.599999999999</v>
      </c>
      <c r="O480" s="78" t="str">
        <f>_xlfn.XLOOKUP(Tabla15[[#This Row],[CODIGO]],Tabla20[CODIGO],Tabla20[PERIODO])</f>
        <v>08-2023</v>
      </c>
      <c r="P480" s="41">
        <f>Tabla15[[#This Row],[sbruto]]-SUM(Tabla15[[#This Row],[ISR]:[AFP]])-Tabla15[[#This Row],[SNETO]]</f>
        <v>8874.5</v>
      </c>
      <c r="Q480" s="41">
        <f>_xlfn.XLOOKUP(Tabla15[[#This Row],[CODIGO]],Tabla20[CODIGO],Tabla20[ADP])</f>
        <v>0</v>
      </c>
      <c r="R480" s="61" t="str">
        <f>_xlfn.XLOOKUP(Tabla15[[#This Row],[cedula]],EMPXSEXO[NODOC],EMPXSEXO[GENERO])</f>
        <v>F</v>
      </c>
      <c r="S480" s="61" t="e">
        <f>_xlfn.XLOOKUP(Tabla15[[#This Row],[nomdepto2]],Tabla21[LUGAR],Tabla21[CODLUGAR])</f>
        <v>#REF!</v>
      </c>
      <c r="T480">
        <v>236</v>
      </c>
    </row>
    <row r="481" spans="1:20" hidden="1">
      <c r="A481" s="61" t="s">
        <v>2462</v>
      </c>
      <c r="B481" s="61" t="s">
        <v>2954</v>
      </c>
      <c r="C481" s="61" t="s">
        <v>2493</v>
      </c>
      <c r="D481" s="61" t="str">
        <f>Tabla15[[#This Row],[cedula]]&amp;Tabla15[[#This Row],[prog]]&amp;LEFT(Tabla15[[#This Row],[TIPO]],3)</f>
        <v>2250028712701TEM</v>
      </c>
      <c r="E481" s="61" t="e">
        <f>_xlfn.XLOOKUP(Tabla15[[#This Row],[CODIGO]],#REF!,#REF!,_xlfn.XLOOKUP(Tabla15[[#This Row],[CODIGO]],Tabla20[CODIGO],Tabla20[nombre],"BUSCAR"))</f>
        <v>#REF!</v>
      </c>
      <c r="F481" s="61" t="e">
        <f>_xlfn.XLOOKUP(Tabla15[[#This Row],[CODIGO]],#REF!,#REF!,_xlfn.XLOOKUP(Tabla15[[#This Row],[CODIGO]],Tabla20[CODIGO],Tabla20[cargo],"BUSCAR"))</f>
        <v>#REF!</v>
      </c>
      <c r="G481" s="110" t="e">
        <f>_xlfn.XLOOKUP(Tabla15[[#This Row],[cedula]],#REF!,#REF!,"X")</f>
        <v>#REF!</v>
      </c>
      <c r="H481" s="61" t="str">
        <f>_xlfn.XLOOKUP(Tabla15[[#This Row],[ctapresup]],TBLTIPO[cta],TBLTIPO[Tipo Empleado])</f>
        <v>TEMPORALES</v>
      </c>
      <c r="I481" s="92">
        <f>_xlfn.XLOOKUP(Tabla15[[#This Row],[cedula]],TCARRERA[CEDULA],TCARRERA[CATEGORIA DEL SERVIDOR],0)</f>
        <v>0</v>
      </c>
      <c r="J4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1" s="61" t="e">
        <f>IF(ISTEXT(Tabla15[[#This Row],[CARRERA]]),Tabla15[[#This Row],[CARRERA]],Tabla15[[#This Row],[STATUS_01]])</f>
        <v>#REF!</v>
      </c>
      <c r="L481" s="78">
        <f>_xlfn.XLOOKUP(Tabla15[[#This Row],[CODIGO]],Tabla20[CODIGO],Tabla20[sbruto])</f>
        <v>65000</v>
      </c>
      <c r="M481" s="82">
        <f>_xlfn.XLOOKUP(Tabla15[[#This Row],[CODIGO]],Tabla20[CODIGO],Tabla20[Otros Descuentos])</f>
        <v>5971</v>
      </c>
      <c r="N481" s="78">
        <f>_xlfn.XLOOKUP(Tabla15[[#This Row],[CODIGO]],Tabla20[CODIGO],Tabla20[sneto])</f>
        <v>50759.92</v>
      </c>
      <c r="O481" s="78" t="str">
        <f>_xlfn.XLOOKUP(Tabla15[[#This Row],[CODIGO]],Tabla20[CODIGO],Tabla20[PERIODO])</f>
        <v>08-2023</v>
      </c>
      <c r="P481" s="41">
        <f>Tabla15[[#This Row],[sbruto]]-SUM(Tabla15[[#This Row],[ISR]:[AFP]])-Tabla15[[#This Row],[SNETO]]</f>
        <v>8269.0800000000017</v>
      </c>
      <c r="Q481" s="41">
        <f>_xlfn.XLOOKUP(Tabla15[[#This Row],[CODIGO]],Tabla20[CODIGO],Tabla20[ADP])</f>
        <v>0</v>
      </c>
      <c r="R481" s="61" t="str">
        <f>_xlfn.XLOOKUP(Tabla15[[#This Row],[cedula]],EMPXSEXO[NODOC],EMPXSEXO[GENERO])</f>
        <v>F</v>
      </c>
      <c r="S481" s="61" t="e">
        <f>_xlfn.XLOOKUP(Tabla15[[#This Row],[nomdepto2]],Tabla21[LUGAR],Tabla21[CODLUGAR])</f>
        <v>#REF!</v>
      </c>
      <c r="T481">
        <v>1072</v>
      </c>
    </row>
    <row r="482" spans="1:20">
      <c r="A482" s="61" t="s">
        <v>2463</v>
      </c>
      <c r="B482" s="61" t="s">
        <v>1121</v>
      </c>
      <c r="C482" s="61" t="s">
        <v>2493</v>
      </c>
      <c r="D482" s="61" t="str">
        <f>Tabla15[[#This Row],[cedula]]&amp;Tabla15[[#This Row],[prog]]&amp;LEFT(Tabla15[[#This Row],[TIPO]],3)</f>
        <v>0820022689501FIJ</v>
      </c>
      <c r="E482" s="61" t="e">
        <f>_xlfn.XLOOKUP(Tabla15[[#This Row],[CODIGO]],#REF!,#REF!,_xlfn.XLOOKUP(Tabla15[[#This Row],[CODIGO]],Tabla20[CODIGO],Tabla20[nombre],"BUSCAR"))</f>
        <v>#REF!</v>
      </c>
      <c r="F482" s="61" t="e">
        <f>_xlfn.XLOOKUP(Tabla15[[#This Row],[CODIGO]],#REF!,#REF!,_xlfn.XLOOKUP(Tabla15[[#This Row],[CODIGO]],Tabla20[CODIGO],Tabla20[cargo],"BUSCAR"))</f>
        <v>#REF!</v>
      </c>
      <c r="G482" s="110" t="e">
        <f>_xlfn.XLOOKUP(Tabla15[[#This Row],[cedula]],#REF!,#REF!,"X")</f>
        <v>#REF!</v>
      </c>
      <c r="H482" s="61" t="str">
        <f>_xlfn.XLOOKUP(Tabla15[[#This Row],[ctapresup]],TBLTIPO[cta],TBLTIPO[Tipo Empleado])</f>
        <v>FIJO</v>
      </c>
      <c r="I482" s="92" t="str">
        <f>_xlfn.XLOOKUP(Tabla15[[#This Row],[cedula]],TCARRERA[CEDULA],TCARRERA[CATEGORIA DEL SERVIDOR],0)</f>
        <v>CARRERA ADMINISTRATIVA</v>
      </c>
      <c r="J4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2" s="61" t="str">
        <f>IF(ISTEXT(Tabla15[[#This Row],[CARRERA]]),Tabla15[[#This Row],[CARRERA]],Tabla15[[#This Row],[STATUS_01]])</f>
        <v>CARRERA ADMINISTRATIVA</v>
      </c>
      <c r="L482" s="78">
        <f>_xlfn.XLOOKUP(Tabla15[[#This Row],[CODIGO]],Tabla20[CODIGO],Tabla20[sbruto])</f>
        <v>65000</v>
      </c>
      <c r="M482" s="82">
        <f>_xlfn.XLOOKUP(Tabla15[[#This Row],[CODIGO]],Tabla20[CODIGO],Tabla20[Otros Descuentos])</f>
        <v>1652.45</v>
      </c>
      <c r="N482" s="78">
        <f>_xlfn.XLOOKUP(Tabla15[[#This Row],[CODIGO]],Tabla20[CODIGO],Tabla20[sneto])</f>
        <v>55393.96</v>
      </c>
      <c r="O482" s="78" t="str">
        <f>_xlfn.XLOOKUP(Tabla15[[#This Row],[CODIGO]],Tabla20[CODIGO],Tabla20[PERIODO])</f>
        <v>08-2023</v>
      </c>
      <c r="P482" s="41">
        <f>Tabla15[[#This Row],[sbruto]]-SUM(Tabla15[[#This Row],[ISR]:[AFP]])-Tabla15[[#This Row],[SNETO]]</f>
        <v>7953.5900000000038</v>
      </c>
      <c r="Q482" s="41">
        <f>_xlfn.XLOOKUP(Tabla15[[#This Row],[CODIGO]],Tabla20[CODIGO],Tabla20[ADP])</f>
        <v>0</v>
      </c>
      <c r="R482" s="61" t="str">
        <f>_xlfn.XLOOKUP(Tabla15[[#This Row],[cedula]],EMPXSEXO[NODOC],EMPXSEXO[GENERO])</f>
        <v>F</v>
      </c>
      <c r="S482" s="61" t="e">
        <f>_xlfn.XLOOKUP(Tabla15[[#This Row],[nomdepto2]],Tabla21[LUGAR],Tabla21[CODLUGAR])</f>
        <v>#REF!</v>
      </c>
      <c r="T482">
        <v>276</v>
      </c>
    </row>
    <row r="483" spans="1:20" hidden="1">
      <c r="A483" s="61" t="s">
        <v>3002</v>
      </c>
      <c r="B483" s="61" t="s">
        <v>1121</v>
      </c>
      <c r="C483" s="61" t="s">
        <v>2493</v>
      </c>
      <c r="D483" s="61" t="str">
        <f>Tabla15[[#This Row],[cedula]]&amp;Tabla15[[#This Row],[prog]]&amp;LEFT(Tabla15[[#This Row],[TIPO]],3)</f>
        <v>0820022689501SUP</v>
      </c>
      <c r="E483" s="61" t="e">
        <f>_xlfn.XLOOKUP(Tabla15[[#This Row],[CODIGO]],#REF!,#REF!,_xlfn.XLOOKUP(Tabla15[[#This Row],[CODIGO]],Tabla20[CODIGO],Tabla20[nombre],"BUSCAR"))</f>
        <v>#REF!</v>
      </c>
      <c r="F483" s="61" t="e">
        <f>_xlfn.XLOOKUP(Tabla15[[#This Row],[CODIGO]],#REF!,#REF!,_xlfn.XLOOKUP(Tabla15[[#This Row],[CODIGO]],Tabla20[CODIGO],Tabla20[cargo],"BUSCAR"))</f>
        <v>#REF!</v>
      </c>
      <c r="G483" s="110" t="e">
        <f>_xlfn.XLOOKUP(Tabla15[[#This Row],[cedula]],#REF!,#REF!,"X")</f>
        <v>#REF!</v>
      </c>
      <c r="H483" s="61" t="str">
        <f>_xlfn.XLOOKUP(Tabla15[[#This Row],[ctapresup]],TBLTIPO[cta],TBLTIPO[Tipo Empleado])</f>
        <v>SUPLENCIA</v>
      </c>
      <c r="I483" s="92" t="str">
        <f>_xlfn.XLOOKUP(Tabla15[[#This Row],[cedula]],TCARRERA[CEDULA],TCARRERA[CATEGORIA DEL SERVIDOR],0)</f>
        <v>CARRERA ADMINISTRATIVA</v>
      </c>
      <c r="J4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3" s="61" t="str">
        <f>IF(ISTEXT(Tabla15[[#This Row],[CARRERA]]),Tabla15[[#This Row],[CARRERA]],Tabla15[[#This Row],[STATUS_01]])</f>
        <v>CARRERA ADMINISTRATIVA</v>
      </c>
      <c r="L483" s="78">
        <f>_xlfn.XLOOKUP(Tabla15[[#This Row],[CODIGO]],Tabla20[CODIGO],Tabla20[sbruto])</f>
        <v>5000</v>
      </c>
      <c r="M483" s="79">
        <f>_xlfn.XLOOKUP(Tabla15[[#This Row],[CODIGO]],Tabla20[CODIGO],Tabla20[Otros Descuentos])</f>
        <v>0</v>
      </c>
      <c r="N483" s="78">
        <f>_xlfn.XLOOKUP(Tabla15[[#This Row],[CODIGO]],Tabla20[CODIGO],Tabla20[sneto])</f>
        <v>3763.6</v>
      </c>
      <c r="O483" s="78" t="str">
        <f>_xlfn.XLOOKUP(Tabla15[[#This Row],[CODIGO]],Tabla20[CODIGO],Tabla20[PERIODO])</f>
        <v>08-2023</v>
      </c>
      <c r="P483" s="41">
        <f>Tabla15[[#This Row],[sbruto]]-SUM(Tabla15[[#This Row],[ISR]:[AFP]])-Tabla15[[#This Row],[SNETO]]</f>
        <v>1236.4000000000001</v>
      </c>
      <c r="Q483" s="41">
        <f>_xlfn.XLOOKUP(Tabla15[[#This Row],[CODIGO]],Tabla20[CODIGO],Tabla20[ADP])</f>
        <v>0</v>
      </c>
      <c r="R483" s="61" t="str">
        <f>_xlfn.XLOOKUP(Tabla15[[#This Row],[cedula]],EMPXSEXO[NODOC],EMPXSEXO[GENERO])</f>
        <v>F</v>
      </c>
      <c r="S483" s="61" t="e">
        <f>_xlfn.XLOOKUP(Tabla15[[#This Row],[nomdepto2]],Tabla21[LUGAR],Tabla21[CODLUGAR])</f>
        <v>#REF!</v>
      </c>
      <c r="T483">
        <v>838</v>
      </c>
    </row>
    <row r="484" spans="1:20">
      <c r="A484" s="61" t="s">
        <v>2463</v>
      </c>
      <c r="B484" s="61" t="s">
        <v>2571</v>
      </c>
      <c r="C484" s="61" t="s">
        <v>2493</v>
      </c>
      <c r="D484" s="61" t="str">
        <f>Tabla15[[#This Row],[cedula]]&amp;Tabla15[[#This Row],[prog]]&amp;LEFT(Tabla15[[#This Row],[TIPO]],3)</f>
        <v>0930052440301FIJ</v>
      </c>
      <c r="E484" s="61" t="e">
        <f>_xlfn.XLOOKUP(Tabla15[[#This Row],[CODIGO]],#REF!,#REF!,_xlfn.XLOOKUP(Tabla15[[#This Row],[CODIGO]],Tabla20[CODIGO],Tabla20[nombre],"BUSCAR"))</f>
        <v>#REF!</v>
      </c>
      <c r="F484" s="61" t="e">
        <f>_xlfn.XLOOKUP(Tabla15[[#This Row],[CODIGO]],#REF!,#REF!,_xlfn.XLOOKUP(Tabla15[[#This Row],[CODIGO]],Tabla20[CODIGO],Tabla20[cargo],"BUSCAR"))</f>
        <v>#REF!</v>
      </c>
      <c r="G484" s="110" t="e">
        <f>_xlfn.XLOOKUP(Tabla15[[#This Row],[cedula]],#REF!,#REF!,"X")</f>
        <v>#REF!</v>
      </c>
      <c r="H484" s="61" t="str">
        <f>_xlfn.XLOOKUP(Tabla15[[#This Row],[ctapresup]],TBLTIPO[cta],TBLTIPO[Tipo Empleado])</f>
        <v>FIJO</v>
      </c>
      <c r="I484" s="92" t="str">
        <f>_xlfn.XLOOKUP(Tabla15[[#This Row],[cedula]],TCARRERA[CEDULA],TCARRERA[CATEGORIA DEL SERVIDOR],0)</f>
        <v>CARRERA ADMINISTRATIVA</v>
      </c>
      <c r="J4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4" s="61" t="str">
        <f>IF(ISTEXT(Tabla15[[#This Row],[CARRERA]]),Tabla15[[#This Row],[CARRERA]],Tabla15[[#This Row],[STATUS_01]])</f>
        <v>CARRERA ADMINISTRATIVA</v>
      </c>
      <c r="L484" s="78">
        <f>_xlfn.XLOOKUP(Tabla15[[#This Row],[CODIGO]],Tabla20[CODIGO],Tabla20[sbruto])</f>
        <v>70000</v>
      </c>
      <c r="M484" s="81">
        <f>_xlfn.XLOOKUP(Tabla15[[#This Row],[CODIGO]],Tabla20[CODIGO],Tabla20[Otros Descuentos])</f>
        <v>7071</v>
      </c>
      <c r="N484" s="81">
        <f>_xlfn.XLOOKUP(Tabla15[[#This Row],[CODIGO]],Tabla20[CODIGO],Tabla20[sneto])</f>
        <v>58792</v>
      </c>
      <c r="O484" s="81" t="str">
        <f>_xlfn.XLOOKUP(Tabla15[[#This Row],[CODIGO]],Tabla20[CODIGO],Tabla20[PERIODO])</f>
        <v>08-2023</v>
      </c>
      <c r="P484" s="41">
        <f>Tabla15[[#This Row],[sbruto]]-SUM(Tabla15[[#This Row],[ISR]:[AFP]])-Tabla15[[#This Row],[SNETO]]</f>
        <v>4137</v>
      </c>
      <c r="Q484" s="41">
        <f>_xlfn.XLOOKUP(Tabla15[[#This Row],[CODIGO]],Tabla20[CODIGO],Tabla20[ADP])</f>
        <v>0</v>
      </c>
      <c r="R484" s="61" t="str">
        <f>_xlfn.XLOOKUP(Tabla15[[#This Row],[cedula]],EMPXSEXO[NODOC],EMPXSEXO[GENERO])</f>
        <v>F</v>
      </c>
      <c r="S484" s="61" t="e">
        <f>_xlfn.XLOOKUP(Tabla15[[#This Row],[nomdepto2]],Tabla21[LUGAR],Tabla21[CODLUGAR])</f>
        <v>#REF!</v>
      </c>
      <c r="T484">
        <v>221</v>
      </c>
    </row>
    <row r="485" spans="1:20">
      <c r="A485" s="61" t="s">
        <v>2463</v>
      </c>
      <c r="B485" s="61" t="s">
        <v>1115</v>
      </c>
      <c r="C485" s="61" t="s">
        <v>2493</v>
      </c>
      <c r="D485" s="61" t="str">
        <f>Tabla15[[#This Row],[cedula]]&amp;Tabla15[[#This Row],[prog]]&amp;LEFT(Tabla15[[#This Row],[TIPO]],3)</f>
        <v>0010118428101FIJ</v>
      </c>
      <c r="E485" s="61" t="e">
        <f>_xlfn.XLOOKUP(Tabla15[[#This Row],[CODIGO]],#REF!,#REF!,_xlfn.XLOOKUP(Tabla15[[#This Row],[CODIGO]],Tabla20[CODIGO],Tabla20[nombre],"BUSCAR"))</f>
        <v>#REF!</v>
      </c>
      <c r="F485" s="61" t="e">
        <f>_xlfn.XLOOKUP(Tabla15[[#This Row],[CODIGO]],#REF!,#REF!,_xlfn.XLOOKUP(Tabla15[[#This Row],[CODIGO]],Tabla20[CODIGO],Tabla20[cargo],"BUSCAR"))</f>
        <v>#REF!</v>
      </c>
      <c r="G485" s="110" t="e">
        <f>_xlfn.XLOOKUP(Tabla15[[#This Row],[cedula]],#REF!,#REF!,"X")</f>
        <v>#REF!</v>
      </c>
      <c r="H485" s="61" t="str">
        <f>_xlfn.XLOOKUP(Tabla15[[#This Row],[ctapresup]],TBLTIPO[cta],TBLTIPO[Tipo Empleado])</f>
        <v>FIJO</v>
      </c>
      <c r="I485" s="92" t="str">
        <f>_xlfn.XLOOKUP(Tabla15[[#This Row],[cedula]],TCARRERA[CEDULA],TCARRERA[CATEGORIA DEL SERVIDOR],0)</f>
        <v>CARRERA ADMINISTRATIVA</v>
      </c>
      <c r="J4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5" s="61" t="str">
        <f>IF(ISTEXT(Tabla15[[#This Row],[CARRERA]]),Tabla15[[#This Row],[CARRERA]],Tabla15[[#This Row],[STATUS_01]])</f>
        <v>CARRERA ADMINISTRATIVA</v>
      </c>
      <c r="L485" s="78">
        <f>_xlfn.XLOOKUP(Tabla15[[#This Row],[CODIGO]],Tabla20[CODIGO],Tabla20[sbruto])</f>
        <v>65000</v>
      </c>
      <c r="M485" s="82">
        <f>_xlfn.XLOOKUP(Tabla15[[#This Row],[CODIGO]],Tabla20[CODIGO],Tabla20[Otros Descuentos])</f>
        <v>28596.42</v>
      </c>
      <c r="N485" s="78">
        <f>_xlfn.XLOOKUP(Tabla15[[#This Row],[CODIGO]],Tabla20[CODIGO],Tabla20[sneto])</f>
        <v>28134.5</v>
      </c>
      <c r="O485" s="78" t="str">
        <f>_xlfn.XLOOKUP(Tabla15[[#This Row],[CODIGO]],Tabla20[CODIGO],Tabla20[PERIODO])</f>
        <v>08-2023</v>
      </c>
      <c r="P485" s="41">
        <f>Tabla15[[#This Row],[sbruto]]-SUM(Tabla15[[#This Row],[ISR]:[AFP]])-Tabla15[[#This Row],[SNETO]]</f>
        <v>8269.0800000000017</v>
      </c>
      <c r="Q485" s="41">
        <f>_xlfn.XLOOKUP(Tabla15[[#This Row],[CODIGO]],Tabla20[CODIGO],Tabla20[ADP])</f>
        <v>0</v>
      </c>
      <c r="R485" s="61" t="str">
        <f>_xlfn.XLOOKUP(Tabla15[[#This Row],[cedula]],EMPXSEXO[NODOC],EMPXSEXO[GENERO])</f>
        <v>F</v>
      </c>
      <c r="S485" s="61" t="e">
        <f>_xlfn.XLOOKUP(Tabla15[[#This Row],[nomdepto2]],Tabla21[LUGAR],Tabla21[CODLUGAR])</f>
        <v>#REF!</v>
      </c>
      <c r="T485">
        <v>264</v>
      </c>
    </row>
    <row r="486" spans="1:20" hidden="1">
      <c r="A486" s="61" t="s">
        <v>2462</v>
      </c>
      <c r="B486" s="61" t="s">
        <v>2759</v>
      </c>
      <c r="C486" s="61" t="s">
        <v>2493</v>
      </c>
      <c r="D486" s="61" t="str">
        <f>Tabla15[[#This Row],[cedula]]&amp;Tabla15[[#This Row],[prog]]&amp;LEFT(Tabla15[[#This Row],[TIPO]],3)</f>
        <v>4022333960301TEM</v>
      </c>
      <c r="E486" s="61" t="e">
        <f>_xlfn.XLOOKUP(Tabla15[[#This Row],[CODIGO]],#REF!,#REF!,_xlfn.XLOOKUP(Tabla15[[#This Row],[CODIGO]],Tabla20[CODIGO],Tabla20[nombre],"BUSCAR"))</f>
        <v>#REF!</v>
      </c>
      <c r="F486" s="61" t="e">
        <f>_xlfn.XLOOKUP(Tabla15[[#This Row],[CODIGO]],#REF!,#REF!,_xlfn.XLOOKUP(Tabla15[[#This Row],[CODIGO]],Tabla20[CODIGO],Tabla20[cargo],"BUSCAR"))</f>
        <v>#REF!</v>
      </c>
      <c r="G486" s="110" t="e">
        <f>_xlfn.XLOOKUP(Tabla15[[#This Row],[cedula]],#REF!,#REF!,"X")</f>
        <v>#REF!</v>
      </c>
      <c r="H486" s="61" t="str">
        <f>_xlfn.XLOOKUP(Tabla15[[#This Row],[ctapresup]],TBLTIPO[cta],TBLTIPO[Tipo Empleado])</f>
        <v>TEMPORALES</v>
      </c>
      <c r="I486" s="92">
        <f>_xlfn.XLOOKUP(Tabla15[[#This Row],[cedula]],TCARRERA[CEDULA],TCARRERA[CATEGORIA DEL SERVIDOR],0)</f>
        <v>0</v>
      </c>
      <c r="J4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6" s="61" t="e">
        <f>IF(ISTEXT(Tabla15[[#This Row],[CARRERA]]),Tabla15[[#This Row],[CARRERA]],Tabla15[[#This Row],[STATUS_01]])</f>
        <v>#REF!</v>
      </c>
      <c r="L486" s="78">
        <f>_xlfn.XLOOKUP(Tabla15[[#This Row],[CODIGO]],Tabla20[CODIGO],Tabla20[sbruto])</f>
        <v>50000</v>
      </c>
      <c r="M486" s="82">
        <f>_xlfn.XLOOKUP(Tabla15[[#This Row],[CODIGO]],Tabla20[CODIGO],Tabla20[Otros Descuentos])</f>
        <v>4571</v>
      </c>
      <c r="N486" s="78">
        <f>_xlfn.XLOOKUP(Tabla15[[#This Row],[CODIGO]],Tabla20[CODIGO],Tabla20[sneto])</f>
        <v>40620</v>
      </c>
      <c r="O486" s="78" t="str">
        <f>_xlfn.XLOOKUP(Tabla15[[#This Row],[CODIGO]],Tabla20[CODIGO],Tabla20[PERIODO])</f>
        <v>08-2023</v>
      </c>
      <c r="P486" s="41">
        <f>Tabla15[[#This Row],[sbruto]]-SUM(Tabla15[[#This Row],[ISR]:[AFP]])-Tabla15[[#This Row],[SNETO]]</f>
        <v>4809</v>
      </c>
      <c r="Q486" s="41">
        <f>_xlfn.XLOOKUP(Tabla15[[#This Row],[CODIGO]],Tabla20[CODIGO],Tabla20[ADP])</f>
        <v>0</v>
      </c>
      <c r="R486" s="61" t="str">
        <f>_xlfn.XLOOKUP(Tabla15[[#This Row],[cedula]],EMPXSEXO[NODOC],EMPXSEXO[GENERO])</f>
        <v>F</v>
      </c>
      <c r="S486" s="61" t="e">
        <f>_xlfn.XLOOKUP(Tabla15[[#This Row],[nomdepto2]],Tabla21[LUGAR],Tabla21[CODLUGAR])</f>
        <v>#REF!</v>
      </c>
      <c r="T486">
        <v>866</v>
      </c>
    </row>
    <row r="487" spans="1:20" hidden="1">
      <c r="A487" s="61" t="s">
        <v>3002</v>
      </c>
      <c r="B487" s="61" t="s">
        <v>2571</v>
      </c>
      <c r="C487" s="61" t="s">
        <v>2493</v>
      </c>
      <c r="D487" s="61" t="str">
        <f>Tabla15[[#This Row],[cedula]]&amp;Tabla15[[#This Row],[prog]]&amp;LEFT(Tabla15[[#This Row],[TIPO]],3)</f>
        <v>0930052440301SUP</v>
      </c>
      <c r="E487" s="61" t="e">
        <f>_xlfn.XLOOKUP(Tabla15[[#This Row],[CODIGO]],#REF!,#REF!,_xlfn.XLOOKUP(Tabla15[[#This Row],[CODIGO]],Tabla20[CODIGO],Tabla20[nombre],"BUSCAR"))</f>
        <v>#REF!</v>
      </c>
      <c r="F487" s="61" t="e">
        <f>_xlfn.XLOOKUP(Tabla15[[#This Row],[CODIGO]],#REF!,#REF!,_xlfn.XLOOKUP(Tabla15[[#This Row],[CODIGO]],Tabla20[CODIGO],Tabla20[cargo],"BUSCAR"))</f>
        <v>#REF!</v>
      </c>
      <c r="G487" s="110" t="e">
        <f>_xlfn.XLOOKUP(Tabla15[[#This Row],[cedula]],#REF!,#REF!,"X")</f>
        <v>#REF!</v>
      </c>
      <c r="H487" s="61" t="str">
        <f>_xlfn.XLOOKUP(Tabla15[[#This Row],[ctapresup]],TBLTIPO[cta],TBLTIPO[Tipo Empleado])</f>
        <v>SUPLENCIA</v>
      </c>
      <c r="I487" s="92" t="str">
        <f>_xlfn.XLOOKUP(Tabla15[[#This Row],[cedula]],TCARRERA[CEDULA],TCARRERA[CATEGORIA DEL SERVIDOR],0)</f>
        <v>CARRERA ADMINISTRATIVA</v>
      </c>
      <c r="J4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7" s="61" t="str">
        <f>IF(ISTEXT(Tabla15[[#This Row],[CARRERA]]),Tabla15[[#This Row],[CARRERA]],Tabla15[[#This Row],[STATUS_01]])</f>
        <v>CARRERA ADMINISTRATIVA</v>
      </c>
      <c r="L487" s="78">
        <f>_xlfn.XLOOKUP(Tabla15[[#This Row],[CODIGO]],Tabla20[CODIGO],Tabla20[sbruto])</f>
        <v>30000</v>
      </c>
      <c r="M487" s="79">
        <f>_xlfn.XLOOKUP(Tabla15[[#This Row],[CODIGO]],Tabla20[CODIGO],Tabla20[Otros Descuentos])</f>
        <v>0</v>
      </c>
      <c r="N487" s="78">
        <f>_xlfn.XLOOKUP(Tabla15[[#This Row],[CODIGO]],Tabla20[CODIGO],Tabla20[sneto])</f>
        <v>21490.01</v>
      </c>
      <c r="O487" s="78" t="str">
        <f>_xlfn.XLOOKUP(Tabla15[[#This Row],[CODIGO]],Tabla20[CODIGO],Tabla20[PERIODO])</f>
        <v>08-2023</v>
      </c>
      <c r="P487" s="41">
        <f>Tabla15[[#This Row],[sbruto]]-SUM(Tabla15[[#This Row],[ISR]:[AFP]])-Tabla15[[#This Row],[SNETO]]</f>
        <v>8509.9900000000016</v>
      </c>
      <c r="Q487" s="41">
        <f>_xlfn.XLOOKUP(Tabla15[[#This Row],[CODIGO]],Tabla20[CODIGO],Tabla20[ADP])</f>
        <v>0</v>
      </c>
      <c r="R487" s="61" t="str">
        <f>_xlfn.XLOOKUP(Tabla15[[#This Row],[cedula]],EMPXSEXO[NODOC],EMPXSEXO[GENERO])</f>
        <v>F</v>
      </c>
      <c r="S487" s="61" t="e">
        <f>_xlfn.XLOOKUP(Tabla15[[#This Row],[nomdepto2]],Tabla21[LUGAR],Tabla21[CODLUGAR])</f>
        <v>#REF!</v>
      </c>
      <c r="T487">
        <v>833</v>
      </c>
    </row>
    <row r="488" spans="1:20" hidden="1">
      <c r="A488" s="61" t="s">
        <v>3002</v>
      </c>
      <c r="B488" s="61" t="s">
        <v>1115</v>
      </c>
      <c r="C488" s="61" t="s">
        <v>2493</v>
      </c>
      <c r="D488" s="61" t="str">
        <f>Tabla15[[#This Row],[cedula]]&amp;Tabla15[[#This Row],[prog]]&amp;LEFT(Tabla15[[#This Row],[TIPO]],3)</f>
        <v>0010118428101SUP</v>
      </c>
      <c r="E488" s="61" t="e">
        <f>_xlfn.XLOOKUP(Tabla15[[#This Row],[CODIGO]],#REF!,#REF!,_xlfn.XLOOKUP(Tabla15[[#This Row],[CODIGO]],Tabla20[CODIGO],Tabla20[nombre],"BUSCAR"))</f>
        <v>#REF!</v>
      </c>
      <c r="F488" s="61" t="e">
        <f>_xlfn.XLOOKUP(Tabla15[[#This Row],[CODIGO]],#REF!,#REF!,_xlfn.XLOOKUP(Tabla15[[#This Row],[CODIGO]],Tabla20[CODIGO],Tabla20[cargo],"BUSCAR"))</f>
        <v>#REF!</v>
      </c>
      <c r="G488" s="110" t="e">
        <f>_xlfn.XLOOKUP(Tabla15[[#This Row],[cedula]],#REF!,#REF!,"X")</f>
        <v>#REF!</v>
      </c>
      <c r="H488" s="61" t="str">
        <f>_xlfn.XLOOKUP(Tabla15[[#This Row],[ctapresup]],TBLTIPO[cta],TBLTIPO[Tipo Empleado])</f>
        <v>SUPLENCIA</v>
      </c>
      <c r="I488" s="92" t="str">
        <f>_xlfn.XLOOKUP(Tabla15[[#This Row],[cedula]],TCARRERA[CEDULA],TCARRERA[CATEGORIA DEL SERVIDOR],0)</f>
        <v>CARRERA ADMINISTRATIVA</v>
      </c>
      <c r="J4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8" s="61" t="str">
        <f>IF(ISTEXT(Tabla15[[#This Row],[CARRERA]]),Tabla15[[#This Row],[CARRERA]],Tabla15[[#This Row],[STATUS_01]])</f>
        <v>CARRERA ADMINISTRATIVA</v>
      </c>
      <c r="L488" s="78">
        <f>_xlfn.XLOOKUP(Tabla15[[#This Row],[CODIGO]],Tabla20[CODIGO],Tabla20[sbruto])</f>
        <v>5000</v>
      </c>
      <c r="M488" s="82">
        <f>_xlfn.XLOOKUP(Tabla15[[#This Row],[CODIGO]],Tabla20[CODIGO],Tabla20[Otros Descuentos])</f>
        <v>0</v>
      </c>
      <c r="N488" s="78">
        <f>_xlfn.XLOOKUP(Tabla15[[#This Row],[CODIGO]],Tabla20[CODIGO],Tabla20[sneto])</f>
        <v>3763.6</v>
      </c>
      <c r="O488" s="78" t="str">
        <f>_xlfn.XLOOKUP(Tabla15[[#This Row],[CODIGO]],Tabla20[CODIGO],Tabla20[PERIODO])</f>
        <v>08-2023</v>
      </c>
      <c r="P488" s="41">
        <f>Tabla15[[#This Row],[sbruto]]-SUM(Tabla15[[#This Row],[ISR]:[AFP]])-Tabla15[[#This Row],[SNETO]]</f>
        <v>1236.4000000000001</v>
      </c>
      <c r="Q488" s="41">
        <f>_xlfn.XLOOKUP(Tabla15[[#This Row],[CODIGO]],Tabla20[CODIGO],Tabla20[ADP])</f>
        <v>0</v>
      </c>
      <c r="R488" s="61" t="str">
        <f>_xlfn.XLOOKUP(Tabla15[[#This Row],[cedula]],EMPXSEXO[NODOC],EMPXSEXO[GENERO])</f>
        <v>F</v>
      </c>
      <c r="S488" s="61" t="e">
        <f>_xlfn.XLOOKUP(Tabla15[[#This Row],[nomdepto2]],Tabla21[LUGAR],Tabla21[CODLUGAR])</f>
        <v>#REF!</v>
      </c>
      <c r="T488">
        <v>836</v>
      </c>
    </row>
    <row r="489" spans="1:20" hidden="1">
      <c r="A489" s="61" t="s">
        <v>2462</v>
      </c>
      <c r="B489" s="61" t="s">
        <v>2257</v>
      </c>
      <c r="C489" s="61" t="s">
        <v>2493</v>
      </c>
      <c r="D489" s="61" t="str">
        <f>Tabla15[[#This Row],[cedula]]&amp;Tabla15[[#This Row],[prog]]&amp;LEFT(Tabla15[[#This Row],[TIPO]],3)</f>
        <v>2230099700801TEM</v>
      </c>
      <c r="E489" s="61" t="e">
        <f>_xlfn.XLOOKUP(Tabla15[[#This Row],[CODIGO]],#REF!,#REF!,_xlfn.XLOOKUP(Tabla15[[#This Row],[CODIGO]],Tabla20[CODIGO],Tabla20[nombre],"BUSCAR"))</f>
        <v>#REF!</v>
      </c>
      <c r="F489" s="61" t="e">
        <f>_xlfn.XLOOKUP(Tabla15[[#This Row],[CODIGO]],#REF!,#REF!,_xlfn.XLOOKUP(Tabla15[[#This Row],[CODIGO]],Tabla20[CODIGO],Tabla20[cargo],"BUSCAR"))</f>
        <v>#REF!</v>
      </c>
      <c r="G489" s="110" t="e">
        <f>_xlfn.XLOOKUP(Tabla15[[#This Row],[cedula]],#REF!,#REF!,"X")</f>
        <v>#REF!</v>
      </c>
      <c r="H489" s="61" t="str">
        <f>_xlfn.XLOOKUP(Tabla15[[#This Row],[ctapresup]],TBLTIPO[cta],TBLTIPO[Tipo Empleado])</f>
        <v>TEMPORALES</v>
      </c>
      <c r="I489" s="92">
        <f>_xlfn.XLOOKUP(Tabla15[[#This Row],[cedula]],TCARRERA[CEDULA],TCARRERA[CATEGORIA DEL SERVIDOR],0)</f>
        <v>0</v>
      </c>
      <c r="J4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89" s="61" t="e">
        <f>IF(ISTEXT(Tabla15[[#This Row],[CARRERA]]),Tabla15[[#This Row],[CARRERA]],Tabla15[[#This Row],[STATUS_01]])</f>
        <v>#REF!</v>
      </c>
      <c r="L489" s="78">
        <f>_xlfn.XLOOKUP(Tabla15[[#This Row],[CODIGO]],Tabla20[CODIGO],Tabla20[sbruto])</f>
        <v>100000</v>
      </c>
      <c r="M489" s="82">
        <f>_xlfn.XLOOKUP(Tabla15[[#This Row],[CODIGO]],Tabla20[CODIGO],Tabla20[Otros Descuentos])</f>
        <v>425</v>
      </c>
      <c r="N489" s="78">
        <f>_xlfn.XLOOKUP(Tabla15[[#This Row],[CODIGO]],Tabla20[CODIGO],Tabla20[sneto])</f>
        <v>81559.63</v>
      </c>
      <c r="O489" s="78" t="str">
        <f>_xlfn.XLOOKUP(Tabla15[[#This Row],[CODIGO]],Tabla20[CODIGO],Tabla20[PERIODO])</f>
        <v>08-2023</v>
      </c>
      <c r="P489" s="41">
        <f>Tabla15[[#This Row],[sbruto]]-SUM(Tabla15[[#This Row],[ISR]:[AFP]])-Tabla15[[#This Row],[SNETO]]</f>
        <v>18015.369999999995</v>
      </c>
      <c r="Q489" s="41">
        <f>_xlfn.XLOOKUP(Tabla15[[#This Row],[CODIGO]],Tabla20[CODIGO],Tabla20[ADP])</f>
        <v>0</v>
      </c>
      <c r="R489" s="61" t="str">
        <f>_xlfn.XLOOKUP(Tabla15[[#This Row],[cedula]],EMPXSEXO[NODOC],EMPXSEXO[GENERO])</f>
        <v>M</v>
      </c>
      <c r="S489" s="61" t="e">
        <f>_xlfn.XLOOKUP(Tabla15[[#This Row],[nomdepto2]],Tabla21[LUGAR],Tabla21[CODLUGAR])</f>
        <v>#REF!</v>
      </c>
      <c r="T489">
        <v>943</v>
      </c>
    </row>
    <row r="490" spans="1:20">
      <c r="A490" s="61" t="s">
        <v>2463</v>
      </c>
      <c r="B490" s="61" t="s">
        <v>1093</v>
      </c>
      <c r="C490" s="61" t="s">
        <v>2493</v>
      </c>
      <c r="D490" s="61" t="str">
        <f>Tabla15[[#This Row],[cedula]]&amp;Tabla15[[#This Row],[prog]]&amp;LEFT(Tabla15[[#This Row],[TIPO]],3)</f>
        <v>0010464126101FIJ</v>
      </c>
      <c r="E490" s="61" t="e">
        <f>_xlfn.XLOOKUP(Tabla15[[#This Row],[CODIGO]],#REF!,#REF!,_xlfn.XLOOKUP(Tabla15[[#This Row],[CODIGO]],Tabla20[CODIGO],Tabla20[nombre],"BUSCAR"))</f>
        <v>#REF!</v>
      </c>
      <c r="F490" s="61" t="e">
        <f>_xlfn.XLOOKUP(Tabla15[[#This Row],[CODIGO]],#REF!,#REF!,_xlfn.XLOOKUP(Tabla15[[#This Row],[CODIGO]],Tabla20[CODIGO],Tabla20[cargo],"BUSCAR"))</f>
        <v>#REF!</v>
      </c>
      <c r="G490" s="110" t="e">
        <f>_xlfn.XLOOKUP(Tabla15[[#This Row],[cedula]],#REF!,#REF!,"X")</f>
        <v>#REF!</v>
      </c>
      <c r="H490" s="61" t="str">
        <f>_xlfn.XLOOKUP(Tabla15[[#This Row],[ctapresup]],TBLTIPO[cta],TBLTIPO[Tipo Empleado])</f>
        <v>FIJO</v>
      </c>
      <c r="I490" s="92" t="str">
        <f>_xlfn.XLOOKUP(Tabla15[[#This Row],[cedula]],TCARRERA[CEDULA],TCARRERA[CATEGORIA DEL SERVIDOR],0)</f>
        <v>CARRERA ADMINISTRATIVA</v>
      </c>
      <c r="J4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90" s="61" t="str">
        <f>IF(ISTEXT(Tabla15[[#This Row],[CARRERA]]),Tabla15[[#This Row],[CARRERA]],Tabla15[[#This Row],[STATUS_01]])</f>
        <v>CARRERA ADMINISTRATIVA</v>
      </c>
      <c r="L490" s="78">
        <f>_xlfn.XLOOKUP(Tabla15[[#This Row],[CODIGO]],Tabla20[CODIGO],Tabla20[sbruto])</f>
        <v>60000</v>
      </c>
      <c r="M490" s="82">
        <f>_xlfn.XLOOKUP(Tabla15[[#This Row],[CODIGO]],Tabla20[CODIGO],Tabla20[Otros Descuentos])</f>
        <v>15974.89</v>
      </c>
      <c r="N490" s="78">
        <f>_xlfn.XLOOKUP(Tabla15[[#This Row],[CODIGO]],Tabla20[CODIGO],Tabla20[sneto])</f>
        <v>37623.410000000003</v>
      </c>
      <c r="O490" s="78" t="str">
        <f>_xlfn.XLOOKUP(Tabla15[[#This Row],[CODIGO]],Tabla20[CODIGO],Tabla20[PERIODO])</f>
        <v>08-2023</v>
      </c>
      <c r="P490" s="41">
        <f>Tabla15[[#This Row],[sbruto]]-SUM(Tabla15[[#This Row],[ISR]:[AFP]])-Tabla15[[#This Row],[SNETO]]</f>
        <v>6401.6999999999971</v>
      </c>
      <c r="Q490" s="41">
        <f>_xlfn.XLOOKUP(Tabla15[[#This Row],[CODIGO]],Tabla20[CODIGO],Tabla20[ADP])</f>
        <v>0</v>
      </c>
      <c r="R490" s="61" t="str">
        <f>_xlfn.XLOOKUP(Tabla15[[#This Row],[cedula]],EMPXSEXO[NODOC],EMPXSEXO[GENERO])</f>
        <v>F</v>
      </c>
      <c r="S490" s="61" t="e">
        <f>_xlfn.XLOOKUP(Tabla15[[#This Row],[nomdepto2]],Tabla21[LUGAR],Tabla21[CODLUGAR])</f>
        <v>#REF!</v>
      </c>
      <c r="T490">
        <v>126</v>
      </c>
    </row>
    <row r="491" spans="1:20" hidden="1">
      <c r="A491" s="61" t="s">
        <v>3284</v>
      </c>
      <c r="B491" s="61" t="s">
        <v>3162</v>
      </c>
      <c r="C491" s="61" t="s">
        <v>2493</v>
      </c>
      <c r="D491" s="61" t="str">
        <f>Tabla15[[#This Row],[cedula]]&amp;Tabla15[[#This Row],[prog]]&amp;LEFT(Tabla15[[#This Row],[TIPO]],3)</f>
        <v>0011662924701CAR</v>
      </c>
      <c r="E491" s="61" t="e">
        <f>_xlfn.XLOOKUP(Tabla15[[#This Row],[CODIGO]],#REF!,#REF!,_xlfn.XLOOKUP(Tabla15[[#This Row],[CODIGO]],Tabla20[CODIGO],Tabla20[nombre],"BUSCAR"))</f>
        <v>#REF!</v>
      </c>
      <c r="F491" s="61" t="e">
        <f>_xlfn.XLOOKUP(Tabla15[[#This Row],[CODIGO]],#REF!,#REF!,_xlfn.XLOOKUP(Tabla15[[#This Row],[CODIGO]],Tabla20[CODIGO],Tabla20[cargo],"BUSCAR"))</f>
        <v>#REF!</v>
      </c>
      <c r="G491" s="110" t="e">
        <f>_xlfn.XLOOKUP(Tabla15[[#This Row],[cedula]],#REF!,#REF!,"X")</f>
        <v>#REF!</v>
      </c>
      <c r="H491" s="61" t="str">
        <f>_xlfn.XLOOKUP(Tabla15[[#This Row],[ctapresup]],TBLTIPO[cta],TBLTIPO[Tipo Empleado])</f>
        <v>CARACTER EVENTUAL</v>
      </c>
      <c r="I491" s="92">
        <f>_xlfn.XLOOKUP(Tabla15[[#This Row],[cedula]],TCARRERA[CEDULA],TCARRERA[CATEGORIA DEL SERVIDOR],0)</f>
        <v>0</v>
      </c>
      <c r="J4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91" s="61" t="e">
        <f>IF(ISTEXT(Tabla15[[#This Row],[CARRERA]]),Tabla15[[#This Row],[CARRERA]],Tabla15[[#This Row],[STATUS_01]])</f>
        <v>#REF!</v>
      </c>
      <c r="L491" s="78">
        <f>_xlfn.XLOOKUP(Tabla15[[#This Row],[CODIGO]],Tabla20[CODIGO],Tabla20[sbruto])</f>
        <v>30000</v>
      </c>
      <c r="M491" s="82">
        <f>_xlfn.XLOOKUP(Tabla15[[#This Row],[CODIGO]],Tabla20[CODIGO],Tabla20[Otros Descuentos])</f>
        <v>25</v>
      </c>
      <c r="N491" s="78">
        <f>_xlfn.XLOOKUP(Tabla15[[#This Row],[CODIGO]],Tabla20[CODIGO],Tabla20[sneto])</f>
        <v>28202</v>
      </c>
      <c r="O491" s="78" t="str">
        <f>_xlfn.XLOOKUP(Tabla15[[#This Row],[CODIGO]],Tabla20[CODIGO],Tabla20[PERIODO])</f>
        <v>08-2023</v>
      </c>
      <c r="P491" s="41">
        <f>Tabla15[[#This Row],[sbruto]]-SUM(Tabla15[[#This Row],[ISR]:[AFP]])-Tabla15[[#This Row],[SNETO]]</f>
        <v>1773</v>
      </c>
      <c r="Q491" s="41">
        <f>_xlfn.XLOOKUP(Tabla15[[#This Row],[CODIGO]],Tabla20[CODIGO],Tabla20[ADP])</f>
        <v>0</v>
      </c>
      <c r="R491" s="61" t="str">
        <f>_xlfn.XLOOKUP(Tabla15[[#This Row],[cedula]],EMPXSEXO[NODOC],EMPXSEXO[GENERO])</f>
        <v>M</v>
      </c>
      <c r="S491" s="61" t="e">
        <f>_xlfn.XLOOKUP(Tabla15[[#This Row],[nomdepto2]],Tabla21[LUGAR],Tabla21[CODLUGAR])</f>
        <v>#REF!</v>
      </c>
      <c r="T491">
        <v>1118</v>
      </c>
    </row>
    <row r="492" spans="1:20" hidden="1">
      <c r="A492" s="61" t="s">
        <v>3284</v>
      </c>
      <c r="B492" s="61" t="s">
        <v>3696</v>
      </c>
      <c r="C492" s="61" t="s">
        <v>2493</v>
      </c>
      <c r="D492" s="61" t="str">
        <f>Tabla15[[#This Row],[cedula]]&amp;Tabla15[[#This Row],[prog]]&amp;LEFT(Tabla15[[#This Row],[TIPO]],3)</f>
        <v>4021851730401CAR</v>
      </c>
      <c r="E492" s="61" t="e">
        <f>_xlfn.XLOOKUP(Tabla15[[#This Row],[CODIGO]],#REF!,#REF!,_xlfn.XLOOKUP(Tabla15[[#This Row],[CODIGO]],Tabla20[CODIGO],Tabla20[nombre],"BUSCAR"))</f>
        <v>#REF!</v>
      </c>
      <c r="F492" s="61" t="e">
        <f>_xlfn.XLOOKUP(Tabla15[[#This Row],[CODIGO]],#REF!,#REF!,_xlfn.XLOOKUP(Tabla15[[#This Row],[CODIGO]],Tabla20[CODIGO],Tabla20[cargo],"BUSCAR"))</f>
        <v>#REF!</v>
      </c>
      <c r="G492" s="110" t="e">
        <f>_xlfn.XLOOKUP(Tabla15[[#This Row],[cedula]],#REF!,#REF!,"X")</f>
        <v>#REF!</v>
      </c>
      <c r="H492" s="61" t="str">
        <f>_xlfn.XLOOKUP(Tabla15[[#This Row],[ctapresup]],TBLTIPO[cta],TBLTIPO[Tipo Empleado])</f>
        <v>CARACTER EVENTUAL</v>
      </c>
      <c r="I492" s="92">
        <f>_xlfn.XLOOKUP(Tabla15[[#This Row],[cedula]],TCARRERA[CEDULA],TCARRERA[CATEGORIA DEL SERVIDOR],0)</f>
        <v>0</v>
      </c>
      <c r="J4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92" s="61" t="e">
        <f>IF(ISTEXT(Tabla15[[#This Row],[CARRERA]]),Tabla15[[#This Row],[CARRERA]],Tabla15[[#This Row],[STATUS_01]])</f>
        <v>#REF!</v>
      </c>
      <c r="L492" s="78">
        <f>_xlfn.XLOOKUP(Tabla15[[#This Row],[CODIGO]],Tabla20[CODIGO],Tabla20[sbruto])</f>
        <v>30000</v>
      </c>
      <c r="M492" s="82">
        <f>_xlfn.XLOOKUP(Tabla15[[#This Row],[CODIGO]],Tabla20[CODIGO],Tabla20[Otros Descuentos])</f>
        <v>25</v>
      </c>
      <c r="N492" s="78">
        <f>_xlfn.XLOOKUP(Tabla15[[#This Row],[CODIGO]],Tabla20[CODIGO],Tabla20[sneto])</f>
        <v>28202</v>
      </c>
      <c r="O492" s="78" t="str">
        <f>_xlfn.XLOOKUP(Tabla15[[#This Row],[CODIGO]],Tabla20[CODIGO],Tabla20[PERIODO])</f>
        <v>08-2023</v>
      </c>
      <c r="P492" s="41">
        <f>Tabla15[[#This Row],[sbruto]]-SUM(Tabla15[[#This Row],[ISR]:[AFP]])-Tabla15[[#This Row],[SNETO]]</f>
        <v>1773</v>
      </c>
      <c r="Q492" s="41">
        <f>_xlfn.XLOOKUP(Tabla15[[#This Row],[CODIGO]],Tabla20[CODIGO],Tabla20[ADP])</f>
        <v>0</v>
      </c>
      <c r="R492" s="61" t="str">
        <f>_xlfn.XLOOKUP(Tabla15[[#This Row],[cedula]],EMPXSEXO[NODOC],EMPXSEXO[GENERO])</f>
        <v>M</v>
      </c>
      <c r="S492" s="61" t="e">
        <f>_xlfn.XLOOKUP(Tabla15[[#This Row],[nomdepto2]],Tabla21[LUGAR],Tabla21[CODLUGAR])</f>
        <v>#REF!</v>
      </c>
      <c r="T492">
        <v>1122</v>
      </c>
    </row>
    <row r="493" spans="1:20" hidden="1">
      <c r="A493" s="61" t="s">
        <v>3284</v>
      </c>
      <c r="B493" s="61" t="s">
        <v>3698</v>
      </c>
      <c r="C493" s="61" t="s">
        <v>2493</v>
      </c>
      <c r="D493" s="61" t="str">
        <f>Tabla15[[#This Row],[cedula]]&amp;Tabla15[[#This Row],[prog]]&amp;LEFT(Tabla15[[#This Row],[TIPO]],3)</f>
        <v>0011952026001CAR</v>
      </c>
      <c r="E493" s="61" t="e">
        <f>_xlfn.XLOOKUP(Tabla15[[#This Row],[CODIGO]],#REF!,#REF!,_xlfn.XLOOKUP(Tabla15[[#This Row],[CODIGO]],Tabla20[CODIGO],Tabla20[nombre],"BUSCAR"))</f>
        <v>#REF!</v>
      </c>
      <c r="F493" s="61" t="e">
        <f>_xlfn.XLOOKUP(Tabla15[[#This Row],[CODIGO]],#REF!,#REF!,_xlfn.XLOOKUP(Tabla15[[#This Row],[CODIGO]],Tabla20[CODIGO],Tabla20[cargo],"BUSCAR"))</f>
        <v>#REF!</v>
      </c>
      <c r="G493" s="110" t="e">
        <f>_xlfn.XLOOKUP(Tabla15[[#This Row],[cedula]],#REF!,#REF!,"X")</f>
        <v>#REF!</v>
      </c>
      <c r="H493" s="61" t="str">
        <f>_xlfn.XLOOKUP(Tabla15[[#This Row],[ctapresup]],TBLTIPO[cta],TBLTIPO[Tipo Empleado])</f>
        <v>CARACTER EVENTUAL</v>
      </c>
      <c r="I493" s="92">
        <f>_xlfn.XLOOKUP(Tabla15[[#This Row],[cedula]],TCARRERA[CEDULA],TCARRERA[CATEGORIA DEL SERVIDOR],0)</f>
        <v>0</v>
      </c>
      <c r="J4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93" s="61" t="e">
        <f>IF(ISTEXT(Tabla15[[#This Row],[CARRERA]]),Tabla15[[#This Row],[CARRERA]],Tabla15[[#This Row],[STATUS_01]])</f>
        <v>#REF!</v>
      </c>
      <c r="L493" s="78">
        <f>_xlfn.XLOOKUP(Tabla15[[#This Row],[CODIGO]],Tabla20[CODIGO],Tabla20[sbruto])</f>
        <v>30000</v>
      </c>
      <c r="M493" s="79">
        <f>_xlfn.XLOOKUP(Tabla15[[#This Row],[CODIGO]],Tabla20[CODIGO],Tabla20[Otros Descuentos])</f>
        <v>25</v>
      </c>
      <c r="N493" s="78">
        <f>_xlfn.XLOOKUP(Tabla15[[#This Row],[CODIGO]],Tabla20[CODIGO],Tabla20[sneto])</f>
        <v>28202</v>
      </c>
      <c r="O493" s="78" t="str">
        <f>_xlfn.XLOOKUP(Tabla15[[#This Row],[CODIGO]],Tabla20[CODIGO],Tabla20[PERIODO])</f>
        <v>08-2023</v>
      </c>
      <c r="P493" s="41">
        <f>Tabla15[[#This Row],[sbruto]]-SUM(Tabla15[[#This Row],[ISR]:[AFP]])-Tabla15[[#This Row],[SNETO]]</f>
        <v>1773</v>
      </c>
      <c r="Q493" s="41">
        <f>_xlfn.XLOOKUP(Tabla15[[#This Row],[CODIGO]],Tabla20[CODIGO],Tabla20[ADP])</f>
        <v>0</v>
      </c>
      <c r="R493" s="61" t="str">
        <f>_xlfn.XLOOKUP(Tabla15[[#This Row],[cedula]],EMPXSEXO[NODOC],EMPXSEXO[GENERO])</f>
        <v>M</v>
      </c>
      <c r="S493" s="61" t="e">
        <f>_xlfn.XLOOKUP(Tabla15[[#This Row],[nomdepto2]],Tabla21[LUGAR],Tabla21[CODLUGAR])</f>
        <v>#REF!</v>
      </c>
      <c r="T493">
        <v>1125</v>
      </c>
    </row>
    <row r="494" spans="1:20" hidden="1">
      <c r="A494" s="61" t="s">
        <v>3284</v>
      </c>
      <c r="B494" s="61" t="s">
        <v>3163</v>
      </c>
      <c r="C494" s="61" t="s">
        <v>2493</v>
      </c>
      <c r="D494" s="61" t="str">
        <f>Tabla15[[#This Row],[cedula]]&amp;Tabla15[[#This Row],[prog]]&amp;LEFT(Tabla15[[#This Row],[TIPO]],3)</f>
        <v>4023446983701CAR</v>
      </c>
      <c r="E494" s="61" t="e">
        <f>_xlfn.XLOOKUP(Tabla15[[#This Row],[CODIGO]],#REF!,#REF!,_xlfn.XLOOKUP(Tabla15[[#This Row],[CODIGO]],Tabla20[CODIGO],Tabla20[nombre],"BUSCAR"))</f>
        <v>#REF!</v>
      </c>
      <c r="F494" s="61" t="e">
        <f>_xlfn.XLOOKUP(Tabla15[[#This Row],[CODIGO]],#REF!,#REF!,_xlfn.XLOOKUP(Tabla15[[#This Row],[CODIGO]],Tabla20[CODIGO],Tabla20[cargo],"BUSCAR"))</f>
        <v>#REF!</v>
      </c>
      <c r="G494" s="110" t="e">
        <f>_xlfn.XLOOKUP(Tabla15[[#This Row],[cedula]],#REF!,#REF!,"X")</f>
        <v>#REF!</v>
      </c>
      <c r="H494" s="61" t="str">
        <f>_xlfn.XLOOKUP(Tabla15[[#This Row],[ctapresup]],TBLTIPO[cta],TBLTIPO[Tipo Empleado])</f>
        <v>CARACTER EVENTUAL</v>
      </c>
      <c r="I494" s="92">
        <f>_xlfn.XLOOKUP(Tabla15[[#This Row],[cedula]],TCARRERA[CEDULA],TCARRERA[CATEGORIA DEL SERVIDOR],0)</f>
        <v>0</v>
      </c>
      <c r="J4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94" s="61" t="e">
        <f>IF(ISTEXT(Tabla15[[#This Row],[CARRERA]]),Tabla15[[#This Row],[CARRERA]],Tabla15[[#This Row],[STATUS_01]])</f>
        <v>#REF!</v>
      </c>
      <c r="L494" s="78">
        <f>_xlfn.XLOOKUP(Tabla15[[#This Row],[CODIGO]],Tabla20[CODIGO],Tabla20[sbruto])</f>
        <v>30000</v>
      </c>
      <c r="M494" s="82">
        <f>_xlfn.XLOOKUP(Tabla15[[#This Row],[CODIGO]],Tabla20[CODIGO],Tabla20[Otros Descuentos])</f>
        <v>25</v>
      </c>
      <c r="N494" s="78">
        <f>_xlfn.XLOOKUP(Tabla15[[#This Row],[CODIGO]],Tabla20[CODIGO],Tabla20[sneto])</f>
        <v>28202</v>
      </c>
      <c r="O494" s="78" t="str">
        <f>_xlfn.XLOOKUP(Tabla15[[#This Row],[CODIGO]],Tabla20[CODIGO],Tabla20[PERIODO])</f>
        <v>08-2023</v>
      </c>
      <c r="P494" s="41">
        <f>Tabla15[[#This Row],[sbruto]]-SUM(Tabla15[[#This Row],[ISR]:[AFP]])-Tabla15[[#This Row],[SNETO]]</f>
        <v>1773</v>
      </c>
      <c r="Q494" s="41">
        <f>_xlfn.XLOOKUP(Tabla15[[#This Row],[CODIGO]],Tabla20[CODIGO],Tabla20[ADP])</f>
        <v>0</v>
      </c>
      <c r="R494" s="61" t="str">
        <f>_xlfn.XLOOKUP(Tabla15[[#This Row],[cedula]],EMPXSEXO[NODOC],EMPXSEXO[GENERO])</f>
        <v>F</v>
      </c>
      <c r="S494" s="61" t="e">
        <f>_xlfn.XLOOKUP(Tabla15[[#This Row],[nomdepto2]],Tabla21[LUGAR],Tabla21[CODLUGAR])</f>
        <v>#REF!</v>
      </c>
      <c r="T494">
        <v>1127</v>
      </c>
    </row>
    <row r="495" spans="1:20" hidden="1">
      <c r="A495" s="99" t="s">
        <v>2465</v>
      </c>
      <c r="B495" s="99" t="s">
        <v>2343</v>
      </c>
      <c r="C495" s="99" t="s">
        <v>2493</v>
      </c>
      <c r="D495" s="99" t="str">
        <f>Tabla15[[#This Row],[cedula]]&amp;Tabla15[[#This Row],[prog]]&amp;LEFT(Tabla15[[#This Row],[TIPO]],3)</f>
        <v>0010012281101TRA</v>
      </c>
      <c r="E495" s="99" t="e">
        <f>_xlfn.XLOOKUP(Tabla15[[#This Row],[CODIGO]],#REF!,#REF!,_xlfn.XLOOKUP(Tabla15[[#This Row],[CODIGO]],Tabla20[CODIGO],Tabla20[nombre],"BUSCAR"))</f>
        <v>#REF!</v>
      </c>
      <c r="F495" s="100" t="e">
        <f>_xlfn.XLOOKUP(Tabla15[[#This Row],[CODIGO]],#REF!,#REF!,_xlfn.XLOOKUP(Tabla15[[#This Row],[CODIGO]],Tabla20[CODIGO],Tabla20[cargo],"BUSCAR"))</f>
        <v>#REF!</v>
      </c>
      <c r="G495" s="110" t="e">
        <f>_xlfn.XLOOKUP(Tabla15[[#This Row],[cedula]],#REF!,#REF!,"X")</f>
        <v>#REF!</v>
      </c>
      <c r="H495" s="100" t="str">
        <f>_xlfn.XLOOKUP(Tabla15[[#This Row],[ctapresup]],TBLTIPO[cta],TBLTIPO[Tipo Empleado])</f>
        <v>TRAMITE DE PENSION</v>
      </c>
      <c r="I495" s="102">
        <f>_xlfn.XLOOKUP(Tabla15[[#This Row],[cedula]],TCARRERA[CEDULA],TCARRERA[CATEGORIA DEL SERVIDOR],0)</f>
        <v>0</v>
      </c>
      <c r="J49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495" s="103" t="e">
        <f>IF(ISTEXT(Tabla15[[#This Row],[CARRERA]]),Tabla15[[#This Row],[CARRERA]],Tabla15[[#This Row],[STATUS_01]])</f>
        <v>#REF!</v>
      </c>
      <c r="L495" s="41">
        <f>_xlfn.XLOOKUP(Tabla15[[#This Row],[CODIGO]],Tabla20[CODIGO],Tabla20[sbruto])</f>
        <v>21735</v>
      </c>
      <c r="M495" s="105">
        <f>_xlfn.XLOOKUP(Tabla15[[#This Row],[CODIGO]],Tabla20[CODIGO],Tabla20[Otros Descuentos])</f>
        <v>475</v>
      </c>
      <c r="N495" s="109">
        <f>_xlfn.XLOOKUP(Tabla15[[#This Row],[CODIGO]],Tabla20[CODIGO],Tabla20[sneto])</f>
        <v>19975.47</v>
      </c>
      <c r="O495" s="101" t="str">
        <f>_xlfn.XLOOKUP(Tabla15[[#This Row],[CODIGO]],Tabla20[CODIGO],Tabla20[PERIODO])</f>
        <v>08-2023</v>
      </c>
      <c r="P495" s="41">
        <f>Tabla15[[#This Row],[sbruto]]-SUM(Tabla15[[#This Row],[ISR]:[AFP]])-Tabla15[[#This Row],[SNETO]]</f>
        <v>1284.5299999999988</v>
      </c>
      <c r="Q495" s="104">
        <f>_xlfn.XLOOKUP(Tabla15[[#This Row],[CODIGO]],Tabla20[CODIGO],Tabla20[ADP])</f>
        <v>0</v>
      </c>
      <c r="R495" s="99" t="str">
        <f>_xlfn.XLOOKUP(Tabla15[[#This Row],[cedula]],EMPXSEXO[NODOC],EMPXSEXO[GENERO])</f>
        <v>M</v>
      </c>
      <c r="S495" s="61" t="e">
        <f>_xlfn.XLOOKUP(Tabla15[[#This Row],[nomdepto2]],Tabla21[LUGAR],Tabla21[CODLUGAR])</f>
        <v>#REF!</v>
      </c>
      <c r="T495">
        <v>1154</v>
      </c>
    </row>
    <row r="496" spans="1:20" hidden="1">
      <c r="A496" s="61" t="s">
        <v>2465</v>
      </c>
      <c r="B496" s="61" t="s">
        <v>2344</v>
      </c>
      <c r="C496" s="61" t="s">
        <v>2493</v>
      </c>
      <c r="D496" s="61" t="str">
        <f>Tabla15[[#This Row],[cedula]]&amp;Tabla15[[#This Row],[prog]]&amp;LEFT(Tabla15[[#This Row],[TIPO]],3)</f>
        <v>0010034457101TRA</v>
      </c>
      <c r="E496" s="61" t="e">
        <f>_xlfn.XLOOKUP(Tabla15[[#This Row],[CODIGO]],#REF!,#REF!,_xlfn.XLOOKUP(Tabla15[[#This Row],[CODIGO]],Tabla20[CODIGO],Tabla20[nombre],"BUSCAR"))</f>
        <v>#REF!</v>
      </c>
      <c r="F496" s="61" t="e">
        <f>_xlfn.XLOOKUP(Tabla15[[#This Row],[CODIGO]],#REF!,#REF!,_xlfn.XLOOKUP(Tabla15[[#This Row],[CODIGO]],Tabla20[CODIGO],Tabla20[cargo],"BUSCAR"))</f>
        <v>#REF!</v>
      </c>
      <c r="G496" s="110" t="e">
        <f>_xlfn.XLOOKUP(Tabla15[[#This Row],[cedula]],#REF!,#REF!,"X")</f>
        <v>#REF!</v>
      </c>
      <c r="H496" s="61" t="str">
        <f>_xlfn.XLOOKUP(Tabla15[[#This Row],[ctapresup]],TBLTIPO[cta],TBLTIPO[Tipo Empleado])</f>
        <v>TRAMITE DE PENSION</v>
      </c>
      <c r="I496" s="92">
        <f>_xlfn.XLOOKUP(Tabla15[[#This Row],[cedula]],TCARRERA[CEDULA],TCARRERA[CATEGORIA DEL SERVIDOR],0)</f>
        <v>0</v>
      </c>
      <c r="J4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96" s="61" t="e">
        <f>IF(ISTEXT(Tabla15[[#This Row],[CARRERA]]),Tabla15[[#This Row],[CARRERA]],Tabla15[[#This Row],[STATUS_01]])</f>
        <v>#REF!</v>
      </c>
      <c r="L496" s="78">
        <f>_xlfn.XLOOKUP(Tabla15[[#This Row],[CODIGO]],Tabla20[CODIGO],Tabla20[sbruto])</f>
        <v>19000.55</v>
      </c>
      <c r="M496" s="82">
        <f>_xlfn.XLOOKUP(Tabla15[[#This Row],[CODIGO]],Tabla20[CODIGO],Tabla20[Otros Descuentos])</f>
        <v>75</v>
      </c>
      <c r="N496" s="78">
        <f>_xlfn.XLOOKUP(Tabla15[[#This Row],[CODIGO]],Tabla20[CODIGO],Tabla20[sneto])</f>
        <v>17802.61</v>
      </c>
      <c r="O496" s="78" t="str">
        <f>_xlfn.XLOOKUP(Tabla15[[#This Row],[CODIGO]],Tabla20[CODIGO],Tabla20[PERIODO])</f>
        <v>08-2023</v>
      </c>
      <c r="P496" s="41">
        <f>Tabla15[[#This Row],[sbruto]]-SUM(Tabla15[[#This Row],[ISR]:[AFP]])-Tabla15[[#This Row],[SNETO]]</f>
        <v>1122.9399999999987</v>
      </c>
      <c r="Q496" s="41">
        <f>_xlfn.XLOOKUP(Tabla15[[#This Row],[CODIGO]],Tabla20[CODIGO],Tabla20[ADP])</f>
        <v>0</v>
      </c>
      <c r="R496" s="61" t="str">
        <f>_xlfn.XLOOKUP(Tabla15[[#This Row],[cedula]],EMPXSEXO[NODOC],EMPXSEXO[GENERO])</f>
        <v>M</v>
      </c>
      <c r="S496" s="61" t="e">
        <f>_xlfn.XLOOKUP(Tabla15[[#This Row],[nomdepto2]],Tabla21[LUGAR],Tabla21[CODLUGAR])</f>
        <v>#REF!</v>
      </c>
      <c r="T496">
        <v>1155</v>
      </c>
    </row>
    <row r="497" spans="1:20" hidden="1">
      <c r="A497" s="61" t="s">
        <v>2462</v>
      </c>
      <c r="B497" s="61" t="s">
        <v>2617</v>
      </c>
      <c r="C497" s="61" t="s">
        <v>2493</v>
      </c>
      <c r="D497" s="61" t="str">
        <f>Tabla15[[#This Row],[cedula]]&amp;Tabla15[[#This Row],[prog]]&amp;LEFT(Tabla15[[#This Row],[TIPO]],3)</f>
        <v>2240064730501TEM</v>
      </c>
      <c r="E497" s="61" t="e">
        <f>_xlfn.XLOOKUP(Tabla15[[#This Row],[CODIGO]],#REF!,#REF!,_xlfn.XLOOKUP(Tabla15[[#This Row],[CODIGO]],Tabla20[CODIGO],Tabla20[nombre],"BUSCAR"))</f>
        <v>#REF!</v>
      </c>
      <c r="F497" s="61" t="e">
        <f>_xlfn.XLOOKUP(Tabla15[[#This Row],[CODIGO]],#REF!,#REF!,_xlfn.XLOOKUP(Tabla15[[#This Row],[CODIGO]],Tabla20[CODIGO],Tabla20[cargo],"BUSCAR"))</f>
        <v>#REF!</v>
      </c>
      <c r="G497" s="110" t="e">
        <f>_xlfn.XLOOKUP(Tabla15[[#This Row],[cedula]],#REF!,#REF!,"X")</f>
        <v>#REF!</v>
      </c>
      <c r="H497" s="61" t="str">
        <f>_xlfn.XLOOKUP(Tabla15[[#This Row],[ctapresup]],TBLTIPO[cta],TBLTIPO[Tipo Empleado])</f>
        <v>TEMPORALES</v>
      </c>
      <c r="I497" s="92">
        <f>_xlfn.XLOOKUP(Tabla15[[#This Row],[cedula]],TCARRERA[CEDULA],TCARRERA[CATEGORIA DEL SERVIDOR],0)</f>
        <v>0</v>
      </c>
      <c r="J4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97" s="61" t="e">
        <f>IF(ISTEXT(Tabla15[[#This Row],[CARRERA]]),Tabla15[[#This Row],[CARRERA]],Tabla15[[#This Row],[STATUS_01]])</f>
        <v>#REF!</v>
      </c>
      <c r="L497" s="78">
        <f>_xlfn.XLOOKUP(Tabla15[[#This Row],[CODIGO]],Tabla20[CODIGO],Tabla20[sbruto])</f>
        <v>100000</v>
      </c>
      <c r="M497" s="81">
        <f>_xlfn.XLOOKUP(Tabla15[[#This Row],[CODIGO]],Tabla20[CODIGO],Tabla20[Otros Descuentos])</f>
        <v>425</v>
      </c>
      <c r="N497" s="78">
        <f>_xlfn.XLOOKUP(Tabla15[[#This Row],[CODIGO]],Tabla20[CODIGO],Tabla20[sneto])</f>
        <v>81559.63</v>
      </c>
      <c r="O497" s="78" t="str">
        <f>_xlfn.XLOOKUP(Tabla15[[#This Row],[CODIGO]],Tabla20[CODIGO],Tabla20[PERIODO])</f>
        <v>08-2023</v>
      </c>
      <c r="P497" s="41">
        <f>Tabla15[[#This Row],[sbruto]]-SUM(Tabla15[[#This Row],[ISR]:[AFP]])-Tabla15[[#This Row],[SNETO]]</f>
        <v>18015.369999999995</v>
      </c>
      <c r="Q497" s="41">
        <f>_xlfn.XLOOKUP(Tabla15[[#This Row],[CODIGO]],Tabla20[CODIGO],Tabla20[ADP])</f>
        <v>0</v>
      </c>
      <c r="R497" s="61" t="str">
        <f>_xlfn.XLOOKUP(Tabla15[[#This Row],[cedula]],EMPXSEXO[NODOC],EMPXSEXO[GENERO])</f>
        <v>M</v>
      </c>
      <c r="S497" s="61" t="e">
        <f>_xlfn.XLOOKUP(Tabla15[[#This Row],[nomdepto2]],Tabla21[LUGAR],Tabla21[CODLUGAR])</f>
        <v>#REF!</v>
      </c>
      <c r="T497">
        <v>1017</v>
      </c>
    </row>
    <row r="498" spans="1:20" hidden="1">
      <c r="A498" s="61" t="s">
        <v>2462</v>
      </c>
      <c r="B498" s="61" t="s">
        <v>2322</v>
      </c>
      <c r="C498" s="61" t="s">
        <v>2493</v>
      </c>
      <c r="D498" s="61" t="str">
        <f>Tabla15[[#This Row],[cedula]]&amp;Tabla15[[#This Row],[prog]]&amp;LEFT(Tabla15[[#This Row],[TIPO]],3)</f>
        <v>0170001181801TEM</v>
      </c>
      <c r="E498" s="61" t="e">
        <f>_xlfn.XLOOKUP(Tabla15[[#This Row],[CODIGO]],#REF!,#REF!,_xlfn.XLOOKUP(Tabla15[[#This Row],[CODIGO]],Tabla20[CODIGO],Tabla20[nombre],"BUSCAR"))</f>
        <v>#REF!</v>
      </c>
      <c r="F498" s="61" t="e">
        <f>_xlfn.XLOOKUP(Tabla15[[#This Row],[CODIGO]],#REF!,#REF!,_xlfn.XLOOKUP(Tabla15[[#This Row],[CODIGO]],Tabla20[CODIGO],Tabla20[cargo],"BUSCAR"))</f>
        <v>#REF!</v>
      </c>
      <c r="G498" s="110" t="e">
        <f>_xlfn.XLOOKUP(Tabla15[[#This Row],[cedula]],#REF!,#REF!,"X")</f>
        <v>#REF!</v>
      </c>
      <c r="H498" s="61" t="str">
        <f>_xlfn.XLOOKUP(Tabla15[[#This Row],[ctapresup]],TBLTIPO[cta],TBLTIPO[Tipo Empleado])</f>
        <v>TEMPORALES</v>
      </c>
      <c r="I498" s="92">
        <f>_xlfn.XLOOKUP(Tabla15[[#This Row],[cedula]],TCARRERA[CEDULA],TCARRERA[CATEGORIA DEL SERVIDOR],0)</f>
        <v>0</v>
      </c>
      <c r="J4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98" s="61" t="e">
        <f>IF(ISTEXT(Tabla15[[#This Row],[CARRERA]]),Tabla15[[#This Row],[CARRERA]],Tabla15[[#This Row],[STATUS_01]])</f>
        <v>#REF!</v>
      </c>
      <c r="L498" s="78">
        <f>_xlfn.XLOOKUP(Tabla15[[#This Row],[CODIGO]],Tabla20[CODIGO],Tabla20[sbruto])</f>
        <v>70000</v>
      </c>
      <c r="M498" s="82">
        <f>_xlfn.XLOOKUP(Tabla15[[#This Row],[CODIGO]],Tabla20[CODIGO],Tabla20[Otros Descuentos])</f>
        <v>3171</v>
      </c>
      <c r="N498" s="78">
        <f>_xlfn.XLOOKUP(Tabla15[[#This Row],[CODIGO]],Tabla20[CODIGO],Tabla20[sneto])</f>
        <v>57323.519999999997</v>
      </c>
      <c r="O498" s="78" t="str">
        <f>_xlfn.XLOOKUP(Tabla15[[#This Row],[CODIGO]],Tabla20[CODIGO],Tabla20[PERIODO])</f>
        <v>08-2023</v>
      </c>
      <c r="P498" s="41">
        <f>Tabla15[[#This Row],[sbruto]]-SUM(Tabla15[[#This Row],[ISR]:[AFP]])-Tabla15[[#This Row],[SNETO]]</f>
        <v>9505.4800000000032</v>
      </c>
      <c r="Q498" s="41">
        <f>_xlfn.XLOOKUP(Tabla15[[#This Row],[CODIGO]],Tabla20[CODIGO],Tabla20[ADP])</f>
        <v>0</v>
      </c>
      <c r="R498" s="61" t="str">
        <f>_xlfn.XLOOKUP(Tabla15[[#This Row],[cedula]],EMPXSEXO[NODOC],EMPXSEXO[GENERO])</f>
        <v>F</v>
      </c>
      <c r="S498" s="61" t="e">
        <f>_xlfn.XLOOKUP(Tabla15[[#This Row],[nomdepto2]],Tabla21[LUGAR],Tabla21[CODLUGAR])</f>
        <v>#REF!</v>
      </c>
      <c r="T498">
        <v>1092</v>
      </c>
    </row>
    <row r="499" spans="1:20">
      <c r="A499" s="61" t="s">
        <v>2463</v>
      </c>
      <c r="B499" s="61" t="s">
        <v>1707</v>
      </c>
      <c r="C499" s="61" t="s">
        <v>2493</v>
      </c>
      <c r="D499" s="61" t="str">
        <f>Tabla15[[#This Row],[cedula]]&amp;Tabla15[[#This Row],[prog]]&amp;LEFT(Tabla15[[#This Row],[TIPO]],3)</f>
        <v>0010549621001FIJ</v>
      </c>
      <c r="E499" s="61" t="e">
        <f>_xlfn.XLOOKUP(Tabla15[[#This Row],[CODIGO]],#REF!,#REF!,_xlfn.XLOOKUP(Tabla15[[#This Row],[CODIGO]],Tabla20[CODIGO],Tabla20[nombre],"BUSCAR"))</f>
        <v>#REF!</v>
      </c>
      <c r="F499" s="61" t="e">
        <f>_xlfn.XLOOKUP(Tabla15[[#This Row],[CODIGO]],#REF!,#REF!,_xlfn.XLOOKUP(Tabla15[[#This Row],[CODIGO]],Tabla20[CODIGO],Tabla20[cargo],"BUSCAR"))</f>
        <v>#REF!</v>
      </c>
      <c r="G499" s="110" t="e">
        <f>_xlfn.XLOOKUP(Tabla15[[#This Row],[cedula]],#REF!,#REF!,"X")</f>
        <v>#REF!</v>
      </c>
      <c r="H499" s="61" t="str">
        <f>_xlfn.XLOOKUP(Tabla15[[#This Row],[ctapresup]],TBLTIPO[cta],TBLTIPO[Tipo Empleado])</f>
        <v>FIJO</v>
      </c>
      <c r="I499" s="92">
        <f>_xlfn.XLOOKUP(Tabla15[[#This Row],[cedula]],TCARRERA[CEDULA],TCARRERA[CATEGORIA DEL SERVIDOR],0)</f>
        <v>0</v>
      </c>
      <c r="J4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499" s="61" t="e">
        <f>IF(ISTEXT(Tabla15[[#This Row],[CARRERA]]),Tabla15[[#This Row],[CARRERA]],Tabla15[[#This Row],[STATUS_01]])</f>
        <v>#REF!</v>
      </c>
      <c r="L499" s="78">
        <f>_xlfn.XLOOKUP(Tabla15[[#This Row],[CODIGO]],Tabla20[CODIGO],Tabla20[sbruto])</f>
        <v>65000</v>
      </c>
      <c r="M499" s="79">
        <f>_xlfn.XLOOKUP(Tabla15[[#This Row],[CODIGO]],Tabla20[CODIGO],Tabla20[Otros Descuentos])</f>
        <v>9772.01</v>
      </c>
      <c r="N499" s="78">
        <f>_xlfn.XLOOKUP(Tabla15[[#This Row],[CODIGO]],Tabla20[CODIGO],Tabla20[sneto])</f>
        <v>46958.91</v>
      </c>
      <c r="O499" s="78" t="str">
        <f>_xlfn.XLOOKUP(Tabla15[[#This Row],[CODIGO]],Tabla20[CODIGO],Tabla20[PERIODO])</f>
        <v>08-2023</v>
      </c>
      <c r="P499" s="41">
        <f>Tabla15[[#This Row],[sbruto]]-SUM(Tabla15[[#This Row],[ISR]:[AFP]])-Tabla15[[#This Row],[SNETO]]</f>
        <v>8269.0799999999945</v>
      </c>
      <c r="Q499" s="41">
        <f>_xlfn.XLOOKUP(Tabla15[[#This Row],[CODIGO]],Tabla20[CODIGO],Tabla20[ADP])</f>
        <v>0</v>
      </c>
      <c r="R499" s="61" t="str">
        <f>_xlfn.XLOOKUP(Tabla15[[#This Row],[cedula]],EMPXSEXO[NODOC],EMPXSEXO[GENERO])</f>
        <v>F</v>
      </c>
      <c r="S499" s="61" t="e">
        <f>_xlfn.XLOOKUP(Tabla15[[#This Row],[nomdepto2]],Tabla21[LUGAR],Tabla21[CODLUGAR])</f>
        <v>#REF!</v>
      </c>
      <c r="T499">
        <v>4</v>
      </c>
    </row>
    <row r="500" spans="1:20">
      <c r="A500" s="61" t="s">
        <v>2463</v>
      </c>
      <c r="B500" s="61" t="s">
        <v>1887</v>
      </c>
      <c r="C500" s="61" t="s">
        <v>2493</v>
      </c>
      <c r="D500" s="61" t="str">
        <f>Tabla15[[#This Row],[cedula]]&amp;Tabla15[[#This Row],[prog]]&amp;LEFT(Tabla15[[#This Row],[TIPO]],3)</f>
        <v>0010183064401FIJ</v>
      </c>
      <c r="E500" s="61" t="e">
        <f>_xlfn.XLOOKUP(Tabla15[[#This Row],[CODIGO]],#REF!,#REF!,_xlfn.XLOOKUP(Tabla15[[#This Row],[CODIGO]],Tabla20[CODIGO],Tabla20[nombre],"BUSCAR"))</f>
        <v>#REF!</v>
      </c>
      <c r="F500" s="61" t="e">
        <f>_xlfn.XLOOKUP(Tabla15[[#This Row],[CODIGO]],#REF!,#REF!,_xlfn.XLOOKUP(Tabla15[[#This Row],[CODIGO]],Tabla20[CODIGO],Tabla20[cargo],"BUSCAR"))</f>
        <v>#REF!</v>
      </c>
      <c r="G500" s="110" t="e">
        <f>_xlfn.XLOOKUP(Tabla15[[#This Row],[cedula]],#REF!,#REF!,"X")</f>
        <v>#REF!</v>
      </c>
      <c r="H500" s="61" t="str">
        <f>_xlfn.XLOOKUP(Tabla15[[#This Row],[ctapresup]],TBLTIPO[cta],TBLTIPO[Tipo Empleado])</f>
        <v>FIJO</v>
      </c>
      <c r="I500" s="92">
        <f>_xlfn.XLOOKUP(Tabla15[[#This Row],[cedula]],TCARRERA[CEDULA],TCARRERA[CATEGORIA DEL SERVIDOR],0)</f>
        <v>0</v>
      </c>
      <c r="J50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00" s="61" t="e">
        <f>IF(ISTEXT(Tabla15[[#This Row],[CARRERA]]),Tabla15[[#This Row],[CARRERA]],Tabla15[[#This Row],[STATUS_01]])</f>
        <v>#REF!</v>
      </c>
      <c r="L500" s="78">
        <f>_xlfn.XLOOKUP(Tabla15[[#This Row],[CODIGO]],Tabla20[CODIGO],Tabla20[sbruto])</f>
        <v>55000</v>
      </c>
      <c r="M500" s="81">
        <f>_xlfn.XLOOKUP(Tabla15[[#This Row],[CODIGO]],Tabla20[CODIGO],Tabla20[Otros Descuentos])</f>
        <v>2221</v>
      </c>
      <c r="N500" s="78">
        <f>_xlfn.XLOOKUP(Tabla15[[#This Row],[CODIGO]],Tabla20[CODIGO],Tabla20[sneto])</f>
        <v>46968.82</v>
      </c>
      <c r="O500" s="78" t="str">
        <f>_xlfn.XLOOKUP(Tabla15[[#This Row],[CODIGO]],Tabla20[CODIGO],Tabla20[PERIODO])</f>
        <v>08-2023</v>
      </c>
      <c r="P500" s="41">
        <f>Tabla15[[#This Row],[sbruto]]-SUM(Tabla15[[#This Row],[ISR]:[AFP]])-Tabla15[[#This Row],[SNETO]]</f>
        <v>5810.18</v>
      </c>
      <c r="Q500" s="41">
        <f>_xlfn.XLOOKUP(Tabla15[[#This Row],[CODIGO]],Tabla20[CODIGO],Tabla20[ADP])</f>
        <v>0</v>
      </c>
      <c r="R500" s="61" t="str">
        <f>_xlfn.XLOOKUP(Tabla15[[#This Row],[cedula]],EMPXSEXO[NODOC],EMPXSEXO[GENERO])</f>
        <v>M</v>
      </c>
      <c r="S500" s="61" t="e">
        <f>_xlfn.XLOOKUP(Tabla15[[#This Row],[nomdepto2]],Tabla21[LUGAR],Tabla21[CODLUGAR])</f>
        <v>#REF!</v>
      </c>
      <c r="T500">
        <v>337</v>
      </c>
    </row>
    <row r="501" spans="1:20">
      <c r="A501" s="61" t="s">
        <v>2463</v>
      </c>
      <c r="B501" s="61" t="s">
        <v>2689</v>
      </c>
      <c r="C501" s="61" t="s">
        <v>2493</v>
      </c>
      <c r="D501" s="61" t="str">
        <f>Tabla15[[#This Row],[cedula]]&amp;Tabla15[[#This Row],[prog]]&amp;LEFT(Tabla15[[#This Row],[TIPO]],3)</f>
        <v>0170020336501FIJ</v>
      </c>
      <c r="E501" s="61" t="e">
        <f>_xlfn.XLOOKUP(Tabla15[[#This Row],[CODIGO]],#REF!,#REF!,_xlfn.XLOOKUP(Tabla15[[#This Row],[CODIGO]],Tabla20[CODIGO],Tabla20[nombre],"BUSCAR"))</f>
        <v>#REF!</v>
      </c>
      <c r="F501" s="61" t="e">
        <f>_xlfn.XLOOKUP(Tabla15[[#This Row],[CODIGO]],#REF!,#REF!,_xlfn.XLOOKUP(Tabla15[[#This Row],[CODIGO]],Tabla20[CODIGO],Tabla20[cargo],"BUSCAR"))</f>
        <v>#REF!</v>
      </c>
      <c r="G501" s="110" t="e">
        <f>_xlfn.XLOOKUP(Tabla15[[#This Row],[cedula]],#REF!,#REF!,"X")</f>
        <v>#REF!</v>
      </c>
      <c r="H501" s="61" t="str">
        <f>_xlfn.XLOOKUP(Tabla15[[#This Row],[ctapresup]],TBLTIPO[cta],TBLTIPO[Tipo Empleado])</f>
        <v>FIJO</v>
      </c>
      <c r="I501" s="92">
        <f>_xlfn.XLOOKUP(Tabla15[[#This Row],[cedula]],TCARRERA[CEDULA],TCARRERA[CATEGORIA DEL SERVIDOR],0)</f>
        <v>0</v>
      </c>
      <c r="J5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01" s="61" t="e">
        <f>IF(ISTEXT(Tabla15[[#This Row],[CARRERA]]),Tabla15[[#This Row],[CARRERA]],Tabla15[[#This Row],[STATUS_01]])</f>
        <v>#REF!</v>
      </c>
      <c r="L501" s="78">
        <f>_xlfn.XLOOKUP(Tabla15[[#This Row],[CODIGO]],Tabla20[CODIGO],Tabla20[sbruto])</f>
        <v>35000</v>
      </c>
      <c r="M501" s="82">
        <f>_xlfn.XLOOKUP(Tabla15[[#This Row],[CODIGO]],Tabla20[CODIGO],Tabla20[Otros Descuentos])</f>
        <v>25</v>
      </c>
      <c r="N501" s="78">
        <f>_xlfn.XLOOKUP(Tabla15[[#This Row],[CODIGO]],Tabla20[CODIGO],Tabla20[sneto])</f>
        <v>32906.5</v>
      </c>
      <c r="O501" s="78" t="str">
        <f>_xlfn.XLOOKUP(Tabla15[[#This Row],[CODIGO]],Tabla20[CODIGO],Tabla20[PERIODO])</f>
        <v>08-2023</v>
      </c>
      <c r="P501" s="41">
        <f>Tabla15[[#This Row],[sbruto]]-SUM(Tabla15[[#This Row],[ISR]:[AFP]])-Tabla15[[#This Row],[SNETO]]</f>
        <v>2068.5</v>
      </c>
      <c r="Q501" s="41">
        <f>_xlfn.XLOOKUP(Tabla15[[#This Row],[CODIGO]],Tabla20[CODIGO],Tabla20[ADP])</f>
        <v>0</v>
      </c>
      <c r="R501" s="61" t="str">
        <f>_xlfn.XLOOKUP(Tabla15[[#This Row],[cedula]],EMPXSEXO[NODOC],EMPXSEXO[GENERO])</f>
        <v>F</v>
      </c>
      <c r="S501" s="61" t="e">
        <f>_xlfn.XLOOKUP(Tabla15[[#This Row],[nomdepto2]],Tabla21[LUGAR],Tabla21[CODLUGAR])</f>
        <v>#REF!</v>
      </c>
      <c r="T501">
        <v>33</v>
      </c>
    </row>
    <row r="502" spans="1:20" hidden="1">
      <c r="A502" s="99" t="s">
        <v>2462</v>
      </c>
      <c r="B502" s="99" t="s">
        <v>2313</v>
      </c>
      <c r="C502" s="99" t="s">
        <v>2493</v>
      </c>
      <c r="D502" s="99" t="str">
        <f>Tabla15[[#This Row],[cedula]]&amp;Tabla15[[#This Row],[prog]]&amp;LEFT(Tabla15[[#This Row],[TIPO]],3)</f>
        <v>0710047753301TEM</v>
      </c>
      <c r="E502" s="99" t="e">
        <f>_xlfn.XLOOKUP(Tabla15[[#This Row],[CODIGO]],#REF!,#REF!,_xlfn.XLOOKUP(Tabla15[[#This Row],[CODIGO]],Tabla20[CODIGO],Tabla20[nombre],"BUSCAR"))</f>
        <v>#REF!</v>
      </c>
      <c r="F502" s="100" t="e">
        <f>_xlfn.XLOOKUP(Tabla15[[#This Row],[CODIGO]],#REF!,#REF!,_xlfn.XLOOKUP(Tabla15[[#This Row],[CODIGO]],Tabla20[CODIGO],Tabla20[cargo],"BUSCAR"))</f>
        <v>#REF!</v>
      </c>
      <c r="G502" s="110" t="e">
        <f>_xlfn.XLOOKUP(Tabla15[[#This Row],[cedula]],#REF!,#REF!,"X")</f>
        <v>#REF!</v>
      </c>
      <c r="H502" s="100" t="str">
        <f>_xlfn.XLOOKUP(Tabla15[[#This Row],[ctapresup]],TBLTIPO[cta],TBLTIPO[Tipo Empleado])</f>
        <v>TEMPORALES</v>
      </c>
      <c r="I502" s="102">
        <f>_xlfn.XLOOKUP(Tabla15[[#This Row],[cedula]],TCARRERA[CEDULA],TCARRERA[CATEGORIA DEL SERVIDOR],0)</f>
        <v>0</v>
      </c>
      <c r="J50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02" s="103" t="e">
        <f>IF(ISTEXT(Tabla15[[#This Row],[CARRERA]]),Tabla15[[#This Row],[CARRERA]],Tabla15[[#This Row],[STATUS_01]])</f>
        <v>#REF!</v>
      </c>
      <c r="L502" s="41">
        <f>_xlfn.XLOOKUP(Tabla15[[#This Row],[CODIGO]],Tabla20[CODIGO],Tabla20[sbruto])</f>
        <v>175000</v>
      </c>
      <c r="M502" s="105">
        <f>_xlfn.XLOOKUP(Tabla15[[#This Row],[CODIGO]],Tabla20[CODIGO],Tabla20[Otros Descuentos])</f>
        <v>3025</v>
      </c>
      <c r="N502" s="109">
        <f>_xlfn.XLOOKUP(Tabla15[[#This Row],[CODIGO]],Tabla20[CODIGO],Tabla20[sneto])</f>
        <v>131885.26</v>
      </c>
      <c r="O502" s="101" t="str">
        <f>_xlfn.XLOOKUP(Tabla15[[#This Row],[CODIGO]],Tabla20[CODIGO],Tabla20[PERIODO])</f>
        <v>08-2023</v>
      </c>
      <c r="P502" s="41">
        <f>Tabla15[[#This Row],[sbruto]]-SUM(Tabla15[[#This Row],[ISR]:[AFP]])-Tabla15[[#This Row],[SNETO]]</f>
        <v>40089.739999999991</v>
      </c>
      <c r="Q502" s="104">
        <f>_xlfn.XLOOKUP(Tabla15[[#This Row],[CODIGO]],Tabla20[CODIGO],Tabla20[ADP])</f>
        <v>0</v>
      </c>
      <c r="R502" s="99" t="str">
        <f>_xlfn.XLOOKUP(Tabla15[[#This Row],[cedula]],EMPXSEXO[NODOC],EMPXSEXO[GENERO])</f>
        <v>F</v>
      </c>
      <c r="S502" s="61" t="e">
        <f>_xlfn.XLOOKUP(Tabla15[[#This Row],[nomdepto2]],Tabla21[LUGAR],Tabla21[CODLUGAR])</f>
        <v>#REF!</v>
      </c>
      <c r="T502">
        <v>1069</v>
      </c>
    </row>
    <row r="503" spans="1:20" hidden="1">
      <c r="A503" s="61" t="s">
        <v>2462</v>
      </c>
      <c r="B503" s="61" t="s">
        <v>2248</v>
      </c>
      <c r="C503" s="61" t="s">
        <v>2493</v>
      </c>
      <c r="D503" s="61" t="str">
        <f>Tabla15[[#This Row],[cedula]]&amp;Tabla15[[#This Row],[prog]]&amp;LEFT(Tabla15[[#This Row],[TIPO]],3)</f>
        <v>0011810393601TEM</v>
      </c>
      <c r="E503" s="61" t="e">
        <f>_xlfn.XLOOKUP(Tabla15[[#This Row],[CODIGO]],#REF!,#REF!,_xlfn.XLOOKUP(Tabla15[[#This Row],[CODIGO]],Tabla20[CODIGO],Tabla20[nombre],"BUSCAR"))</f>
        <v>#REF!</v>
      </c>
      <c r="F503" s="61" t="e">
        <f>_xlfn.XLOOKUP(Tabla15[[#This Row],[CODIGO]],#REF!,#REF!,_xlfn.XLOOKUP(Tabla15[[#This Row],[CODIGO]],Tabla20[CODIGO],Tabla20[cargo],"BUSCAR"))</f>
        <v>#REF!</v>
      </c>
      <c r="G503" s="110" t="e">
        <f>_xlfn.XLOOKUP(Tabla15[[#This Row],[cedula]],#REF!,#REF!,"X")</f>
        <v>#REF!</v>
      </c>
      <c r="H503" s="61" t="str">
        <f>_xlfn.XLOOKUP(Tabla15[[#This Row],[ctapresup]],TBLTIPO[cta],TBLTIPO[Tipo Empleado])</f>
        <v>TEMPORALES</v>
      </c>
      <c r="I503" s="92">
        <f>_xlfn.XLOOKUP(Tabla15[[#This Row],[cedula]],TCARRERA[CEDULA],TCARRERA[CATEGORIA DEL SERVIDOR],0)</f>
        <v>0</v>
      </c>
      <c r="J5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03" s="61" t="e">
        <f>IF(ISTEXT(Tabla15[[#This Row],[CARRERA]]),Tabla15[[#This Row],[CARRERA]],Tabla15[[#This Row],[STATUS_01]])</f>
        <v>#REF!</v>
      </c>
      <c r="L503" s="78" t="e">
        <f>_xlfn.XLOOKUP(Tabla15[[#This Row],[CODIGO]],Tabla20[CODIGO],Tabla20[sbruto])</f>
        <v>#N/A</v>
      </c>
      <c r="M503" s="82" t="e">
        <f>_xlfn.XLOOKUP(Tabla15[[#This Row],[CODIGO]],Tabla20[CODIGO],Tabla20[Otros Descuentos])</f>
        <v>#N/A</v>
      </c>
      <c r="N503" s="78" t="e">
        <f>_xlfn.XLOOKUP(Tabla15[[#This Row],[CODIGO]],Tabla20[CODIGO],Tabla20[sneto])</f>
        <v>#N/A</v>
      </c>
      <c r="O503" s="78" t="e">
        <f>_xlfn.XLOOKUP(Tabla15[[#This Row],[CODIGO]],Tabla20[CODIGO],Tabla20[PERIODO])</f>
        <v>#N/A</v>
      </c>
      <c r="P503" s="41" t="e">
        <f>Tabla15[[#This Row],[sbruto]]-SUM(Tabla15[[#This Row],[ISR]:[AFP]])-Tabla15[[#This Row],[SNETO]]</f>
        <v>#N/A</v>
      </c>
      <c r="Q503" s="41" t="e">
        <f>_xlfn.XLOOKUP(Tabla15[[#This Row],[CODIGO]],Tabla20[CODIGO],Tabla20[ADP])</f>
        <v>#N/A</v>
      </c>
      <c r="R503" s="61" t="str">
        <f>_xlfn.XLOOKUP(Tabla15[[#This Row],[cedula]],EMPXSEXO[NODOC],EMPXSEXO[GENERO])</f>
        <v>F</v>
      </c>
      <c r="S503" s="61" t="e">
        <f>_xlfn.XLOOKUP(Tabla15[[#This Row],[nomdepto2]],Tabla21[LUGAR],Tabla21[CODLUGAR])</f>
        <v>#REF!</v>
      </c>
      <c r="T503">
        <v>914</v>
      </c>
    </row>
    <row r="504" spans="1:20" hidden="1">
      <c r="A504" s="61" t="s">
        <v>2462</v>
      </c>
      <c r="B504" s="61" t="s">
        <v>2278</v>
      </c>
      <c r="C504" s="61" t="s">
        <v>2493</v>
      </c>
      <c r="D504" s="61" t="str">
        <f>Tabla15[[#This Row],[cedula]]&amp;Tabla15[[#This Row],[prog]]&amp;LEFT(Tabla15[[#This Row],[TIPO]],3)</f>
        <v>0011843426501TEM</v>
      </c>
      <c r="E504" s="61" t="e">
        <f>_xlfn.XLOOKUP(Tabla15[[#This Row],[CODIGO]],#REF!,#REF!,_xlfn.XLOOKUP(Tabla15[[#This Row],[CODIGO]],Tabla20[CODIGO],Tabla20[nombre],"BUSCAR"))</f>
        <v>#REF!</v>
      </c>
      <c r="F504" s="61" t="e">
        <f>_xlfn.XLOOKUP(Tabla15[[#This Row],[CODIGO]],#REF!,#REF!,_xlfn.XLOOKUP(Tabla15[[#This Row],[CODIGO]],Tabla20[CODIGO],Tabla20[cargo],"BUSCAR"))</f>
        <v>#REF!</v>
      </c>
      <c r="G504" s="110" t="e">
        <f>_xlfn.XLOOKUP(Tabla15[[#This Row],[cedula]],#REF!,#REF!,"X")</f>
        <v>#REF!</v>
      </c>
      <c r="H504" s="61" t="str">
        <f>_xlfn.XLOOKUP(Tabla15[[#This Row],[ctapresup]],TBLTIPO[cta],TBLTIPO[Tipo Empleado])</f>
        <v>TEMPORALES</v>
      </c>
      <c r="I504" s="92">
        <f>_xlfn.XLOOKUP(Tabla15[[#This Row],[cedula]],TCARRERA[CEDULA],TCARRERA[CATEGORIA DEL SERVIDOR],0)</f>
        <v>0</v>
      </c>
      <c r="J5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04" s="61" t="e">
        <f>IF(ISTEXT(Tabla15[[#This Row],[CARRERA]]),Tabla15[[#This Row],[CARRERA]],Tabla15[[#This Row],[STATUS_01]])</f>
        <v>#REF!</v>
      </c>
      <c r="L504" s="78">
        <f>_xlfn.XLOOKUP(Tabla15[[#This Row],[CODIGO]],Tabla20[CODIGO],Tabla20[sbruto])</f>
        <v>70000</v>
      </c>
      <c r="M504" s="82">
        <f>_xlfn.XLOOKUP(Tabla15[[#This Row],[CODIGO]],Tabla20[CODIGO],Tabla20[Otros Descuentos])</f>
        <v>25</v>
      </c>
      <c r="N504" s="78">
        <f>_xlfn.XLOOKUP(Tabla15[[#This Row],[CODIGO]],Tabla20[CODIGO],Tabla20[sneto])</f>
        <v>60469.52</v>
      </c>
      <c r="O504" s="78" t="str">
        <f>_xlfn.XLOOKUP(Tabla15[[#This Row],[CODIGO]],Tabla20[CODIGO],Tabla20[PERIODO])</f>
        <v>08-2023</v>
      </c>
      <c r="P504" s="41">
        <f>Tabla15[[#This Row],[sbruto]]-SUM(Tabla15[[#This Row],[ISR]:[AFP]])-Tabla15[[#This Row],[SNETO]]</f>
        <v>9505.4800000000032</v>
      </c>
      <c r="Q504" s="41">
        <f>_xlfn.XLOOKUP(Tabla15[[#This Row],[CODIGO]],Tabla20[CODIGO],Tabla20[ADP])</f>
        <v>0</v>
      </c>
      <c r="R504" s="61" t="str">
        <f>_xlfn.XLOOKUP(Tabla15[[#This Row],[cedula]],EMPXSEXO[NODOC],EMPXSEXO[GENERO])</f>
        <v>F</v>
      </c>
      <c r="S504" s="61" t="e">
        <f>_xlfn.XLOOKUP(Tabla15[[#This Row],[nomdepto2]],Tabla21[LUGAR],Tabla21[CODLUGAR])</f>
        <v>#REF!</v>
      </c>
      <c r="T504">
        <v>1006</v>
      </c>
    </row>
    <row r="505" spans="1:20" hidden="1">
      <c r="A505" s="61" t="s">
        <v>2462</v>
      </c>
      <c r="B505" s="61" t="s">
        <v>3141</v>
      </c>
      <c r="C505" s="61" t="s">
        <v>2493</v>
      </c>
      <c r="D505" s="61" t="str">
        <f>Tabla15[[#This Row],[cedula]]&amp;Tabla15[[#This Row],[prog]]&amp;LEFT(Tabla15[[#This Row],[TIPO]],3)</f>
        <v>0011831062201TEM</v>
      </c>
      <c r="E505" s="61" t="e">
        <f>_xlfn.XLOOKUP(Tabla15[[#This Row],[CODIGO]],#REF!,#REF!,_xlfn.XLOOKUP(Tabla15[[#This Row],[CODIGO]],Tabla20[CODIGO],Tabla20[nombre],"BUSCAR"))</f>
        <v>#REF!</v>
      </c>
      <c r="F505" s="61" t="e">
        <f>_xlfn.XLOOKUP(Tabla15[[#This Row],[CODIGO]],#REF!,#REF!,_xlfn.XLOOKUP(Tabla15[[#This Row],[CODIGO]],Tabla20[CODIGO],Tabla20[cargo],"BUSCAR"))</f>
        <v>#REF!</v>
      </c>
      <c r="G505" s="110" t="e">
        <f>_xlfn.XLOOKUP(Tabla15[[#This Row],[cedula]],#REF!,#REF!,"X")</f>
        <v>#REF!</v>
      </c>
      <c r="H505" s="61" t="str">
        <f>_xlfn.XLOOKUP(Tabla15[[#This Row],[ctapresup]],TBLTIPO[cta],TBLTIPO[Tipo Empleado])</f>
        <v>TEMPORALES</v>
      </c>
      <c r="I505" s="92">
        <f>_xlfn.XLOOKUP(Tabla15[[#This Row],[cedula]],TCARRERA[CEDULA],TCARRERA[CATEGORIA DEL SERVIDOR],0)</f>
        <v>0</v>
      </c>
      <c r="J5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05" s="61" t="e">
        <f>IF(ISTEXT(Tabla15[[#This Row],[CARRERA]]),Tabla15[[#This Row],[CARRERA]],Tabla15[[#This Row],[STATUS_01]])</f>
        <v>#REF!</v>
      </c>
      <c r="L505" s="78">
        <f>_xlfn.XLOOKUP(Tabla15[[#This Row],[CODIGO]],Tabla20[CODIGO],Tabla20[sbruto])</f>
        <v>70000</v>
      </c>
      <c r="M505" s="79">
        <f>_xlfn.XLOOKUP(Tabla15[[#This Row],[CODIGO]],Tabla20[CODIGO],Tabla20[Otros Descuentos])</f>
        <v>25</v>
      </c>
      <c r="N505" s="78">
        <f>_xlfn.XLOOKUP(Tabla15[[#This Row],[CODIGO]],Tabla20[CODIGO],Tabla20[sneto])</f>
        <v>60469.52</v>
      </c>
      <c r="O505" s="78" t="str">
        <f>_xlfn.XLOOKUP(Tabla15[[#This Row],[CODIGO]],Tabla20[CODIGO],Tabla20[PERIODO])</f>
        <v>08-2023</v>
      </c>
      <c r="P505" s="41">
        <f>Tabla15[[#This Row],[sbruto]]-SUM(Tabla15[[#This Row],[ISR]:[AFP]])-Tabla15[[#This Row],[SNETO]]</f>
        <v>9505.4800000000032</v>
      </c>
      <c r="Q505" s="41">
        <f>_xlfn.XLOOKUP(Tabla15[[#This Row],[CODIGO]],Tabla20[CODIGO],Tabla20[ADP])</f>
        <v>0</v>
      </c>
      <c r="R505" s="61" t="str">
        <f>_xlfn.XLOOKUP(Tabla15[[#This Row],[cedula]],EMPXSEXO[NODOC],EMPXSEXO[GENERO])</f>
        <v>F</v>
      </c>
      <c r="S505" s="61" t="e">
        <f>_xlfn.XLOOKUP(Tabla15[[#This Row],[nomdepto2]],Tabla21[LUGAR],Tabla21[CODLUGAR])</f>
        <v>#REF!</v>
      </c>
      <c r="T505">
        <v>1073</v>
      </c>
    </row>
    <row r="506" spans="1:20" hidden="1">
      <c r="A506" s="61" t="s">
        <v>2462</v>
      </c>
      <c r="B506" s="61" t="s">
        <v>2317</v>
      </c>
      <c r="C506" s="61" t="s">
        <v>2493</v>
      </c>
      <c r="D506" s="61" t="str">
        <f>Tabla15[[#This Row],[cedula]]&amp;Tabla15[[#This Row],[prog]]&amp;LEFT(Tabla15[[#This Row],[TIPO]],3)</f>
        <v>0010384833901TEM</v>
      </c>
      <c r="E506" s="61" t="e">
        <f>_xlfn.XLOOKUP(Tabla15[[#This Row],[CODIGO]],#REF!,#REF!,_xlfn.XLOOKUP(Tabla15[[#This Row],[CODIGO]],Tabla20[CODIGO],Tabla20[nombre],"BUSCAR"))</f>
        <v>#REF!</v>
      </c>
      <c r="F506" s="61" t="e">
        <f>_xlfn.XLOOKUP(Tabla15[[#This Row],[CODIGO]],#REF!,#REF!,_xlfn.XLOOKUP(Tabla15[[#This Row],[CODIGO]],Tabla20[CODIGO],Tabla20[cargo],"BUSCAR"))</f>
        <v>#REF!</v>
      </c>
      <c r="G506" s="110" t="e">
        <f>_xlfn.XLOOKUP(Tabla15[[#This Row],[cedula]],#REF!,#REF!,"X")</f>
        <v>#REF!</v>
      </c>
      <c r="H506" s="61" t="str">
        <f>_xlfn.XLOOKUP(Tabla15[[#This Row],[ctapresup]],TBLTIPO[cta],TBLTIPO[Tipo Empleado])</f>
        <v>TEMPORALES</v>
      </c>
      <c r="I506" s="92">
        <f>_xlfn.XLOOKUP(Tabla15[[#This Row],[cedula]],TCARRERA[CEDULA],TCARRERA[CATEGORIA DEL SERVIDOR],0)</f>
        <v>0</v>
      </c>
      <c r="J5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06" s="61" t="e">
        <f>IF(ISTEXT(Tabla15[[#This Row],[CARRERA]]),Tabla15[[#This Row],[CARRERA]],Tabla15[[#This Row],[STATUS_01]])</f>
        <v>#REF!</v>
      </c>
      <c r="L506" s="78">
        <f>_xlfn.XLOOKUP(Tabla15[[#This Row],[CODIGO]],Tabla20[CODIGO],Tabla20[sbruto])</f>
        <v>70000</v>
      </c>
      <c r="M506" s="79">
        <f>_xlfn.XLOOKUP(Tabla15[[#This Row],[CODIGO]],Tabla20[CODIGO],Tabla20[Otros Descuentos])</f>
        <v>2471</v>
      </c>
      <c r="N506" s="78">
        <f>_xlfn.XLOOKUP(Tabla15[[#This Row],[CODIGO]],Tabla20[CODIGO],Tabla20[sneto])</f>
        <v>58023.519999999997</v>
      </c>
      <c r="O506" s="78" t="str">
        <f>_xlfn.XLOOKUP(Tabla15[[#This Row],[CODIGO]],Tabla20[CODIGO],Tabla20[PERIODO])</f>
        <v>08-2023</v>
      </c>
      <c r="P506" s="41">
        <f>Tabla15[[#This Row],[sbruto]]-SUM(Tabla15[[#This Row],[ISR]:[AFP]])-Tabla15[[#This Row],[SNETO]]</f>
        <v>9505.4800000000032</v>
      </c>
      <c r="Q506" s="41">
        <f>_xlfn.XLOOKUP(Tabla15[[#This Row],[CODIGO]],Tabla20[CODIGO],Tabla20[ADP])</f>
        <v>0</v>
      </c>
      <c r="R506" s="61" t="str">
        <f>_xlfn.XLOOKUP(Tabla15[[#This Row],[cedula]],EMPXSEXO[NODOC],EMPXSEXO[GENERO])</f>
        <v>F</v>
      </c>
      <c r="S506" s="61" t="e">
        <f>_xlfn.XLOOKUP(Tabla15[[#This Row],[nomdepto2]],Tabla21[LUGAR],Tabla21[CODLUGAR])</f>
        <v>#REF!</v>
      </c>
      <c r="T506">
        <v>1079</v>
      </c>
    </row>
    <row r="507" spans="1:20">
      <c r="A507" s="61" t="s">
        <v>2463</v>
      </c>
      <c r="B507" s="61" t="s">
        <v>1082</v>
      </c>
      <c r="C507" s="61" t="s">
        <v>2493</v>
      </c>
      <c r="D507" s="61" t="str">
        <f>Tabla15[[#This Row],[cedula]]&amp;Tabla15[[#This Row],[prog]]&amp;LEFT(Tabla15[[#This Row],[TIPO]],3)</f>
        <v>0011669373001FIJ</v>
      </c>
      <c r="E507" s="61" t="e">
        <f>_xlfn.XLOOKUP(Tabla15[[#This Row],[CODIGO]],#REF!,#REF!,_xlfn.XLOOKUP(Tabla15[[#This Row],[CODIGO]],Tabla20[CODIGO],Tabla20[nombre],"BUSCAR"))</f>
        <v>#REF!</v>
      </c>
      <c r="F507" s="61" t="e">
        <f>_xlfn.XLOOKUP(Tabla15[[#This Row],[CODIGO]],#REF!,#REF!,_xlfn.XLOOKUP(Tabla15[[#This Row],[CODIGO]],Tabla20[CODIGO],Tabla20[cargo],"BUSCAR"))</f>
        <v>#REF!</v>
      </c>
      <c r="G507" s="110" t="e">
        <f>_xlfn.XLOOKUP(Tabla15[[#This Row],[cedula]],#REF!,#REF!,"X")</f>
        <v>#REF!</v>
      </c>
      <c r="H507" s="61" t="str">
        <f>_xlfn.XLOOKUP(Tabla15[[#This Row],[ctapresup]],TBLTIPO[cta],TBLTIPO[Tipo Empleado])</f>
        <v>FIJO</v>
      </c>
      <c r="I507" s="92" t="str">
        <f>_xlfn.XLOOKUP(Tabla15[[#This Row],[cedula]],TCARRERA[CEDULA],TCARRERA[CATEGORIA DEL SERVIDOR],0)</f>
        <v>CARRERA ADMINISTRATIVA</v>
      </c>
      <c r="J5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07" s="61" t="str">
        <f>IF(ISTEXT(Tabla15[[#This Row],[CARRERA]]),Tabla15[[#This Row],[CARRERA]],Tabla15[[#This Row],[STATUS_01]])</f>
        <v>CARRERA ADMINISTRATIVA</v>
      </c>
      <c r="L507" s="78">
        <f>_xlfn.XLOOKUP(Tabla15[[#This Row],[CODIGO]],Tabla20[CODIGO],Tabla20[sbruto])</f>
        <v>65000</v>
      </c>
      <c r="M507" s="82">
        <f>_xlfn.XLOOKUP(Tabla15[[#This Row],[CODIGO]],Tabla20[CODIGO],Tabla20[Otros Descuentos])</f>
        <v>26403.31</v>
      </c>
      <c r="N507" s="78">
        <f>_xlfn.XLOOKUP(Tabla15[[#This Row],[CODIGO]],Tabla20[CODIGO],Tabla20[sneto])</f>
        <v>30958.59</v>
      </c>
      <c r="O507" s="78" t="str">
        <f>_xlfn.XLOOKUP(Tabla15[[#This Row],[CODIGO]],Tabla20[CODIGO],Tabla20[PERIODO])</f>
        <v>08-2023</v>
      </c>
      <c r="P507" s="41">
        <f>Tabla15[[#This Row],[sbruto]]-SUM(Tabla15[[#This Row],[ISR]:[AFP]])-Tabla15[[#This Row],[SNETO]]</f>
        <v>7638.0999999999985</v>
      </c>
      <c r="Q507" s="41">
        <f>_xlfn.XLOOKUP(Tabla15[[#This Row],[CODIGO]],Tabla20[CODIGO],Tabla20[ADP])</f>
        <v>0</v>
      </c>
      <c r="R507" s="61" t="str">
        <f>_xlfn.XLOOKUP(Tabla15[[#This Row],[cedula]],EMPXSEXO[NODOC],EMPXSEXO[GENERO])</f>
        <v>M</v>
      </c>
      <c r="S507" s="61" t="e">
        <f>_xlfn.XLOOKUP(Tabla15[[#This Row],[nomdepto2]],Tabla21[LUGAR],Tabla21[CODLUGAR])</f>
        <v>#REF!</v>
      </c>
      <c r="T507">
        <v>53</v>
      </c>
    </row>
    <row r="508" spans="1:20" hidden="1">
      <c r="A508" s="61" t="s">
        <v>2462</v>
      </c>
      <c r="B508" s="61" t="s">
        <v>2811</v>
      </c>
      <c r="C508" s="61" t="s">
        <v>2493</v>
      </c>
      <c r="D508" s="61" t="str">
        <f>Tabla15[[#This Row],[cedula]]&amp;Tabla15[[#This Row],[prog]]&amp;LEFT(Tabla15[[#This Row],[TIPO]],3)</f>
        <v>0010524116001TEM</v>
      </c>
      <c r="E508" s="61" t="e">
        <f>_xlfn.XLOOKUP(Tabla15[[#This Row],[CODIGO]],#REF!,#REF!,_xlfn.XLOOKUP(Tabla15[[#This Row],[CODIGO]],Tabla20[CODIGO],Tabla20[nombre],"BUSCAR"))</f>
        <v>#REF!</v>
      </c>
      <c r="F508" s="61" t="e">
        <f>_xlfn.XLOOKUP(Tabla15[[#This Row],[CODIGO]],#REF!,#REF!,_xlfn.XLOOKUP(Tabla15[[#This Row],[CODIGO]],Tabla20[CODIGO],Tabla20[cargo],"BUSCAR"))</f>
        <v>#REF!</v>
      </c>
      <c r="G508" s="110" t="e">
        <f>_xlfn.XLOOKUP(Tabla15[[#This Row],[cedula]],#REF!,#REF!,"X")</f>
        <v>#REF!</v>
      </c>
      <c r="H508" s="61" t="str">
        <f>_xlfn.XLOOKUP(Tabla15[[#This Row],[ctapresup]],TBLTIPO[cta],TBLTIPO[Tipo Empleado])</f>
        <v>TEMPORALES</v>
      </c>
      <c r="I508" s="92">
        <f>_xlfn.XLOOKUP(Tabla15[[#This Row],[cedula]],TCARRERA[CEDULA],TCARRERA[CATEGORIA DEL SERVIDOR],0)</f>
        <v>0</v>
      </c>
      <c r="J5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08" s="61" t="e">
        <f>IF(ISTEXT(Tabla15[[#This Row],[CARRERA]]),Tabla15[[#This Row],[CARRERA]],Tabla15[[#This Row],[STATUS_01]])</f>
        <v>#REF!</v>
      </c>
      <c r="L508" s="78">
        <f>_xlfn.XLOOKUP(Tabla15[[#This Row],[CODIGO]],Tabla20[CODIGO],Tabla20[sbruto])</f>
        <v>60000</v>
      </c>
      <c r="M508" s="82">
        <f>_xlfn.XLOOKUP(Tabla15[[#This Row],[CODIGO]],Tabla20[CODIGO],Tabla20[Otros Descuentos])</f>
        <v>2571</v>
      </c>
      <c r="N508" s="78">
        <f>_xlfn.XLOOKUP(Tabla15[[#This Row],[CODIGO]],Tabla20[CODIGO],Tabla20[sneto])</f>
        <v>50396.32</v>
      </c>
      <c r="O508" s="78" t="str">
        <f>_xlfn.XLOOKUP(Tabla15[[#This Row],[CODIGO]],Tabla20[CODIGO],Tabla20[PERIODO])</f>
        <v>08-2023</v>
      </c>
      <c r="P508" s="41">
        <f>Tabla15[[#This Row],[sbruto]]-SUM(Tabla15[[#This Row],[ISR]:[AFP]])-Tabla15[[#This Row],[SNETO]]</f>
        <v>7032.68</v>
      </c>
      <c r="Q508" s="41">
        <f>_xlfn.XLOOKUP(Tabla15[[#This Row],[CODIGO]],Tabla20[CODIGO],Tabla20[ADP])</f>
        <v>0</v>
      </c>
      <c r="R508" s="61" t="str">
        <f>_xlfn.XLOOKUP(Tabla15[[#This Row],[cedula]],EMPXSEXO[NODOC],EMPXSEXO[GENERO])</f>
        <v>M</v>
      </c>
      <c r="S508" s="61" t="e">
        <f>_xlfn.XLOOKUP(Tabla15[[#This Row],[nomdepto2]],Tabla21[LUGAR],Tabla21[CODLUGAR])</f>
        <v>#REF!</v>
      </c>
      <c r="T508">
        <v>928</v>
      </c>
    </row>
    <row r="509" spans="1:20">
      <c r="A509" s="61" t="s">
        <v>2463</v>
      </c>
      <c r="B509" s="61" t="s">
        <v>1138</v>
      </c>
      <c r="C509" s="61" t="s">
        <v>2493</v>
      </c>
      <c r="D509" s="61" t="str">
        <f>Tabla15[[#This Row],[cedula]]&amp;Tabla15[[#This Row],[prog]]&amp;LEFT(Tabla15[[#This Row],[TIPO]],3)</f>
        <v>0010546770801FIJ</v>
      </c>
      <c r="E509" s="61" t="e">
        <f>_xlfn.XLOOKUP(Tabla15[[#This Row],[CODIGO]],#REF!,#REF!,_xlfn.XLOOKUP(Tabla15[[#This Row],[CODIGO]],Tabla20[CODIGO],Tabla20[nombre],"BUSCAR"))</f>
        <v>#REF!</v>
      </c>
      <c r="F509" s="61" t="e">
        <f>_xlfn.XLOOKUP(Tabla15[[#This Row],[CODIGO]],#REF!,#REF!,_xlfn.XLOOKUP(Tabla15[[#This Row],[CODIGO]],Tabla20[CODIGO],Tabla20[cargo],"BUSCAR"))</f>
        <v>#REF!</v>
      </c>
      <c r="G509" s="110" t="e">
        <f>_xlfn.XLOOKUP(Tabla15[[#This Row],[cedula]],#REF!,#REF!,"X")</f>
        <v>#REF!</v>
      </c>
      <c r="H509" s="61" t="str">
        <f>_xlfn.XLOOKUP(Tabla15[[#This Row],[ctapresup]],TBLTIPO[cta],TBLTIPO[Tipo Empleado])</f>
        <v>FIJO</v>
      </c>
      <c r="I509" s="92" t="str">
        <f>_xlfn.XLOOKUP(Tabla15[[#This Row],[cedula]],TCARRERA[CEDULA],TCARRERA[CATEGORIA DEL SERVIDOR],0)</f>
        <v>CARRERA ADMINISTRATIVA</v>
      </c>
      <c r="J5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09" s="61" t="str">
        <f>IF(ISTEXT(Tabla15[[#This Row],[CARRERA]]),Tabla15[[#This Row],[CARRERA]],Tabla15[[#This Row],[STATUS_01]])</f>
        <v>CARRERA ADMINISTRATIVA</v>
      </c>
      <c r="L509" s="78">
        <f>_xlfn.XLOOKUP(Tabla15[[#This Row],[CODIGO]],Tabla20[CODIGO],Tabla20[sbruto])</f>
        <v>50000</v>
      </c>
      <c r="M509" s="82">
        <f>_xlfn.XLOOKUP(Tabla15[[#This Row],[CODIGO]],Tabla20[CODIGO],Tabla20[Otros Descuentos])</f>
        <v>2691</v>
      </c>
      <c r="N509" s="78">
        <f>_xlfn.XLOOKUP(Tabla15[[#This Row],[CODIGO]],Tabla20[CODIGO],Tabla20[sneto])</f>
        <v>42500</v>
      </c>
      <c r="O509" s="78" t="str">
        <f>_xlfn.XLOOKUP(Tabla15[[#This Row],[CODIGO]],Tabla20[CODIGO],Tabla20[PERIODO])</f>
        <v>08-2023</v>
      </c>
      <c r="P509" s="41">
        <f>Tabla15[[#This Row],[sbruto]]-SUM(Tabla15[[#This Row],[ISR]:[AFP]])-Tabla15[[#This Row],[SNETO]]</f>
        <v>4809</v>
      </c>
      <c r="Q509" s="41">
        <f>_xlfn.XLOOKUP(Tabla15[[#This Row],[CODIGO]],Tabla20[CODIGO],Tabla20[ADP])</f>
        <v>0</v>
      </c>
      <c r="R509" s="61" t="str">
        <f>_xlfn.XLOOKUP(Tabla15[[#This Row],[cedula]],EMPXSEXO[NODOC],EMPXSEXO[GENERO])</f>
        <v>M</v>
      </c>
      <c r="S509" s="61" t="e">
        <f>_xlfn.XLOOKUP(Tabla15[[#This Row],[nomdepto2]],Tabla21[LUGAR],Tabla21[CODLUGAR])</f>
        <v>#REF!</v>
      </c>
      <c r="T509">
        <v>349</v>
      </c>
    </row>
    <row r="510" spans="1:20">
      <c r="A510" s="61" t="s">
        <v>2463</v>
      </c>
      <c r="B510" s="61" t="s">
        <v>1920</v>
      </c>
      <c r="C510" s="61" t="s">
        <v>2493</v>
      </c>
      <c r="D510" s="61" t="str">
        <f>Tabla15[[#This Row],[cedula]]&amp;Tabla15[[#This Row],[prog]]&amp;LEFT(Tabla15[[#This Row],[TIPO]],3)</f>
        <v>0011287467201FIJ</v>
      </c>
      <c r="E510" s="61" t="e">
        <f>_xlfn.XLOOKUP(Tabla15[[#This Row],[CODIGO]],#REF!,#REF!,_xlfn.XLOOKUP(Tabla15[[#This Row],[CODIGO]],Tabla20[CODIGO],Tabla20[nombre],"BUSCAR"))</f>
        <v>#REF!</v>
      </c>
      <c r="F510" s="61" t="e">
        <f>_xlfn.XLOOKUP(Tabla15[[#This Row],[CODIGO]],#REF!,#REF!,_xlfn.XLOOKUP(Tabla15[[#This Row],[CODIGO]],Tabla20[CODIGO],Tabla20[cargo],"BUSCAR"))</f>
        <v>#REF!</v>
      </c>
      <c r="G510" s="110" t="e">
        <f>_xlfn.XLOOKUP(Tabla15[[#This Row],[cedula]],#REF!,#REF!,"X")</f>
        <v>#REF!</v>
      </c>
      <c r="H510" s="61" t="str">
        <f>_xlfn.XLOOKUP(Tabla15[[#This Row],[ctapresup]],TBLTIPO[cta],TBLTIPO[Tipo Empleado])</f>
        <v>FIJO</v>
      </c>
      <c r="I510" s="92">
        <f>_xlfn.XLOOKUP(Tabla15[[#This Row],[cedula]],TCARRERA[CEDULA],TCARRERA[CATEGORIA DEL SERVIDOR],0)</f>
        <v>0</v>
      </c>
      <c r="J5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0" s="61" t="e">
        <f>IF(ISTEXT(Tabla15[[#This Row],[CARRERA]]),Tabla15[[#This Row],[CARRERA]],Tabla15[[#This Row],[STATUS_01]])</f>
        <v>#REF!</v>
      </c>
      <c r="L510" s="78">
        <f>_xlfn.XLOOKUP(Tabla15[[#This Row],[CODIGO]],Tabla20[CODIGO],Tabla20[sbruto])</f>
        <v>40000</v>
      </c>
      <c r="M510" s="82">
        <f>_xlfn.XLOOKUP(Tabla15[[#This Row],[CODIGO]],Tabla20[CODIGO],Tabla20[Otros Descuentos])</f>
        <v>1271</v>
      </c>
      <c r="N510" s="78">
        <f>_xlfn.XLOOKUP(Tabla15[[#This Row],[CODIGO]],Tabla20[CODIGO],Tabla20[sneto])</f>
        <v>35922.35</v>
      </c>
      <c r="O510" s="78" t="str">
        <f>_xlfn.XLOOKUP(Tabla15[[#This Row],[CODIGO]],Tabla20[CODIGO],Tabla20[PERIODO])</f>
        <v>08-2023</v>
      </c>
      <c r="P510" s="41">
        <f>Tabla15[[#This Row],[sbruto]]-SUM(Tabla15[[#This Row],[ISR]:[AFP]])-Tabla15[[#This Row],[SNETO]]</f>
        <v>2806.6500000000015</v>
      </c>
      <c r="Q510" s="41">
        <f>_xlfn.XLOOKUP(Tabla15[[#This Row],[CODIGO]],Tabla20[CODIGO],Tabla20[ADP])</f>
        <v>0</v>
      </c>
      <c r="R510" s="61" t="str">
        <f>_xlfn.XLOOKUP(Tabla15[[#This Row],[cedula]],EMPXSEXO[NODOC],EMPXSEXO[GENERO])</f>
        <v>M</v>
      </c>
      <c r="S510" s="61" t="e">
        <f>_xlfn.XLOOKUP(Tabla15[[#This Row],[nomdepto2]],Tabla21[LUGAR],Tabla21[CODLUGAR])</f>
        <v>#REF!</v>
      </c>
      <c r="T510">
        <v>379</v>
      </c>
    </row>
    <row r="511" spans="1:20">
      <c r="A511" s="61" t="s">
        <v>2463</v>
      </c>
      <c r="B511" s="61" t="s">
        <v>1882</v>
      </c>
      <c r="C511" s="61" t="s">
        <v>2493</v>
      </c>
      <c r="D511" s="61" t="str">
        <f>Tabla15[[#This Row],[cedula]]&amp;Tabla15[[#This Row],[prog]]&amp;LEFT(Tabla15[[#This Row],[TIPO]],3)</f>
        <v>4021369428001FIJ</v>
      </c>
      <c r="E511" s="61" t="e">
        <f>_xlfn.XLOOKUP(Tabla15[[#This Row],[CODIGO]],#REF!,#REF!,_xlfn.XLOOKUP(Tabla15[[#This Row],[CODIGO]],Tabla20[CODIGO],Tabla20[nombre],"BUSCAR"))</f>
        <v>#REF!</v>
      </c>
      <c r="F511" s="61" t="e">
        <f>_xlfn.XLOOKUP(Tabla15[[#This Row],[CODIGO]],#REF!,#REF!,_xlfn.XLOOKUP(Tabla15[[#This Row],[CODIGO]],Tabla20[CODIGO],Tabla20[cargo],"BUSCAR"))</f>
        <v>#REF!</v>
      </c>
      <c r="G511" s="110" t="e">
        <f>_xlfn.XLOOKUP(Tabla15[[#This Row],[cedula]],#REF!,#REF!,"X")</f>
        <v>#REF!</v>
      </c>
      <c r="H511" s="61" t="str">
        <f>_xlfn.XLOOKUP(Tabla15[[#This Row],[ctapresup]],TBLTIPO[cta],TBLTIPO[Tipo Empleado])</f>
        <v>FIJO</v>
      </c>
      <c r="I511" s="92">
        <f>_xlfn.XLOOKUP(Tabla15[[#This Row],[cedula]],TCARRERA[CEDULA],TCARRERA[CATEGORIA DEL SERVIDOR],0)</f>
        <v>0</v>
      </c>
      <c r="J5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1" s="61" t="e">
        <f>IF(ISTEXT(Tabla15[[#This Row],[CARRERA]]),Tabla15[[#This Row],[CARRERA]],Tabla15[[#This Row],[STATUS_01]])</f>
        <v>#REF!</v>
      </c>
      <c r="L511" s="78">
        <f>_xlfn.XLOOKUP(Tabla15[[#This Row],[CODIGO]],Tabla20[CODIGO],Tabla20[sbruto])</f>
        <v>35000</v>
      </c>
      <c r="M511" s="82">
        <f>_xlfn.XLOOKUP(Tabla15[[#This Row],[CODIGO]],Tabla20[CODIGO],Tabla20[Otros Descuentos])</f>
        <v>8523.5</v>
      </c>
      <c r="N511" s="78">
        <f>_xlfn.XLOOKUP(Tabla15[[#This Row],[CODIGO]],Tabla20[CODIGO],Tabla20[sneto])</f>
        <v>24408</v>
      </c>
      <c r="O511" s="78" t="str">
        <f>_xlfn.XLOOKUP(Tabla15[[#This Row],[CODIGO]],Tabla20[CODIGO],Tabla20[PERIODO])</f>
        <v>08-2023</v>
      </c>
      <c r="P511" s="41">
        <f>Tabla15[[#This Row],[sbruto]]-SUM(Tabla15[[#This Row],[ISR]:[AFP]])-Tabla15[[#This Row],[SNETO]]</f>
        <v>2068.5</v>
      </c>
      <c r="Q511" s="41">
        <f>_xlfn.XLOOKUP(Tabla15[[#This Row],[CODIGO]],Tabla20[CODIGO],Tabla20[ADP])</f>
        <v>0</v>
      </c>
      <c r="R511" s="61" t="str">
        <f>_xlfn.XLOOKUP(Tabla15[[#This Row],[cedula]],EMPXSEXO[NODOC],EMPXSEXO[GENERO])</f>
        <v>F</v>
      </c>
      <c r="S511" s="61" t="e">
        <f>_xlfn.XLOOKUP(Tabla15[[#This Row],[nomdepto2]],Tabla21[LUGAR],Tabla21[CODLUGAR])</f>
        <v>#REF!</v>
      </c>
      <c r="T511">
        <v>331</v>
      </c>
    </row>
    <row r="512" spans="1:20" hidden="1">
      <c r="A512" s="61" t="s">
        <v>3076</v>
      </c>
      <c r="B512" s="61" t="s">
        <v>1920</v>
      </c>
      <c r="C512" s="61" t="s">
        <v>2493</v>
      </c>
      <c r="D512" s="61" t="str">
        <f>Tabla15[[#This Row],[cedula]]&amp;Tabla15[[#This Row],[prog]]&amp;LEFT(Tabla15[[#This Row],[TIPO]],3)</f>
        <v>0011287467201INT</v>
      </c>
      <c r="E512" s="61" t="e">
        <f>_xlfn.XLOOKUP(Tabla15[[#This Row],[CODIGO]],#REF!,#REF!,_xlfn.XLOOKUP(Tabla15[[#This Row],[CODIGO]],Tabla20[CODIGO],Tabla20[nombre],"BUSCAR"))</f>
        <v>#REF!</v>
      </c>
      <c r="F512" s="61" t="e">
        <f>_xlfn.XLOOKUP(Tabla15[[#This Row],[CODIGO]],#REF!,#REF!,_xlfn.XLOOKUP(Tabla15[[#This Row],[CODIGO]],Tabla20[CODIGO],Tabla20[cargo],"BUSCAR"))</f>
        <v>#REF!</v>
      </c>
      <c r="G512" s="110" t="e">
        <f>_xlfn.XLOOKUP(Tabla15[[#This Row],[cedula]],#REF!,#REF!,"X")</f>
        <v>#REF!</v>
      </c>
      <c r="H512" s="61" t="str">
        <f>_xlfn.XLOOKUP(Tabla15[[#This Row],[ctapresup]],TBLTIPO[cta],TBLTIPO[Tipo Empleado])</f>
        <v>INTERINATO</v>
      </c>
      <c r="I512" s="92">
        <f>_xlfn.XLOOKUP(Tabla15[[#This Row],[cedula]],TCARRERA[CEDULA],TCARRERA[CATEGORIA DEL SERVIDOR],0)</f>
        <v>0</v>
      </c>
      <c r="J5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2" s="61" t="e">
        <f>IF(ISTEXT(Tabla15[[#This Row],[CARRERA]]),Tabla15[[#This Row],[CARRERA]],Tabla15[[#This Row],[STATUS_01]])</f>
        <v>#REF!</v>
      </c>
      <c r="L512" s="78">
        <f>_xlfn.XLOOKUP(Tabla15[[#This Row],[CODIGO]],Tabla20[CODIGO],Tabla20[sbruto])</f>
        <v>15000</v>
      </c>
      <c r="M512" s="79">
        <f>_xlfn.XLOOKUP(Tabla15[[#This Row],[CODIGO]],Tabla20[CODIGO],Tabla20[Otros Descuentos])</f>
        <v>0</v>
      </c>
      <c r="N512" s="78">
        <f>_xlfn.XLOOKUP(Tabla15[[#This Row],[CODIGO]],Tabla20[CODIGO],Tabla20[sneto])</f>
        <v>11971.48</v>
      </c>
      <c r="O512" s="78" t="str">
        <f>_xlfn.XLOOKUP(Tabla15[[#This Row],[CODIGO]],Tabla20[CODIGO],Tabla20[PERIODO])</f>
        <v>08-2023</v>
      </c>
      <c r="P512" s="41">
        <f>Tabla15[[#This Row],[sbruto]]-SUM(Tabla15[[#This Row],[ISR]:[AFP]])-Tabla15[[#This Row],[SNETO]]</f>
        <v>3028.5200000000004</v>
      </c>
      <c r="Q512" s="41">
        <f>_xlfn.XLOOKUP(Tabla15[[#This Row],[CODIGO]],Tabla20[CODIGO],Tabla20[ADP])</f>
        <v>0</v>
      </c>
      <c r="R512" s="61" t="str">
        <f>_xlfn.XLOOKUP(Tabla15[[#This Row],[cedula]],EMPXSEXO[NODOC],EMPXSEXO[GENERO])</f>
        <v>M</v>
      </c>
      <c r="S512" s="61" t="e">
        <f>_xlfn.XLOOKUP(Tabla15[[#This Row],[nomdepto2]],Tabla21[LUGAR],Tabla21[CODLUGAR])</f>
        <v>#REF!</v>
      </c>
      <c r="T512">
        <v>1139</v>
      </c>
    </row>
    <row r="513" spans="1:20">
      <c r="A513" s="61" t="s">
        <v>2463</v>
      </c>
      <c r="B513" s="61" t="s">
        <v>1915</v>
      </c>
      <c r="C513" s="61" t="s">
        <v>2493</v>
      </c>
      <c r="D513" s="61" t="str">
        <f>Tabla15[[#This Row],[cedula]]&amp;Tabla15[[#This Row],[prog]]&amp;LEFT(Tabla15[[#This Row],[TIPO]],3)</f>
        <v>4022037278901FIJ</v>
      </c>
      <c r="E513" s="61" t="e">
        <f>_xlfn.XLOOKUP(Tabla15[[#This Row],[CODIGO]],#REF!,#REF!,_xlfn.XLOOKUP(Tabla15[[#This Row],[CODIGO]],Tabla20[CODIGO],Tabla20[nombre],"BUSCAR"))</f>
        <v>#REF!</v>
      </c>
      <c r="F513" s="61" t="e">
        <f>_xlfn.XLOOKUP(Tabla15[[#This Row],[CODIGO]],#REF!,#REF!,_xlfn.XLOOKUP(Tabla15[[#This Row],[CODIGO]],Tabla20[CODIGO],Tabla20[cargo],"BUSCAR"))</f>
        <v>#REF!</v>
      </c>
      <c r="G513" s="110" t="e">
        <f>_xlfn.XLOOKUP(Tabla15[[#This Row],[cedula]],#REF!,#REF!,"X")</f>
        <v>#REF!</v>
      </c>
      <c r="H513" s="61" t="str">
        <f>_xlfn.XLOOKUP(Tabla15[[#This Row],[ctapresup]],TBLTIPO[cta],TBLTIPO[Tipo Empleado])</f>
        <v>FIJO</v>
      </c>
      <c r="I513" s="92">
        <f>_xlfn.XLOOKUP(Tabla15[[#This Row],[cedula]],TCARRERA[CEDULA],TCARRERA[CATEGORIA DEL SERVIDOR],0)</f>
        <v>0</v>
      </c>
      <c r="J5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3" s="61" t="e">
        <f>IF(ISTEXT(Tabla15[[#This Row],[CARRERA]]),Tabla15[[#This Row],[CARRERA]],Tabla15[[#This Row],[STATUS_01]])</f>
        <v>#REF!</v>
      </c>
      <c r="L513" s="78">
        <f>_xlfn.XLOOKUP(Tabla15[[#This Row],[CODIGO]],Tabla20[CODIGO],Tabla20[sbruto])</f>
        <v>145000</v>
      </c>
      <c r="M513" s="82">
        <f>_xlfn.XLOOKUP(Tabla15[[#This Row],[CODIGO]],Tabla20[CODIGO],Tabla20[Otros Descuentos])</f>
        <v>25</v>
      </c>
      <c r="N513" s="78">
        <f>_xlfn.XLOOKUP(Tabla15[[#This Row],[CODIGO]],Tabla20[CODIGO],Tabla20[sneto])</f>
        <v>113715.01</v>
      </c>
      <c r="O513" s="78" t="str">
        <f>_xlfn.XLOOKUP(Tabla15[[#This Row],[CODIGO]],Tabla20[CODIGO],Tabla20[PERIODO])</f>
        <v>08-2023</v>
      </c>
      <c r="P513" s="41">
        <f>Tabla15[[#This Row],[sbruto]]-SUM(Tabla15[[#This Row],[ISR]:[AFP]])-Tabla15[[#This Row],[SNETO]]</f>
        <v>31259.990000000005</v>
      </c>
      <c r="Q513" s="41">
        <f>_xlfn.XLOOKUP(Tabla15[[#This Row],[CODIGO]],Tabla20[CODIGO],Tabla20[ADP])</f>
        <v>0</v>
      </c>
      <c r="R513" s="61" t="str">
        <f>_xlfn.XLOOKUP(Tabla15[[#This Row],[cedula]],EMPXSEXO[NODOC],EMPXSEXO[GENERO])</f>
        <v>M</v>
      </c>
      <c r="S513" s="61" t="e">
        <f>_xlfn.XLOOKUP(Tabla15[[#This Row],[nomdepto2]],Tabla21[LUGAR],Tabla21[CODLUGAR])</f>
        <v>#REF!</v>
      </c>
      <c r="T513">
        <v>372</v>
      </c>
    </row>
    <row r="514" spans="1:20" hidden="1">
      <c r="A514" s="61" t="s">
        <v>2462</v>
      </c>
      <c r="B514" s="61" t="s">
        <v>2276</v>
      </c>
      <c r="C514" s="61" t="s">
        <v>2493</v>
      </c>
      <c r="D514" s="61" t="str">
        <f>Tabla15[[#This Row],[cedula]]&amp;Tabla15[[#This Row],[prog]]&amp;LEFT(Tabla15[[#This Row],[TIPO]],3)</f>
        <v>2230075986101TEM</v>
      </c>
      <c r="E514" s="61" t="e">
        <f>_xlfn.XLOOKUP(Tabla15[[#This Row],[CODIGO]],#REF!,#REF!,_xlfn.XLOOKUP(Tabla15[[#This Row],[CODIGO]],Tabla20[CODIGO],Tabla20[nombre],"BUSCAR"))</f>
        <v>#REF!</v>
      </c>
      <c r="F514" s="61" t="e">
        <f>_xlfn.XLOOKUP(Tabla15[[#This Row],[CODIGO]],#REF!,#REF!,_xlfn.XLOOKUP(Tabla15[[#This Row],[CODIGO]],Tabla20[CODIGO],Tabla20[cargo],"BUSCAR"))</f>
        <v>#REF!</v>
      </c>
      <c r="G514" s="110" t="e">
        <f>_xlfn.XLOOKUP(Tabla15[[#This Row],[cedula]],#REF!,#REF!,"X")</f>
        <v>#REF!</v>
      </c>
      <c r="H514" s="61" t="str">
        <f>_xlfn.XLOOKUP(Tabla15[[#This Row],[ctapresup]],TBLTIPO[cta],TBLTIPO[Tipo Empleado])</f>
        <v>TEMPORALES</v>
      </c>
      <c r="I514" s="92">
        <f>_xlfn.XLOOKUP(Tabla15[[#This Row],[cedula]],TCARRERA[CEDULA],TCARRERA[CATEGORIA DEL SERVIDOR],0)</f>
        <v>0</v>
      </c>
      <c r="J5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4" s="61" t="e">
        <f>IF(ISTEXT(Tabla15[[#This Row],[CARRERA]]),Tabla15[[#This Row],[CARRERA]],Tabla15[[#This Row],[STATUS_01]])</f>
        <v>#REF!</v>
      </c>
      <c r="L514" s="78">
        <f>_xlfn.XLOOKUP(Tabla15[[#This Row],[CODIGO]],Tabla20[CODIGO],Tabla20[sbruto])</f>
        <v>185000</v>
      </c>
      <c r="M514" s="82">
        <f>_xlfn.XLOOKUP(Tabla15[[#This Row],[CODIGO]],Tabla20[CODIGO],Tabla20[Otros Descuentos])</f>
        <v>25</v>
      </c>
      <c r="N514" s="78">
        <f>_xlfn.XLOOKUP(Tabla15[[#This Row],[CODIGO]],Tabla20[CODIGO],Tabla20[sneto])</f>
        <v>141942.01</v>
      </c>
      <c r="O514" s="78" t="str">
        <f>_xlfn.XLOOKUP(Tabla15[[#This Row],[CODIGO]],Tabla20[CODIGO],Tabla20[PERIODO])</f>
        <v>08-2023</v>
      </c>
      <c r="P514" s="41">
        <f>Tabla15[[#This Row],[sbruto]]-SUM(Tabla15[[#This Row],[ISR]:[AFP]])-Tabla15[[#This Row],[SNETO]]</f>
        <v>43032.989999999991</v>
      </c>
      <c r="Q514" s="41">
        <f>_xlfn.XLOOKUP(Tabla15[[#This Row],[CODIGO]],Tabla20[CODIGO],Tabla20[ADP])</f>
        <v>0</v>
      </c>
      <c r="R514" s="61" t="str">
        <f>_xlfn.XLOOKUP(Tabla15[[#This Row],[cedula]],EMPXSEXO[NODOC],EMPXSEXO[GENERO])</f>
        <v>F</v>
      </c>
      <c r="S514" s="61" t="e">
        <f>_xlfn.XLOOKUP(Tabla15[[#This Row],[nomdepto2]],Tabla21[LUGAR],Tabla21[CODLUGAR])</f>
        <v>#REF!</v>
      </c>
      <c r="T514">
        <v>996</v>
      </c>
    </row>
    <row r="515" spans="1:20" hidden="1">
      <c r="A515" s="61" t="s">
        <v>2462</v>
      </c>
      <c r="B515" s="61" t="s">
        <v>2284</v>
      </c>
      <c r="C515" s="61" t="s">
        <v>2493</v>
      </c>
      <c r="D515" s="61" t="str">
        <f>Tabla15[[#This Row],[cedula]]&amp;Tabla15[[#This Row],[prog]]&amp;LEFT(Tabla15[[#This Row],[TIPO]],3)</f>
        <v>0011267708301TEM</v>
      </c>
      <c r="E515" s="61" t="e">
        <f>_xlfn.XLOOKUP(Tabla15[[#This Row],[CODIGO]],#REF!,#REF!,_xlfn.XLOOKUP(Tabla15[[#This Row],[CODIGO]],Tabla20[CODIGO],Tabla20[nombre],"BUSCAR"))</f>
        <v>#REF!</v>
      </c>
      <c r="F515" s="61" t="e">
        <f>_xlfn.XLOOKUP(Tabla15[[#This Row],[CODIGO]],#REF!,#REF!,_xlfn.XLOOKUP(Tabla15[[#This Row],[CODIGO]],Tabla20[CODIGO],Tabla20[cargo],"BUSCAR"))</f>
        <v>#REF!</v>
      </c>
      <c r="G515" s="110" t="e">
        <f>_xlfn.XLOOKUP(Tabla15[[#This Row],[cedula]],#REF!,#REF!,"X")</f>
        <v>#REF!</v>
      </c>
      <c r="H515" s="61" t="str">
        <f>_xlfn.XLOOKUP(Tabla15[[#This Row],[ctapresup]],TBLTIPO[cta],TBLTIPO[Tipo Empleado])</f>
        <v>TEMPORALES</v>
      </c>
      <c r="I515" s="92">
        <f>_xlfn.XLOOKUP(Tabla15[[#This Row],[cedula]],TCARRERA[CEDULA],TCARRERA[CATEGORIA DEL SERVIDOR],0)</f>
        <v>0</v>
      </c>
      <c r="J5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5" s="61" t="e">
        <f>IF(ISTEXT(Tabla15[[#This Row],[CARRERA]]),Tabla15[[#This Row],[CARRERA]],Tabla15[[#This Row],[STATUS_01]])</f>
        <v>#REF!</v>
      </c>
      <c r="L515" s="78">
        <f>_xlfn.XLOOKUP(Tabla15[[#This Row],[CODIGO]],Tabla20[CODIGO],Tabla20[sbruto])</f>
        <v>75000</v>
      </c>
      <c r="M515" s="81">
        <f>_xlfn.XLOOKUP(Tabla15[[#This Row],[CODIGO]],Tabla20[CODIGO],Tabla20[Otros Descuentos])</f>
        <v>25</v>
      </c>
      <c r="N515" s="78">
        <f>_xlfn.XLOOKUP(Tabla15[[#This Row],[CODIGO]],Tabla20[CODIGO],Tabla20[sneto])</f>
        <v>64233.120000000003</v>
      </c>
      <c r="O515" s="78" t="str">
        <f>_xlfn.XLOOKUP(Tabla15[[#This Row],[CODIGO]],Tabla20[CODIGO],Tabla20[PERIODO])</f>
        <v>08-2023</v>
      </c>
      <c r="P515" s="41">
        <f>Tabla15[[#This Row],[sbruto]]-SUM(Tabla15[[#This Row],[ISR]:[AFP]])-Tabla15[[#This Row],[SNETO]]</f>
        <v>10741.879999999997</v>
      </c>
      <c r="Q515" s="41">
        <f>_xlfn.XLOOKUP(Tabla15[[#This Row],[CODIGO]],Tabla20[CODIGO],Tabla20[ADP])</f>
        <v>0</v>
      </c>
      <c r="R515" s="61" t="str">
        <f>_xlfn.XLOOKUP(Tabla15[[#This Row],[cedula]],EMPXSEXO[NODOC],EMPXSEXO[GENERO])</f>
        <v>F</v>
      </c>
      <c r="S515" s="61" t="e">
        <f>_xlfn.XLOOKUP(Tabla15[[#This Row],[nomdepto2]],Tabla21[LUGAR],Tabla21[CODLUGAR])</f>
        <v>#REF!</v>
      </c>
      <c r="T515">
        <v>1016</v>
      </c>
    </row>
    <row r="516" spans="1:20" hidden="1">
      <c r="A516" s="61" t="s">
        <v>2462</v>
      </c>
      <c r="B516" s="61" t="s">
        <v>2809</v>
      </c>
      <c r="C516" s="61" t="s">
        <v>2493</v>
      </c>
      <c r="D516" s="61" t="str">
        <f>Tabla15[[#This Row],[cedula]]&amp;Tabla15[[#This Row],[prog]]&amp;LEFT(Tabla15[[#This Row],[TIPO]],3)</f>
        <v>0011875961201TEM</v>
      </c>
      <c r="E516" s="61" t="e">
        <f>_xlfn.XLOOKUP(Tabla15[[#This Row],[CODIGO]],#REF!,#REF!,_xlfn.XLOOKUP(Tabla15[[#This Row],[CODIGO]],Tabla20[CODIGO],Tabla20[nombre],"BUSCAR"))</f>
        <v>#REF!</v>
      </c>
      <c r="F516" s="61" t="e">
        <f>_xlfn.XLOOKUP(Tabla15[[#This Row],[CODIGO]],#REF!,#REF!,_xlfn.XLOOKUP(Tabla15[[#This Row],[CODIGO]],Tabla20[CODIGO],Tabla20[cargo],"BUSCAR"))</f>
        <v>#REF!</v>
      </c>
      <c r="G516" s="110" t="e">
        <f>_xlfn.XLOOKUP(Tabla15[[#This Row],[cedula]],#REF!,#REF!,"X")</f>
        <v>#REF!</v>
      </c>
      <c r="H516" s="61" t="str">
        <f>_xlfn.XLOOKUP(Tabla15[[#This Row],[ctapresup]],TBLTIPO[cta],TBLTIPO[Tipo Empleado])</f>
        <v>TEMPORALES</v>
      </c>
      <c r="I516" s="92">
        <f>_xlfn.XLOOKUP(Tabla15[[#This Row],[cedula]],TCARRERA[CEDULA],TCARRERA[CATEGORIA DEL SERVIDOR],0)</f>
        <v>0</v>
      </c>
      <c r="J5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6" s="61" t="e">
        <f>IF(ISTEXT(Tabla15[[#This Row],[CARRERA]]),Tabla15[[#This Row],[CARRERA]],Tabla15[[#This Row],[STATUS_01]])</f>
        <v>#REF!</v>
      </c>
      <c r="L516" s="78">
        <f>_xlfn.XLOOKUP(Tabla15[[#This Row],[CODIGO]],Tabla20[CODIGO],Tabla20[sbruto])</f>
        <v>70000</v>
      </c>
      <c r="M516" s="82">
        <f>_xlfn.XLOOKUP(Tabla15[[#This Row],[CODIGO]],Tabla20[CODIGO],Tabla20[Otros Descuentos])</f>
        <v>25</v>
      </c>
      <c r="N516" s="78">
        <f>_xlfn.XLOOKUP(Tabla15[[#This Row],[CODIGO]],Tabla20[CODIGO],Tabla20[sneto])</f>
        <v>60469.52</v>
      </c>
      <c r="O516" s="78" t="str">
        <f>_xlfn.XLOOKUP(Tabla15[[#This Row],[CODIGO]],Tabla20[CODIGO],Tabla20[PERIODO])</f>
        <v>08-2023</v>
      </c>
      <c r="P516" s="41">
        <f>Tabla15[[#This Row],[sbruto]]-SUM(Tabla15[[#This Row],[ISR]:[AFP]])-Tabla15[[#This Row],[SNETO]]</f>
        <v>9505.4800000000032</v>
      </c>
      <c r="Q516" s="41">
        <f>_xlfn.XLOOKUP(Tabla15[[#This Row],[CODIGO]],Tabla20[CODIGO],Tabla20[ADP])</f>
        <v>0</v>
      </c>
      <c r="R516" s="61" t="str">
        <f>_xlfn.XLOOKUP(Tabla15[[#This Row],[cedula]],EMPXSEXO[NODOC],EMPXSEXO[GENERO])</f>
        <v>M</v>
      </c>
      <c r="S516" s="61" t="e">
        <f>_xlfn.XLOOKUP(Tabla15[[#This Row],[nomdepto2]],Tabla21[LUGAR],Tabla21[CODLUGAR])</f>
        <v>#REF!</v>
      </c>
      <c r="T516">
        <v>924</v>
      </c>
    </row>
    <row r="517" spans="1:20" hidden="1">
      <c r="A517" s="61" t="s">
        <v>2462</v>
      </c>
      <c r="B517" s="61" t="s">
        <v>2874</v>
      </c>
      <c r="C517" s="61" t="s">
        <v>2493</v>
      </c>
      <c r="D517" s="61" t="str">
        <f>Tabla15[[#This Row],[cedula]]&amp;Tabla15[[#This Row],[prog]]&amp;LEFT(Tabla15[[#This Row],[TIPO]],3)</f>
        <v>4020051229701TEM</v>
      </c>
      <c r="E517" s="61" t="e">
        <f>_xlfn.XLOOKUP(Tabla15[[#This Row],[CODIGO]],#REF!,#REF!,_xlfn.XLOOKUP(Tabla15[[#This Row],[CODIGO]],Tabla20[CODIGO],Tabla20[nombre],"BUSCAR"))</f>
        <v>#REF!</v>
      </c>
      <c r="F517" s="61" t="e">
        <f>_xlfn.XLOOKUP(Tabla15[[#This Row],[CODIGO]],#REF!,#REF!,_xlfn.XLOOKUP(Tabla15[[#This Row],[CODIGO]],Tabla20[CODIGO],Tabla20[cargo],"BUSCAR"))</f>
        <v>#REF!</v>
      </c>
      <c r="G517" s="110" t="e">
        <f>_xlfn.XLOOKUP(Tabla15[[#This Row],[cedula]],#REF!,#REF!,"X")</f>
        <v>#REF!</v>
      </c>
      <c r="H517" s="61" t="str">
        <f>_xlfn.XLOOKUP(Tabla15[[#This Row],[ctapresup]],TBLTIPO[cta],TBLTIPO[Tipo Empleado])</f>
        <v>TEMPORALES</v>
      </c>
      <c r="I517" s="92">
        <f>_xlfn.XLOOKUP(Tabla15[[#This Row],[cedula]],TCARRERA[CEDULA],TCARRERA[CATEGORIA DEL SERVIDOR],0)</f>
        <v>0</v>
      </c>
      <c r="J5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7" s="61" t="e">
        <f>IF(ISTEXT(Tabla15[[#This Row],[CARRERA]]),Tabla15[[#This Row],[CARRERA]],Tabla15[[#This Row],[STATUS_01]])</f>
        <v>#REF!</v>
      </c>
      <c r="L517" s="78">
        <f>_xlfn.XLOOKUP(Tabla15[[#This Row],[CODIGO]],Tabla20[CODIGO],Tabla20[sbruto])</f>
        <v>70000</v>
      </c>
      <c r="M517" s="81">
        <f>_xlfn.XLOOKUP(Tabla15[[#This Row],[CODIGO]],Tabla20[CODIGO],Tabla20[Otros Descuentos])</f>
        <v>25</v>
      </c>
      <c r="N517" s="78">
        <f>_xlfn.XLOOKUP(Tabla15[[#This Row],[CODIGO]],Tabla20[CODIGO],Tabla20[sneto])</f>
        <v>60469.52</v>
      </c>
      <c r="O517" s="78" t="str">
        <f>_xlfn.XLOOKUP(Tabla15[[#This Row],[CODIGO]],Tabla20[CODIGO],Tabla20[PERIODO])</f>
        <v>08-2023</v>
      </c>
      <c r="P517" s="41">
        <f>Tabla15[[#This Row],[sbruto]]-SUM(Tabla15[[#This Row],[ISR]:[AFP]])-Tabla15[[#This Row],[SNETO]]</f>
        <v>9505.4800000000032</v>
      </c>
      <c r="Q517" s="41">
        <f>_xlfn.XLOOKUP(Tabla15[[#This Row],[CODIGO]],Tabla20[CODIGO],Tabla20[ADP])</f>
        <v>0</v>
      </c>
      <c r="R517" s="61" t="str">
        <f>_xlfn.XLOOKUP(Tabla15[[#This Row],[cedula]],EMPXSEXO[NODOC],EMPXSEXO[GENERO])</f>
        <v>M</v>
      </c>
      <c r="S517" s="61" t="e">
        <f>_xlfn.XLOOKUP(Tabla15[[#This Row],[nomdepto2]],Tabla21[LUGAR],Tabla21[CODLUGAR])</f>
        <v>#REF!</v>
      </c>
      <c r="T517">
        <v>978</v>
      </c>
    </row>
    <row r="518" spans="1:20" hidden="1">
      <c r="A518" s="61" t="s">
        <v>2462</v>
      </c>
      <c r="B518" s="61" t="s">
        <v>2298</v>
      </c>
      <c r="C518" s="61" t="s">
        <v>2493</v>
      </c>
      <c r="D518" s="61" t="str">
        <f>Tabla15[[#This Row],[cedula]]&amp;Tabla15[[#This Row],[prog]]&amp;LEFT(Tabla15[[#This Row],[TIPO]],3)</f>
        <v>2230042677601TEM</v>
      </c>
      <c r="E518" s="61" t="e">
        <f>_xlfn.XLOOKUP(Tabla15[[#This Row],[CODIGO]],#REF!,#REF!,_xlfn.XLOOKUP(Tabla15[[#This Row],[CODIGO]],Tabla20[CODIGO],Tabla20[nombre],"BUSCAR"))</f>
        <v>#REF!</v>
      </c>
      <c r="F518" s="61" t="e">
        <f>_xlfn.XLOOKUP(Tabla15[[#This Row],[CODIGO]],#REF!,#REF!,_xlfn.XLOOKUP(Tabla15[[#This Row],[CODIGO]],Tabla20[CODIGO],Tabla20[cargo],"BUSCAR"))</f>
        <v>#REF!</v>
      </c>
      <c r="G518" s="110" t="e">
        <f>_xlfn.XLOOKUP(Tabla15[[#This Row],[cedula]],#REF!,#REF!,"X")</f>
        <v>#REF!</v>
      </c>
      <c r="H518" s="61" t="str">
        <f>_xlfn.XLOOKUP(Tabla15[[#This Row],[ctapresup]],TBLTIPO[cta],TBLTIPO[Tipo Empleado])</f>
        <v>TEMPORALES</v>
      </c>
      <c r="I518" s="92">
        <f>_xlfn.XLOOKUP(Tabla15[[#This Row],[cedula]],TCARRERA[CEDULA],TCARRERA[CATEGORIA DEL SERVIDOR],0)</f>
        <v>0</v>
      </c>
      <c r="J5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8" s="61" t="e">
        <f>IF(ISTEXT(Tabla15[[#This Row],[CARRERA]]),Tabla15[[#This Row],[CARRERA]],Tabla15[[#This Row],[STATUS_01]])</f>
        <v>#REF!</v>
      </c>
      <c r="L518" s="78">
        <f>_xlfn.XLOOKUP(Tabla15[[#This Row],[CODIGO]],Tabla20[CODIGO],Tabla20[sbruto])</f>
        <v>70000</v>
      </c>
      <c r="M518" s="82">
        <f>_xlfn.XLOOKUP(Tabla15[[#This Row],[CODIGO]],Tabla20[CODIGO],Tabla20[Otros Descuentos])</f>
        <v>3179.9</v>
      </c>
      <c r="N518" s="81">
        <f>_xlfn.XLOOKUP(Tabla15[[#This Row],[CODIGO]],Tabla20[CODIGO],Tabla20[sneto])</f>
        <v>57945.599999999999</v>
      </c>
      <c r="O518" s="81" t="str">
        <f>_xlfn.XLOOKUP(Tabla15[[#This Row],[CODIGO]],Tabla20[CODIGO],Tabla20[PERIODO])</f>
        <v>08-2023</v>
      </c>
      <c r="P518" s="41">
        <f>Tabla15[[#This Row],[sbruto]]-SUM(Tabla15[[#This Row],[ISR]:[AFP]])-Tabla15[[#This Row],[SNETO]]</f>
        <v>8874.5</v>
      </c>
      <c r="Q518" s="41">
        <f>_xlfn.XLOOKUP(Tabla15[[#This Row],[CODIGO]],Tabla20[CODIGO],Tabla20[ADP])</f>
        <v>0</v>
      </c>
      <c r="R518" s="61" t="str">
        <f>_xlfn.XLOOKUP(Tabla15[[#This Row],[cedula]],EMPXSEXO[NODOC],EMPXSEXO[GENERO])</f>
        <v>F</v>
      </c>
      <c r="S518" s="61" t="e">
        <f>_xlfn.XLOOKUP(Tabla15[[#This Row],[nomdepto2]],Tabla21[LUGAR],Tabla21[CODLUGAR])</f>
        <v>#REF!</v>
      </c>
      <c r="T518">
        <v>1040</v>
      </c>
    </row>
    <row r="519" spans="1:20" hidden="1">
      <c r="A519" s="61" t="s">
        <v>2462</v>
      </c>
      <c r="B519" s="61" t="s">
        <v>2309</v>
      </c>
      <c r="C519" s="61" t="s">
        <v>2493</v>
      </c>
      <c r="D519" s="61" t="str">
        <f>Tabla15[[#This Row],[cedula]]&amp;Tabla15[[#This Row],[prog]]&amp;LEFT(Tabla15[[#This Row],[TIPO]],3)</f>
        <v>0010815422001TEM</v>
      </c>
      <c r="E519" s="61" t="e">
        <f>_xlfn.XLOOKUP(Tabla15[[#This Row],[CODIGO]],#REF!,#REF!,_xlfn.XLOOKUP(Tabla15[[#This Row],[CODIGO]],Tabla20[CODIGO],Tabla20[nombre],"BUSCAR"))</f>
        <v>#REF!</v>
      </c>
      <c r="F519" s="61" t="e">
        <f>_xlfn.XLOOKUP(Tabla15[[#This Row],[CODIGO]],#REF!,#REF!,_xlfn.XLOOKUP(Tabla15[[#This Row],[CODIGO]],Tabla20[CODIGO],Tabla20[cargo],"BUSCAR"))</f>
        <v>#REF!</v>
      </c>
      <c r="G519" s="110" t="e">
        <f>_xlfn.XLOOKUP(Tabla15[[#This Row],[cedula]],#REF!,#REF!,"X")</f>
        <v>#REF!</v>
      </c>
      <c r="H519" s="61" t="str">
        <f>_xlfn.XLOOKUP(Tabla15[[#This Row],[ctapresup]],TBLTIPO[cta],TBLTIPO[Tipo Empleado])</f>
        <v>TEMPORALES</v>
      </c>
      <c r="I519" s="92">
        <f>_xlfn.XLOOKUP(Tabla15[[#This Row],[cedula]],TCARRERA[CEDULA],TCARRERA[CATEGORIA DEL SERVIDOR],0)</f>
        <v>0</v>
      </c>
      <c r="J51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19" s="61" t="e">
        <f>IF(ISTEXT(Tabla15[[#This Row],[CARRERA]]),Tabla15[[#This Row],[CARRERA]],Tabla15[[#This Row],[STATUS_01]])</f>
        <v>#REF!</v>
      </c>
      <c r="L519" s="78">
        <f>_xlfn.XLOOKUP(Tabla15[[#This Row],[CODIGO]],Tabla20[CODIGO],Tabla20[sbruto])</f>
        <v>70000</v>
      </c>
      <c r="M519" s="79">
        <f>_xlfn.XLOOKUP(Tabla15[[#This Row],[CODIGO]],Tabla20[CODIGO],Tabla20[Otros Descuentos])</f>
        <v>25</v>
      </c>
      <c r="N519" s="78">
        <f>_xlfn.XLOOKUP(Tabla15[[#This Row],[CODIGO]],Tabla20[CODIGO],Tabla20[sneto])</f>
        <v>60469.52</v>
      </c>
      <c r="O519" s="78" t="str">
        <f>_xlfn.XLOOKUP(Tabla15[[#This Row],[CODIGO]],Tabla20[CODIGO],Tabla20[PERIODO])</f>
        <v>08-2023</v>
      </c>
      <c r="P519" s="41">
        <f>Tabla15[[#This Row],[sbruto]]-SUM(Tabla15[[#This Row],[ISR]:[AFP]])-Tabla15[[#This Row],[SNETO]]</f>
        <v>9505.4800000000032</v>
      </c>
      <c r="Q519" s="41">
        <f>_xlfn.XLOOKUP(Tabla15[[#This Row],[CODIGO]],Tabla20[CODIGO],Tabla20[ADP])</f>
        <v>0</v>
      </c>
      <c r="R519" s="61" t="str">
        <f>_xlfn.XLOOKUP(Tabla15[[#This Row],[cedula]],EMPXSEXO[NODOC],EMPXSEXO[GENERO])</f>
        <v>M</v>
      </c>
      <c r="S519" s="61" t="e">
        <f>_xlfn.XLOOKUP(Tabla15[[#This Row],[nomdepto2]],Tabla21[LUGAR],Tabla21[CODLUGAR])</f>
        <v>#REF!</v>
      </c>
      <c r="T519">
        <v>1058</v>
      </c>
    </row>
    <row r="520" spans="1:20">
      <c r="A520" s="61" t="s">
        <v>2463</v>
      </c>
      <c r="B520" s="61" t="s">
        <v>1881</v>
      </c>
      <c r="C520" s="61" t="s">
        <v>2493</v>
      </c>
      <c r="D520" s="61" t="str">
        <f>Tabla15[[#This Row],[cedula]]&amp;Tabla15[[#This Row],[prog]]&amp;LEFT(Tabla15[[#This Row],[TIPO]],3)</f>
        <v>0010929068401FIJ</v>
      </c>
      <c r="E520" s="61" t="e">
        <f>_xlfn.XLOOKUP(Tabla15[[#This Row],[CODIGO]],#REF!,#REF!,_xlfn.XLOOKUP(Tabla15[[#This Row],[CODIGO]],Tabla20[CODIGO],Tabla20[nombre],"BUSCAR"))</f>
        <v>#REF!</v>
      </c>
      <c r="F520" s="61" t="e">
        <f>_xlfn.XLOOKUP(Tabla15[[#This Row],[CODIGO]],#REF!,#REF!,_xlfn.XLOOKUP(Tabla15[[#This Row],[CODIGO]],Tabla20[CODIGO],Tabla20[cargo],"BUSCAR"))</f>
        <v>#REF!</v>
      </c>
      <c r="G520" s="110" t="e">
        <f>_xlfn.XLOOKUP(Tabla15[[#This Row],[cedula]],#REF!,#REF!,"X")</f>
        <v>#REF!</v>
      </c>
      <c r="H520" s="61" t="str">
        <f>_xlfn.XLOOKUP(Tabla15[[#This Row],[ctapresup]],TBLTIPO[cta],TBLTIPO[Tipo Empleado])</f>
        <v>FIJO</v>
      </c>
      <c r="I520" s="92">
        <f>_xlfn.XLOOKUP(Tabla15[[#This Row],[cedula]],TCARRERA[CEDULA],TCARRERA[CATEGORIA DEL SERVIDOR],0)</f>
        <v>0</v>
      </c>
      <c r="J5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0" s="61" t="e">
        <f>IF(ISTEXT(Tabla15[[#This Row],[CARRERA]]),Tabla15[[#This Row],[CARRERA]],Tabla15[[#This Row],[STATUS_01]])</f>
        <v>#REF!</v>
      </c>
      <c r="L520" s="78">
        <f>_xlfn.XLOOKUP(Tabla15[[#This Row],[CODIGO]],Tabla20[CODIGO],Tabla20[sbruto])</f>
        <v>70000</v>
      </c>
      <c r="M520" s="82">
        <f>_xlfn.XLOOKUP(Tabla15[[#This Row],[CODIGO]],Tabla20[CODIGO],Tabla20[Otros Descuentos])</f>
        <v>25</v>
      </c>
      <c r="N520" s="78">
        <f>_xlfn.XLOOKUP(Tabla15[[#This Row],[CODIGO]],Tabla20[CODIGO],Tabla20[sneto])</f>
        <v>60469.52</v>
      </c>
      <c r="O520" s="78" t="str">
        <f>_xlfn.XLOOKUP(Tabla15[[#This Row],[CODIGO]],Tabla20[CODIGO],Tabla20[PERIODO])</f>
        <v>08-2023</v>
      </c>
      <c r="P520" s="41">
        <f>Tabla15[[#This Row],[sbruto]]-SUM(Tabla15[[#This Row],[ISR]:[AFP]])-Tabla15[[#This Row],[SNETO]]</f>
        <v>9505.4800000000032</v>
      </c>
      <c r="Q520" s="41">
        <f>_xlfn.XLOOKUP(Tabla15[[#This Row],[CODIGO]],Tabla20[CODIGO],Tabla20[ADP])</f>
        <v>0</v>
      </c>
      <c r="R520" s="61" t="str">
        <f>_xlfn.XLOOKUP(Tabla15[[#This Row],[cedula]],EMPXSEXO[NODOC],EMPXSEXO[GENERO])</f>
        <v>F</v>
      </c>
      <c r="S520" s="61" t="e">
        <f>_xlfn.XLOOKUP(Tabla15[[#This Row],[nomdepto2]],Tabla21[LUGAR],Tabla21[CODLUGAR])</f>
        <v>#REF!</v>
      </c>
      <c r="T520">
        <v>330</v>
      </c>
    </row>
    <row r="521" spans="1:20">
      <c r="A521" s="61" t="s">
        <v>2463</v>
      </c>
      <c r="B521" s="61" t="s">
        <v>1085</v>
      </c>
      <c r="C521" s="61" t="s">
        <v>2493</v>
      </c>
      <c r="D521" s="61" t="str">
        <f>Tabla15[[#This Row],[cedula]]&amp;Tabla15[[#This Row],[prog]]&amp;LEFT(Tabla15[[#This Row],[TIPO]],3)</f>
        <v>0120006276601FIJ</v>
      </c>
      <c r="E521" s="61" t="e">
        <f>_xlfn.XLOOKUP(Tabla15[[#This Row],[CODIGO]],#REF!,#REF!,_xlfn.XLOOKUP(Tabla15[[#This Row],[CODIGO]],Tabla20[CODIGO],Tabla20[nombre],"BUSCAR"))</f>
        <v>#REF!</v>
      </c>
      <c r="F521" s="61" t="e">
        <f>_xlfn.XLOOKUP(Tabla15[[#This Row],[CODIGO]],#REF!,#REF!,_xlfn.XLOOKUP(Tabla15[[#This Row],[CODIGO]],Tabla20[CODIGO],Tabla20[cargo],"BUSCAR"))</f>
        <v>#REF!</v>
      </c>
      <c r="G521" s="110" t="e">
        <f>_xlfn.XLOOKUP(Tabla15[[#This Row],[cedula]],#REF!,#REF!,"X")</f>
        <v>#REF!</v>
      </c>
      <c r="H521" s="61" t="str">
        <f>_xlfn.XLOOKUP(Tabla15[[#This Row],[ctapresup]],TBLTIPO[cta],TBLTIPO[Tipo Empleado])</f>
        <v>FIJO</v>
      </c>
      <c r="I521" s="92" t="str">
        <f>_xlfn.XLOOKUP(Tabla15[[#This Row],[cedula]],TCARRERA[CEDULA],TCARRERA[CATEGORIA DEL SERVIDOR],0)</f>
        <v>CARRERA ADMINISTRATIVA</v>
      </c>
      <c r="J52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1" s="61" t="str">
        <f>IF(ISTEXT(Tabla15[[#This Row],[CARRERA]]),Tabla15[[#This Row],[CARRERA]],Tabla15[[#This Row],[STATUS_01]])</f>
        <v>CARRERA ADMINISTRATIVA</v>
      </c>
      <c r="L521" s="78">
        <f>_xlfn.XLOOKUP(Tabla15[[#This Row],[CODIGO]],Tabla20[CODIGO],Tabla20[sbruto])</f>
        <v>65000</v>
      </c>
      <c r="M521" s="81">
        <f>_xlfn.XLOOKUP(Tabla15[[#This Row],[CODIGO]],Tabla20[CODIGO],Tabla20[Otros Descuentos])</f>
        <v>4421</v>
      </c>
      <c r="N521" s="81">
        <f>_xlfn.XLOOKUP(Tabla15[[#This Row],[CODIGO]],Tabla20[CODIGO],Tabla20[sneto])</f>
        <v>52309.919999999998</v>
      </c>
      <c r="O521" s="81" t="str">
        <f>_xlfn.XLOOKUP(Tabla15[[#This Row],[CODIGO]],Tabla20[CODIGO],Tabla20[PERIODO])</f>
        <v>08-2023</v>
      </c>
      <c r="P521" s="41">
        <f>Tabla15[[#This Row],[sbruto]]-SUM(Tabla15[[#This Row],[ISR]:[AFP]])-Tabla15[[#This Row],[SNETO]]</f>
        <v>8269.0800000000017</v>
      </c>
      <c r="Q521" s="41">
        <f>_xlfn.XLOOKUP(Tabla15[[#This Row],[CODIGO]],Tabla20[CODIGO],Tabla20[ADP])</f>
        <v>0</v>
      </c>
      <c r="R521" s="61" t="str">
        <f>_xlfn.XLOOKUP(Tabla15[[#This Row],[cedula]],EMPXSEXO[NODOC],EMPXSEXO[GENERO])</f>
        <v>M</v>
      </c>
      <c r="S521" s="61" t="e">
        <f>_xlfn.XLOOKUP(Tabla15[[#This Row],[nomdepto2]],Tabla21[LUGAR],Tabla21[CODLUGAR])</f>
        <v>#REF!</v>
      </c>
      <c r="T521">
        <v>81</v>
      </c>
    </row>
    <row r="522" spans="1:20">
      <c r="A522" s="61" t="s">
        <v>2463</v>
      </c>
      <c r="B522" s="61" t="s">
        <v>1090</v>
      </c>
      <c r="C522" s="61" t="s">
        <v>2493</v>
      </c>
      <c r="D522" s="61" t="str">
        <f>Tabla15[[#This Row],[cedula]]&amp;Tabla15[[#This Row],[prog]]&amp;LEFT(Tabla15[[#This Row],[TIPO]],3)</f>
        <v>0010031623101FIJ</v>
      </c>
      <c r="E522" s="61" t="e">
        <f>_xlfn.XLOOKUP(Tabla15[[#This Row],[CODIGO]],#REF!,#REF!,_xlfn.XLOOKUP(Tabla15[[#This Row],[CODIGO]],Tabla20[CODIGO],Tabla20[nombre],"BUSCAR"))</f>
        <v>#REF!</v>
      </c>
      <c r="F522" s="61" t="e">
        <f>_xlfn.XLOOKUP(Tabla15[[#This Row],[CODIGO]],#REF!,#REF!,_xlfn.XLOOKUP(Tabla15[[#This Row],[CODIGO]],Tabla20[CODIGO],Tabla20[cargo],"BUSCAR"))</f>
        <v>#REF!</v>
      </c>
      <c r="G522" s="110" t="e">
        <f>_xlfn.XLOOKUP(Tabla15[[#This Row],[cedula]],#REF!,#REF!,"X")</f>
        <v>#REF!</v>
      </c>
      <c r="H522" s="61" t="str">
        <f>_xlfn.XLOOKUP(Tabla15[[#This Row],[ctapresup]],TBLTIPO[cta],TBLTIPO[Tipo Empleado])</f>
        <v>FIJO</v>
      </c>
      <c r="I522" s="92" t="str">
        <f>_xlfn.XLOOKUP(Tabla15[[#This Row],[cedula]],TCARRERA[CEDULA],TCARRERA[CATEGORIA DEL SERVIDOR],0)</f>
        <v>CARRERA ADMINISTRATIVA</v>
      </c>
      <c r="J52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2" s="61" t="str">
        <f>IF(ISTEXT(Tabla15[[#This Row],[CARRERA]]),Tabla15[[#This Row],[CARRERA]],Tabla15[[#This Row],[STATUS_01]])</f>
        <v>CARRERA ADMINISTRATIVA</v>
      </c>
      <c r="L522" s="78">
        <f>_xlfn.XLOOKUP(Tabla15[[#This Row],[CODIGO]],Tabla20[CODIGO],Tabla20[sbruto])</f>
        <v>65000</v>
      </c>
      <c r="M522" s="82">
        <f>_xlfn.XLOOKUP(Tabla15[[#This Row],[CODIGO]],Tabla20[CODIGO],Tabla20[Otros Descuentos])</f>
        <v>35914.58</v>
      </c>
      <c r="N522" s="78">
        <f>_xlfn.XLOOKUP(Tabla15[[#This Row],[CODIGO]],Tabla20[CODIGO],Tabla20[sneto])</f>
        <v>20816.34</v>
      </c>
      <c r="O522" s="78" t="str">
        <f>_xlfn.XLOOKUP(Tabla15[[#This Row],[CODIGO]],Tabla20[CODIGO],Tabla20[PERIODO])</f>
        <v>08-2023</v>
      </c>
      <c r="P522" s="41">
        <f>Tabla15[[#This Row],[sbruto]]-SUM(Tabla15[[#This Row],[ISR]:[AFP]])-Tabla15[[#This Row],[SNETO]]</f>
        <v>8269.0800000000017</v>
      </c>
      <c r="Q522" s="41">
        <f>_xlfn.XLOOKUP(Tabla15[[#This Row],[CODIGO]],Tabla20[CODIGO],Tabla20[ADP])</f>
        <v>0</v>
      </c>
      <c r="R522" s="61" t="str">
        <f>_xlfn.XLOOKUP(Tabla15[[#This Row],[cedula]],EMPXSEXO[NODOC],EMPXSEXO[GENERO])</f>
        <v>M</v>
      </c>
      <c r="S522" s="61" t="e">
        <f>_xlfn.XLOOKUP(Tabla15[[#This Row],[nomdepto2]],Tabla21[LUGAR],Tabla21[CODLUGAR])</f>
        <v>#REF!</v>
      </c>
      <c r="T522">
        <v>104</v>
      </c>
    </row>
    <row r="523" spans="1:20">
      <c r="A523" s="61" t="s">
        <v>2463</v>
      </c>
      <c r="B523" s="61" t="s">
        <v>1127</v>
      </c>
      <c r="C523" s="61" t="s">
        <v>2493</v>
      </c>
      <c r="D523" s="61" t="str">
        <f>Tabla15[[#This Row],[cedula]]&amp;Tabla15[[#This Row],[prog]]&amp;LEFT(Tabla15[[#This Row],[TIPO]],3)</f>
        <v>0011690235401FIJ</v>
      </c>
      <c r="E523" s="61" t="e">
        <f>_xlfn.XLOOKUP(Tabla15[[#This Row],[CODIGO]],#REF!,#REF!,_xlfn.XLOOKUP(Tabla15[[#This Row],[CODIGO]],Tabla20[CODIGO],Tabla20[nombre],"BUSCAR"))</f>
        <v>#REF!</v>
      </c>
      <c r="F523" s="61" t="e">
        <f>_xlfn.XLOOKUP(Tabla15[[#This Row],[CODIGO]],#REF!,#REF!,_xlfn.XLOOKUP(Tabla15[[#This Row],[CODIGO]],Tabla20[CODIGO],Tabla20[cargo],"BUSCAR"))</f>
        <v>#REF!</v>
      </c>
      <c r="G523" s="110" t="e">
        <f>_xlfn.XLOOKUP(Tabla15[[#This Row],[cedula]],#REF!,#REF!,"X")</f>
        <v>#REF!</v>
      </c>
      <c r="H523" s="61" t="str">
        <f>_xlfn.XLOOKUP(Tabla15[[#This Row],[ctapresup]],TBLTIPO[cta],TBLTIPO[Tipo Empleado])</f>
        <v>FIJO</v>
      </c>
      <c r="I523" s="92" t="str">
        <f>_xlfn.XLOOKUP(Tabla15[[#This Row],[cedula]],TCARRERA[CEDULA],TCARRERA[CATEGORIA DEL SERVIDOR],0)</f>
        <v>CARRERA ADMINISTRATIVA</v>
      </c>
      <c r="J5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3" s="61" t="str">
        <f>IF(ISTEXT(Tabla15[[#This Row],[CARRERA]]),Tabla15[[#This Row],[CARRERA]],Tabla15[[#This Row],[STATUS_01]])</f>
        <v>CARRERA ADMINISTRATIVA</v>
      </c>
      <c r="L523" s="78">
        <f>_xlfn.XLOOKUP(Tabla15[[#This Row],[CODIGO]],Tabla20[CODIGO],Tabla20[sbruto])</f>
        <v>60000</v>
      </c>
      <c r="M523" s="82">
        <f>_xlfn.XLOOKUP(Tabla15[[#This Row],[CODIGO]],Tabla20[CODIGO],Tabla20[Otros Descuentos])</f>
        <v>505</v>
      </c>
      <c r="N523" s="81">
        <f>_xlfn.XLOOKUP(Tabla15[[#This Row],[CODIGO]],Tabla20[CODIGO],Tabla20[sneto])</f>
        <v>52462.32</v>
      </c>
      <c r="O523" s="81" t="str">
        <f>_xlfn.XLOOKUP(Tabla15[[#This Row],[CODIGO]],Tabla20[CODIGO],Tabla20[PERIODO])</f>
        <v>08-2023</v>
      </c>
      <c r="P523" s="41">
        <f>Tabla15[[#This Row],[sbruto]]-SUM(Tabla15[[#This Row],[ISR]:[AFP]])-Tabla15[[#This Row],[SNETO]]</f>
        <v>7032.68</v>
      </c>
      <c r="Q523" s="41">
        <f>_xlfn.XLOOKUP(Tabla15[[#This Row],[CODIGO]],Tabla20[CODIGO],Tabla20[ADP])</f>
        <v>0</v>
      </c>
      <c r="R523" s="61" t="str">
        <f>_xlfn.XLOOKUP(Tabla15[[#This Row],[cedula]],EMPXSEXO[NODOC],EMPXSEXO[GENERO])</f>
        <v>F</v>
      </c>
      <c r="S523" s="61" t="e">
        <f>_xlfn.XLOOKUP(Tabla15[[#This Row],[nomdepto2]],Tabla21[LUGAR],Tabla21[CODLUGAR])</f>
        <v>#REF!</v>
      </c>
      <c r="T523">
        <v>301</v>
      </c>
    </row>
    <row r="524" spans="1:20" hidden="1">
      <c r="A524" s="61" t="s">
        <v>2462</v>
      </c>
      <c r="B524" s="61" t="s">
        <v>2238</v>
      </c>
      <c r="C524" s="61" t="s">
        <v>2493</v>
      </c>
      <c r="D524" s="61" t="str">
        <f>Tabla15[[#This Row],[cedula]]&amp;Tabla15[[#This Row],[prog]]&amp;LEFT(Tabla15[[#This Row],[TIPO]],3)</f>
        <v>4022099927601TEM</v>
      </c>
      <c r="E524" s="61" t="e">
        <f>_xlfn.XLOOKUP(Tabla15[[#This Row],[CODIGO]],#REF!,#REF!,_xlfn.XLOOKUP(Tabla15[[#This Row],[CODIGO]],Tabla20[CODIGO],Tabla20[nombre],"BUSCAR"))</f>
        <v>#REF!</v>
      </c>
      <c r="F524" s="61" t="e">
        <f>_xlfn.XLOOKUP(Tabla15[[#This Row],[CODIGO]],#REF!,#REF!,_xlfn.XLOOKUP(Tabla15[[#This Row],[CODIGO]],Tabla20[CODIGO],Tabla20[cargo],"BUSCAR"))</f>
        <v>#REF!</v>
      </c>
      <c r="G524" s="110" t="e">
        <f>_xlfn.XLOOKUP(Tabla15[[#This Row],[cedula]],#REF!,#REF!,"X")</f>
        <v>#REF!</v>
      </c>
      <c r="H524" s="61" t="str">
        <f>_xlfn.XLOOKUP(Tabla15[[#This Row],[ctapresup]],TBLTIPO[cta],TBLTIPO[Tipo Empleado])</f>
        <v>TEMPORALES</v>
      </c>
      <c r="I524" s="92">
        <f>_xlfn.XLOOKUP(Tabla15[[#This Row],[cedula]],TCARRERA[CEDULA],TCARRERA[CATEGORIA DEL SERVIDOR],0)</f>
        <v>0</v>
      </c>
      <c r="J5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4" s="61" t="e">
        <f>IF(ISTEXT(Tabla15[[#This Row],[CARRERA]]),Tabla15[[#This Row],[CARRERA]],Tabla15[[#This Row],[STATUS_01]])</f>
        <v>#REF!</v>
      </c>
      <c r="L524" s="78">
        <f>_xlfn.XLOOKUP(Tabla15[[#This Row],[CODIGO]],Tabla20[CODIGO],Tabla20[sbruto])</f>
        <v>55000</v>
      </c>
      <c r="M524" s="82">
        <f>_xlfn.XLOOKUP(Tabla15[[#This Row],[CODIGO]],Tabla20[CODIGO],Tabla20[Otros Descuentos])</f>
        <v>25</v>
      </c>
      <c r="N524" s="78">
        <f>_xlfn.XLOOKUP(Tabla15[[#This Row],[CODIGO]],Tabla20[CODIGO],Tabla20[sneto])</f>
        <v>49164.82</v>
      </c>
      <c r="O524" s="78" t="str">
        <f>_xlfn.XLOOKUP(Tabla15[[#This Row],[CODIGO]],Tabla20[CODIGO],Tabla20[PERIODO])</f>
        <v>08-2023</v>
      </c>
      <c r="P524" s="41">
        <f>Tabla15[[#This Row],[sbruto]]-SUM(Tabla15[[#This Row],[ISR]:[AFP]])-Tabla15[[#This Row],[SNETO]]</f>
        <v>5810.18</v>
      </c>
      <c r="Q524" s="41">
        <f>_xlfn.XLOOKUP(Tabla15[[#This Row],[CODIGO]],Tabla20[CODIGO],Tabla20[ADP])</f>
        <v>0</v>
      </c>
      <c r="R524" s="61" t="str">
        <f>_xlfn.XLOOKUP(Tabla15[[#This Row],[cedula]],EMPXSEXO[NODOC],EMPXSEXO[GENERO])</f>
        <v>F</v>
      </c>
      <c r="S524" s="61" t="e">
        <f>_xlfn.XLOOKUP(Tabla15[[#This Row],[nomdepto2]],Tabla21[LUGAR],Tabla21[CODLUGAR])</f>
        <v>#REF!</v>
      </c>
      <c r="T524">
        <v>892</v>
      </c>
    </row>
    <row r="525" spans="1:20">
      <c r="A525" s="61" t="s">
        <v>2463</v>
      </c>
      <c r="B525" s="61" t="s">
        <v>2217</v>
      </c>
      <c r="C525" s="61" t="s">
        <v>2493</v>
      </c>
      <c r="D525" s="61" t="str">
        <f>Tabla15[[#This Row],[cedula]]&amp;Tabla15[[#This Row],[prog]]&amp;LEFT(Tabla15[[#This Row],[TIPO]],3)</f>
        <v>4022505366501FIJ</v>
      </c>
      <c r="E525" s="61" t="e">
        <f>_xlfn.XLOOKUP(Tabla15[[#This Row],[CODIGO]],#REF!,#REF!,_xlfn.XLOOKUP(Tabla15[[#This Row],[CODIGO]],Tabla20[CODIGO],Tabla20[nombre],"BUSCAR"))</f>
        <v>#REF!</v>
      </c>
      <c r="F525" s="61" t="e">
        <f>_xlfn.XLOOKUP(Tabla15[[#This Row],[CODIGO]],#REF!,#REF!,_xlfn.XLOOKUP(Tabla15[[#This Row],[CODIGO]],Tabla20[CODIGO],Tabla20[cargo],"BUSCAR"))</f>
        <v>#REF!</v>
      </c>
      <c r="G525" s="110" t="e">
        <f>_xlfn.XLOOKUP(Tabla15[[#This Row],[cedula]],#REF!,#REF!,"X")</f>
        <v>#REF!</v>
      </c>
      <c r="H525" s="61" t="str">
        <f>_xlfn.XLOOKUP(Tabla15[[#This Row],[ctapresup]],TBLTIPO[cta],TBLTIPO[Tipo Empleado])</f>
        <v>FIJO</v>
      </c>
      <c r="I525" s="92">
        <f>_xlfn.XLOOKUP(Tabla15[[#This Row],[cedula]],TCARRERA[CEDULA],TCARRERA[CATEGORIA DEL SERVIDOR],0)</f>
        <v>0</v>
      </c>
      <c r="J5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5" s="61" t="e">
        <f>IF(ISTEXT(Tabla15[[#This Row],[CARRERA]]),Tabla15[[#This Row],[CARRERA]],Tabla15[[#This Row],[STATUS_01]])</f>
        <v>#REF!</v>
      </c>
      <c r="L525" s="78">
        <f>_xlfn.XLOOKUP(Tabla15[[#This Row],[CODIGO]],Tabla20[CODIGO],Tabla20[sbruto])</f>
        <v>55000</v>
      </c>
      <c r="M525" s="82">
        <f>_xlfn.XLOOKUP(Tabla15[[#This Row],[CODIGO]],Tabla20[CODIGO],Tabla20[Otros Descuentos])</f>
        <v>25</v>
      </c>
      <c r="N525" s="78">
        <f>_xlfn.XLOOKUP(Tabla15[[#This Row],[CODIGO]],Tabla20[CODIGO],Tabla20[sneto])</f>
        <v>49164.82</v>
      </c>
      <c r="O525" s="78" t="str">
        <f>_xlfn.XLOOKUP(Tabla15[[#This Row],[CODIGO]],Tabla20[CODIGO],Tabla20[PERIODO])</f>
        <v>08-2023</v>
      </c>
      <c r="P525" s="41">
        <f>Tabla15[[#This Row],[sbruto]]-SUM(Tabla15[[#This Row],[ISR]:[AFP]])-Tabla15[[#This Row],[SNETO]]</f>
        <v>5810.18</v>
      </c>
      <c r="Q525" s="41">
        <f>_xlfn.XLOOKUP(Tabla15[[#This Row],[CODIGO]],Tabla20[CODIGO],Tabla20[ADP])</f>
        <v>0</v>
      </c>
      <c r="R525" s="61" t="str">
        <f>_xlfn.XLOOKUP(Tabla15[[#This Row],[cedula]],EMPXSEXO[NODOC],EMPXSEXO[GENERO])</f>
        <v>M</v>
      </c>
      <c r="S525" s="61" t="e">
        <f>_xlfn.XLOOKUP(Tabla15[[#This Row],[nomdepto2]],Tabla21[LUGAR],Tabla21[CODLUGAR])</f>
        <v>#REF!</v>
      </c>
      <c r="T525">
        <v>10</v>
      </c>
    </row>
    <row r="526" spans="1:20" hidden="1">
      <c r="A526" s="61" t="s">
        <v>2462</v>
      </c>
      <c r="B526" s="61" t="s">
        <v>2220</v>
      </c>
      <c r="C526" s="61" t="s">
        <v>2493</v>
      </c>
      <c r="D526" s="61" t="str">
        <f>Tabla15[[#This Row],[cedula]]&amp;Tabla15[[#This Row],[prog]]&amp;LEFT(Tabla15[[#This Row],[TIPO]],3)</f>
        <v>4022249306201TEM</v>
      </c>
      <c r="E526" s="61" t="e">
        <f>_xlfn.XLOOKUP(Tabla15[[#This Row],[CODIGO]],#REF!,#REF!,_xlfn.XLOOKUP(Tabla15[[#This Row],[CODIGO]],Tabla20[CODIGO],Tabla20[nombre],"BUSCAR"))</f>
        <v>#REF!</v>
      </c>
      <c r="F526" s="61" t="e">
        <f>_xlfn.XLOOKUP(Tabla15[[#This Row],[CODIGO]],#REF!,#REF!,_xlfn.XLOOKUP(Tabla15[[#This Row],[CODIGO]],Tabla20[CODIGO],Tabla20[cargo],"BUSCAR"))</f>
        <v>#REF!</v>
      </c>
      <c r="G526" s="110" t="e">
        <f>_xlfn.XLOOKUP(Tabla15[[#This Row],[cedula]],#REF!,#REF!,"X")</f>
        <v>#REF!</v>
      </c>
      <c r="H526" s="61" t="str">
        <f>_xlfn.XLOOKUP(Tabla15[[#This Row],[ctapresup]],TBLTIPO[cta],TBLTIPO[Tipo Empleado])</f>
        <v>TEMPORALES</v>
      </c>
      <c r="I526" s="92">
        <f>_xlfn.XLOOKUP(Tabla15[[#This Row],[cedula]],TCARRERA[CEDULA],TCARRERA[CATEGORIA DEL SERVIDOR],0)</f>
        <v>0</v>
      </c>
      <c r="J5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6" s="61" t="e">
        <f>IF(ISTEXT(Tabla15[[#This Row],[CARRERA]]),Tabla15[[#This Row],[CARRERA]],Tabla15[[#This Row],[STATUS_01]])</f>
        <v>#REF!</v>
      </c>
      <c r="L526" s="78">
        <f>_xlfn.XLOOKUP(Tabla15[[#This Row],[CODIGO]],Tabla20[CODIGO],Tabla20[sbruto])</f>
        <v>50000</v>
      </c>
      <c r="M526" s="82">
        <f>_xlfn.XLOOKUP(Tabla15[[#This Row],[CODIGO]],Tabla20[CODIGO],Tabla20[Otros Descuentos])</f>
        <v>4571</v>
      </c>
      <c r="N526" s="78">
        <f>_xlfn.XLOOKUP(Tabla15[[#This Row],[CODIGO]],Tabla20[CODIGO],Tabla20[sneto])</f>
        <v>40620</v>
      </c>
      <c r="O526" s="78" t="str">
        <f>_xlfn.XLOOKUP(Tabla15[[#This Row],[CODIGO]],Tabla20[CODIGO],Tabla20[PERIODO])</f>
        <v>08-2023</v>
      </c>
      <c r="P526" s="41">
        <f>Tabla15[[#This Row],[sbruto]]-SUM(Tabla15[[#This Row],[ISR]:[AFP]])-Tabla15[[#This Row],[SNETO]]</f>
        <v>4809</v>
      </c>
      <c r="Q526" s="41">
        <f>_xlfn.XLOOKUP(Tabla15[[#This Row],[CODIGO]],Tabla20[CODIGO],Tabla20[ADP])</f>
        <v>0</v>
      </c>
      <c r="R526" s="61" t="str">
        <f>_xlfn.XLOOKUP(Tabla15[[#This Row],[cedula]],EMPXSEXO[NODOC],EMPXSEXO[GENERO])</f>
        <v>F</v>
      </c>
      <c r="S526" s="61" t="e">
        <f>_xlfn.XLOOKUP(Tabla15[[#This Row],[nomdepto2]],Tabla21[LUGAR],Tabla21[CODLUGAR])</f>
        <v>#REF!</v>
      </c>
      <c r="T526">
        <v>856</v>
      </c>
    </row>
    <row r="527" spans="1:20" hidden="1">
      <c r="A527" s="61" t="s">
        <v>2462</v>
      </c>
      <c r="B527" s="61" t="s">
        <v>2223</v>
      </c>
      <c r="C527" s="61" t="s">
        <v>2493</v>
      </c>
      <c r="D527" s="61" t="str">
        <f>Tabla15[[#This Row],[cedula]]&amp;Tabla15[[#This Row],[prog]]&amp;LEFT(Tabla15[[#This Row],[TIPO]],3)</f>
        <v>2250050773001TEM</v>
      </c>
      <c r="E527" s="61" t="e">
        <f>_xlfn.XLOOKUP(Tabla15[[#This Row],[CODIGO]],#REF!,#REF!,_xlfn.XLOOKUP(Tabla15[[#This Row],[CODIGO]],Tabla20[CODIGO],Tabla20[nombre],"BUSCAR"))</f>
        <v>#REF!</v>
      </c>
      <c r="F527" s="61" t="e">
        <f>_xlfn.XLOOKUP(Tabla15[[#This Row],[CODIGO]],#REF!,#REF!,_xlfn.XLOOKUP(Tabla15[[#This Row],[CODIGO]],Tabla20[CODIGO],Tabla20[cargo],"BUSCAR"))</f>
        <v>#REF!</v>
      </c>
      <c r="G527" s="110" t="e">
        <f>_xlfn.XLOOKUP(Tabla15[[#This Row],[cedula]],#REF!,#REF!,"X")</f>
        <v>#REF!</v>
      </c>
      <c r="H527" s="61" t="str">
        <f>_xlfn.XLOOKUP(Tabla15[[#This Row],[ctapresup]],TBLTIPO[cta],TBLTIPO[Tipo Empleado])</f>
        <v>TEMPORALES</v>
      </c>
      <c r="I527" s="92">
        <f>_xlfn.XLOOKUP(Tabla15[[#This Row],[cedula]],TCARRERA[CEDULA],TCARRERA[CATEGORIA DEL SERVIDOR],0)</f>
        <v>0</v>
      </c>
      <c r="J5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7" s="61" t="e">
        <f>IF(ISTEXT(Tabla15[[#This Row],[CARRERA]]),Tabla15[[#This Row],[CARRERA]],Tabla15[[#This Row],[STATUS_01]])</f>
        <v>#REF!</v>
      </c>
      <c r="L527" s="78">
        <f>_xlfn.XLOOKUP(Tabla15[[#This Row],[CODIGO]],Tabla20[CODIGO],Tabla20[sbruto])</f>
        <v>50000</v>
      </c>
      <c r="M527" s="78">
        <f>_xlfn.XLOOKUP(Tabla15[[#This Row],[CODIGO]],Tabla20[CODIGO],Tabla20[Otros Descuentos])</f>
        <v>25</v>
      </c>
      <c r="N527" s="78">
        <f>_xlfn.XLOOKUP(Tabla15[[#This Row],[CODIGO]],Tabla20[CODIGO],Tabla20[sneto])</f>
        <v>45166</v>
      </c>
      <c r="O527" s="78" t="str">
        <f>_xlfn.XLOOKUP(Tabla15[[#This Row],[CODIGO]],Tabla20[CODIGO],Tabla20[PERIODO])</f>
        <v>08-2023</v>
      </c>
      <c r="P527" s="41">
        <f>Tabla15[[#This Row],[sbruto]]-SUM(Tabla15[[#This Row],[ISR]:[AFP]])-Tabla15[[#This Row],[SNETO]]</f>
        <v>4809</v>
      </c>
      <c r="Q527" s="41">
        <f>_xlfn.XLOOKUP(Tabla15[[#This Row],[CODIGO]],Tabla20[CODIGO],Tabla20[ADP])</f>
        <v>0</v>
      </c>
      <c r="R527" s="61" t="str">
        <f>_xlfn.XLOOKUP(Tabla15[[#This Row],[cedula]],EMPXSEXO[NODOC],EMPXSEXO[GENERO])</f>
        <v>M</v>
      </c>
      <c r="S527" s="61" t="e">
        <f>_xlfn.XLOOKUP(Tabla15[[#This Row],[nomdepto2]],Tabla21[LUGAR],Tabla21[CODLUGAR])</f>
        <v>#REF!</v>
      </c>
      <c r="T527">
        <v>860</v>
      </c>
    </row>
    <row r="528" spans="1:20" hidden="1">
      <c r="A528" s="61" t="s">
        <v>2462</v>
      </c>
      <c r="B528" s="61" t="s">
        <v>2256</v>
      </c>
      <c r="C528" s="61" t="s">
        <v>2493</v>
      </c>
      <c r="D528" s="61" t="str">
        <f>Tabla15[[#This Row],[cedula]]&amp;Tabla15[[#This Row],[prog]]&amp;LEFT(Tabla15[[#This Row],[TIPO]],3)</f>
        <v>0510021785901TEM</v>
      </c>
      <c r="E528" s="61" t="e">
        <f>_xlfn.XLOOKUP(Tabla15[[#This Row],[CODIGO]],#REF!,#REF!,_xlfn.XLOOKUP(Tabla15[[#This Row],[CODIGO]],Tabla20[CODIGO],Tabla20[nombre],"BUSCAR"))</f>
        <v>#REF!</v>
      </c>
      <c r="F528" s="61" t="e">
        <f>_xlfn.XLOOKUP(Tabla15[[#This Row],[CODIGO]],#REF!,#REF!,_xlfn.XLOOKUP(Tabla15[[#This Row],[CODIGO]],Tabla20[CODIGO],Tabla20[cargo],"BUSCAR"))</f>
        <v>#REF!</v>
      </c>
      <c r="G528" s="110" t="e">
        <f>_xlfn.XLOOKUP(Tabla15[[#This Row],[cedula]],#REF!,#REF!,"X")</f>
        <v>#REF!</v>
      </c>
      <c r="H528" s="61" t="str">
        <f>_xlfn.XLOOKUP(Tabla15[[#This Row],[ctapresup]],TBLTIPO[cta],TBLTIPO[Tipo Empleado])</f>
        <v>TEMPORALES</v>
      </c>
      <c r="I528" s="92">
        <f>_xlfn.XLOOKUP(Tabla15[[#This Row],[cedula]],TCARRERA[CEDULA],TCARRERA[CATEGORIA DEL SERVIDOR],0)</f>
        <v>0</v>
      </c>
      <c r="J5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8" s="61" t="e">
        <f>IF(ISTEXT(Tabla15[[#This Row],[CARRERA]]),Tabla15[[#This Row],[CARRERA]],Tabla15[[#This Row],[STATUS_01]])</f>
        <v>#REF!</v>
      </c>
      <c r="L528" s="78">
        <f>_xlfn.XLOOKUP(Tabla15[[#This Row],[CODIGO]],Tabla20[CODIGO],Tabla20[sbruto])</f>
        <v>50000</v>
      </c>
      <c r="M528" s="82">
        <f>_xlfn.XLOOKUP(Tabla15[[#This Row],[CODIGO]],Tabla20[CODIGO],Tabla20[Otros Descuentos])</f>
        <v>8221</v>
      </c>
      <c r="N528" s="78">
        <f>_xlfn.XLOOKUP(Tabla15[[#This Row],[CODIGO]],Tabla20[CODIGO],Tabla20[sneto])</f>
        <v>36970</v>
      </c>
      <c r="O528" s="78" t="str">
        <f>_xlfn.XLOOKUP(Tabla15[[#This Row],[CODIGO]],Tabla20[CODIGO],Tabla20[PERIODO])</f>
        <v>08-2023</v>
      </c>
      <c r="P528" s="41">
        <f>Tabla15[[#This Row],[sbruto]]-SUM(Tabla15[[#This Row],[ISR]:[AFP]])-Tabla15[[#This Row],[SNETO]]</f>
        <v>4809</v>
      </c>
      <c r="Q528" s="41">
        <f>_xlfn.XLOOKUP(Tabla15[[#This Row],[CODIGO]],Tabla20[CODIGO],Tabla20[ADP])</f>
        <v>0</v>
      </c>
      <c r="R528" s="61" t="str">
        <f>_xlfn.XLOOKUP(Tabla15[[#This Row],[cedula]],EMPXSEXO[NODOC],EMPXSEXO[GENERO])</f>
        <v>F</v>
      </c>
      <c r="S528" s="61" t="e">
        <f>_xlfn.XLOOKUP(Tabla15[[#This Row],[nomdepto2]],Tabla21[LUGAR],Tabla21[CODLUGAR])</f>
        <v>#REF!</v>
      </c>
      <c r="T528">
        <v>941</v>
      </c>
    </row>
    <row r="529" spans="1:20" hidden="1">
      <c r="A529" s="61" t="s">
        <v>2462</v>
      </c>
      <c r="B529" s="61" t="s">
        <v>2285</v>
      </c>
      <c r="C529" s="61" t="s">
        <v>2493</v>
      </c>
      <c r="D529" s="61" t="str">
        <f>Tabla15[[#This Row],[cedula]]&amp;Tabla15[[#This Row],[prog]]&amp;LEFT(Tabla15[[#This Row],[TIPO]],3)</f>
        <v>0011074663301TEM</v>
      </c>
      <c r="E529" s="61" t="e">
        <f>_xlfn.XLOOKUP(Tabla15[[#This Row],[CODIGO]],#REF!,#REF!,_xlfn.XLOOKUP(Tabla15[[#This Row],[CODIGO]],Tabla20[CODIGO],Tabla20[nombre],"BUSCAR"))</f>
        <v>#REF!</v>
      </c>
      <c r="F529" s="61" t="e">
        <f>_xlfn.XLOOKUP(Tabla15[[#This Row],[CODIGO]],#REF!,#REF!,_xlfn.XLOOKUP(Tabla15[[#This Row],[CODIGO]],Tabla20[CODIGO],Tabla20[cargo],"BUSCAR"))</f>
        <v>#REF!</v>
      </c>
      <c r="G529" s="110" t="e">
        <f>_xlfn.XLOOKUP(Tabla15[[#This Row],[cedula]],#REF!,#REF!,"X")</f>
        <v>#REF!</v>
      </c>
      <c r="H529" s="61" t="str">
        <f>_xlfn.XLOOKUP(Tabla15[[#This Row],[ctapresup]],TBLTIPO[cta],TBLTIPO[Tipo Empleado])</f>
        <v>TEMPORALES</v>
      </c>
      <c r="I529" s="92">
        <f>_xlfn.XLOOKUP(Tabla15[[#This Row],[cedula]],TCARRERA[CEDULA],TCARRERA[CATEGORIA DEL SERVIDOR],0)</f>
        <v>0</v>
      </c>
      <c r="J5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29" s="61" t="e">
        <f>IF(ISTEXT(Tabla15[[#This Row],[CARRERA]]),Tabla15[[#This Row],[CARRERA]],Tabla15[[#This Row],[STATUS_01]])</f>
        <v>#REF!</v>
      </c>
      <c r="L529" s="78">
        <f>_xlfn.XLOOKUP(Tabla15[[#This Row],[CODIGO]],Tabla20[CODIGO],Tabla20[sbruto])</f>
        <v>50000</v>
      </c>
      <c r="M529" s="81">
        <f>_xlfn.XLOOKUP(Tabla15[[#This Row],[CODIGO]],Tabla20[CODIGO],Tabla20[Otros Descuentos])</f>
        <v>25</v>
      </c>
      <c r="N529" s="78">
        <f>_xlfn.XLOOKUP(Tabla15[[#This Row],[CODIGO]],Tabla20[CODIGO],Tabla20[sneto])</f>
        <v>45166</v>
      </c>
      <c r="O529" s="78" t="str">
        <f>_xlfn.XLOOKUP(Tabla15[[#This Row],[CODIGO]],Tabla20[CODIGO],Tabla20[PERIODO])</f>
        <v>08-2023</v>
      </c>
      <c r="P529" s="41">
        <f>Tabla15[[#This Row],[sbruto]]-SUM(Tabla15[[#This Row],[ISR]:[AFP]])-Tabla15[[#This Row],[SNETO]]</f>
        <v>4809</v>
      </c>
      <c r="Q529" s="41">
        <f>_xlfn.XLOOKUP(Tabla15[[#This Row],[CODIGO]],Tabla20[CODIGO],Tabla20[ADP])</f>
        <v>0</v>
      </c>
      <c r="R529" s="61" t="str">
        <f>_xlfn.XLOOKUP(Tabla15[[#This Row],[cedula]],EMPXSEXO[NODOC],EMPXSEXO[GENERO])</f>
        <v>F</v>
      </c>
      <c r="S529" s="61" t="e">
        <f>_xlfn.XLOOKUP(Tabla15[[#This Row],[nomdepto2]],Tabla21[LUGAR],Tabla21[CODLUGAR])</f>
        <v>#REF!</v>
      </c>
      <c r="T529">
        <v>1019</v>
      </c>
    </row>
    <row r="530" spans="1:20">
      <c r="A530" s="61" t="s">
        <v>2463</v>
      </c>
      <c r="B530" s="61" t="s">
        <v>2215</v>
      </c>
      <c r="C530" s="61" t="s">
        <v>2493</v>
      </c>
      <c r="D530" s="61" t="str">
        <f>Tabla15[[#This Row],[cedula]]&amp;Tabla15[[#This Row],[prog]]&amp;LEFT(Tabla15[[#This Row],[TIPO]],3)</f>
        <v>4022415755801FIJ</v>
      </c>
      <c r="E530" s="61" t="e">
        <f>_xlfn.XLOOKUP(Tabla15[[#This Row],[CODIGO]],#REF!,#REF!,_xlfn.XLOOKUP(Tabla15[[#This Row],[CODIGO]],Tabla20[CODIGO],Tabla20[nombre],"BUSCAR"))</f>
        <v>#REF!</v>
      </c>
      <c r="F530" s="61" t="e">
        <f>_xlfn.XLOOKUP(Tabla15[[#This Row],[CODIGO]],#REF!,#REF!,_xlfn.XLOOKUP(Tabla15[[#This Row],[CODIGO]],Tabla20[CODIGO],Tabla20[cargo],"BUSCAR"))</f>
        <v>#REF!</v>
      </c>
      <c r="G530" s="110" t="e">
        <f>_xlfn.XLOOKUP(Tabla15[[#This Row],[cedula]],#REF!,#REF!,"X")</f>
        <v>#REF!</v>
      </c>
      <c r="H530" s="61" t="str">
        <f>_xlfn.XLOOKUP(Tabla15[[#This Row],[ctapresup]],TBLTIPO[cta],TBLTIPO[Tipo Empleado])</f>
        <v>FIJO</v>
      </c>
      <c r="I530" s="92">
        <f>_xlfn.XLOOKUP(Tabla15[[#This Row],[cedula]],TCARRERA[CEDULA],TCARRERA[CATEGORIA DEL SERVIDOR],0)</f>
        <v>0</v>
      </c>
      <c r="J5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0" s="61" t="e">
        <f>IF(ISTEXT(Tabla15[[#This Row],[CARRERA]]),Tabla15[[#This Row],[CARRERA]],Tabla15[[#This Row],[STATUS_01]])</f>
        <v>#REF!</v>
      </c>
      <c r="L530" s="78">
        <f>_xlfn.XLOOKUP(Tabla15[[#This Row],[CODIGO]],Tabla20[CODIGO],Tabla20[sbruto])</f>
        <v>50000</v>
      </c>
      <c r="M530" s="79">
        <f>_xlfn.XLOOKUP(Tabla15[[#This Row],[CODIGO]],Tabla20[CODIGO],Tabla20[Otros Descuentos])</f>
        <v>25</v>
      </c>
      <c r="N530" s="78">
        <f>_xlfn.XLOOKUP(Tabla15[[#This Row],[CODIGO]],Tabla20[CODIGO],Tabla20[sneto])</f>
        <v>45166</v>
      </c>
      <c r="O530" s="78" t="str">
        <f>_xlfn.XLOOKUP(Tabla15[[#This Row],[CODIGO]],Tabla20[CODIGO],Tabla20[PERIODO])</f>
        <v>08-2023</v>
      </c>
      <c r="P530" s="41">
        <f>Tabla15[[#This Row],[sbruto]]-SUM(Tabla15[[#This Row],[ISR]:[AFP]])-Tabla15[[#This Row],[SNETO]]</f>
        <v>4809</v>
      </c>
      <c r="Q530" s="41">
        <f>_xlfn.XLOOKUP(Tabla15[[#This Row],[CODIGO]],Tabla20[CODIGO],Tabla20[ADP])</f>
        <v>0</v>
      </c>
      <c r="R530" s="61" t="str">
        <f>_xlfn.XLOOKUP(Tabla15[[#This Row],[cedula]],EMPXSEXO[NODOC],EMPXSEXO[GENERO])</f>
        <v>F</v>
      </c>
      <c r="S530" s="61" t="e">
        <f>_xlfn.XLOOKUP(Tabla15[[#This Row],[nomdepto2]],Tabla21[LUGAR],Tabla21[CODLUGAR])</f>
        <v>#REF!</v>
      </c>
      <c r="T530">
        <v>6</v>
      </c>
    </row>
    <row r="531" spans="1:20">
      <c r="A531" s="61" t="s">
        <v>2463</v>
      </c>
      <c r="B531" s="61" t="s">
        <v>1772</v>
      </c>
      <c r="C531" s="61" t="s">
        <v>2493</v>
      </c>
      <c r="D531" s="61" t="str">
        <f>Tabla15[[#This Row],[cedula]]&amp;Tabla15[[#This Row],[prog]]&amp;LEFT(Tabla15[[#This Row],[TIPO]],3)</f>
        <v>0010289347601FIJ</v>
      </c>
      <c r="E531" s="61" t="e">
        <f>_xlfn.XLOOKUP(Tabla15[[#This Row],[CODIGO]],#REF!,#REF!,_xlfn.XLOOKUP(Tabla15[[#This Row],[CODIGO]],Tabla20[CODIGO],Tabla20[nombre],"BUSCAR"))</f>
        <v>#REF!</v>
      </c>
      <c r="F531" s="61" t="e">
        <f>_xlfn.XLOOKUP(Tabla15[[#This Row],[CODIGO]],#REF!,#REF!,_xlfn.XLOOKUP(Tabla15[[#This Row],[CODIGO]],Tabla20[CODIGO],Tabla20[cargo],"BUSCAR"))</f>
        <v>#REF!</v>
      </c>
      <c r="G531" s="110" t="e">
        <f>_xlfn.XLOOKUP(Tabla15[[#This Row],[cedula]],#REF!,#REF!,"X")</f>
        <v>#REF!</v>
      </c>
      <c r="H531" s="61" t="str">
        <f>_xlfn.XLOOKUP(Tabla15[[#This Row],[ctapresup]],TBLTIPO[cta],TBLTIPO[Tipo Empleado])</f>
        <v>FIJO</v>
      </c>
      <c r="I531" s="92">
        <f>_xlfn.XLOOKUP(Tabla15[[#This Row],[cedula]],TCARRERA[CEDULA],TCARRERA[CATEGORIA DEL SERVIDOR],0)</f>
        <v>0</v>
      </c>
      <c r="J5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1" s="61" t="e">
        <f>IF(ISTEXT(Tabla15[[#This Row],[CARRERA]]),Tabla15[[#This Row],[CARRERA]],Tabla15[[#This Row],[STATUS_01]])</f>
        <v>#REF!</v>
      </c>
      <c r="L531" s="78">
        <f>_xlfn.XLOOKUP(Tabla15[[#This Row],[CODIGO]],Tabla20[CODIGO],Tabla20[sbruto])</f>
        <v>50000</v>
      </c>
      <c r="M531" s="82">
        <f>_xlfn.XLOOKUP(Tabla15[[#This Row],[CODIGO]],Tabla20[CODIGO],Tabla20[Otros Descuentos])</f>
        <v>25</v>
      </c>
      <c r="N531" s="78">
        <f>_xlfn.XLOOKUP(Tabla15[[#This Row],[CODIGO]],Tabla20[CODIGO],Tabla20[sneto])</f>
        <v>45166</v>
      </c>
      <c r="O531" s="78" t="str">
        <f>_xlfn.XLOOKUP(Tabla15[[#This Row],[CODIGO]],Tabla20[CODIGO],Tabla20[PERIODO])</f>
        <v>08-2023</v>
      </c>
      <c r="P531" s="41">
        <f>Tabla15[[#This Row],[sbruto]]-SUM(Tabla15[[#This Row],[ISR]:[AFP]])-Tabla15[[#This Row],[SNETO]]</f>
        <v>4809</v>
      </c>
      <c r="Q531" s="41">
        <f>_xlfn.XLOOKUP(Tabla15[[#This Row],[CODIGO]],Tabla20[CODIGO],Tabla20[ADP])</f>
        <v>0</v>
      </c>
      <c r="R531" s="61" t="str">
        <f>_xlfn.XLOOKUP(Tabla15[[#This Row],[cedula]],EMPXSEXO[NODOC],EMPXSEXO[GENERO])</f>
        <v>M</v>
      </c>
      <c r="S531" s="61" t="e">
        <f>_xlfn.XLOOKUP(Tabla15[[#This Row],[nomdepto2]],Tabla21[LUGAR],Tabla21[CODLUGAR])</f>
        <v>#REF!</v>
      </c>
      <c r="T531">
        <v>140</v>
      </c>
    </row>
    <row r="532" spans="1:20" hidden="1">
      <c r="A532" s="61" t="s">
        <v>2462</v>
      </c>
      <c r="B532" s="61" t="s">
        <v>2678</v>
      </c>
      <c r="C532" s="61" t="s">
        <v>2493</v>
      </c>
      <c r="D532" s="61" t="str">
        <f>Tabla15[[#This Row],[cedula]]&amp;Tabla15[[#This Row],[prog]]&amp;LEFT(Tabla15[[#This Row],[TIPO]],3)</f>
        <v>4022374417401TEM</v>
      </c>
      <c r="E532" s="61" t="e">
        <f>_xlfn.XLOOKUP(Tabla15[[#This Row],[CODIGO]],#REF!,#REF!,_xlfn.XLOOKUP(Tabla15[[#This Row],[CODIGO]],Tabla20[CODIGO],Tabla20[nombre],"BUSCAR"))</f>
        <v>#REF!</v>
      </c>
      <c r="F532" s="61" t="e">
        <f>_xlfn.XLOOKUP(Tabla15[[#This Row],[CODIGO]],#REF!,#REF!,_xlfn.XLOOKUP(Tabla15[[#This Row],[CODIGO]],Tabla20[CODIGO],Tabla20[cargo],"BUSCAR"))</f>
        <v>#REF!</v>
      </c>
      <c r="G532" s="110" t="e">
        <f>_xlfn.XLOOKUP(Tabla15[[#This Row],[cedula]],#REF!,#REF!,"X")</f>
        <v>#REF!</v>
      </c>
      <c r="H532" s="61" t="str">
        <f>_xlfn.XLOOKUP(Tabla15[[#This Row],[ctapresup]],TBLTIPO[cta],TBLTIPO[Tipo Empleado])</f>
        <v>TEMPORALES</v>
      </c>
      <c r="I532" s="92">
        <f>_xlfn.XLOOKUP(Tabla15[[#This Row],[cedula]],TCARRERA[CEDULA],TCARRERA[CATEGORIA DEL SERVIDOR],0)</f>
        <v>0</v>
      </c>
      <c r="J5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2" s="61" t="e">
        <f>IF(ISTEXT(Tabla15[[#This Row],[CARRERA]]),Tabla15[[#This Row],[CARRERA]],Tabla15[[#This Row],[STATUS_01]])</f>
        <v>#REF!</v>
      </c>
      <c r="L532" s="78">
        <f>_xlfn.XLOOKUP(Tabla15[[#This Row],[CODIGO]],Tabla20[CODIGO],Tabla20[sbruto])</f>
        <v>45000</v>
      </c>
      <c r="M532" s="79">
        <f>_xlfn.XLOOKUP(Tabla15[[#This Row],[CODIGO]],Tabla20[CODIGO],Tabla20[Otros Descuentos])</f>
        <v>25</v>
      </c>
      <c r="N532" s="78">
        <f>_xlfn.XLOOKUP(Tabla15[[#This Row],[CODIGO]],Tabla20[CODIGO],Tabla20[sneto])</f>
        <v>41167.17</v>
      </c>
      <c r="O532" s="78" t="str">
        <f>_xlfn.XLOOKUP(Tabla15[[#This Row],[CODIGO]],Tabla20[CODIGO],Tabla20[PERIODO])</f>
        <v>08-2023</v>
      </c>
      <c r="P532" s="41">
        <f>Tabla15[[#This Row],[sbruto]]-SUM(Tabla15[[#This Row],[ISR]:[AFP]])-Tabla15[[#This Row],[SNETO]]</f>
        <v>3807.8300000000017</v>
      </c>
      <c r="Q532" s="41">
        <f>_xlfn.XLOOKUP(Tabla15[[#This Row],[CODIGO]],Tabla20[CODIGO],Tabla20[ADP])</f>
        <v>0</v>
      </c>
      <c r="R532" s="61" t="str">
        <f>_xlfn.XLOOKUP(Tabla15[[#This Row],[cedula]],EMPXSEXO[NODOC],EMPXSEXO[GENERO])</f>
        <v>F</v>
      </c>
      <c r="S532" s="61" t="e">
        <f>_xlfn.XLOOKUP(Tabla15[[#This Row],[nomdepto2]],Tabla21[LUGAR],Tabla21[CODLUGAR])</f>
        <v>#REF!</v>
      </c>
      <c r="T532">
        <v>1114</v>
      </c>
    </row>
    <row r="533" spans="1:20">
      <c r="A533" s="61" t="s">
        <v>2463</v>
      </c>
      <c r="B533" s="61" t="s">
        <v>1736</v>
      </c>
      <c r="C533" s="61" t="s">
        <v>2493</v>
      </c>
      <c r="D533" s="61" t="str">
        <f>Tabla15[[#This Row],[cedula]]&amp;Tabla15[[#This Row],[prog]]&amp;LEFT(Tabla15[[#This Row],[TIPO]],3)</f>
        <v>0010010311801FIJ</v>
      </c>
      <c r="E533" s="61" t="e">
        <f>_xlfn.XLOOKUP(Tabla15[[#This Row],[CODIGO]],#REF!,#REF!,_xlfn.XLOOKUP(Tabla15[[#This Row],[CODIGO]],Tabla20[CODIGO],Tabla20[nombre],"BUSCAR"))</f>
        <v>#REF!</v>
      </c>
      <c r="F533" s="61" t="e">
        <f>_xlfn.XLOOKUP(Tabla15[[#This Row],[CODIGO]],#REF!,#REF!,_xlfn.XLOOKUP(Tabla15[[#This Row],[CODIGO]],Tabla20[CODIGO],Tabla20[cargo],"BUSCAR"))</f>
        <v>#REF!</v>
      </c>
      <c r="G533" s="110" t="e">
        <f>_xlfn.XLOOKUP(Tabla15[[#This Row],[cedula]],#REF!,#REF!,"X")</f>
        <v>#REF!</v>
      </c>
      <c r="H533" s="61" t="str">
        <f>_xlfn.XLOOKUP(Tabla15[[#This Row],[ctapresup]],TBLTIPO[cta],TBLTIPO[Tipo Empleado])</f>
        <v>FIJO</v>
      </c>
      <c r="I533" s="92">
        <f>_xlfn.XLOOKUP(Tabla15[[#This Row],[cedula]],TCARRERA[CEDULA],TCARRERA[CATEGORIA DEL SERVIDOR],0)</f>
        <v>0</v>
      </c>
      <c r="J5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3" s="61" t="e">
        <f>IF(ISTEXT(Tabla15[[#This Row],[CARRERA]]),Tabla15[[#This Row],[CARRERA]],Tabla15[[#This Row],[STATUS_01]])</f>
        <v>#REF!</v>
      </c>
      <c r="L533" s="78">
        <f>_xlfn.XLOOKUP(Tabla15[[#This Row],[CODIGO]],Tabla20[CODIGO],Tabla20[sbruto])</f>
        <v>45000</v>
      </c>
      <c r="M533" s="82">
        <f>_xlfn.XLOOKUP(Tabla15[[#This Row],[CODIGO]],Tabla20[CODIGO],Tabla20[Otros Descuentos])</f>
        <v>2721.94</v>
      </c>
      <c r="N533" s="78">
        <f>_xlfn.XLOOKUP(Tabla15[[#This Row],[CODIGO]],Tabla20[CODIGO],Tabla20[sneto])</f>
        <v>38470.230000000003</v>
      </c>
      <c r="O533" s="78" t="str">
        <f>_xlfn.XLOOKUP(Tabla15[[#This Row],[CODIGO]],Tabla20[CODIGO],Tabla20[PERIODO])</f>
        <v>08-2023</v>
      </c>
      <c r="P533" s="41">
        <f>Tabla15[[#This Row],[sbruto]]-SUM(Tabla15[[#This Row],[ISR]:[AFP]])-Tabla15[[#This Row],[SNETO]]</f>
        <v>3807.8299999999945</v>
      </c>
      <c r="Q533" s="41">
        <f>_xlfn.XLOOKUP(Tabla15[[#This Row],[CODIGO]],Tabla20[CODIGO],Tabla20[ADP])</f>
        <v>0</v>
      </c>
      <c r="R533" s="61" t="str">
        <f>_xlfn.XLOOKUP(Tabla15[[#This Row],[cedula]],EMPXSEXO[NODOC],EMPXSEXO[GENERO])</f>
        <v>M</v>
      </c>
      <c r="S533" s="61" t="e">
        <f>_xlfn.XLOOKUP(Tabla15[[#This Row],[nomdepto2]],Tabla21[LUGAR],Tabla21[CODLUGAR])</f>
        <v>#REF!</v>
      </c>
      <c r="T533">
        <v>65</v>
      </c>
    </row>
    <row r="534" spans="1:20">
      <c r="A534" s="61" t="s">
        <v>2463</v>
      </c>
      <c r="B534" s="61" t="s">
        <v>1781</v>
      </c>
      <c r="C534" s="61" t="s">
        <v>2493</v>
      </c>
      <c r="D534" s="61" t="str">
        <f>Tabla15[[#This Row],[cedula]]&amp;Tabla15[[#This Row],[prog]]&amp;LEFT(Tabla15[[#This Row],[TIPO]],3)</f>
        <v>0470188754101FIJ</v>
      </c>
      <c r="E534" s="61" t="e">
        <f>_xlfn.XLOOKUP(Tabla15[[#This Row],[CODIGO]],#REF!,#REF!,_xlfn.XLOOKUP(Tabla15[[#This Row],[CODIGO]],Tabla20[CODIGO],Tabla20[nombre],"BUSCAR"))</f>
        <v>#REF!</v>
      </c>
      <c r="F534" s="61" t="e">
        <f>_xlfn.XLOOKUP(Tabla15[[#This Row],[CODIGO]],#REF!,#REF!,_xlfn.XLOOKUP(Tabla15[[#This Row],[CODIGO]],Tabla20[CODIGO],Tabla20[cargo],"BUSCAR"))</f>
        <v>#REF!</v>
      </c>
      <c r="G534" s="110" t="e">
        <f>_xlfn.XLOOKUP(Tabla15[[#This Row],[cedula]],#REF!,#REF!,"X")</f>
        <v>#REF!</v>
      </c>
      <c r="H534" s="61" t="str">
        <f>_xlfn.XLOOKUP(Tabla15[[#This Row],[ctapresup]],TBLTIPO[cta],TBLTIPO[Tipo Empleado])</f>
        <v>FIJO</v>
      </c>
      <c r="I534" s="92">
        <f>_xlfn.XLOOKUP(Tabla15[[#This Row],[cedula]],TCARRERA[CEDULA],TCARRERA[CATEGORIA DEL SERVIDOR],0)</f>
        <v>0</v>
      </c>
      <c r="J5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4" s="61" t="e">
        <f>IF(ISTEXT(Tabla15[[#This Row],[CARRERA]]),Tabla15[[#This Row],[CARRERA]],Tabla15[[#This Row],[STATUS_01]])</f>
        <v>#REF!</v>
      </c>
      <c r="L534" s="78">
        <f>_xlfn.XLOOKUP(Tabla15[[#This Row],[CODIGO]],Tabla20[CODIGO],Tabla20[sbruto])</f>
        <v>45000</v>
      </c>
      <c r="M534" s="82">
        <f>_xlfn.XLOOKUP(Tabla15[[#This Row],[CODIGO]],Tabla20[CODIGO],Tabla20[Otros Descuentos])</f>
        <v>25</v>
      </c>
      <c r="N534" s="81">
        <f>_xlfn.XLOOKUP(Tabla15[[#This Row],[CODIGO]],Tabla20[CODIGO],Tabla20[sneto])</f>
        <v>41167.17</v>
      </c>
      <c r="O534" s="81" t="str">
        <f>_xlfn.XLOOKUP(Tabla15[[#This Row],[CODIGO]],Tabla20[CODIGO],Tabla20[PERIODO])</f>
        <v>08-2023</v>
      </c>
      <c r="P534" s="41">
        <f>Tabla15[[#This Row],[sbruto]]-SUM(Tabla15[[#This Row],[ISR]:[AFP]])-Tabla15[[#This Row],[SNETO]]</f>
        <v>3807.8300000000017</v>
      </c>
      <c r="Q534" s="41">
        <f>_xlfn.XLOOKUP(Tabla15[[#This Row],[CODIGO]],Tabla20[CODIGO],Tabla20[ADP])</f>
        <v>0</v>
      </c>
      <c r="R534" s="61" t="str">
        <f>_xlfn.XLOOKUP(Tabla15[[#This Row],[cedula]],EMPXSEXO[NODOC],EMPXSEXO[GENERO])</f>
        <v>M</v>
      </c>
      <c r="S534" s="61" t="e">
        <f>_xlfn.XLOOKUP(Tabla15[[#This Row],[nomdepto2]],Tabla21[LUGAR],Tabla21[CODLUGAR])</f>
        <v>#REF!</v>
      </c>
      <c r="T534">
        <v>152</v>
      </c>
    </row>
    <row r="535" spans="1:20">
      <c r="A535" s="61" t="s">
        <v>2463</v>
      </c>
      <c r="B535" s="61" t="s">
        <v>1797</v>
      </c>
      <c r="C535" s="61" t="s">
        <v>2493</v>
      </c>
      <c r="D535" s="61" t="str">
        <f>Tabla15[[#This Row],[cedula]]&amp;Tabla15[[#This Row],[prog]]&amp;LEFT(Tabla15[[#This Row],[TIPO]],3)</f>
        <v>4022016653801FIJ</v>
      </c>
      <c r="E535" s="61" t="e">
        <f>_xlfn.XLOOKUP(Tabla15[[#This Row],[CODIGO]],#REF!,#REF!,_xlfn.XLOOKUP(Tabla15[[#This Row],[CODIGO]],Tabla20[CODIGO],Tabla20[nombre],"BUSCAR"))</f>
        <v>#REF!</v>
      </c>
      <c r="F535" s="61" t="e">
        <f>_xlfn.XLOOKUP(Tabla15[[#This Row],[CODIGO]],#REF!,#REF!,_xlfn.XLOOKUP(Tabla15[[#This Row],[CODIGO]],Tabla20[CODIGO],Tabla20[cargo],"BUSCAR"))</f>
        <v>#REF!</v>
      </c>
      <c r="G535" s="110" t="e">
        <f>_xlfn.XLOOKUP(Tabla15[[#This Row],[cedula]],#REF!,#REF!,"X")</f>
        <v>#REF!</v>
      </c>
      <c r="H535" s="61" t="str">
        <f>_xlfn.XLOOKUP(Tabla15[[#This Row],[ctapresup]],TBLTIPO[cta],TBLTIPO[Tipo Empleado])</f>
        <v>FIJO</v>
      </c>
      <c r="I535" s="92">
        <f>_xlfn.XLOOKUP(Tabla15[[#This Row],[cedula]],TCARRERA[CEDULA],TCARRERA[CATEGORIA DEL SERVIDOR],0)</f>
        <v>0</v>
      </c>
      <c r="J5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5" s="61" t="e">
        <f>IF(ISTEXT(Tabla15[[#This Row],[CARRERA]]),Tabla15[[#This Row],[CARRERA]],Tabla15[[#This Row],[STATUS_01]])</f>
        <v>#REF!</v>
      </c>
      <c r="L535" s="78">
        <f>_xlfn.XLOOKUP(Tabla15[[#This Row],[CODIGO]],Tabla20[CODIGO],Tabla20[sbruto])</f>
        <v>45000</v>
      </c>
      <c r="M535" s="79">
        <f>_xlfn.XLOOKUP(Tabla15[[#This Row],[CODIGO]],Tabla20[CODIGO],Tabla20[Otros Descuentos])</f>
        <v>25</v>
      </c>
      <c r="N535" s="81">
        <f>_xlfn.XLOOKUP(Tabla15[[#This Row],[CODIGO]],Tabla20[CODIGO],Tabla20[sneto])</f>
        <v>41167.17</v>
      </c>
      <c r="O535" s="81" t="str">
        <f>_xlfn.XLOOKUP(Tabla15[[#This Row],[CODIGO]],Tabla20[CODIGO],Tabla20[PERIODO])</f>
        <v>08-2023</v>
      </c>
      <c r="P535" s="41">
        <f>Tabla15[[#This Row],[sbruto]]-SUM(Tabla15[[#This Row],[ISR]:[AFP]])-Tabla15[[#This Row],[SNETO]]</f>
        <v>3807.8300000000017</v>
      </c>
      <c r="Q535" s="41">
        <f>_xlfn.XLOOKUP(Tabla15[[#This Row],[CODIGO]],Tabla20[CODIGO],Tabla20[ADP])</f>
        <v>0</v>
      </c>
      <c r="R535" s="61" t="str">
        <f>_xlfn.XLOOKUP(Tabla15[[#This Row],[cedula]],EMPXSEXO[NODOC],EMPXSEXO[GENERO])</f>
        <v>M</v>
      </c>
      <c r="S535" s="61" t="e">
        <f>_xlfn.XLOOKUP(Tabla15[[#This Row],[nomdepto2]],Tabla21[LUGAR],Tabla21[CODLUGAR])</f>
        <v>#REF!</v>
      </c>
      <c r="T535">
        <v>172</v>
      </c>
    </row>
    <row r="536" spans="1:20">
      <c r="A536" s="61" t="s">
        <v>2463</v>
      </c>
      <c r="B536" s="61" t="s">
        <v>3014</v>
      </c>
      <c r="C536" s="61" t="s">
        <v>2493</v>
      </c>
      <c r="D536" s="61" t="str">
        <f>Tabla15[[#This Row],[cedula]]&amp;Tabla15[[#This Row],[prog]]&amp;LEFT(Tabla15[[#This Row],[TIPO]],3)</f>
        <v>0011778795201FIJ</v>
      </c>
      <c r="E536" s="61" t="e">
        <f>_xlfn.XLOOKUP(Tabla15[[#This Row],[CODIGO]],#REF!,#REF!,_xlfn.XLOOKUP(Tabla15[[#This Row],[CODIGO]],Tabla20[CODIGO],Tabla20[nombre],"BUSCAR"))</f>
        <v>#REF!</v>
      </c>
      <c r="F536" s="61" t="e">
        <f>_xlfn.XLOOKUP(Tabla15[[#This Row],[CODIGO]],#REF!,#REF!,_xlfn.XLOOKUP(Tabla15[[#This Row],[CODIGO]],Tabla20[CODIGO],Tabla20[cargo],"BUSCAR"))</f>
        <v>#REF!</v>
      </c>
      <c r="G536" s="110" t="e">
        <f>_xlfn.XLOOKUP(Tabla15[[#This Row],[cedula]],#REF!,#REF!,"X")</f>
        <v>#REF!</v>
      </c>
      <c r="H536" s="61" t="str">
        <f>_xlfn.XLOOKUP(Tabla15[[#This Row],[ctapresup]],TBLTIPO[cta],TBLTIPO[Tipo Empleado])</f>
        <v>FIJO</v>
      </c>
      <c r="I536" s="92">
        <f>_xlfn.XLOOKUP(Tabla15[[#This Row],[cedula]],TCARRERA[CEDULA],TCARRERA[CATEGORIA DEL SERVIDOR],0)</f>
        <v>0</v>
      </c>
      <c r="J5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6" s="61" t="e">
        <f>IF(ISTEXT(Tabla15[[#This Row],[CARRERA]]),Tabla15[[#This Row],[CARRERA]],Tabla15[[#This Row],[STATUS_01]])</f>
        <v>#REF!</v>
      </c>
      <c r="L536" s="78">
        <f>_xlfn.XLOOKUP(Tabla15[[#This Row],[CODIGO]],Tabla20[CODIGO],Tabla20[sbruto])</f>
        <v>45000</v>
      </c>
      <c r="M536" s="82">
        <f>_xlfn.XLOOKUP(Tabla15[[#This Row],[CODIGO]],Tabla20[CODIGO],Tabla20[Otros Descuentos])</f>
        <v>25</v>
      </c>
      <c r="N536" s="81">
        <f>_xlfn.XLOOKUP(Tabla15[[#This Row],[CODIGO]],Tabla20[CODIGO],Tabla20[sneto])</f>
        <v>41167.17</v>
      </c>
      <c r="O536" s="81" t="str">
        <f>_xlfn.XLOOKUP(Tabla15[[#This Row],[CODIGO]],Tabla20[CODIGO],Tabla20[PERIODO])</f>
        <v>08-2023</v>
      </c>
      <c r="P536" s="41">
        <f>Tabla15[[#This Row],[sbruto]]-SUM(Tabla15[[#This Row],[ISR]:[AFP]])-Tabla15[[#This Row],[SNETO]]</f>
        <v>3807.8300000000017</v>
      </c>
      <c r="Q536" s="41">
        <f>_xlfn.XLOOKUP(Tabla15[[#This Row],[CODIGO]],Tabla20[CODIGO],Tabla20[ADP])</f>
        <v>0</v>
      </c>
      <c r="R536" s="61" t="str">
        <f>_xlfn.XLOOKUP(Tabla15[[#This Row],[cedula]],EMPXSEXO[NODOC],EMPXSEXO[GENERO])</f>
        <v>F</v>
      </c>
      <c r="S536" s="61" t="e">
        <f>_xlfn.XLOOKUP(Tabla15[[#This Row],[nomdepto2]],Tabla21[LUGAR],Tabla21[CODLUGAR])</f>
        <v>#REF!</v>
      </c>
      <c r="T536">
        <v>187</v>
      </c>
    </row>
    <row r="537" spans="1:20">
      <c r="A537" s="61" t="s">
        <v>2463</v>
      </c>
      <c r="B537" s="61" t="s">
        <v>3025</v>
      </c>
      <c r="C537" s="61" t="s">
        <v>2493</v>
      </c>
      <c r="D537" s="61" t="str">
        <f>Tabla15[[#This Row],[cedula]]&amp;Tabla15[[#This Row],[prog]]&amp;LEFT(Tabla15[[#This Row],[TIPO]],3)</f>
        <v>2230156619001FIJ</v>
      </c>
      <c r="E537" s="61" t="e">
        <f>_xlfn.XLOOKUP(Tabla15[[#This Row],[CODIGO]],#REF!,#REF!,_xlfn.XLOOKUP(Tabla15[[#This Row],[CODIGO]],Tabla20[CODIGO],Tabla20[nombre],"BUSCAR"))</f>
        <v>#REF!</v>
      </c>
      <c r="F537" s="61" t="e">
        <f>_xlfn.XLOOKUP(Tabla15[[#This Row],[CODIGO]],#REF!,#REF!,_xlfn.XLOOKUP(Tabla15[[#This Row],[CODIGO]],Tabla20[CODIGO],Tabla20[cargo],"BUSCAR"))</f>
        <v>#REF!</v>
      </c>
      <c r="G537" s="110" t="e">
        <f>_xlfn.XLOOKUP(Tabla15[[#This Row],[cedula]],#REF!,#REF!,"X")</f>
        <v>#REF!</v>
      </c>
      <c r="H537" s="61" t="str">
        <f>_xlfn.XLOOKUP(Tabla15[[#This Row],[ctapresup]],TBLTIPO[cta],TBLTIPO[Tipo Empleado])</f>
        <v>FIJO</v>
      </c>
      <c r="I537" s="92">
        <f>_xlfn.XLOOKUP(Tabla15[[#This Row],[cedula]],TCARRERA[CEDULA],TCARRERA[CATEGORIA DEL SERVIDOR],0)</f>
        <v>0</v>
      </c>
      <c r="J5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7" s="61" t="e">
        <f>IF(ISTEXT(Tabla15[[#This Row],[CARRERA]]),Tabla15[[#This Row],[CARRERA]],Tabla15[[#This Row],[STATUS_01]])</f>
        <v>#REF!</v>
      </c>
      <c r="L537" s="78" t="e">
        <f>_xlfn.XLOOKUP(Tabla15[[#This Row],[CODIGO]],Tabla20[CODIGO],Tabla20[sbruto])</f>
        <v>#N/A</v>
      </c>
      <c r="M537" s="82" t="e">
        <f>_xlfn.XLOOKUP(Tabla15[[#This Row],[CODIGO]],Tabla20[CODIGO],Tabla20[Otros Descuentos])</f>
        <v>#N/A</v>
      </c>
      <c r="N537" s="81" t="e">
        <f>_xlfn.XLOOKUP(Tabla15[[#This Row],[CODIGO]],Tabla20[CODIGO],Tabla20[sneto])</f>
        <v>#N/A</v>
      </c>
      <c r="O537" s="81" t="e">
        <f>_xlfn.XLOOKUP(Tabla15[[#This Row],[CODIGO]],Tabla20[CODIGO],Tabla20[PERIODO])</f>
        <v>#N/A</v>
      </c>
      <c r="P537" s="41" t="e">
        <f>Tabla15[[#This Row],[sbruto]]-SUM(Tabla15[[#This Row],[ISR]:[AFP]])-Tabla15[[#This Row],[SNETO]]</f>
        <v>#N/A</v>
      </c>
      <c r="Q537" s="41" t="e">
        <f>_xlfn.XLOOKUP(Tabla15[[#This Row],[CODIGO]],Tabla20[CODIGO],Tabla20[ADP])</f>
        <v>#N/A</v>
      </c>
      <c r="R537" s="61" t="str">
        <f>_xlfn.XLOOKUP(Tabla15[[#This Row],[cedula]],EMPXSEXO[NODOC],EMPXSEXO[GENERO])</f>
        <v>F</v>
      </c>
      <c r="S537" s="61" t="e">
        <f>_xlfn.XLOOKUP(Tabla15[[#This Row],[nomdepto2]],Tabla21[LUGAR],Tabla21[CODLUGAR])</f>
        <v>#REF!</v>
      </c>
      <c r="T537">
        <v>289</v>
      </c>
    </row>
    <row r="538" spans="1:20">
      <c r="A538" s="61" t="s">
        <v>2463</v>
      </c>
      <c r="B538" s="61" t="s">
        <v>1743</v>
      </c>
      <c r="C538" s="61" t="s">
        <v>2493</v>
      </c>
      <c r="D538" s="61" t="str">
        <f>Tabla15[[#This Row],[cedula]]&amp;Tabla15[[#This Row],[prog]]&amp;LEFT(Tabla15[[#This Row],[TIPO]],3)</f>
        <v>0960026061701FIJ</v>
      </c>
      <c r="E538" s="61" t="e">
        <f>_xlfn.XLOOKUP(Tabla15[[#This Row],[CODIGO]],#REF!,#REF!,_xlfn.XLOOKUP(Tabla15[[#This Row],[CODIGO]],Tabla20[CODIGO],Tabla20[nombre],"BUSCAR"))</f>
        <v>#REF!</v>
      </c>
      <c r="F538" s="61" t="e">
        <f>_xlfn.XLOOKUP(Tabla15[[#This Row],[CODIGO]],#REF!,#REF!,_xlfn.XLOOKUP(Tabla15[[#This Row],[CODIGO]],Tabla20[CODIGO],Tabla20[cargo],"BUSCAR"))</f>
        <v>#REF!</v>
      </c>
      <c r="G538" s="110" t="e">
        <f>_xlfn.XLOOKUP(Tabla15[[#This Row],[cedula]],#REF!,#REF!,"X")</f>
        <v>#REF!</v>
      </c>
      <c r="H538" s="61" t="str">
        <f>_xlfn.XLOOKUP(Tabla15[[#This Row],[ctapresup]],TBLTIPO[cta],TBLTIPO[Tipo Empleado])</f>
        <v>FIJO</v>
      </c>
      <c r="I538" s="92">
        <f>_xlfn.XLOOKUP(Tabla15[[#This Row],[cedula]],TCARRERA[CEDULA],TCARRERA[CATEGORIA DEL SERVIDOR],0)</f>
        <v>0</v>
      </c>
      <c r="J5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8" s="61" t="e">
        <f>IF(ISTEXT(Tabla15[[#This Row],[CARRERA]]),Tabla15[[#This Row],[CARRERA]],Tabla15[[#This Row],[STATUS_01]])</f>
        <v>#REF!</v>
      </c>
      <c r="L538" s="78">
        <f>_xlfn.XLOOKUP(Tabla15[[#This Row],[CODIGO]],Tabla20[CODIGO],Tabla20[sbruto])</f>
        <v>40000</v>
      </c>
      <c r="M538" s="79">
        <f>_xlfn.XLOOKUP(Tabla15[[#This Row],[CODIGO]],Tabla20[CODIGO],Tabla20[Otros Descuentos])</f>
        <v>25</v>
      </c>
      <c r="N538" s="78">
        <f>_xlfn.XLOOKUP(Tabla15[[#This Row],[CODIGO]],Tabla20[CODIGO],Tabla20[sneto])</f>
        <v>37168.35</v>
      </c>
      <c r="O538" s="78" t="str">
        <f>_xlfn.XLOOKUP(Tabla15[[#This Row],[CODIGO]],Tabla20[CODIGO],Tabla20[PERIODO])</f>
        <v>08-2023</v>
      </c>
      <c r="P538" s="41">
        <f>Tabla15[[#This Row],[sbruto]]-SUM(Tabla15[[#This Row],[ISR]:[AFP]])-Tabla15[[#This Row],[SNETO]]</f>
        <v>2806.6500000000015</v>
      </c>
      <c r="Q538" s="41">
        <f>_xlfn.XLOOKUP(Tabla15[[#This Row],[CODIGO]],Tabla20[CODIGO],Tabla20[ADP])</f>
        <v>0</v>
      </c>
      <c r="R538" s="61" t="str">
        <f>_xlfn.XLOOKUP(Tabla15[[#This Row],[cedula]],EMPXSEXO[NODOC],EMPXSEXO[GENERO])</f>
        <v>F</v>
      </c>
      <c r="S538" s="61" t="e">
        <f>_xlfn.XLOOKUP(Tabla15[[#This Row],[nomdepto2]],Tabla21[LUGAR],Tabla21[CODLUGAR])</f>
        <v>#REF!</v>
      </c>
      <c r="T538">
        <v>76</v>
      </c>
    </row>
    <row r="539" spans="1:20">
      <c r="A539" s="61" t="s">
        <v>2463</v>
      </c>
      <c r="B539" s="61" t="s">
        <v>1092</v>
      </c>
      <c r="C539" s="61" t="s">
        <v>2493</v>
      </c>
      <c r="D539" s="61" t="str">
        <f>Tabla15[[#This Row],[cedula]]&amp;Tabla15[[#This Row],[prog]]&amp;LEFT(Tabla15[[#This Row],[TIPO]],3)</f>
        <v>0010302212501FIJ</v>
      </c>
      <c r="E539" s="61" t="e">
        <f>_xlfn.XLOOKUP(Tabla15[[#This Row],[CODIGO]],#REF!,#REF!,_xlfn.XLOOKUP(Tabla15[[#This Row],[CODIGO]],Tabla20[CODIGO],Tabla20[nombre],"BUSCAR"))</f>
        <v>#REF!</v>
      </c>
      <c r="F539" s="61" t="e">
        <f>_xlfn.XLOOKUP(Tabla15[[#This Row],[CODIGO]],#REF!,#REF!,_xlfn.XLOOKUP(Tabla15[[#This Row],[CODIGO]],Tabla20[CODIGO],Tabla20[cargo],"BUSCAR"))</f>
        <v>#REF!</v>
      </c>
      <c r="G539" s="110" t="e">
        <f>_xlfn.XLOOKUP(Tabla15[[#This Row],[cedula]],#REF!,#REF!,"X")</f>
        <v>#REF!</v>
      </c>
      <c r="H539" s="61" t="str">
        <f>_xlfn.XLOOKUP(Tabla15[[#This Row],[ctapresup]],TBLTIPO[cta],TBLTIPO[Tipo Empleado])</f>
        <v>FIJO</v>
      </c>
      <c r="I539" s="92" t="str">
        <f>_xlfn.XLOOKUP(Tabla15[[#This Row],[cedula]],TCARRERA[CEDULA],TCARRERA[CATEGORIA DEL SERVIDOR],0)</f>
        <v>CARRERA ADMINISTRATIVA</v>
      </c>
      <c r="J5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39" s="61" t="str">
        <f>IF(ISTEXT(Tabla15[[#This Row],[CARRERA]]),Tabla15[[#This Row],[CARRERA]],Tabla15[[#This Row],[STATUS_01]])</f>
        <v>CARRERA ADMINISTRATIVA</v>
      </c>
      <c r="L539" s="78">
        <f>_xlfn.XLOOKUP(Tabla15[[#This Row],[CODIGO]],Tabla20[CODIGO],Tabla20[sbruto])</f>
        <v>40000</v>
      </c>
      <c r="M539" s="82">
        <f>_xlfn.XLOOKUP(Tabla15[[#This Row],[CODIGO]],Tabla20[CODIGO],Tabla20[Otros Descuentos])</f>
        <v>3321</v>
      </c>
      <c r="N539" s="78">
        <f>_xlfn.XLOOKUP(Tabla15[[#This Row],[CODIGO]],Tabla20[CODIGO],Tabla20[sneto])</f>
        <v>33872.35</v>
      </c>
      <c r="O539" s="78" t="str">
        <f>_xlfn.XLOOKUP(Tabla15[[#This Row],[CODIGO]],Tabla20[CODIGO],Tabla20[PERIODO])</f>
        <v>08-2023</v>
      </c>
      <c r="P539" s="41">
        <f>Tabla15[[#This Row],[sbruto]]-SUM(Tabla15[[#This Row],[ISR]:[AFP]])-Tabla15[[#This Row],[SNETO]]</f>
        <v>2806.6500000000015</v>
      </c>
      <c r="Q539" s="41">
        <f>_xlfn.XLOOKUP(Tabla15[[#This Row],[CODIGO]],Tabla20[CODIGO],Tabla20[ADP])</f>
        <v>0</v>
      </c>
      <c r="R539" s="61" t="str">
        <f>_xlfn.XLOOKUP(Tabla15[[#This Row],[cedula]],EMPXSEXO[NODOC],EMPXSEXO[GENERO])</f>
        <v>M</v>
      </c>
      <c r="S539" s="61" t="e">
        <f>_xlfn.XLOOKUP(Tabla15[[#This Row],[nomdepto2]],Tabla21[LUGAR],Tabla21[CODLUGAR])</f>
        <v>#REF!</v>
      </c>
      <c r="T539">
        <v>121</v>
      </c>
    </row>
    <row r="540" spans="1:20">
      <c r="A540" s="61" t="s">
        <v>2463</v>
      </c>
      <c r="B540" s="61" t="s">
        <v>1843</v>
      </c>
      <c r="C540" s="61" t="s">
        <v>2493</v>
      </c>
      <c r="D540" s="61" t="str">
        <f>Tabla15[[#This Row],[cedula]]&amp;Tabla15[[#This Row],[prog]]&amp;LEFT(Tabla15[[#This Row],[TIPO]],3)</f>
        <v>4022448906801FIJ</v>
      </c>
      <c r="E540" s="61" t="e">
        <f>_xlfn.XLOOKUP(Tabla15[[#This Row],[CODIGO]],#REF!,#REF!,_xlfn.XLOOKUP(Tabla15[[#This Row],[CODIGO]],Tabla20[CODIGO],Tabla20[nombre],"BUSCAR"))</f>
        <v>#REF!</v>
      </c>
      <c r="F540" s="61" t="e">
        <f>_xlfn.XLOOKUP(Tabla15[[#This Row],[CODIGO]],#REF!,#REF!,_xlfn.XLOOKUP(Tabla15[[#This Row],[CODIGO]],Tabla20[CODIGO],Tabla20[cargo],"BUSCAR"))</f>
        <v>#REF!</v>
      </c>
      <c r="G540" s="110" t="e">
        <f>_xlfn.XLOOKUP(Tabla15[[#This Row],[cedula]],#REF!,#REF!,"X")</f>
        <v>#REF!</v>
      </c>
      <c r="H540" s="61" t="str">
        <f>_xlfn.XLOOKUP(Tabla15[[#This Row],[ctapresup]],TBLTIPO[cta],TBLTIPO[Tipo Empleado])</f>
        <v>FIJO</v>
      </c>
      <c r="I540" s="92">
        <f>_xlfn.XLOOKUP(Tabla15[[#This Row],[cedula]],TCARRERA[CEDULA],TCARRERA[CATEGORIA DEL SERVIDOR],0)</f>
        <v>0</v>
      </c>
      <c r="J5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0" s="61" t="e">
        <f>IF(ISTEXT(Tabla15[[#This Row],[CARRERA]]),Tabla15[[#This Row],[CARRERA]],Tabla15[[#This Row],[STATUS_01]])</f>
        <v>#REF!</v>
      </c>
      <c r="L540" s="78">
        <f>_xlfn.XLOOKUP(Tabla15[[#This Row],[CODIGO]],Tabla20[CODIGO],Tabla20[sbruto])</f>
        <v>40000</v>
      </c>
      <c r="M540" s="82">
        <f>_xlfn.XLOOKUP(Tabla15[[#This Row],[CODIGO]],Tabla20[CODIGO],Tabla20[Otros Descuentos])</f>
        <v>25</v>
      </c>
      <c r="N540" s="78">
        <f>_xlfn.XLOOKUP(Tabla15[[#This Row],[CODIGO]],Tabla20[CODIGO],Tabla20[sneto])</f>
        <v>37168.35</v>
      </c>
      <c r="O540" s="78" t="str">
        <f>_xlfn.XLOOKUP(Tabla15[[#This Row],[CODIGO]],Tabla20[CODIGO],Tabla20[PERIODO])</f>
        <v>08-2023</v>
      </c>
      <c r="P540" s="41">
        <f>Tabla15[[#This Row],[sbruto]]-SUM(Tabla15[[#This Row],[ISR]:[AFP]])-Tabla15[[#This Row],[SNETO]]</f>
        <v>2806.6500000000015</v>
      </c>
      <c r="Q540" s="41">
        <f>_xlfn.XLOOKUP(Tabla15[[#This Row],[CODIGO]],Tabla20[CODIGO],Tabla20[ADP])</f>
        <v>0</v>
      </c>
      <c r="R540" s="61" t="str">
        <f>_xlfn.XLOOKUP(Tabla15[[#This Row],[cedula]],EMPXSEXO[NODOC],EMPXSEXO[GENERO])</f>
        <v>M</v>
      </c>
      <c r="S540" s="61" t="e">
        <f>_xlfn.XLOOKUP(Tabla15[[#This Row],[nomdepto2]],Tabla21[LUGAR],Tabla21[CODLUGAR])</f>
        <v>#REF!</v>
      </c>
      <c r="T540">
        <v>256</v>
      </c>
    </row>
    <row r="541" spans="1:20">
      <c r="A541" s="61" t="s">
        <v>2463</v>
      </c>
      <c r="B541" s="61" t="s">
        <v>1803</v>
      </c>
      <c r="C541" s="61" t="s">
        <v>2493</v>
      </c>
      <c r="D541" s="61" t="str">
        <f>Tabla15[[#This Row],[cedula]]&amp;Tabla15[[#This Row],[prog]]&amp;LEFT(Tabla15[[#This Row],[TIPO]],3)</f>
        <v>4021537611801FIJ</v>
      </c>
      <c r="E541" s="61" t="e">
        <f>_xlfn.XLOOKUP(Tabla15[[#This Row],[CODIGO]],#REF!,#REF!,_xlfn.XLOOKUP(Tabla15[[#This Row],[CODIGO]],Tabla20[CODIGO],Tabla20[nombre],"BUSCAR"))</f>
        <v>#REF!</v>
      </c>
      <c r="F541" s="61" t="e">
        <f>_xlfn.XLOOKUP(Tabla15[[#This Row],[CODIGO]],#REF!,#REF!,_xlfn.XLOOKUP(Tabla15[[#This Row],[CODIGO]],Tabla20[CODIGO],Tabla20[cargo],"BUSCAR"))</f>
        <v>#REF!</v>
      </c>
      <c r="G541" s="110" t="e">
        <f>_xlfn.XLOOKUP(Tabla15[[#This Row],[cedula]],#REF!,#REF!,"X")</f>
        <v>#REF!</v>
      </c>
      <c r="H541" s="61" t="str">
        <f>_xlfn.XLOOKUP(Tabla15[[#This Row],[ctapresup]],TBLTIPO[cta],TBLTIPO[Tipo Empleado])</f>
        <v>FIJO</v>
      </c>
      <c r="I541" s="92">
        <f>_xlfn.XLOOKUP(Tabla15[[#This Row],[cedula]],TCARRERA[CEDULA],TCARRERA[CATEGORIA DEL SERVIDOR],0)</f>
        <v>0</v>
      </c>
      <c r="J5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1" s="61" t="e">
        <f>IF(ISTEXT(Tabla15[[#This Row],[CARRERA]]),Tabla15[[#This Row],[CARRERA]],Tabla15[[#This Row],[STATUS_01]])</f>
        <v>#REF!</v>
      </c>
      <c r="L541" s="78">
        <f>_xlfn.XLOOKUP(Tabla15[[#This Row],[CODIGO]],Tabla20[CODIGO],Tabla20[sbruto])</f>
        <v>35000</v>
      </c>
      <c r="M541" s="82">
        <f>_xlfn.XLOOKUP(Tabla15[[#This Row],[CODIGO]],Tabla20[CODIGO],Tabla20[Otros Descuentos])</f>
        <v>25</v>
      </c>
      <c r="N541" s="78">
        <f>_xlfn.XLOOKUP(Tabla15[[#This Row],[CODIGO]],Tabla20[CODIGO],Tabla20[sneto])</f>
        <v>32906.5</v>
      </c>
      <c r="O541" s="78" t="str">
        <f>_xlfn.XLOOKUP(Tabla15[[#This Row],[CODIGO]],Tabla20[CODIGO],Tabla20[PERIODO])</f>
        <v>08-2023</v>
      </c>
      <c r="P541" s="41">
        <f>Tabla15[[#This Row],[sbruto]]-SUM(Tabla15[[#This Row],[ISR]:[AFP]])-Tabla15[[#This Row],[SNETO]]</f>
        <v>2068.5</v>
      </c>
      <c r="Q541" s="41">
        <f>_xlfn.XLOOKUP(Tabla15[[#This Row],[CODIGO]],Tabla20[CODIGO],Tabla20[ADP])</f>
        <v>0</v>
      </c>
      <c r="R541" s="61" t="str">
        <f>_xlfn.XLOOKUP(Tabla15[[#This Row],[cedula]],EMPXSEXO[NODOC],EMPXSEXO[GENERO])</f>
        <v>M</v>
      </c>
      <c r="S541" s="61" t="e">
        <f>_xlfn.XLOOKUP(Tabla15[[#This Row],[nomdepto2]],Tabla21[LUGAR],Tabla21[CODLUGAR])</f>
        <v>#REF!</v>
      </c>
      <c r="T541">
        <v>184</v>
      </c>
    </row>
    <row r="542" spans="1:20">
      <c r="A542" s="61" t="s">
        <v>2463</v>
      </c>
      <c r="B542" s="61" t="s">
        <v>3609</v>
      </c>
      <c r="C542" s="61" t="s">
        <v>2493</v>
      </c>
      <c r="D542" s="61" t="str">
        <f>Tabla15[[#This Row],[cedula]]&amp;Tabla15[[#This Row],[prog]]&amp;LEFT(Tabla15[[#This Row],[TIPO]],3)</f>
        <v>4021417658401FIJ</v>
      </c>
      <c r="E542" s="61" t="e">
        <f>_xlfn.XLOOKUP(Tabla15[[#This Row],[CODIGO]],#REF!,#REF!,_xlfn.XLOOKUP(Tabla15[[#This Row],[CODIGO]],Tabla20[CODIGO],Tabla20[nombre],"BUSCAR"))</f>
        <v>#REF!</v>
      </c>
      <c r="F542" s="61" t="e">
        <f>_xlfn.XLOOKUP(Tabla15[[#This Row],[CODIGO]],#REF!,#REF!,_xlfn.XLOOKUP(Tabla15[[#This Row],[CODIGO]],Tabla20[CODIGO],Tabla20[cargo],"BUSCAR"))</f>
        <v>#REF!</v>
      </c>
      <c r="G542" s="110" t="e">
        <f>_xlfn.XLOOKUP(Tabla15[[#This Row],[cedula]],#REF!,#REF!,"X")</f>
        <v>#REF!</v>
      </c>
      <c r="H542" s="61" t="str">
        <f>_xlfn.XLOOKUP(Tabla15[[#This Row],[ctapresup]],TBLTIPO[cta],TBLTIPO[Tipo Empleado])</f>
        <v>FIJO</v>
      </c>
      <c r="I542" s="92">
        <f>_xlfn.XLOOKUP(Tabla15[[#This Row],[cedula]],TCARRERA[CEDULA],TCARRERA[CATEGORIA DEL SERVIDOR],0)</f>
        <v>0</v>
      </c>
      <c r="J54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2" s="61" t="e">
        <f>IF(ISTEXT(Tabla15[[#This Row],[CARRERA]]),Tabla15[[#This Row],[CARRERA]],Tabla15[[#This Row],[STATUS_01]])</f>
        <v>#REF!</v>
      </c>
      <c r="L542" s="78">
        <f>_xlfn.XLOOKUP(Tabla15[[#This Row],[CODIGO]],Tabla20[CODIGO],Tabla20[sbruto])</f>
        <v>35000</v>
      </c>
      <c r="M542" s="82">
        <f>_xlfn.XLOOKUP(Tabla15[[#This Row],[CODIGO]],Tabla20[CODIGO],Tabla20[Otros Descuentos])</f>
        <v>25</v>
      </c>
      <c r="N542" s="78">
        <f>_xlfn.XLOOKUP(Tabla15[[#This Row],[CODIGO]],Tabla20[CODIGO],Tabla20[sneto])</f>
        <v>32906.5</v>
      </c>
      <c r="O542" s="78" t="str">
        <f>_xlfn.XLOOKUP(Tabla15[[#This Row],[CODIGO]],Tabla20[CODIGO],Tabla20[PERIODO])</f>
        <v>08-2023</v>
      </c>
      <c r="P542" s="41">
        <f>Tabla15[[#This Row],[sbruto]]-SUM(Tabla15[[#This Row],[ISR]:[AFP]])-Tabla15[[#This Row],[SNETO]]</f>
        <v>2068.5</v>
      </c>
      <c r="Q542" s="41">
        <f>_xlfn.XLOOKUP(Tabla15[[#This Row],[CODIGO]],Tabla20[CODIGO],Tabla20[ADP])</f>
        <v>0</v>
      </c>
      <c r="R542" s="61" t="str">
        <f>_xlfn.XLOOKUP(Tabla15[[#This Row],[cedula]],EMPXSEXO[NODOC],EMPXSEXO[GENERO])</f>
        <v>M</v>
      </c>
      <c r="S542" s="61" t="e">
        <f>_xlfn.XLOOKUP(Tabla15[[#This Row],[nomdepto2]],Tabla21[LUGAR],Tabla21[CODLUGAR])</f>
        <v>#REF!</v>
      </c>
      <c r="T542">
        <v>188</v>
      </c>
    </row>
    <row r="543" spans="1:20">
      <c r="A543" s="61" t="s">
        <v>2463</v>
      </c>
      <c r="B543" s="61" t="s">
        <v>1750</v>
      </c>
      <c r="C543" s="61" t="s">
        <v>2493</v>
      </c>
      <c r="D543" s="61" t="str">
        <f>Tabla15[[#This Row],[cedula]]&amp;Tabla15[[#This Row],[prog]]&amp;LEFT(Tabla15[[#This Row],[TIPO]],3)</f>
        <v>0010391003001FIJ</v>
      </c>
      <c r="E543" s="61" t="e">
        <f>_xlfn.XLOOKUP(Tabla15[[#This Row],[CODIGO]],#REF!,#REF!,_xlfn.XLOOKUP(Tabla15[[#This Row],[CODIGO]],Tabla20[CODIGO],Tabla20[nombre],"BUSCAR"))</f>
        <v>#REF!</v>
      </c>
      <c r="F543" s="61" t="e">
        <f>_xlfn.XLOOKUP(Tabla15[[#This Row],[CODIGO]],#REF!,#REF!,_xlfn.XLOOKUP(Tabla15[[#This Row],[CODIGO]],Tabla20[CODIGO],Tabla20[cargo],"BUSCAR"))</f>
        <v>#REF!</v>
      </c>
      <c r="G543" s="110" t="e">
        <f>_xlfn.XLOOKUP(Tabla15[[#This Row],[cedula]],#REF!,#REF!,"X")</f>
        <v>#REF!</v>
      </c>
      <c r="H543" s="61" t="str">
        <f>_xlfn.XLOOKUP(Tabla15[[#This Row],[ctapresup]],TBLTIPO[cta],TBLTIPO[Tipo Empleado])</f>
        <v>FIJO</v>
      </c>
      <c r="I543" s="92">
        <f>_xlfn.XLOOKUP(Tabla15[[#This Row],[cedula]],TCARRERA[CEDULA],TCARRERA[CATEGORIA DEL SERVIDOR],0)</f>
        <v>0</v>
      </c>
      <c r="J54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3" s="61" t="e">
        <f>IF(ISTEXT(Tabla15[[#This Row],[CARRERA]]),Tabla15[[#This Row],[CARRERA]],Tabla15[[#This Row],[STATUS_01]])</f>
        <v>#REF!</v>
      </c>
      <c r="L543" s="78">
        <f>_xlfn.XLOOKUP(Tabla15[[#This Row],[CODIGO]],Tabla20[CODIGO],Tabla20[sbruto])</f>
        <v>31500</v>
      </c>
      <c r="M543" s="82">
        <f>_xlfn.XLOOKUP(Tabla15[[#This Row],[CODIGO]],Tabla20[CODIGO],Tabla20[Otros Descuentos])</f>
        <v>75</v>
      </c>
      <c r="N543" s="78">
        <f>_xlfn.XLOOKUP(Tabla15[[#This Row],[CODIGO]],Tabla20[CODIGO],Tabla20[sneto])</f>
        <v>29563.35</v>
      </c>
      <c r="O543" s="78" t="str">
        <f>_xlfn.XLOOKUP(Tabla15[[#This Row],[CODIGO]],Tabla20[CODIGO],Tabla20[PERIODO])</f>
        <v>08-2023</v>
      </c>
      <c r="P543" s="41">
        <f>Tabla15[[#This Row],[sbruto]]-SUM(Tabla15[[#This Row],[ISR]:[AFP]])-Tabla15[[#This Row],[SNETO]]</f>
        <v>1861.6500000000015</v>
      </c>
      <c r="Q543" s="41">
        <f>_xlfn.XLOOKUP(Tabla15[[#This Row],[CODIGO]],Tabla20[CODIGO],Tabla20[ADP])</f>
        <v>0</v>
      </c>
      <c r="R543" s="61" t="str">
        <f>_xlfn.XLOOKUP(Tabla15[[#This Row],[cedula]],EMPXSEXO[NODOC],EMPXSEXO[GENERO])</f>
        <v>M</v>
      </c>
      <c r="S543" s="61" t="e">
        <f>_xlfn.XLOOKUP(Tabla15[[#This Row],[nomdepto2]],Tabla21[LUGAR],Tabla21[CODLUGAR])</f>
        <v>#REF!</v>
      </c>
      <c r="T543">
        <v>91</v>
      </c>
    </row>
    <row r="544" spans="1:20">
      <c r="A544" s="61" t="s">
        <v>2463</v>
      </c>
      <c r="B544" s="61" t="s">
        <v>1738</v>
      </c>
      <c r="C544" s="61" t="s">
        <v>2493</v>
      </c>
      <c r="D544" s="61" t="str">
        <f>Tabla15[[#This Row],[cedula]]&amp;Tabla15[[#This Row],[prog]]&amp;LEFT(Tabla15[[#This Row],[TIPO]],3)</f>
        <v>4024293863301FIJ</v>
      </c>
      <c r="E544" s="61" t="e">
        <f>_xlfn.XLOOKUP(Tabla15[[#This Row],[CODIGO]],#REF!,#REF!,_xlfn.XLOOKUP(Tabla15[[#This Row],[CODIGO]],Tabla20[CODIGO],Tabla20[nombre],"BUSCAR"))</f>
        <v>#REF!</v>
      </c>
      <c r="F544" s="61" t="e">
        <f>_xlfn.XLOOKUP(Tabla15[[#This Row],[CODIGO]],#REF!,#REF!,_xlfn.XLOOKUP(Tabla15[[#This Row],[CODIGO]],Tabla20[CODIGO],Tabla20[cargo],"BUSCAR"))</f>
        <v>#REF!</v>
      </c>
      <c r="G544" s="110" t="e">
        <f>_xlfn.XLOOKUP(Tabla15[[#This Row],[cedula]],#REF!,#REF!,"X")</f>
        <v>#REF!</v>
      </c>
      <c r="H544" s="61" t="str">
        <f>_xlfn.XLOOKUP(Tabla15[[#This Row],[ctapresup]],TBLTIPO[cta],TBLTIPO[Tipo Empleado])</f>
        <v>FIJO</v>
      </c>
      <c r="I544" s="92">
        <f>_xlfn.XLOOKUP(Tabla15[[#This Row],[cedula]],TCARRERA[CEDULA],TCARRERA[CATEGORIA DEL SERVIDOR],0)</f>
        <v>0</v>
      </c>
      <c r="J5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4" s="61" t="e">
        <f>IF(ISTEXT(Tabla15[[#This Row],[CARRERA]]),Tabla15[[#This Row],[CARRERA]],Tabla15[[#This Row],[STATUS_01]])</f>
        <v>#REF!</v>
      </c>
      <c r="L544" s="78">
        <f>_xlfn.XLOOKUP(Tabla15[[#This Row],[CODIGO]],Tabla20[CODIGO],Tabla20[sbruto])</f>
        <v>30000</v>
      </c>
      <c r="M544" s="82">
        <f>_xlfn.XLOOKUP(Tabla15[[#This Row],[CODIGO]],Tabla20[CODIGO],Tabla20[Otros Descuentos])</f>
        <v>1602.45</v>
      </c>
      <c r="N544" s="78">
        <f>_xlfn.XLOOKUP(Tabla15[[#This Row],[CODIGO]],Tabla20[CODIGO],Tabla20[sneto])</f>
        <v>26624.55</v>
      </c>
      <c r="O544" s="78" t="str">
        <f>_xlfn.XLOOKUP(Tabla15[[#This Row],[CODIGO]],Tabla20[CODIGO],Tabla20[PERIODO])</f>
        <v>08-2023</v>
      </c>
      <c r="P544" s="41">
        <f>Tabla15[[#This Row],[sbruto]]-SUM(Tabla15[[#This Row],[ISR]:[AFP]])-Tabla15[[#This Row],[SNETO]]</f>
        <v>1773</v>
      </c>
      <c r="Q544" s="41">
        <f>_xlfn.XLOOKUP(Tabla15[[#This Row],[CODIGO]],Tabla20[CODIGO],Tabla20[ADP])</f>
        <v>0</v>
      </c>
      <c r="R544" s="61" t="str">
        <f>_xlfn.XLOOKUP(Tabla15[[#This Row],[cedula]],EMPXSEXO[NODOC],EMPXSEXO[GENERO])</f>
        <v>M</v>
      </c>
      <c r="S544" s="61" t="e">
        <f>_xlfn.XLOOKUP(Tabla15[[#This Row],[nomdepto2]],Tabla21[LUGAR],Tabla21[CODLUGAR])</f>
        <v>#REF!</v>
      </c>
      <c r="T544">
        <v>68</v>
      </c>
    </row>
    <row r="545" spans="1:20">
      <c r="A545" s="61" t="s">
        <v>2463</v>
      </c>
      <c r="B545" s="61" t="s">
        <v>1741</v>
      </c>
      <c r="C545" s="61" t="s">
        <v>2493</v>
      </c>
      <c r="D545" s="61" t="str">
        <f>Tabla15[[#This Row],[cedula]]&amp;Tabla15[[#This Row],[prog]]&amp;LEFT(Tabla15[[#This Row],[TIPO]],3)</f>
        <v>0340063594601FIJ</v>
      </c>
      <c r="E545" s="61" t="e">
        <f>_xlfn.XLOOKUP(Tabla15[[#This Row],[CODIGO]],#REF!,#REF!,_xlfn.XLOOKUP(Tabla15[[#This Row],[CODIGO]],Tabla20[CODIGO],Tabla20[nombre],"BUSCAR"))</f>
        <v>#REF!</v>
      </c>
      <c r="F545" s="61" t="e">
        <f>_xlfn.XLOOKUP(Tabla15[[#This Row],[CODIGO]],#REF!,#REF!,_xlfn.XLOOKUP(Tabla15[[#This Row],[CODIGO]],Tabla20[CODIGO],Tabla20[cargo],"BUSCAR"))</f>
        <v>#REF!</v>
      </c>
      <c r="G545" s="110" t="e">
        <f>_xlfn.XLOOKUP(Tabla15[[#This Row],[cedula]],#REF!,#REF!,"X")</f>
        <v>#REF!</v>
      </c>
      <c r="H545" s="61" t="str">
        <f>_xlfn.XLOOKUP(Tabla15[[#This Row],[ctapresup]],TBLTIPO[cta],TBLTIPO[Tipo Empleado])</f>
        <v>FIJO</v>
      </c>
      <c r="I545" s="92">
        <f>_xlfn.XLOOKUP(Tabla15[[#This Row],[cedula]],TCARRERA[CEDULA],TCARRERA[CATEGORIA DEL SERVIDOR],0)</f>
        <v>0</v>
      </c>
      <c r="J5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5" s="61" t="e">
        <f>IF(ISTEXT(Tabla15[[#This Row],[CARRERA]]),Tabla15[[#This Row],[CARRERA]],Tabla15[[#This Row],[STATUS_01]])</f>
        <v>#REF!</v>
      </c>
      <c r="L545" s="78">
        <f>_xlfn.XLOOKUP(Tabla15[[#This Row],[CODIGO]],Tabla20[CODIGO],Tabla20[sbruto])</f>
        <v>30000</v>
      </c>
      <c r="M545" s="82">
        <f>_xlfn.XLOOKUP(Tabla15[[#This Row],[CODIGO]],Tabla20[CODIGO],Tabla20[Otros Descuentos])</f>
        <v>25</v>
      </c>
      <c r="N545" s="78">
        <f>_xlfn.XLOOKUP(Tabla15[[#This Row],[CODIGO]],Tabla20[CODIGO],Tabla20[sneto])</f>
        <v>28202</v>
      </c>
      <c r="O545" s="78" t="str">
        <f>_xlfn.XLOOKUP(Tabla15[[#This Row],[CODIGO]],Tabla20[CODIGO],Tabla20[PERIODO])</f>
        <v>08-2023</v>
      </c>
      <c r="P545" s="41">
        <f>Tabla15[[#This Row],[sbruto]]-SUM(Tabla15[[#This Row],[ISR]:[AFP]])-Tabla15[[#This Row],[SNETO]]</f>
        <v>1773</v>
      </c>
      <c r="Q545" s="41">
        <f>_xlfn.XLOOKUP(Tabla15[[#This Row],[CODIGO]],Tabla20[CODIGO],Tabla20[ADP])</f>
        <v>0</v>
      </c>
      <c r="R545" s="61" t="str">
        <f>_xlfn.XLOOKUP(Tabla15[[#This Row],[cedula]],EMPXSEXO[NODOC],EMPXSEXO[GENERO])</f>
        <v>F</v>
      </c>
      <c r="S545" s="61" t="e">
        <f>_xlfn.XLOOKUP(Tabla15[[#This Row],[nomdepto2]],Tabla21[LUGAR],Tabla21[CODLUGAR])</f>
        <v>#REF!</v>
      </c>
      <c r="T545">
        <v>74</v>
      </c>
    </row>
    <row r="546" spans="1:20" hidden="1">
      <c r="A546" s="61" t="s">
        <v>2462</v>
      </c>
      <c r="B546" s="61" t="s">
        <v>2467</v>
      </c>
      <c r="C546" s="61" t="s">
        <v>2493</v>
      </c>
      <c r="D546" s="61" t="str">
        <f>Tabla15[[#This Row],[cedula]]&amp;Tabla15[[#This Row],[prog]]&amp;LEFT(Tabla15[[#This Row],[TIPO]],3)</f>
        <v>0011783781501TEM</v>
      </c>
      <c r="E546" s="61" t="e">
        <f>_xlfn.XLOOKUP(Tabla15[[#This Row],[CODIGO]],#REF!,#REF!,_xlfn.XLOOKUP(Tabla15[[#This Row],[CODIGO]],Tabla20[CODIGO],Tabla20[nombre],"BUSCAR"))</f>
        <v>#REF!</v>
      </c>
      <c r="F546" s="61" t="e">
        <f>_xlfn.XLOOKUP(Tabla15[[#This Row],[CODIGO]],#REF!,#REF!,_xlfn.XLOOKUP(Tabla15[[#This Row],[CODIGO]],Tabla20[CODIGO],Tabla20[cargo],"BUSCAR"))</f>
        <v>#REF!</v>
      </c>
      <c r="G546" s="110" t="e">
        <f>_xlfn.XLOOKUP(Tabla15[[#This Row],[cedula]],#REF!,#REF!,"X")</f>
        <v>#REF!</v>
      </c>
      <c r="H546" s="61" t="str">
        <f>_xlfn.XLOOKUP(Tabla15[[#This Row],[ctapresup]],TBLTIPO[cta],TBLTIPO[Tipo Empleado])</f>
        <v>TEMPORALES</v>
      </c>
      <c r="I546" s="92">
        <f>_xlfn.XLOOKUP(Tabla15[[#This Row],[cedula]],TCARRERA[CEDULA],TCARRERA[CATEGORIA DEL SERVIDOR],0)</f>
        <v>0</v>
      </c>
      <c r="J5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6" s="61" t="e">
        <f>IF(ISTEXT(Tabla15[[#This Row],[CARRERA]]),Tabla15[[#This Row],[CARRERA]],Tabla15[[#This Row],[STATUS_01]])</f>
        <v>#REF!</v>
      </c>
      <c r="L546" s="78">
        <f>_xlfn.XLOOKUP(Tabla15[[#This Row],[CODIGO]],Tabla20[CODIGO],Tabla20[sbruto])</f>
        <v>185000</v>
      </c>
      <c r="M546" s="79">
        <f>_xlfn.XLOOKUP(Tabla15[[#This Row],[CODIGO]],Tabla20[CODIGO],Tabla20[Otros Descuentos])</f>
        <v>3179.9</v>
      </c>
      <c r="N546" s="78">
        <f>_xlfn.XLOOKUP(Tabla15[[#This Row],[CODIGO]],Tabla20[CODIGO],Tabla20[sneto])</f>
        <v>139575.82999999999</v>
      </c>
      <c r="O546" s="78" t="str">
        <f>_xlfn.XLOOKUP(Tabla15[[#This Row],[CODIGO]],Tabla20[CODIGO],Tabla20[PERIODO])</f>
        <v>08-2023</v>
      </c>
      <c r="P546" s="41">
        <f>Tabla15[[#This Row],[sbruto]]-SUM(Tabla15[[#This Row],[ISR]:[AFP]])-Tabla15[[#This Row],[SNETO]]</f>
        <v>42244.270000000019</v>
      </c>
      <c r="Q546" s="41">
        <f>_xlfn.XLOOKUP(Tabla15[[#This Row],[CODIGO]],Tabla20[CODIGO],Tabla20[ADP])</f>
        <v>0</v>
      </c>
      <c r="R546" s="61" t="str">
        <f>_xlfn.XLOOKUP(Tabla15[[#This Row],[cedula]],EMPXSEXO[NODOC],EMPXSEXO[GENERO])</f>
        <v>F</v>
      </c>
      <c r="S546" s="61" t="e">
        <f>_xlfn.XLOOKUP(Tabla15[[#This Row],[nomdepto2]],Tabla21[LUGAR],Tabla21[CODLUGAR])</f>
        <v>#REF!</v>
      </c>
      <c r="T546">
        <v>999</v>
      </c>
    </row>
    <row r="547" spans="1:20" hidden="1">
      <c r="A547" s="61" t="s">
        <v>2462</v>
      </c>
      <c r="B547" s="61" t="s">
        <v>3028</v>
      </c>
      <c r="C547" s="61" t="s">
        <v>2493</v>
      </c>
      <c r="D547" s="61" t="str">
        <f>Tabla15[[#This Row],[cedula]]&amp;Tabla15[[#This Row],[prog]]&amp;LEFT(Tabla15[[#This Row],[TIPO]],3)</f>
        <v>4023090828301TEM</v>
      </c>
      <c r="E547" s="61" t="e">
        <f>_xlfn.XLOOKUP(Tabla15[[#This Row],[CODIGO]],#REF!,#REF!,_xlfn.XLOOKUP(Tabla15[[#This Row],[CODIGO]],Tabla20[CODIGO],Tabla20[nombre],"BUSCAR"))</f>
        <v>#REF!</v>
      </c>
      <c r="F547" s="61" t="e">
        <f>_xlfn.XLOOKUP(Tabla15[[#This Row],[CODIGO]],#REF!,#REF!,_xlfn.XLOOKUP(Tabla15[[#This Row],[CODIGO]],Tabla20[CODIGO],Tabla20[cargo],"BUSCAR"))</f>
        <v>#REF!</v>
      </c>
      <c r="G547" s="110" t="e">
        <f>_xlfn.XLOOKUP(Tabla15[[#This Row],[cedula]],#REF!,#REF!,"X")</f>
        <v>#REF!</v>
      </c>
      <c r="H547" s="61" t="str">
        <f>_xlfn.XLOOKUP(Tabla15[[#This Row],[ctapresup]],TBLTIPO[cta],TBLTIPO[Tipo Empleado])</f>
        <v>TEMPORALES</v>
      </c>
      <c r="I547" s="92">
        <f>_xlfn.XLOOKUP(Tabla15[[#This Row],[cedula]],TCARRERA[CEDULA],TCARRERA[CATEGORIA DEL SERVIDOR],0)</f>
        <v>0</v>
      </c>
      <c r="J5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7" s="61" t="e">
        <f>IF(ISTEXT(Tabla15[[#This Row],[CARRERA]]),Tabla15[[#This Row],[CARRERA]],Tabla15[[#This Row],[STATUS_01]])</f>
        <v>#REF!</v>
      </c>
      <c r="L547" s="78">
        <f>_xlfn.XLOOKUP(Tabla15[[#This Row],[CODIGO]],Tabla20[CODIGO],Tabla20[sbruto])</f>
        <v>70000</v>
      </c>
      <c r="M547" s="82">
        <f>_xlfn.XLOOKUP(Tabla15[[#This Row],[CODIGO]],Tabla20[CODIGO],Tabla20[Otros Descuentos])</f>
        <v>25</v>
      </c>
      <c r="N547" s="81">
        <f>_xlfn.XLOOKUP(Tabla15[[#This Row],[CODIGO]],Tabla20[CODIGO],Tabla20[sneto])</f>
        <v>60469.52</v>
      </c>
      <c r="O547" s="81" t="str">
        <f>_xlfn.XLOOKUP(Tabla15[[#This Row],[CODIGO]],Tabla20[CODIGO],Tabla20[PERIODO])</f>
        <v>08-2023</v>
      </c>
      <c r="P547" s="41">
        <f>Tabla15[[#This Row],[sbruto]]-SUM(Tabla15[[#This Row],[ISR]:[AFP]])-Tabla15[[#This Row],[SNETO]]</f>
        <v>9505.4800000000032</v>
      </c>
      <c r="Q547" s="41">
        <f>_xlfn.XLOOKUP(Tabla15[[#This Row],[CODIGO]],Tabla20[CODIGO],Tabla20[ADP])</f>
        <v>0</v>
      </c>
      <c r="R547" s="61" t="str">
        <f>_xlfn.XLOOKUP(Tabla15[[#This Row],[cedula]],EMPXSEXO[NODOC],EMPXSEXO[GENERO])</f>
        <v>F</v>
      </c>
      <c r="S547" s="61" t="e">
        <f>_xlfn.XLOOKUP(Tabla15[[#This Row],[nomdepto2]],Tabla21[LUGAR],Tabla21[CODLUGAR])</f>
        <v>#REF!</v>
      </c>
      <c r="T547">
        <v>985</v>
      </c>
    </row>
    <row r="548" spans="1:20">
      <c r="A548" s="61" t="s">
        <v>2463</v>
      </c>
      <c r="B548" s="61" t="s">
        <v>3347</v>
      </c>
      <c r="C548" s="61" t="s">
        <v>2493</v>
      </c>
      <c r="D548" s="61" t="str">
        <f>Tabla15[[#This Row],[cedula]]&amp;Tabla15[[#This Row],[prog]]&amp;LEFT(Tabla15[[#This Row],[TIPO]],3)</f>
        <v>4022412969801FIJ</v>
      </c>
      <c r="E548" s="61" t="e">
        <f>_xlfn.XLOOKUP(Tabla15[[#This Row],[CODIGO]],#REF!,#REF!,_xlfn.XLOOKUP(Tabla15[[#This Row],[CODIGO]],Tabla20[CODIGO],Tabla20[nombre],"BUSCAR"))</f>
        <v>#REF!</v>
      </c>
      <c r="F548" s="61" t="e">
        <f>_xlfn.XLOOKUP(Tabla15[[#This Row],[CODIGO]],#REF!,#REF!,_xlfn.XLOOKUP(Tabla15[[#This Row],[CODIGO]],Tabla20[CODIGO],Tabla20[cargo],"BUSCAR"))</f>
        <v>#REF!</v>
      </c>
      <c r="G548" s="110" t="e">
        <f>_xlfn.XLOOKUP(Tabla15[[#This Row],[cedula]],#REF!,#REF!,"X")</f>
        <v>#REF!</v>
      </c>
      <c r="H548" s="61" t="str">
        <f>_xlfn.XLOOKUP(Tabla15[[#This Row],[ctapresup]],TBLTIPO[cta],TBLTIPO[Tipo Empleado])</f>
        <v>FIJO</v>
      </c>
      <c r="I548" s="92" t="str">
        <f>_xlfn.XLOOKUP(Tabla15[[#This Row],[cedula]],TCARRERA[CEDULA],TCARRERA[CATEGORIA DEL SERVIDOR],0)</f>
        <v>CARRERA ADMINISTRATIVA</v>
      </c>
      <c r="J5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8" s="61" t="str">
        <f>IF(ISTEXT(Tabla15[[#This Row],[CARRERA]]),Tabla15[[#This Row],[CARRERA]],Tabla15[[#This Row],[STATUS_01]])</f>
        <v>CARRERA ADMINISTRATIVA</v>
      </c>
      <c r="L548" s="78">
        <f>_xlfn.XLOOKUP(Tabla15[[#This Row],[CODIGO]],Tabla20[CODIGO],Tabla20[sbruto])</f>
        <v>70000</v>
      </c>
      <c r="M548" s="82">
        <f>_xlfn.XLOOKUP(Tabla15[[#This Row],[CODIGO]],Tabla20[CODIGO],Tabla20[Otros Descuentos])</f>
        <v>25</v>
      </c>
      <c r="N548" s="78">
        <f>_xlfn.XLOOKUP(Tabla15[[#This Row],[CODIGO]],Tabla20[CODIGO],Tabla20[sneto])</f>
        <v>60469.52</v>
      </c>
      <c r="O548" s="78" t="str">
        <f>_xlfn.XLOOKUP(Tabla15[[#This Row],[CODIGO]],Tabla20[CODIGO],Tabla20[PERIODO])</f>
        <v>08-2023</v>
      </c>
      <c r="P548" s="41">
        <f>Tabla15[[#This Row],[sbruto]]-SUM(Tabla15[[#This Row],[ISR]:[AFP]])-Tabla15[[#This Row],[SNETO]]</f>
        <v>9505.4800000000032</v>
      </c>
      <c r="Q548" s="41">
        <f>_xlfn.XLOOKUP(Tabla15[[#This Row],[CODIGO]],Tabla20[CODIGO],Tabla20[ADP])</f>
        <v>0</v>
      </c>
      <c r="R548" s="61" t="str">
        <f>_xlfn.XLOOKUP(Tabla15[[#This Row],[cedula]],EMPXSEXO[NODOC],EMPXSEXO[GENERO])</f>
        <v>M</v>
      </c>
      <c r="S548" s="61" t="e">
        <f>_xlfn.XLOOKUP(Tabla15[[#This Row],[nomdepto2]],Tabla21[LUGAR],Tabla21[CODLUGAR])</f>
        <v>#REF!</v>
      </c>
      <c r="T548">
        <v>153</v>
      </c>
    </row>
    <row r="549" spans="1:20">
      <c r="A549" s="61" t="s">
        <v>2463</v>
      </c>
      <c r="B549" s="61" t="s">
        <v>1790</v>
      </c>
      <c r="C549" s="61" t="s">
        <v>2493</v>
      </c>
      <c r="D549" s="61" t="str">
        <f>Tabla15[[#This Row],[cedula]]&amp;Tabla15[[#This Row],[prog]]&amp;LEFT(Tabla15[[#This Row],[TIPO]],3)</f>
        <v>2280001178901FIJ</v>
      </c>
      <c r="E549" s="61" t="e">
        <f>_xlfn.XLOOKUP(Tabla15[[#This Row],[CODIGO]],#REF!,#REF!,_xlfn.XLOOKUP(Tabla15[[#This Row],[CODIGO]],Tabla20[CODIGO],Tabla20[nombre],"BUSCAR"))</f>
        <v>#REF!</v>
      </c>
      <c r="F549" s="61" t="e">
        <f>_xlfn.XLOOKUP(Tabla15[[#This Row],[CODIGO]],#REF!,#REF!,_xlfn.XLOOKUP(Tabla15[[#This Row],[CODIGO]],Tabla20[CODIGO],Tabla20[cargo],"BUSCAR"))</f>
        <v>#REF!</v>
      </c>
      <c r="G549" s="110" t="e">
        <f>_xlfn.XLOOKUP(Tabla15[[#This Row],[cedula]],#REF!,#REF!,"X")</f>
        <v>#REF!</v>
      </c>
      <c r="H549" s="61" t="str">
        <f>_xlfn.XLOOKUP(Tabla15[[#This Row],[ctapresup]],TBLTIPO[cta],TBLTIPO[Tipo Empleado])</f>
        <v>FIJO</v>
      </c>
      <c r="I549" s="92">
        <f>_xlfn.XLOOKUP(Tabla15[[#This Row],[cedula]],TCARRERA[CEDULA],TCARRERA[CATEGORIA DEL SERVIDOR],0)</f>
        <v>0</v>
      </c>
      <c r="J5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49" s="61" t="e">
        <f>IF(ISTEXT(Tabla15[[#This Row],[CARRERA]]),Tabla15[[#This Row],[CARRERA]],Tabla15[[#This Row],[STATUS_01]])</f>
        <v>#REF!</v>
      </c>
      <c r="L549" s="78">
        <f>_xlfn.XLOOKUP(Tabla15[[#This Row],[CODIGO]],Tabla20[CODIGO],Tabla20[sbruto])</f>
        <v>65000</v>
      </c>
      <c r="M549" s="81">
        <f>_xlfn.XLOOKUP(Tabla15[[#This Row],[CODIGO]],Tabla20[CODIGO],Tabla20[Otros Descuentos])</f>
        <v>25</v>
      </c>
      <c r="N549" s="78">
        <f>_xlfn.XLOOKUP(Tabla15[[#This Row],[CODIGO]],Tabla20[CODIGO],Tabla20[sneto])</f>
        <v>56705.919999999998</v>
      </c>
      <c r="O549" s="78" t="str">
        <f>_xlfn.XLOOKUP(Tabla15[[#This Row],[CODIGO]],Tabla20[CODIGO],Tabla20[PERIODO])</f>
        <v>08-2023</v>
      </c>
      <c r="P549" s="41">
        <f>Tabla15[[#This Row],[sbruto]]-SUM(Tabla15[[#This Row],[ISR]:[AFP]])-Tabla15[[#This Row],[SNETO]]</f>
        <v>8269.0800000000017</v>
      </c>
      <c r="Q549" s="41">
        <f>_xlfn.XLOOKUP(Tabla15[[#This Row],[CODIGO]],Tabla20[CODIGO],Tabla20[ADP])</f>
        <v>0</v>
      </c>
      <c r="R549" s="61" t="str">
        <f>_xlfn.XLOOKUP(Tabla15[[#This Row],[cedula]],EMPXSEXO[NODOC],EMPXSEXO[GENERO])</f>
        <v>F</v>
      </c>
      <c r="S549" s="61" t="e">
        <f>_xlfn.XLOOKUP(Tabla15[[#This Row],[nomdepto2]],Tabla21[LUGAR],Tabla21[CODLUGAR])</f>
        <v>#REF!</v>
      </c>
      <c r="T549">
        <v>164</v>
      </c>
    </row>
    <row r="550" spans="1:20" hidden="1">
      <c r="A550" s="61" t="s">
        <v>2462</v>
      </c>
      <c r="B550" s="61" t="s">
        <v>2895</v>
      </c>
      <c r="C550" s="61" t="s">
        <v>2493</v>
      </c>
      <c r="D550" s="61" t="str">
        <f>Tabla15[[#This Row],[cedula]]&amp;Tabla15[[#This Row],[prog]]&amp;LEFT(Tabla15[[#This Row],[TIPO]],3)</f>
        <v>2290002120901TEM</v>
      </c>
      <c r="E550" s="61" t="e">
        <f>_xlfn.XLOOKUP(Tabla15[[#This Row],[CODIGO]],#REF!,#REF!,_xlfn.XLOOKUP(Tabla15[[#This Row],[CODIGO]],Tabla20[CODIGO],Tabla20[nombre],"BUSCAR"))</f>
        <v>#REF!</v>
      </c>
      <c r="F550" s="61" t="e">
        <f>_xlfn.XLOOKUP(Tabla15[[#This Row],[CODIGO]],#REF!,#REF!,_xlfn.XLOOKUP(Tabla15[[#This Row],[CODIGO]],Tabla20[CODIGO],Tabla20[cargo],"BUSCAR"))</f>
        <v>#REF!</v>
      </c>
      <c r="G550" s="110" t="e">
        <f>_xlfn.XLOOKUP(Tabla15[[#This Row],[cedula]],#REF!,#REF!,"X")</f>
        <v>#REF!</v>
      </c>
      <c r="H550" s="61" t="str">
        <f>_xlfn.XLOOKUP(Tabla15[[#This Row],[ctapresup]],TBLTIPO[cta],TBLTIPO[Tipo Empleado])</f>
        <v>TEMPORALES</v>
      </c>
      <c r="I550" s="92">
        <f>_xlfn.XLOOKUP(Tabla15[[#This Row],[cedula]],TCARRERA[CEDULA],TCARRERA[CATEGORIA DEL SERVIDOR],0)</f>
        <v>0</v>
      </c>
      <c r="J5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0" s="61" t="e">
        <f>IF(ISTEXT(Tabla15[[#This Row],[CARRERA]]),Tabla15[[#This Row],[CARRERA]],Tabla15[[#This Row],[STATUS_01]])</f>
        <v>#REF!</v>
      </c>
      <c r="L550" s="78">
        <f>_xlfn.XLOOKUP(Tabla15[[#This Row],[CODIGO]],Tabla20[CODIGO],Tabla20[sbruto])</f>
        <v>60000</v>
      </c>
      <c r="M550" s="82">
        <f>_xlfn.XLOOKUP(Tabla15[[#This Row],[CODIGO]],Tabla20[CODIGO],Tabla20[Otros Descuentos])</f>
        <v>5071</v>
      </c>
      <c r="N550" s="78">
        <f>_xlfn.XLOOKUP(Tabla15[[#This Row],[CODIGO]],Tabla20[CODIGO],Tabla20[sneto])</f>
        <v>47896.32</v>
      </c>
      <c r="O550" s="78" t="str">
        <f>_xlfn.XLOOKUP(Tabla15[[#This Row],[CODIGO]],Tabla20[CODIGO],Tabla20[PERIODO])</f>
        <v>08-2023</v>
      </c>
      <c r="P550" s="41">
        <f>Tabla15[[#This Row],[sbruto]]-SUM(Tabla15[[#This Row],[ISR]:[AFP]])-Tabla15[[#This Row],[SNETO]]</f>
        <v>7032.68</v>
      </c>
      <c r="Q550" s="41">
        <f>_xlfn.XLOOKUP(Tabla15[[#This Row],[CODIGO]],Tabla20[CODIGO],Tabla20[ADP])</f>
        <v>0</v>
      </c>
      <c r="R550" s="61" t="str">
        <f>_xlfn.XLOOKUP(Tabla15[[#This Row],[cedula]],EMPXSEXO[NODOC],EMPXSEXO[GENERO])</f>
        <v>F</v>
      </c>
      <c r="S550" s="61" t="e">
        <f>_xlfn.XLOOKUP(Tabla15[[#This Row],[nomdepto2]],Tabla21[LUGAR],Tabla21[CODLUGAR])</f>
        <v>#REF!</v>
      </c>
      <c r="T550">
        <v>1012</v>
      </c>
    </row>
    <row r="551" spans="1:20" hidden="1">
      <c r="A551" s="61" t="s">
        <v>2462</v>
      </c>
      <c r="B551" s="61" t="s">
        <v>3015</v>
      </c>
      <c r="C551" s="61" t="s">
        <v>2493</v>
      </c>
      <c r="D551" s="61" t="str">
        <f>Tabla15[[#This Row],[cedula]]&amp;Tabla15[[#This Row],[prog]]&amp;LEFT(Tabla15[[#This Row],[TIPO]],3)</f>
        <v>0011834357301TEM</v>
      </c>
      <c r="E551" s="61" t="e">
        <f>_xlfn.XLOOKUP(Tabla15[[#This Row],[CODIGO]],#REF!,#REF!,_xlfn.XLOOKUP(Tabla15[[#This Row],[CODIGO]],Tabla20[CODIGO],Tabla20[nombre],"BUSCAR"))</f>
        <v>#REF!</v>
      </c>
      <c r="F551" s="61" t="e">
        <f>_xlfn.XLOOKUP(Tabla15[[#This Row],[CODIGO]],#REF!,#REF!,_xlfn.XLOOKUP(Tabla15[[#This Row],[CODIGO]],Tabla20[CODIGO],Tabla20[cargo],"BUSCAR"))</f>
        <v>#REF!</v>
      </c>
      <c r="G551" s="110" t="e">
        <f>_xlfn.XLOOKUP(Tabla15[[#This Row],[cedula]],#REF!,#REF!,"X")</f>
        <v>#REF!</v>
      </c>
      <c r="H551" s="61" t="str">
        <f>_xlfn.XLOOKUP(Tabla15[[#This Row],[ctapresup]],TBLTIPO[cta],TBLTIPO[Tipo Empleado])</f>
        <v>TEMPORALES</v>
      </c>
      <c r="I551" s="92">
        <f>_xlfn.XLOOKUP(Tabla15[[#This Row],[cedula]],TCARRERA[CEDULA],TCARRERA[CATEGORIA DEL SERVIDOR],0)</f>
        <v>0</v>
      </c>
      <c r="J5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1" s="61" t="e">
        <f>IF(ISTEXT(Tabla15[[#This Row],[CARRERA]]),Tabla15[[#This Row],[CARRERA]],Tabla15[[#This Row],[STATUS_01]])</f>
        <v>#REF!</v>
      </c>
      <c r="L551" s="78">
        <f>_xlfn.XLOOKUP(Tabla15[[#This Row],[CODIGO]],Tabla20[CODIGO],Tabla20[sbruto])</f>
        <v>60000</v>
      </c>
      <c r="M551" s="81">
        <f>_xlfn.XLOOKUP(Tabla15[[#This Row],[CODIGO]],Tabla20[CODIGO],Tabla20[Otros Descuentos])</f>
        <v>25</v>
      </c>
      <c r="N551" s="78">
        <f>_xlfn.XLOOKUP(Tabla15[[#This Row],[CODIGO]],Tabla20[CODIGO],Tabla20[sneto])</f>
        <v>52942.32</v>
      </c>
      <c r="O551" s="78" t="str">
        <f>_xlfn.XLOOKUP(Tabla15[[#This Row],[CODIGO]],Tabla20[CODIGO],Tabla20[PERIODO])</f>
        <v>08-2023</v>
      </c>
      <c r="P551" s="41">
        <f>Tabla15[[#This Row],[sbruto]]-SUM(Tabla15[[#This Row],[ISR]:[AFP]])-Tabla15[[#This Row],[SNETO]]</f>
        <v>7032.68</v>
      </c>
      <c r="Q551" s="41">
        <f>_xlfn.XLOOKUP(Tabla15[[#This Row],[CODIGO]],Tabla20[CODIGO],Tabla20[ADP])</f>
        <v>0</v>
      </c>
      <c r="R551" s="61" t="str">
        <f>_xlfn.XLOOKUP(Tabla15[[#This Row],[cedula]],EMPXSEXO[NODOC],EMPXSEXO[GENERO])</f>
        <v>F</v>
      </c>
      <c r="S551" s="61" t="e">
        <f>_xlfn.XLOOKUP(Tabla15[[#This Row],[nomdepto2]],Tabla21[LUGAR],Tabla21[CODLUGAR])</f>
        <v>#REF!</v>
      </c>
      <c r="T551">
        <v>1075</v>
      </c>
    </row>
    <row r="552" spans="1:20">
      <c r="A552" s="61" t="s">
        <v>2463</v>
      </c>
      <c r="B552" s="61" t="s">
        <v>1841</v>
      </c>
      <c r="C552" s="61" t="s">
        <v>2493</v>
      </c>
      <c r="D552" s="61" t="str">
        <f>Tabla15[[#This Row],[cedula]]&amp;Tabla15[[#This Row],[prog]]&amp;LEFT(Tabla15[[#This Row],[TIPO]],3)</f>
        <v>4022325076801FIJ</v>
      </c>
      <c r="E552" s="61" t="e">
        <f>_xlfn.XLOOKUP(Tabla15[[#This Row],[CODIGO]],#REF!,#REF!,_xlfn.XLOOKUP(Tabla15[[#This Row],[CODIGO]],Tabla20[CODIGO],Tabla20[nombre],"BUSCAR"))</f>
        <v>#REF!</v>
      </c>
      <c r="F552" s="61" t="e">
        <f>_xlfn.XLOOKUP(Tabla15[[#This Row],[CODIGO]],#REF!,#REF!,_xlfn.XLOOKUP(Tabla15[[#This Row],[CODIGO]],Tabla20[CODIGO],Tabla20[cargo],"BUSCAR"))</f>
        <v>#REF!</v>
      </c>
      <c r="G552" s="110" t="e">
        <f>_xlfn.XLOOKUP(Tabla15[[#This Row],[cedula]],#REF!,#REF!,"X")</f>
        <v>#REF!</v>
      </c>
      <c r="H552" s="61" t="str">
        <f>_xlfn.XLOOKUP(Tabla15[[#This Row],[ctapresup]],TBLTIPO[cta],TBLTIPO[Tipo Empleado])</f>
        <v>FIJO</v>
      </c>
      <c r="I552" s="92">
        <f>_xlfn.XLOOKUP(Tabla15[[#This Row],[cedula]],TCARRERA[CEDULA],TCARRERA[CATEGORIA DEL SERVIDOR],0)</f>
        <v>0</v>
      </c>
      <c r="J5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2" s="61" t="e">
        <f>IF(ISTEXT(Tabla15[[#This Row],[CARRERA]]),Tabla15[[#This Row],[CARRERA]],Tabla15[[#This Row],[STATUS_01]])</f>
        <v>#REF!</v>
      </c>
      <c r="L552" s="78">
        <f>_xlfn.XLOOKUP(Tabla15[[#This Row],[CODIGO]],Tabla20[CODIGO],Tabla20[sbruto])</f>
        <v>35000</v>
      </c>
      <c r="M552" s="81">
        <f>_xlfn.XLOOKUP(Tabla15[[#This Row],[CODIGO]],Tabla20[CODIGO],Tabla20[Otros Descuentos])</f>
        <v>1602.45</v>
      </c>
      <c r="N552" s="78">
        <f>_xlfn.XLOOKUP(Tabla15[[#This Row],[CODIGO]],Tabla20[CODIGO],Tabla20[sneto])</f>
        <v>31329.05</v>
      </c>
      <c r="O552" s="78" t="str">
        <f>_xlfn.XLOOKUP(Tabla15[[#This Row],[CODIGO]],Tabla20[CODIGO],Tabla20[PERIODO])</f>
        <v>08-2023</v>
      </c>
      <c r="P552" s="41">
        <f>Tabla15[[#This Row],[sbruto]]-SUM(Tabla15[[#This Row],[ISR]:[AFP]])-Tabla15[[#This Row],[SNETO]]</f>
        <v>2068.5</v>
      </c>
      <c r="Q552" s="41">
        <f>_xlfn.XLOOKUP(Tabla15[[#This Row],[CODIGO]],Tabla20[CODIGO],Tabla20[ADP])</f>
        <v>0</v>
      </c>
      <c r="R552" s="61" t="str">
        <f>_xlfn.XLOOKUP(Tabla15[[#This Row],[cedula]],EMPXSEXO[NODOC],EMPXSEXO[GENERO])</f>
        <v>F</v>
      </c>
      <c r="S552" s="61" t="e">
        <f>_xlfn.XLOOKUP(Tabla15[[#This Row],[nomdepto2]],Tabla21[LUGAR],Tabla21[CODLUGAR])</f>
        <v>#REF!</v>
      </c>
      <c r="T552">
        <v>253</v>
      </c>
    </row>
    <row r="553" spans="1:20">
      <c r="A553" s="61" t="s">
        <v>2463</v>
      </c>
      <c r="B553" s="61" t="s">
        <v>1959</v>
      </c>
      <c r="C553" s="61" t="s">
        <v>2493</v>
      </c>
      <c r="D553" s="61" t="str">
        <f>Tabla15[[#This Row],[cedula]]&amp;Tabla15[[#This Row],[prog]]&amp;LEFT(Tabla15[[#This Row],[TIPO]],3)</f>
        <v>4022078042901FIJ</v>
      </c>
      <c r="E553" s="61" t="e">
        <f>_xlfn.XLOOKUP(Tabla15[[#This Row],[CODIGO]],#REF!,#REF!,_xlfn.XLOOKUP(Tabla15[[#This Row],[CODIGO]],Tabla20[CODIGO],Tabla20[nombre],"BUSCAR"))</f>
        <v>#REF!</v>
      </c>
      <c r="F553" s="61" t="e">
        <f>_xlfn.XLOOKUP(Tabla15[[#This Row],[CODIGO]],#REF!,#REF!,_xlfn.XLOOKUP(Tabla15[[#This Row],[CODIGO]],Tabla20[CODIGO],Tabla20[cargo],"BUSCAR"))</f>
        <v>#REF!</v>
      </c>
      <c r="G553" s="110" t="e">
        <f>_xlfn.XLOOKUP(Tabla15[[#This Row],[cedula]],#REF!,#REF!,"X")</f>
        <v>#REF!</v>
      </c>
      <c r="H553" s="61" t="str">
        <f>_xlfn.XLOOKUP(Tabla15[[#This Row],[ctapresup]],TBLTIPO[cta],TBLTIPO[Tipo Empleado])</f>
        <v>FIJO</v>
      </c>
      <c r="I553" s="92">
        <f>_xlfn.XLOOKUP(Tabla15[[#This Row],[cedula]],TCARRERA[CEDULA],TCARRERA[CATEGORIA DEL SERVIDOR],0)</f>
        <v>0</v>
      </c>
      <c r="J5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3" s="61" t="e">
        <f>IF(ISTEXT(Tabla15[[#This Row],[CARRERA]]),Tabla15[[#This Row],[CARRERA]],Tabla15[[#This Row],[STATUS_01]])</f>
        <v>#REF!</v>
      </c>
      <c r="L553" s="78">
        <f>_xlfn.XLOOKUP(Tabla15[[#This Row],[CODIGO]],Tabla20[CODIGO],Tabla20[sbruto])</f>
        <v>25000</v>
      </c>
      <c r="M553" s="82">
        <f>_xlfn.XLOOKUP(Tabla15[[#This Row],[CODIGO]],Tabla20[CODIGO],Tabla20[Otros Descuentos])</f>
        <v>25</v>
      </c>
      <c r="N553" s="78">
        <f>_xlfn.XLOOKUP(Tabla15[[#This Row],[CODIGO]],Tabla20[CODIGO],Tabla20[sneto])</f>
        <v>23497.5</v>
      </c>
      <c r="O553" s="78" t="str">
        <f>_xlfn.XLOOKUP(Tabla15[[#This Row],[CODIGO]],Tabla20[CODIGO],Tabla20[PERIODO])</f>
        <v>08-2023</v>
      </c>
      <c r="P553" s="41">
        <f>Tabla15[[#This Row],[sbruto]]-SUM(Tabla15[[#This Row],[ISR]:[AFP]])-Tabla15[[#This Row],[SNETO]]</f>
        <v>1477.5</v>
      </c>
      <c r="Q553" s="41">
        <f>_xlfn.XLOOKUP(Tabla15[[#This Row],[CODIGO]],Tabla20[CODIGO],Tabla20[ADP])</f>
        <v>0</v>
      </c>
      <c r="R553" s="61" t="str">
        <f>_xlfn.XLOOKUP(Tabla15[[#This Row],[cedula]],EMPXSEXO[NODOC],EMPXSEXO[GENERO])</f>
        <v>M</v>
      </c>
      <c r="S553" s="61" t="e">
        <f>_xlfn.XLOOKUP(Tabla15[[#This Row],[nomdepto2]],Tabla21[LUGAR],Tabla21[CODLUGAR])</f>
        <v>#REF!</v>
      </c>
      <c r="T553">
        <v>120</v>
      </c>
    </row>
    <row r="554" spans="1:20" hidden="1">
      <c r="A554" s="61" t="s">
        <v>3076</v>
      </c>
      <c r="B554" s="61" t="s">
        <v>1959</v>
      </c>
      <c r="C554" s="61" t="s">
        <v>2493</v>
      </c>
      <c r="D554" s="61" t="str">
        <f>Tabla15[[#This Row],[cedula]]&amp;Tabla15[[#This Row],[prog]]&amp;LEFT(Tabla15[[#This Row],[TIPO]],3)</f>
        <v>4022078042901INT</v>
      </c>
      <c r="E554" s="61" t="e">
        <f>_xlfn.XLOOKUP(Tabla15[[#This Row],[CODIGO]],#REF!,#REF!,_xlfn.XLOOKUP(Tabla15[[#This Row],[CODIGO]],Tabla20[CODIGO],Tabla20[nombre],"BUSCAR"))</f>
        <v>#REF!</v>
      </c>
      <c r="F554" s="61" t="e">
        <f>_xlfn.XLOOKUP(Tabla15[[#This Row],[CODIGO]],#REF!,#REF!,_xlfn.XLOOKUP(Tabla15[[#This Row],[CODIGO]],Tabla20[CODIGO],Tabla20[cargo],"BUSCAR"))</f>
        <v>#REF!</v>
      </c>
      <c r="G554" s="110" t="e">
        <f>_xlfn.XLOOKUP(Tabla15[[#This Row],[cedula]],#REF!,#REF!,"X")</f>
        <v>#REF!</v>
      </c>
      <c r="H554" s="61" t="str">
        <f>_xlfn.XLOOKUP(Tabla15[[#This Row],[ctapresup]],TBLTIPO[cta],TBLTIPO[Tipo Empleado])</f>
        <v>INTERINATO</v>
      </c>
      <c r="I554" s="92">
        <f>_xlfn.XLOOKUP(Tabla15[[#This Row],[cedula]],TCARRERA[CEDULA],TCARRERA[CATEGORIA DEL SERVIDOR],0)</f>
        <v>0</v>
      </c>
      <c r="J5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4" s="61" t="e">
        <f>IF(ISTEXT(Tabla15[[#This Row],[CARRERA]]),Tabla15[[#This Row],[CARRERA]],Tabla15[[#This Row],[STATUS_01]])</f>
        <v>#REF!</v>
      </c>
      <c r="L554" s="78">
        <f>_xlfn.XLOOKUP(Tabla15[[#This Row],[CODIGO]],Tabla20[CODIGO],Tabla20[sbruto])</f>
        <v>45000</v>
      </c>
      <c r="M554" s="79">
        <f>_xlfn.XLOOKUP(Tabla15[[#This Row],[CODIGO]],Tabla20[CODIGO],Tabla20[Otros Descuentos])</f>
        <v>0</v>
      </c>
      <c r="N554" s="78">
        <f>_xlfn.XLOOKUP(Tabla15[[#This Row],[CODIGO]],Tabla20[CODIGO],Tabla20[sneto])</f>
        <v>36947.050000000003</v>
      </c>
      <c r="O554" s="78" t="str">
        <f>_xlfn.XLOOKUP(Tabla15[[#This Row],[CODIGO]],Tabla20[CODIGO],Tabla20[PERIODO])</f>
        <v>08-2023</v>
      </c>
      <c r="P554" s="41">
        <f>Tabla15[[#This Row],[sbruto]]-SUM(Tabla15[[#This Row],[ISR]:[AFP]])-Tabla15[[#This Row],[SNETO]]</f>
        <v>8052.9499999999971</v>
      </c>
      <c r="Q554" s="41">
        <f>_xlfn.XLOOKUP(Tabla15[[#This Row],[CODIGO]],Tabla20[CODIGO],Tabla20[ADP])</f>
        <v>0</v>
      </c>
      <c r="R554" s="61" t="str">
        <f>_xlfn.XLOOKUP(Tabla15[[#This Row],[cedula]],EMPXSEXO[NODOC],EMPXSEXO[GENERO])</f>
        <v>M</v>
      </c>
      <c r="S554" s="61" t="e">
        <f>_xlfn.XLOOKUP(Tabla15[[#This Row],[nomdepto2]],Tabla21[LUGAR],Tabla21[CODLUGAR])</f>
        <v>#REF!</v>
      </c>
      <c r="T554">
        <v>1135</v>
      </c>
    </row>
    <row r="555" spans="1:20" hidden="1">
      <c r="A555" s="61" t="s">
        <v>3076</v>
      </c>
      <c r="B555" s="61" t="s">
        <v>1841</v>
      </c>
      <c r="C555" s="61" t="s">
        <v>2493</v>
      </c>
      <c r="D555" s="61" t="str">
        <f>Tabla15[[#This Row],[cedula]]&amp;Tabla15[[#This Row],[prog]]&amp;LEFT(Tabla15[[#This Row],[TIPO]],3)</f>
        <v>4022325076801INT</v>
      </c>
      <c r="E555" s="61" t="e">
        <f>_xlfn.XLOOKUP(Tabla15[[#This Row],[CODIGO]],#REF!,#REF!,_xlfn.XLOOKUP(Tabla15[[#This Row],[CODIGO]],Tabla20[CODIGO],Tabla20[nombre],"BUSCAR"))</f>
        <v>#REF!</v>
      </c>
      <c r="F555" s="61" t="e">
        <f>_xlfn.XLOOKUP(Tabla15[[#This Row],[CODIGO]],#REF!,#REF!,_xlfn.XLOOKUP(Tabla15[[#This Row],[CODIGO]],Tabla20[CODIGO],Tabla20[cargo],"BUSCAR"))</f>
        <v>#REF!</v>
      </c>
      <c r="G555" s="110" t="e">
        <f>_xlfn.XLOOKUP(Tabla15[[#This Row],[cedula]],#REF!,#REF!,"X")</f>
        <v>#REF!</v>
      </c>
      <c r="H555" s="61" t="str">
        <f>_xlfn.XLOOKUP(Tabla15[[#This Row],[ctapresup]],TBLTIPO[cta],TBLTIPO[Tipo Empleado])</f>
        <v>INTERINATO</v>
      </c>
      <c r="I555" s="92">
        <f>_xlfn.XLOOKUP(Tabla15[[#This Row],[cedula]],TCARRERA[CEDULA],TCARRERA[CATEGORIA DEL SERVIDOR],0)</f>
        <v>0</v>
      </c>
      <c r="J5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5" s="61" t="e">
        <f>IF(ISTEXT(Tabla15[[#This Row],[CARRERA]]),Tabla15[[#This Row],[CARRERA]],Tabla15[[#This Row],[STATUS_01]])</f>
        <v>#REF!</v>
      </c>
      <c r="L555" s="78">
        <f>_xlfn.XLOOKUP(Tabla15[[#This Row],[CODIGO]],Tabla20[CODIGO],Tabla20[sbruto])</f>
        <v>13000</v>
      </c>
      <c r="M555" s="82">
        <f>_xlfn.XLOOKUP(Tabla15[[#This Row],[CODIGO]],Tabla20[CODIGO],Tabla20[Otros Descuentos])</f>
        <v>0</v>
      </c>
      <c r="N555" s="78">
        <f>_xlfn.XLOOKUP(Tabla15[[#This Row],[CODIGO]],Tabla20[CODIGO],Tabla20[sneto])</f>
        <v>10634.97</v>
      </c>
      <c r="O555" s="78" t="str">
        <f>_xlfn.XLOOKUP(Tabla15[[#This Row],[CODIGO]],Tabla20[CODIGO],Tabla20[PERIODO])</f>
        <v>08-2023</v>
      </c>
      <c r="P555" s="41">
        <f>Tabla15[[#This Row],[sbruto]]-SUM(Tabla15[[#This Row],[ISR]:[AFP]])-Tabla15[[#This Row],[SNETO]]</f>
        <v>2365.0300000000007</v>
      </c>
      <c r="Q555" s="41">
        <f>_xlfn.XLOOKUP(Tabla15[[#This Row],[CODIGO]],Tabla20[CODIGO],Tabla20[ADP])</f>
        <v>0</v>
      </c>
      <c r="R555" s="61" t="str">
        <f>_xlfn.XLOOKUP(Tabla15[[#This Row],[cedula]],EMPXSEXO[NODOC],EMPXSEXO[GENERO])</f>
        <v>F</v>
      </c>
      <c r="S555" s="61" t="e">
        <f>_xlfn.XLOOKUP(Tabla15[[#This Row],[nomdepto2]],Tabla21[LUGAR],Tabla21[CODLUGAR])</f>
        <v>#REF!</v>
      </c>
      <c r="T555">
        <v>1138</v>
      </c>
    </row>
    <row r="556" spans="1:20" hidden="1">
      <c r="A556" s="61" t="s">
        <v>2462</v>
      </c>
      <c r="B556" s="61" t="s">
        <v>2680</v>
      </c>
      <c r="C556" s="61" t="s">
        <v>2493</v>
      </c>
      <c r="D556" s="61" t="str">
        <f>Tabla15[[#This Row],[cedula]]&amp;Tabla15[[#This Row],[prog]]&amp;LEFT(Tabla15[[#This Row],[TIPO]],3)</f>
        <v>4022496884801TEM</v>
      </c>
      <c r="E556" s="61" t="e">
        <f>_xlfn.XLOOKUP(Tabla15[[#This Row],[CODIGO]],#REF!,#REF!,_xlfn.XLOOKUP(Tabla15[[#This Row],[CODIGO]],Tabla20[CODIGO],Tabla20[nombre],"BUSCAR"))</f>
        <v>#REF!</v>
      </c>
      <c r="F556" s="61" t="e">
        <f>_xlfn.XLOOKUP(Tabla15[[#This Row],[CODIGO]],#REF!,#REF!,_xlfn.XLOOKUP(Tabla15[[#This Row],[CODIGO]],Tabla20[CODIGO],Tabla20[cargo],"BUSCAR"))</f>
        <v>#REF!</v>
      </c>
      <c r="G556" s="110" t="e">
        <f>_xlfn.XLOOKUP(Tabla15[[#This Row],[cedula]],#REF!,#REF!,"X")</f>
        <v>#REF!</v>
      </c>
      <c r="H556" s="61" t="str">
        <f>_xlfn.XLOOKUP(Tabla15[[#This Row],[ctapresup]],TBLTIPO[cta],TBLTIPO[Tipo Empleado])</f>
        <v>TEMPORALES</v>
      </c>
      <c r="I556" s="92">
        <f>_xlfn.XLOOKUP(Tabla15[[#This Row],[cedula]],TCARRERA[CEDULA],TCARRERA[CATEGORIA DEL SERVIDOR],0)</f>
        <v>0</v>
      </c>
      <c r="J5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6" s="61" t="e">
        <f>IF(ISTEXT(Tabla15[[#This Row],[CARRERA]]),Tabla15[[#This Row],[CARRERA]],Tabla15[[#This Row],[STATUS_01]])</f>
        <v>#REF!</v>
      </c>
      <c r="L556" s="78">
        <f>_xlfn.XLOOKUP(Tabla15[[#This Row],[CODIGO]],Tabla20[CODIGO],Tabla20[sbruto])</f>
        <v>115000</v>
      </c>
      <c r="M556" s="82">
        <f>_xlfn.XLOOKUP(Tabla15[[#This Row],[CODIGO]],Tabla20[CODIGO],Tabla20[Otros Descuentos])</f>
        <v>787</v>
      </c>
      <c r="N556" s="78">
        <f>_xlfn.XLOOKUP(Tabla15[[#This Row],[CODIGO]],Tabla20[CODIGO],Tabla20[sneto])</f>
        <v>91782.76</v>
      </c>
      <c r="O556" s="78" t="str">
        <f>_xlfn.XLOOKUP(Tabla15[[#This Row],[CODIGO]],Tabla20[CODIGO],Tabla20[PERIODO])</f>
        <v>08-2023</v>
      </c>
      <c r="P556" s="41">
        <f>Tabla15[[#This Row],[sbruto]]-SUM(Tabla15[[#This Row],[ISR]:[AFP]])-Tabla15[[#This Row],[SNETO]]</f>
        <v>22430.240000000005</v>
      </c>
      <c r="Q556" s="41">
        <f>_xlfn.XLOOKUP(Tabla15[[#This Row],[CODIGO]],Tabla20[CODIGO],Tabla20[ADP])</f>
        <v>0</v>
      </c>
      <c r="R556" s="61" t="str">
        <f>_xlfn.XLOOKUP(Tabla15[[#This Row],[cedula]],EMPXSEXO[NODOC],EMPXSEXO[GENERO])</f>
        <v>F</v>
      </c>
      <c r="S556" s="61" t="e">
        <f>_xlfn.XLOOKUP(Tabla15[[#This Row],[nomdepto2]],Tabla21[LUGAR],Tabla21[CODLUGAR])</f>
        <v>#REF!</v>
      </c>
      <c r="T556">
        <v>1117</v>
      </c>
    </row>
    <row r="557" spans="1:20" hidden="1">
      <c r="A557" s="61" t="s">
        <v>2462</v>
      </c>
      <c r="B557" s="61" t="s">
        <v>2240</v>
      </c>
      <c r="C557" s="61" t="s">
        <v>2493</v>
      </c>
      <c r="D557" s="61" t="str">
        <f>Tabla15[[#This Row],[cedula]]&amp;Tabla15[[#This Row],[prog]]&amp;LEFT(Tabla15[[#This Row],[TIPO]],3)</f>
        <v>0470108151701TEM</v>
      </c>
      <c r="E557" s="61" t="e">
        <f>_xlfn.XLOOKUP(Tabla15[[#This Row],[CODIGO]],#REF!,#REF!,_xlfn.XLOOKUP(Tabla15[[#This Row],[CODIGO]],Tabla20[CODIGO],Tabla20[nombre],"BUSCAR"))</f>
        <v>#REF!</v>
      </c>
      <c r="F557" s="61" t="e">
        <f>_xlfn.XLOOKUP(Tabla15[[#This Row],[CODIGO]],#REF!,#REF!,_xlfn.XLOOKUP(Tabla15[[#This Row],[CODIGO]],Tabla20[CODIGO],Tabla20[cargo],"BUSCAR"))</f>
        <v>#REF!</v>
      </c>
      <c r="G557" s="110" t="e">
        <f>_xlfn.XLOOKUP(Tabla15[[#This Row],[cedula]],#REF!,#REF!,"X")</f>
        <v>#REF!</v>
      </c>
      <c r="H557" s="61" t="str">
        <f>_xlfn.XLOOKUP(Tabla15[[#This Row],[ctapresup]],TBLTIPO[cta],TBLTIPO[Tipo Empleado])</f>
        <v>TEMPORALES</v>
      </c>
      <c r="I557" s="92">
        <f>_xlfn.XLOOKUP(Tabla15[[#This Row],[cedula]],TCARRERA[CEDULA],TCARRERA[CATEGORIA DEL SERVIDOR],0)</f>
        <v>0</v>
      </c>
      <c r="J5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7" s="61" t="e">
        <f>IF(ISTEXT(Tabla15[[#This Row],[CARRERA]]),Tabla15[[#This Row],[CARRERA]],Tabla15[[#This Row],[STATUS_01]])</f>
        <v>#REF!</v>
      </c>
      <c r="L557" s="78">
        <f>_xlfn.XLOOKUP(Tabla15[[#This Row],[CODIGO]],Tabla20[CODIGO],Tabla20[sbruto])</f>
        <v>70000</v>
      </c>
      <c r="M557" s="82">
        <f>_xlfn.XLOOKUP(Tabla15[[#This Row],[CODIGO]],Tabla20[CODIGO],Tabla20[Otros Descuentos])</f>
        <v>1602.45</v>
      </c>
      <c r="N557" s="81">
        <f>_xlfn.XLOOKUP(Tabla15[[#This Row],[CODIGO]],Tabla20[CODIGO],Tabla20[sneto])</f>
        <v>59207.56</v>
      </c>
      <c r="O557" s="81" t="str">
        <f>_xlfn.XLOOKUP(Tabla15[[#This Row],[CODIGO]],Tabla20[CODIGO],Tabla20[PERIODO])</f>
        <v>08-2023</v>
      </c>
      <c r="P557" s="41">
        <f>Tabla15[[#This Row],[sbruto]]-SUM(Tabla15[[#This Row],[ISR]:[AFP]])-Tabla15[[#This Row],[SNETO]]</f>
        <v>9189.9900000000052</v>
      </c>
      <c r="Q557" s="41">
        <f>_xlfn.XLOOKUP(Tabla15[[#This Row],[CODIGO]],Tabla20[CODIGO],Tabla20[ADP])</f>
        <v>0</v>
      </c>
      <c r="R557" s="61" t="str">
        <f>_xlfn.XLOOKUP(Tabla15[[#This Row],[cedula]],EMPXSEXO[NODOC],EMPXSEXO[GENERO])</f>
        <v>F</v>
      </c>
      <c r="S557" s="61" t="e">
        <f>_xlfn.XLOOKUP(Tabla15[[#This Row],[nomdepto2]],Tabla21[LUGAR],Tabla21[CODLUGAR])</f>
        <v>#REF!</v>
      </c>
      <c r="T557">
        <v>894</v>
      </c>
    </row>
    <row r="558" spans="1:20" hidden="1">
      <c r="A558" s="61" t="s">
        <v>2462</v>
      </c>
      <c r="B558" s="61" t="s">
        <v>3135</v>
      </c>
      <c r="C558" s="61" t="s">
        <v>2493</v>
      </c>
      <c r="D558" s="61" t="str">
        <f>Tabla15[[#This Row],[cedula]]&amp;Tabla15[[#This Row],[prog]]&amp;LEFT(Tabla15[[#This Row],[TIPO]],3)</f>
        <v>4021544252201TEM</v>
      </c>
      <c r="E558" s="61" t="e">
        <f>_xlfn.XLOOKUP(Tabla15[[#This Row],[CODIGO]],#REF!,#REF!,_xlfn.XLOOKUP(Tabla15[[#This Row],[CODIGO]],Tabla20[CODIGO],Tabla20[nombre],"BUSCAR"))</f>
        <v>#REF!</v>
      </c>
      <c r="F558" s="61" t="e">
        <f>_xlfn.XLOOKUP(Tabla15[[#This Row],[CODIGO]],#REF!,#REF!,_xlfn.XLOOKUP(Tabla15[[#This Row],[CODIGO]],Tabla20[CODIGO],Tabla20[cargo],"BUSCAR"))</f>
        <v>#REF!</v>
      </c>
      <c r="G558" s="110" t="e">
        <f>_xlfn.XLOOKUP(Tabla15[[#This Row],[cedula]],#REF!,#REF!,"X")</f>
        <v>#REF!</v>
      </c>
      <c r="H558" s="61" t="str">
        <f>_xlfn.XLOOKUP(Tabla15[[#This Row],[ctapresup]],TBLTIPO[cta],TBLTIPO[Tipo Empleado])</f>
        <v>TEMPORALES</v>
      </c>
      <c r="I558" s="92">
        <f>_xlfn.XLOOKUP(Tabla15[[#This Row],[cedula]],TCARRERA[CEDULA],TCARRERA[CATEGORIA DEL SERVIDOR],0)</f>
        <v>0</v>
      </c>
      <c r="J5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8" s="61" t="e">
        <f>IF(ISTEXT(Tabla15[[#This Row],[CARRERA]]),Tabla15[[#This Row],[CARRERA]],Tabla15[[#This Row],[STATUS_01]])</f>
        <v>#REF!</v>
      </c>
      <c r="L558" s="78">
        <f>_xlfn.XLOOKUP(Tabla15[[#This Row],[CODIGO]],Tabla20[CODIGO],Tabla20[sbruto])</f>
        <v>50000</v>
      </c>
      <c r="M558" s="78">
        <f>_xlfn.XLOOKUP(Tabla15[[#This Row],[CODIGO]],Tabla20[CODIGO],Tabla20[Otros Descuentos])</f>
        <v>1571</v>
      </c>
      <c r="N558" s="78">
        <f>_xlfn.XLOOKUP(Tabla15[[#This Row],[CODIGO]],Tabla20[CODIGO],Tabla20[sneto])</f>
        <v>43620</v>
      </c>
      <c r="O558" s="78" t="str">
        <f>_xlfn.XLOOKUP(Tabla15[[#This Row],[CODIGO]],Tabla20[CODIGO],Tabla20[PERIODO])</f>
        <v>08-2023</v>
      </c>
      <c r="P558" s="41">
        <f>Tabla15[[#This Row],[sbruto]]-SUM(Tabla15[[#This Row],[ISR]:[AFP]])-Tabla15[[#This Row],[SNETO]]</f>
        <v>4809</v>
      </c>
      <c r="Q558" s="41">
        <f>_xlfn.XLOOKUP(Tabla15[[#This Row],[CODIGO]],Tabla20[CODIGO],Tabla20[ADP])</f>
        <v>0</v>
      </c>
      <c r="R558" s="61" t="str">
        <f>_xlfn.XLOOKUP(Tabla15[[#This Row],[cedula]],EMPXSEXO[NODOC],EMPXSEXO[GENERO])</f>
        <v>F</v>
      </c>
      <c r="S558" s="61" t="e">
        <f>_xlfn.XLOOKUP(Tabla15[[#This Row],[nomdepto2]],Tabla21[LUGAR],Tabla21[CODLUGAR])</f>
        <v>#REF!</v>
      </c>
      <c r="T558">
        <v>911</v>
      </c>
    </row>
    <row r="559" spans="1:20" hidden="1">
      <c r="A559" s="61" t="s">
        <v>3002</v>
      </c>
      <c r="B559" s="61" t="s">
        <v>1186</v>
      </c>
      <c r="C559" s="61" t="s">
        <v>2493</v>
      </c>
      <c r="D559" s="61" t="str">
        <f>Tabla15[[#This Row],[cedula]]&amp;Tabla15[[#This Row],[prog]]&amp;LEFT(Tabla15[[#This Row],[TIPO]],3)</f>
        <v>2230068705401SUP</v>
      </c>
      <c r="E559" s="61" t="e">
        <f>_xlfn.XLOOKUP(Tabla15[[#This Row],[CODIGO]],#REF!,#REF!,_xlfn.XLOOKUP(Tabla15[[#This Row],[CODIGO]],Tabla20[CODIGO],Tabla20[nombre],"BUSCAR"))</f>
        <v>#REF!</v>
      </c>
      <c r="F559" s="61" t="e">
        <f>_xlfn.XLOOKUP(Tabla15[[#This Row],[CODIGO]],#REF!,#REF!,_xlfn.XLOOKUP(Tabla15[[#This Row],[CODIGO]],Tabla20[CODIGO],Tabla20[cargo],"BUSCAR"))</f>
        <v>#REF!</v>
      </c>
      <c r="G559" s="110" t="e">
        <f>_xlfn.XLOOKUP(Tabla15[[#This Row],[cedula]],#REF!,#REF!,"X")</f>
        <v>#REF!</v>
      </c>
      <c r="H559" s="61" t="str">
        <f>_xlfn.XLOOKUP(Tabla15[[#This Row],[ctapresup]],TBLTIPO[cta],TBLTIPO[Tipo Empleado])</f>
        <v>SUPLENCIA</v>
      </c>
      <c r="I559" s="92" t="str">
        <f>_xlfn.XLOOKUP(Tabla15[[#This Row],[cedula]],TCARRERA[CEDULA],TCARRERA[CATEGORIA DEL SERVIDOR],0)</f>
        <v>CARRERA ADMINISTRATIVA</v>
      </c>
      <c r="J5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59" s="61" t="str">
        <f>IF(ISTEXT(Tabla15[[#This Row],[CARRERA]]),Tabla15[[#This Row],[CARRERA]],Tabla15[[#This Row],[STATUS_01]])</f>
        <v>CARRERA ADMINISTRATIVA</v>
      </c>
      <c r="L559" s="78">
        <f>_xlfn.XLOOKUP(Tabla15[[#This Row],[CODIGO]],Tabla20[CODIGO],Tabla20[sbruto])</f>
        <v>42000</v>
      </c>
      <c r="M559" s="82">
        <f>_xlfn.XLOOKUP(Tabla15[[#This Row],[CODIGO]],Tabla20[CODIGO],Tabla20[Otros Descuentos])</f>
        <v>0</v>
      </c>
      <c r="N559" s="78">
        <f>_xlfn.XLOOKUP(Tabla15[[#This Row],[CODIGO]],Tabla20[CODIGO],Tabla20[sneto])</f>
        <v>34780.33</v>
      </c>
      <c r="O559" s="78" t="str">
        <f>_xlfn.XLOOKUP(Tabla15[[#This Row],[CODIGO]],Tabla20[CODIGO],Tabla20[PERIODO])</f>
        <v>08-2023</v>
      </c>
      <c r="P559" s="41">
        <f>Tabla15[[#This Row],[sbruto]]-SUM(Tabla15[[#This Row],[ISR]:[AFP]])-Tabla15[[#This Row],[SNETO]]</f>
        <v>7219.6699999999983</v>
      </c>
      <c r="Q559" s="41">
        <f>_xlfn.XLOOKUP(Tabla15[[#This Row],[CODIGO]],Tabla20[CODIGO],Tabla20[ADP])</f>
        <v>0</v>
      </c>
      <c r="R559" s="61" t="str">
        <f>_xlfn.XLOOKUP(Tabla15[[#This Row],[cedula]],EMPXSEXO[NODOC],EMPXSEXO[GENERO])</f>
        <v>F</v>
      </c>
      <c r="S559" s="61" t="e">
        <f>_xlfn.XLOOKUP(Tabla15[[#This Row],[nomdepto2]],Tabla21[LUGAR],Tabla21[CODLUGAR])</f>
        <v>#REF!</v>
      </c>
      <c r="T559">
        <v>831</v>
      </c>
    </row>
    <row r="560" spans="1:20">
      <c r="A560" s="61" t="s">
        <v>2463</v>
      </c>
      <c r="B560" s="61" t="s">
        <v>1186</v>
      </c>
      <c r="C560" s="61" t="s">
        <v>2493</v>
      </c>
      <c r="D560" s="61" t="str">
        <f>Tabla15[[#This Row],[cedula]]&amp;Tabla15[[#This Row],[prog]]&amp;LEFT(Tabla15[[#This Row],[TIPO]],3)</f>
        <v>2230068705401FIJ</v>
      </c>
      <c r="E560" s="61" t="e">
        <f>_xlfn.XLOOKUP(Tabla15[[#This Row],[CODIGO]],#REF!,#REF!,_xlfn.XLOOKUP(Tabla15[[#This Row],[CODIGO]],Tabla20[CODIGO],Tabla20[nombre],"BUSCAR"))</f>
        <v>#REF!</v>
      </c>
      <c r="F560" s="61" t="e">
        <f>_xlfn.XLOOKUP(Tabla15[[#This Row],[CODIGO]],#REF!,#REF!,_xlfn.XLOOKUP(Tabla15[[#This Row],[CODIGO]],Tabla20[CODIGO],Tabla20[cargo],"BUSCAR"))</f>
        <v>#REF!</v>
      </c>
      <c r="G560" s="110" t="e">
        <f>_xlfn.XLOOKUP(Tabla15[[#This Row],[cedula]],#REF!,#REF!,"X")</f>
        <v>#REF!</v>
      </c>
      <c r="H560" s="61" t="str">
        <f>_xlfn.XLOOKUP(Tabla15[[#This Row],[ctapresup]],TBLTIPO[cta],TBLTIPO[Tipo Empleado])</f>
        <v>FIJO</v>
      </c>
      <c r="I560" s="92" t="str">
        <f>_xlfn.XLOOKUP(Tabla15[[#This Row],[cedula]],TCARRERA[CEDULA],TCARRERA[CATEGORIA DEL SERVIDOR],0)</f>
        <v>CARRERA ADMINISTRATIVA</v>
      </c>
      <c r="J5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60" s="61" t="str">
        <f>IF(ISTEXT(Tabla15[[#This Row],[CARRERA]]),Tabla15[[#This Row],[CARRERA]],Tabla15[[#This Row],[STATUS_01]])</f>
        <v>CARRERA ADMINISTRATIVA</v>
      </c>
      <c r="L560" s="78">
        <f>_xlfn.XLOOKUP(Tabla15[[#This Row],[CODIGO]],Tabla20[CODIGO],Tabla20[sbruto])</f>
        <v>28000</v>
      </c>
      <c r="M560" s="79">
        <f>_xlfn.XLOOKUP(Tabla15[[#This Row],[CODIGO]],Tabla20[CODIGO],Tabla20[Otros Descuentos])</f>
        <v>5903.35</v>
      </c>
      <c r="N560" s="78">
        <f>_xlfn.XLOOKUP(Tabla15[[#This Row],[CODIGO]],Tabla20[CODIGO],Tabla20[sneto])</f>
        <v>20441.849999999999</v>
      </c>
      <c r="O560" s="78" t="str">
        <f>_xlfn.XLOOKUP(Tabla15[[#This Row],[CODIGO]],Tabla20[CODIGO],Tabla20[PERIODO])</f>
        <v>08-2023</v>
      </c>
      <c r="P560" s="41">
        <f>Tabla15[[#This Row],[sbruto]]-SUM(Tabla15[[#This Row],[ISR]:[AFP]])-Tabla15[[#This Row],[SNETO]]</f>
        <v>1654.8000000000029</v>
      </c>
      <c r="Q560" s="41">
        <f>_xlfn.XLOOKUP(Tabla15[[#This Row],[CODIGO]],Tabla20[CODIGO],Tabla20[ADP])</f>
        <v>0</v>
      </c>
      <c r="R560" s="61" t="str">
        <f>_xlfn.XLOOKUP(Tabla15[[#This Row],[cedula]],EMPXSEXO[NODOC],EMPXSEXO[GENERO])</f>
        <v>F</v>
      </c>
      <c r="S560" s="61" t="e">
        <f>_xlfn.XLOOKUP(Tabla15[[#This Row],[nomdepto2]],Tabla21[LUGAR],Tabla21[CODLUGAR])</f>
        <v>#REF!</v>
      </c>
      <c r="T560">
        <v>118</v>
      </c>
    </row>
    <row r="561" spans="1:20">
      <c r="A561" s="61" t="s">
        <v>2463</v>
      </c>
      <c r="B561" s="61" t="s">
        <v>1131</v>
      </c>
      <c r="C561" s="61" t="s">
        <v>2493</v>
      </c>
      <c r="D561" s="61" t="str">
        <f>Tabla15[[#This Row],[cedula]]&amp;Tabla15[[#This Row],[prog]]&amp;LEFT(Tabla15[[#This Row],[TIPO]],3)</f>
        <v>2230024512701FIJ</v>
      </c>
      <c r="E561" s="61" t="e">
        <f>_xlfn.XLOOKUP(Tabla15[[#This Row],[CODIGO]],#REF!,#REF!,_xlfn.XLOOKUP(Tabla15[[#This Row],[CODIGO]],Tabla20[CODIGO],Tabla20[nombre],"BUSCAR"))</f>
        <v>#REF!</v>
      </c>
      <c r="F561" s="61" t="e">
        <f>_xlfn.XLOOKUP(Tabla15[[#This Row],[CODIGO]],#REF!,#REF!,_xlfn.XLOOKUP(Tabla15[[#This Row],[CODIGO]],Tabla20[CODIGO],Tabla20[cargo],"BUSCAR"))</f>
        <v>#REF!</v>
      </c>
      <c r="G561" s="110" t="e">
        <f>_xlfn.XLOOKUP(Tabla15[[#This Row],[cedula]],#REF!,#REF!,"X")</f>
        <v>#REF!</v>
      </c>
      <c r="H561" s="61" t="str">
        <f>_xlfn.XLOOKUP(Tabla15[[#This Row],[ctapresup]],TBLTIPO[cta],TBLTIPO[Tipo Empleado])</f>
        <v>FIJO</v>
      </c>
      <c r="I561" s="92" t="str">
        <f>_xlfn.XLOOKUP(Tabla15[[#This Row],[cedula]],TCARRERA[CEDULA],TCARRERA[CATEGORIA DEL SERVIDOR],0)</f>
        <v>CARRERA ADMINISTRATIVA</v>
      </c>
      <c r="J5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61" s="61" t="str">
        <f>IF(ISTEXT(Tabla15[[#This Row],[CARRERA]]),Tabla15[[#This Row],[CARRERA]],Tabla15[[#This Row],[STATUS_01]])</f>
        <v>CARRERA ADMINISTRATIVA</v>
      </c>
      <c r="L561" s="78">
        <f>_xlfn.XLOOKUP(Tabla15[[#This Row],[CODIGO]],Tabla20[CODIGO],Tabla20[sbruto])</f>
        <v>45000</v>
      </c>
      <c r="M561" s="82">
        <f>_xlfn.XLOOKUP(Tabla15[[#This Row],[CODIGO]],Tabla20[CODIGO],Tabla20[Otros Descuentos])</f>
        <v>3102.45</v>
      </c>
      <c r="N561" s="78">
        <f>_xlfn.XLOOKUP(Tabla15[[#This Row],[CODIGO]],Tabla20[CODIGO],Tabla20[sneto])</f>
        <v>38326.339999999997</v>
      </c>
      <c r="O561" s="78" t="str">
        <f>_xlfn.XLOOKUP(Tabla15[[#This Row],[CODIGO]],Tabla20[CODIGO],Tabla20[PERIODO])</f>
        <v>08-2023</v>
      </c>
      <c r="P561" s="41">
        <f>Tabla15[[#This Row],[sbruto]]-SUM(Tabla15[[#This Row],[ISR]:[AFP]])-Tabla15[[#This Row],[SNETO]]</f>
        <v>3571.2100000000064</v>
      </c>
      <c r="Q561" s="41">
        <f>_xlfn.XLOOKUP(Tabla15[[#This Row],[CODIGO]],Tabla20[CODIGO],Tabla20[ADP])</f>
        <v>0</v>
      </c>
      <c r="R561" s="61" t="str">
        <f>_xlfn.XLOOKUP(Tabla15[[#This Row],[cedula]],EMPXSEXO[NODOC],EMPXSEXO[GENERO])</f>
        <v>F</v>
      </c>
      <c r="S561" s="61" t="e">
        <f>_xlfn.XLOOKUP(Tabla15[[#This Row],[nomdepto2]],Tabla21[LUGAR],Tabla21[CODLUGAR])</f>
        <v>#REF!</v>
      </c>
      <c r="T561">
        <v>309</v>
      </c>
    </row>
    <row r="562" spans="1:20" hidden="1">
      <c r="A562" s="61" t="s">
        <v>3002</v>
      </c>
      <c r="B562" s="61" t="s">
        <v>1131</v>
      </c>
      <c r="C562" s="61" t="s">
        <v>2493</v>
      </c>
      <c r="D562" s="61" t="str">
        <f>Tabla15[[#This Row],[cedula]]&amp;Tabla15[[#This Row],[prog]]&amp;LEFT(Tabla15[[#This Row],[TIPO]],3)</f>
        <v>2230024512701SUP</v>
      </c>
      <c r="E562" s="61" t="e">
        <f>_xlfn.XLOOKUP(Tabla15[[#This Row],[CODIGO]],#REF!,#REF!,_xlfn.XLOOKUP(Tabla15[[#This Row],[CODIGO]],Tabla20[CODIGO],Tabla20[nombre],"BUSCAR"))</f>
        <v>#REF!</v>
      </c>
      <c r="F562" s="61" t="e">
        <f>_xlfn.XLOOKUP(Tabla15[[#This Row],[CODIGO]],#REF!,#REF!,_xlfn.XLOOKUP(Tabla15[[#This Row],[CODIGO]],Tabla20[CODIGO],Tabla20[cargo],"BUSCAR"))</f>
        <v>#REF!</v>
      </c>
      <c r="G562" s="110" t="e">
        <f>_xlfn.XLOOKUP(Tabla15[[#This Row],[cedula]],#REF!,#REF!,"X")</f>
        <v>#REF!</v>
      </c>
      <c r="H562" s="61" t="str">
        <f>_xlfn.XLOOKUP(Tabla15[[#This Row],[ctapresup]],TBLTIPO[cta],TBLTIPO[Tipo Empleado])</f>
        <v>SUPLENCIA</v>
      </c>
      <c r="I562" s="92" t="str">
        <f>_xlfn.XLOOKUP(Tabla15[[#This Row],[cedula]],TCARRERA[CEDULA],TCARRERA[CATEGORIA DEL SERVIDOR],0)</f>
        <v>CARRERA ADMINISTRATIVA</v>
      </c>
      <c r="J5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62" s="61" t="str">
        <f>IF(ISTEXT(Tabla15[[#This Row],[CARRERA]]),Tabla15[[#This Row],[CARRERA]],Tabla15[[#This Row],[STATUS_01]])</f>
        <v>CARRERA ADMINISTRATIVA</v>
      </c>
      <c r="L562" s="78">
        <f>_xlfn.XLOOKUP(Tabla15[[#This Row],[CODIGO]],Tabla20[CODIGO],Tabla20[sbruto])</f>
        <v>25000</v>
      </c>
      <c r="M562" s="79">
        <f>_xlfn.XLOOKUP(Tabla15[[#This Row],[CODIGO]],Tabla20[CODIGO],Tabla20[Otros Descuentos])</f>
        <v>0</v>
      </c>
      <c r="N562" s="78">
        <f>_xlfn.XLOOKUP(Tabla15[[#This Row],[CODIGO]],Tabla20[CODIGO],Tabla20[sneto])</f>
        <v>19302.37</v>
      </c>
      <c r="O562" s="78" t="str">
        <f>_xlfn.XLOOKUP(Tabla15[[#This Row],[CODIGO]],Tabla20[CODIGO],Tabla20[PERIODO])</f>
        <v>08-2023</v>
      </c>
      <c r="P562" s="41">
        <f>Tabla15[[#This Row],[sbruto]]-SUM(Tabla15[[#This Row],[ISR]:[AFP]])-Tabla15[[#This Row],[SNETO]]</f>
        <v>5697.630000000001</v>
      </c>
      <c r="Q562" s="41">
        <f>_xlfn.XLOOKUP(Tabla15[[#This Row],[CODIGO]],Tabla20[CODIGO],Tabla20[ADP])</f>
        <v>0</v>
      </c>
      <c r="R562" s="61" t="str">
        <f>_xlfn.XLOOKUP(Tabla15[[#This Row],[cedula]],EMPXSEXO[NODOC],EMPXSEXO[GENERO])</f>
        <v>F</v>
      </c>
      <c r="S562" s="61" t="e">
        <f>_xlfn.XLOOKUP(Tabla15[[#This Row],[nomdepto2]],Tabla21[LUGAR],Tabla21[CODLUGAR])</f>
        <v>#REF!</v>
      </c>
      <c r="T562">
        <v>841</v>
      </c>
    </row>
    <row r="563" spans="1:20" hidden="1">
      <c r="A563" s="61" t="s">
        <v>2462</v>
      </c>
      <c r="B563" s="61" t="s">
        <v>2236</v>
      </c>
      <c r="C563" s="61" t="s">
        <v>2493</v>
      </c>
      <c r="D563" s="61" t="str">
        <f>Tabla15[[#This Row],[cedula]]&amp;Tabla15[[#This Row],[prog]]&amp;LEFT(Tabla15[[#This Row],[TIPO]],3)</f>
        <v>0011832153801TEM</v>
      </c>
      <c r="E563" s="61" t="e">
        <f>_xlfn.XLOOKUP(Tabla15[[#This Row],[CODIGO]],#REF!,#REF!,_xlfn.XLOOKUP(Tabla15[[#This Row],[CODIGO]],Tabla20[CODIGO],Tabla20[nombre],"BUSCAR"))</f>
        <v>#REF!</v>
      </c>
      <c r="F563" s="61" t="e">
        <f>_xlfn.XLOOKUP(Tabla15[[#This Row],[CODIGO]],#REF!,#REF!,_xlfn.XLOOKUP(Tabla15[[#This Row],[CODIGO]],Tabla20[CODIGO],Tabla20[cargo],"BUSCAR"))</f>
        <v>#REF!</v>
      </c>
      <c r="G563" s="110" t="e">
        <f>_xlfn.XLOOKUP(Tabla15[[#This Row],[cedula]],#REF!,#REF!,"X")</f>
        <v>#REF!</v>
      </c>
      <c r="H563" s="61" t="str">
        <f>_xlfn.XLOOKUP(Tabla15[[#This Row],[ctapresup]],TBLTIPO[cta],TBLTIPO[Tipo Empleado])</f>
        <v>TEMPORALES</v>
      </c>
      <c r="I563" s="92">
        <f>_xlfn.XLOOKUP(Tabla15[[#This Row],[cedula]],TCARRERA[CEDULA],TCARRERA[CATEGORIA DEL SERVIDOR],0)</f>
        <v>0</v>
      </c>
      <c r="J5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63" s="61" t="e">
        <f>IF(ISTEXT(Tabla15[[#This Row],[CARRERA]]),Tabla15[[#This Row],[CARRERA]],Tabla15[[#This Row],[STATUS_01]])</f>
        <v>#REF!</v>
      </c>
      <c r="L563" s="78">
        <f>_xlfn.XLOOKUP(Tabla15[[#This Row],[CODIGO]],Tabla20[CODIGO],Tabla20[sbruto])</f>
        <v>115000</v>
      </c>
      <c r="M563" s="82">
        <f>_xlfn.XLOOKUP(Tabla15[[#This Row],[CODIGO]],Tabla20[CODIGO],Tabla20[Otros Descuentos])</f>
        <v>832.27</v>
      </c>
      <c r="N563" s="78">
        <f>_xlfn.XLOOKUP(Tabla15[[#This Row],[CODIGO]],Tabla20[CODIGO],Tabla20[sneto])</f>
        <v>91737.49</v>
      </c>
      <c r="O563" s="78" t="str">
        <f>_xlfn.XLOOKUP(Tabla15[[#This Row],[CODIGO]],Tabla20[CODIGO],Tabla20[PERIODO])</f>
        <v>08-2023</v>
      </c>
      <c r="P563" s="41">
        <f>Tabla15[[#This Row],[sbruto]]-SUM(Tabla15[[#This Row],[ISR]:[AFP]])-Tabla15[[#This Row],[SNETO]]</f>
        <v>22430.239999999991</v>
      </c>
      <c r="Q563" s="41">
        <f>_xlfn.XLOOKUP(Tabla15[[#This Row],[CODIGO]],Tabla20[CODIGO],Tabla20[ADP])</f>
        <v>0</v>
      </c>
      <c r="R563" s="61" t="str">
        <f>_xlfn.XLOOKUP(Tabla15[[#This Row],[cedula]],EMPXSEXO[NODOC],EMPXSEXO[GENERO])</f>
        <v>F</v>
      </c>
      <c r="S563" s="61" t="e">
        <f>_xlfn.XLOOKUP(Tabla15[[#This Row],[nomdepto2]],Tabla21[LUGAR],Tabla21[CODLUGAR])</f>
        <v>#REF!</v>
      </c>
      <c r="T563">
        <v>886</v>
      </c>
    </row>
    <row r="564" spans="1:20">
      <c r="A564" s="61" t="s">
        <v>2463</v>
      </c>
      <c r="B564" s="61" t="s">
        <v>1840</v>
      </c>
      <c r="C564" s="61" t="s">
        <v>2493</v>
      </c>
      <c r="D564" s="61" t="str">
        <f>Tabla15[[#This Row],[cedula]]&amp;Tabla15[[#This Row],[prog]]&amp;LEFT(Tabla15[[#This Row],[TIPO]],3)</f>
        <v>0011271500801FIJ</v>
      </c>
      <c r="E564" s="61" t="e">
        <f>_xlfn.XLOOKUP(Tabla15[[#This Row],[CODIGO]],#REF!,#REF!,_xlfn.XLOOKUP(Tabla15[[#This Row],[CODIGO]],Tabla20[CODIGO],Tabla20[nombre],"BUSCAR"))</f>
        <v>#REF!</v>
      </c>
      <c r="F564" s="61" t="e">
        <f>_xlfn.XLOOKUP(Tabla15[[#This Row],[CODIGO]],#REF!,#REF!,_xlfn.XLOOKUP(Tabla15[[#This Row],[CODIGO]],Tabla20[CODIGO],Tabla20[cargo],"BUSCAR"))</f>
        <v>#REF!</v>
      </c>
      <c r="G564" s="110" t="e">
        <f>_xlfn.XLOOKUP(Tabla15[[#This Row],[cedula]],#REF!,#REF!,"X")</f>
        <v>#REF!</v>
      </c>
      <c r="H564" s="61" t="str">
        <f>_xlfn.XLOOKUP(Tabla15[[#This Row],[ctapresup]],TBLTIPO[cta],TBLTIPO[Tipo Empleado])</f>
        <v>FIJO</v>
      </c>
      <c r="I564" s="92">
        <f>_xlfn.XLOOKUP(Tabla15[[#This Row],[cedula]],TCARRERA[CEDULA],TCARRERA[CATEGORIA DEL SERVIDOR],0)</f>
        <v>0</v>
      </c>
      <c r="J5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64" s="61" t="e">
        <f>IF(ISTEXT(Tabla15[[#This Row],[CARRERA]]),Tabla15[[#This Row],[CARRERA]],Tabla15[[#This Row],[STATUS_01]])</f>
        <v>#REF!</v>
      </c>
      <c r="L564" s="78">
        <f>_xlfn.XLOOKUP(Tabla15[[#This Row],[CODIGO]],Tabla20[CODIGO],Tabla20[sbruto])</f>
        <v>180000</v>
      </c>
      <c r="M564" s="82">
        <f>_xlfn.XLOOKUP(Tabla15[[#This Row],[CODIGO]],Tabla20[CODIGO],Tabla20[Otros Descuentos])</f>
        <v>3025</v>
      </c>
      <c r="N564" s="78">
        <f>_xlfn.XLOOKUP(Tabla15[[#This Row],[CODIGO]],Tabla20[CODIGO],Tabla20[sneto])</f>
        <v>135413.63</v>
      </c>
      <c r="O564" s="78" t="str">
        <f>_xlfn.XLOOKUP(Tabla15[[#This Row],[CODIGO]],Tabla20[CODIGO],Tabla20[PERIODO])</f>
        <v>08-2023</v>
      </c>
      <c r="P564" s="41">
        <f>Tabla15[[#This Row],[sbruto]]-SUM(Tabla15[[#This Row],[ISR]:[AFP]])-Tabla15[[#This Row],[SNETO]]</f>
        <v>41561.369999999995</v>
      </c>
      <c r="Q564" s="41">
        <f>_xlfn.XLOOKUP(Tabla15[[#This Row],[CODIGO]],Tabla20[CODIGO],Tabla20[ADP])</f>
        <v>0</v>
      </c>
      <c r="R564" s="61" t="str">
        <f>_xlfn.XLOOKUP(Tabla15[[#This Row],[cedula]],EMPXSEXO[NODOC],EMPXSEXO[GENERO])</f>
        <v>F</v>
      </c>
      <c r="S564" s="61" t="e">
        <f>_xlfn.XLOOKUP(Tabla15[[#This Row],[nomdepto2]],Tabla21[LUGAR],Tabla21[CODLUGAR])</f>
        <v>#REF!</v>
      </c>
      <c r="T564">
        <v>251</v>
      </c>
    </row>
    <row r="565" spans="1:20" hidden="1">
      <c r="A565" s="99" t="s">
        <v>2464</v>
      </c>
      <c r="B565" s="99" t="s">
        <v>2428</v>
      </c>
      <c r="C565" s="99" t="s">
        <v>2493</v>
      </c>
      <c r="D565" s="99" t="str">
        <f>Tabla15[[#This Row],[cedula]]&amp;Tabla15[[#This Row],[prog]]&amp;LEFT(Tabla15[[#This Row],[TIPO]],3)</f>
        <v>0011382125001SEG</v>
      </c>
      <c r="E565" s="99" t="e">
        <f>_xlfn.XLOOKUP(Tabla15[[#This Row],[CODIGO]],#REF!,#REF!,_xlfn.XLOOKUP(Tabla15[[#This Row],[CODIGO]],Tabla20[CODIGO],Tabla20[nombre],"BUSCAR"))</f>
        <v>#REF!</v>
      </c>
      <c r="F565" s="100" t="e">
        <f>_xlfn.XLOOKUP(Tabla15[[#This Row],[CODIGO]],#REF!,#REF!,_xlfn.XLOOKUP(Tabla15[[#This Row],[CODIGO]],Tabla20[CODIGO],Tabla20[cargo],"BUSCAR"))</f>
        <v>#REF!</v>
      </c>
      <c r="G565" s="110" t="e">
        <f>_xlfn.XLOOKUP(Tabla15[[#This Row],[cedula]],#REF!,#REF!,"X")</f>
        <v>#REF!</v>
      </c>
      <c r="H565" s="100" t="str">
        <f>_xlfn.XLOOKUP(Tabla15[[#This Row],[ctapresup]],TBLTIPO[cta],TBLTIPO[Tipo Empleado])</f>
        <v>SEGURIDAD</v>
      </c>
      <c r="I565" s="92">
        <f>_xlfn.XLOOKUP(Tabla15[[#This Row],[cedula]],TCARRERA[CEDULA],TCARRERA[CATEGORIA DEL SERVIDOR],0)</f>
        <v>0</v>
      </c>
      <c r="J56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65" s="103" t="e">
        <f>IF(ISTEXT(Tabla15[[#This Row],[CARRERA]]),Tabla15[[#This Row],[CARRERA]],Tabla15[[#This Row],[STATUS_01]])</f>
        <v>#REF!</v>
      </c>
      <c r="L565" s="41">
        <f>_xlfn.XLOOKUP(Tabla15[[#This Row],[CODIGO]],Tabla20[CODIGO],Tabla20[sbruto])</f>
        <v>110000</v>
      </c>
      <c r="M565" s="105">
        <f>_xlfn.XLOOKUP(Tabla15[[#This Row],[CODIGO]],Tabla20[CODIGO],Tabla20[Otros Descuentos])</f>
        <v>0</v>
      </c>
      <c r="N565" s="109">
        <f>_xlfn.XLOOKUP(Tabla15[[#This Row],[CODIGO]],Tabla20[CODIGO],Tabla20[sneto])</f>
        <v>93917.13</v>
      </c>
      <c r="O565" s="101" t="str">
        <f>_xlfn.XLOOKUP(Tabla15[[#This Row],[CODIGO]],Tabla20[CODIGO],Tabla20[PERIODO])</f>
        <v>08-2023</v>
      </c>
      <c r="P565" s="41">
        <f>Tabla15[[#This Row],[sbruto]]-SUM(Tabla15[[#This Row],[ISR]:[AFP]])-Tabla15[[#This Row],[SNETO]]</f>
        <v>16082.869999999995</v>
      </c>
      <c r="Q565" s="41">
        <f>_xlfn.XLOOKUP(Tabla15[[#This Row],[CODIGO]],Tabla20[CODIGO],Tabla20[ADP])</f>
        <v>0</v>
      </c>
      <c r="R565" s="99" t="str">
        <f>_xlfn.XLOOKUP(Tabla15[[#This Row],[cedula]],EMPXSEXO[NODOC],EMPXSEXO[GENERO])</f>
        <v>M</v>
      </c>
      <c r="S565" s="123" t="e">
        <f>_xlfn.XLOOKUP(Tabla15[[#This Row],[nomdepto2]],Tabla21[LUGAR],Tabla21[CODLUGAR])</f>
        <v>#REF!</v>
      </c>
      <c r="T565">
        <v>1277</v>
      </c>
    </row>
    <row r="566" spans="1:20" hidden="1">
      <c r="A566" s="61" t="s">
        <v>2462</v>
      </c>
      <c r="B566" s="61" t="s">
        <v>3669</v>
      </c>
      <c r="C566" s="61" t="s">
        <v>2493</v>
      </c>
      <c r="D566" s="61" t="str">
        <f>Tabla15[[#This Row],[cedula]]&amp;Tabla15[[#This Row],[prog]]&amp;LEFT(Tabla15[[#This Row],[TIPO]],3)</f>
        <v>4024105969601TEM</v>
      </c>
      <c r="E566" s="61" t="e">
        <f>_xlfn.XLOOKUP(Tabla15[[#This Row],[CODIGO]],#REF!,#REF!,_xlfn.XLOOKUP(Tabla15[[#This Row],[CODIGO]],Tabla20[CODIGO],Tabla20[nombre],"BUSCAR"))</f>
        <v>#REF!</v>
      </c>
      <c r="F566" s="61" t="e">
        <f>_xlfn.XLOOKUP(Tabla15[[#This Row],[CODIGO]],#REF!,#REF!,_xlfn.XLOOKUP(Tabla15[[#This Row],[CODIGO]],Tabla20[CODIGO],Tabla20[cargo],"BUSCAR"))</f>
        <v>#REF!</v>
      </c>
      <c r="G566" s="110" t="e">
        <f>_xlfn.XLOOKUP(Tabla15[[#This Row],[cedula]],#REF!,#REF!,"X")</f>
        <v>#REF!</v>
      </c>
      <c r="H566" s="61" t="str">
        <f>_xlfn.XLOOKUP(Tabla15[[#This Row],[ctapresup]],TBLTIPO[cta],TBLTIPO[Tipo Empleado])</f>
        <v>TEMPORALES</v>
      </c>
      <c r="I566" s="92">
        <f>_xlfn.XLOOKUP(Tabla15[[#This Row],[cedula]],TCARRERA[CEDULA],TCARRERA[CATEGORIA DEL SERVIDOR],0)</f>
        <v>0</v>
      </c>
      <c r="J5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66" s="61" t="e">
        <f>IF(ISTEXT(Tabla15[[#This Row],[CARRERA]]),Tabla15[[#This Row],[CARRERA]],Tabla15[[#This Row],[STATUS_01]])</f>
        <v>#REF!</v>
      </c>
      <c r="L566" s="78">
        <f>_xlfn.XLOOKUP(Tabla15[[#This Row],[CODIGO]],Tabla20[CODIGO],Tabla20[sbruto])</f>
        <v>70000</v>
      </c>
      <c r="M566" s="82">
        <f>_xlfn.XLOOKUP(Tabla15[[#This Row],[CODIGO]],Tabla20[CODIGO],Tabla20[Otros Descuentos])</f>
        <v>25</v>
      </c>
      <c r="N566" s="81">
        <f>_xlfn.XLOOKUP(Tabla15[[#This Row],[CODIGO]],Tabla20[CODIGO],Tabla20[sneto])</f>
        <v>60469.52</v>
      </c>
      <c r="O566" s="81" t="str">
        <f>_xlfn.XLOOKUP(Tabla15[[#This Row],[CODIGO]],Tabla20[CODIGO],Tabla20[PERIODO])</f>
        <v>08-2023</v>
      </c>
      <c r="P566" s="41">
        <f>Tabla15[[#This Row],[sbruto]]-SUM(Tabla15[[#This Row],[ISR]:[AFP]])-Tabla15[[#This Row],[SNETO]]</f>
        <v>9505.4800000000032</v>
      </c>
      <c r="Q566" s="41">
        <f>_xlfn.XLOOKUP(Tabla15[[#This Row],[CODIGO]],Tabla20[CODIGO],Tabla20[ADP])</f>
        <v>0</v>
      </c>
      <c r="R566" s="61" t="str">
        <f>_xlfn.XLOOKUP(Tabla15[[#This Row],[cedula]],EMPXSEXO[NODOC],EMPXSEXO[GENERO])</f>
        <v>F</v>
      </c>
      <c r="S566" s="61" t="e">
        <f>_xlfn.XLOOKUP(Tabla15[[#This Row],[nomdepto2]],Tabla21[LUGAR],Tabla21[CODLUGAR])</f>
        <v>#REF!</v>
      </c>
      <c r="T566">
        <v>887</v>
      </c>
    </row>
    <row r="567" spans="1:20">
      <c r="A567" s="99" t="s">
        <v>2463</v>
      </c>
      <c r="B567" s="99" t="s">
        <v>1709</v>
      </c>
      <c r="C567" s="99" t="s">
        <v>2493</v>
      </c>
      <c r="D567" s="99" t="str">
        <f>Tabla15[[#This Row],[cedula]]&amp;Tabla15[[#This Row],[prog]]&amp;LEFT(Tabla15[[#This Row],[TIPO]],3)</f>
        <v>0010199400201FIJ</v>
      </c>
      <c r="E567" s="99" t="e">
        <f>_xlfn.XLOOKUP(Tabla15[[#This Row],[CODIGO]],#REF!,#REF!,_xlfn.XLOOKUP(Tabla15[[#This Row],[CODIGO]],Tabla20[CODIGO],Tabla20[nombre],"BUSCAR"))</f>
        <v>#REF!</v>
      </c>
      <c r="F567" s="100" t="e">
        <f>_xlfn.XLOOKUP(Tabla15[[#This Row],[CODIGO]],#REF!,#REF!,_xlfn.XLOOKUP(Tabla15[[#This Row],[CODIGO]],Tabla20[CODIGO],Tabla20[cargo],"BUSCAR"))</f>
        <v>#REF!</v>
      </c>
      <c r="G567" s="110" t="e">
        <f>_xlfn.XLOOKUP(Tabla15[[#This Row],[cedula]],#REF!,#REF!,"X")</f>
        <v>#REF!</v>
      </c>
      <c r="H567" s="61" t="str">
        <f>_xlfn.XLOOKUP(Tabla15[[#This Row],[ctapresup]],TBLTIPO[cta],TBLTIPO[Tipo Empleado])</f>
        <v>FIJO</v>
      </c>
      <c r="I567" s="102">
        <f>_xlfn.XLOOKUP(Tabla15[[#This Row],[cedula]],TCARRERA[CEDULA],TCARRERA[CATEGORIA DEL SERVIDOR],0)</f>
        <v>0</v>
      </c>
      <c r="J56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67" s="103" t="e">
        <f>IF(ISTEXT(Tabla15[[#This Row],[CARRERA]]),Tabla15[[#This Row],[CARRERA]],Tabla15[[#This Row],[STATUS_01]])</f>
        <v>#REF!</v>
      </c>
      <c r="L567" s="41">
        <f>_xlfn.XLOOKUP(Tabla15[[#This Row],[CODIGO]],Tabla20[CODIGO],Tabla20[sbruto])</f>
        <v>70000</v>
      </c>
      <c r="M567" s="105">
        <f>_xlfn.XLOOKUP(Tabla15[[#This Row],[CODIGO]],Tabla20[CODIGO],Tabla20[Otros Descuentos])</f>
        <v>1625</v>
      </c>
      <c r="N567" s="109">
        <f>_xlfn.XLOOKUP(Tabla15[[#This Row],[CODIGO]],Tabla20[CODIGO],Tabla20[sneto])</f>
        <v>58869.52</v>
      </c>
      <c r="O567" s="101" t="str">
        <f>_xlfn.XLOOKUP(Tabla15[[#This Row],[CODIGO]],Tabla20[CODIGO],Tabla20[PERIODO])</f>
        <v>08-2023</v>
      </c>
      <c r="P567" s="41">
        <f>Tabla15[[#This Row],[sbruto]]-SUM(Tabla15[[#This Row],[ISR]:[AFP]])-Tabla15[[#This Row],[SNETO]]</f>
        <v>9505.4800000000032</v>
      </c>
      <c r="Q567" s="104">
        <f>_xlfn.XLOOKUP(Tabla15[[#This Row],[CODIGO]],Tabla20[CODIGO],Tabla20[ADP])</f>
        <v>0</v>
      </c>
      <c r="R567" s="99" t="str">
        <f>_xlfn.XLOOKUP(Tabla15[[#This Row],[cedula]],EMPXSEXO[NODOC],EMPXSEXO[GENERO])</f>
        <v>F</v>
      </c>
      <c r="S567" s="61" t="e">
        <f>_xlfn.XLOOKUP(Tabla15[[#This Row],[nomdepto2]],Tabla21[LUGAR],Tabla21[CODLUGAR])</f>
        <v>#REF!</v>
      </c>
      <c r="T567">
        <v>8</v>
      </c>
    </row>
    <row r="568" spans="1:20" hidden="1">
      <c r="A568" s="61" t="s">
        <v>2462</v>
      </c>
      <c r="B568" s="61" t="s">
        <v>2300</v>
      </c>
      <c r="C568" s="61" t="s">
        <v>2493</v>
      </c>
      <c r="D568" s="61" t="str">
        <f>Tabla15[[#This Row],[cedula]]&amp;Tabla15[[#This Row],[prog]]&amp;LEFT(Tabla15[[#This Row],[TIPO]],3)</f>
        <v>4022426711801TEM</v>
      </c>
      <c r="E568" s="61" t="e">
        <f>_xlfn.XLOOKUP(Tabla15[[#This Row],[CODIGO]],#REF!,#REF!,_xlfn.XLOOKUP(Tabla15[[#This Row],[CODIGO]],Tabla20[CODIGO],Tabla20[nombre],"BUSCAR"))</f>
        <v>#REF!</v>
      </c>
      <c r="F568" s="61" t="e">
        <f>_xlfn.XLOOKUP(Tabla15[[#This Row],[CODIGO]],#REF!,#REF!,_xlfn.XLOOKUP(Tabla15[[#This Row],[CODIGO]],Tabla20[CODIGO],Tabla20[cargo],"BUSCAR"))</f>
        <v>#REF!</v>
      </c>
      <c r="G568" s="110" t="e">
        <f>_xlfn.XLOOKUP(Tabla15[[#This Row],[cedula]],#REF!,#REF!,"X")</f>
        <v>#REF!</v>
      </c>
      <c r="H568" s="61" t="str">
        <f>_xlfn.XLOOKUP(Tabla15[[#This Row],[ctapresup]],TBLTIPO[cta],TBLTIPO[Tipo Empleado])</f>
        <v>TEMPORALES</v>
      </c>
      <c r="I568" s="92">
        <f>_xlfn.XLOOKUP(Tabla15[[#This Row],[cedula]],TCARRERA[CEDULA],TCARRERA[CATEGORIA DEL SERVIDOR],0)</f>
        <v>0</v>
      </c>
      <c r="J5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68" s="61" t="e">
        <f>IF(ISTEXT(Tabla15[[#This Row],[CARRERA]]),Tabla15[[#This Row],[CARRERA]],Tabla15[[#This Row],[STATUS_01]])</f>
        <v>#REF!</v>
      </c>
      <c r="L568" s="78">
        <f>_xlfn.XLOOKUP(Tabla15[[#This Row],[CODIGO]],Tabla20[CODIGO],Tabla20[sbruto])</f>
        <v>50000</v>
      </c>
      <c r="M568" s="82">
        <f>_xlfn.XLOOKUP(Tabla15[[#This Row],[CODIGO]],Tabla20[CODIGO],Tabla20[Otros Descuentos])</f>
        <v>425</v>
      </c>
      <c r="N568" s="78">
        <f>_xlfn.XLOOKUP(Tabla15[[#This Row],[CODIGO]],Tabla20[CODIGO],Tabla20[sneto])</f>
        <v>44766</v>
      </c>
      <c r="O568" s="78" t="str">
        <f>_xlfn.XLOOKUP(Tabla15[[#This Row],[CODIGO]],Tabla20[CODIGO],Tabla20[PERIODO])</f>
        <v>08-2023</v>
      </c>
      <c r="P568" s="41">
        <f>Tabla15[[#This Row],[sbruto]]-SUM(Tabla15[[#This Row],[ISR]:[AFP]])-Tabla15[[#This Row],[SNETO]]</f>
        <v>4809</v>
      </c>
      <c r="Q568" s="41">
        <f>_xlfn.XLOOKUP(Tabla15[[#This Row],[CODIGO]],Tabla20[CODIGO],Tabla20[ADP])</f>
        <v>0</v>
      </c>
      <c r="R568" s="61" t="str">
        <f>_xlfn.XLOOKUP(Tabla15[[#This Row],[cedula]],EMPXSEXO[NODOC],EMPXSEXO[GENERO])</f>
        <v>F</v>
      </c>
      <c r="S568" s="61" t="e">
        <f>_xlfn.XLOOKUP(Tabla15[[#This Row],[nomdepto2]],Tabla21[LUGAR],Tabla21[CODLUGAR])</f>
        <v>#REF!</v>
      </c>
      <c r="T568">
        <v>1045</v>
      </c>
    </row>
    <row r="569" spans="1:20">
      <c r="A569" s="61" t="s">
        <v>2463</v>
      </c>
      <c r="B569" s="61" t="s">
        <v>1926</v>
      </c>
      <c r="C569" s="61" t="s">
        <v>2493</v>
      </c>
      <c r="D569" s="61" t="str">
        <f>Tabla15[[#This Row],[cedula]]&amp;Tabla15[[#This Row],[prog]]&amp;LEFT(Tabla15[[#This Row],[TIPO]],3)</f>
        <v>4023745052901FIJ</v>
      </c>
      <c r="E569" s="61" t="e">
        <f>_xlfn.XLOOKUP(Tabla15[[#This Row],[CODIGO]],#REF!,#REF!,_xlfn.XLOOKUP(Tabla15[[#This Row],[CODIGO]],Tabla20[CODIGO],Tabla20[nombre],"BUSCAR"))</f>
        <v>#REF!</v>
      </c>
      <c r="F569" s="61" t="e">
        <f>_xlfn.XLOOKUP(Tabla15[[#This Row],[CODIGO]],#REF!,#REF!,_xlfn.XLOOKUP(Tabla15[[#This Row],[CODIGO]],Tabla20[CODIGO],Tabla20[cargo],"BUSCAR"))</f>
        <v>#REF!</v>
      </c>
      <c r="G569" s="110" t="e">
        <f>_xlfn.XLOOKUP(Tabla15[[#This Row],[cedula]],#REF!,#REF!,"X")</f>
        <v>#REF!</v>
      </c>
      <c r="H569" s="61" t="str">
        <f>_xlfn.XLOOKUP(Tabla15[[#This Row],[ctapresup]],TBLTIPO[cta],TBLTIPO[Tipo Empleado])</f>
        <v>FIJO</v>
      </c>
      <c r="I569" s="92">
        <f>_xlfn.XLOOKUP(Tabla15[[#This Row],[cedula]],TCARRERA[CEDULA],TCARRERA[CATEGORIA DEL SERVIDOR],0)</f>
        <v>0</v>
      </c>
      <c r="J5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69" s="61" t="e">
        <f>IF(ISTEXT(Tabla15[[#This Row],[CARRERA]]),Tabla15[[#This Row],[CARRERA]],Tabla15[[#This Row],[STATUS_01]])</f>
        <v>#REF!</v>
      </c>
      <c r="L569" s="78">
        <f>_xlfn.XLOOKUP(Tabla15[[#This Row],[CODIGO]],Tabla20[CODIGO],Tabla20[sbruto])</f>
        <v>45000</v>
      </c>
      <c r="M569" s="82">
        <f>_xlfn.XLOOKUP(Tabla15[[#This Row],[CODIGO]],Tabla20[CODIGO],Tabla20[Otros Descuentos])</f>
        <v>25</v>
      </c>
      <c r="N569" s="78">
        <f>_xlfn.XLOOKUP(Tabla15[[#This Row],[CODIGO]],Tabla20[CODIGO],Tabla20[sneto])</f>
        <v>41167.17</v>
      </c>
      <c r="O569" s="78" t="str">
        <f>_xlfn.XLOOKUP(Tabla15[[#This Row],[CODIGO]],Tabla20[CODIGO],Tabla20[PERIODO])</f>
        <v>08-2023</v>
      </c>
      <c r="P569" s="41">
        <f>Tabla15[[#This Row],[sbruto]]-SUM(Tabla15[[#This Row],[ISR]:[AFP]])-Tabla15[[#This Row],[SNETO]]</f>
        <v>3807.8300000000017</v>
      </c>
      <c r="Q569" s="41">
        <f>_xlfn.XLOOKUP(Tabla15[[#This Row],[CODIGO]],Tabla20[CODIGO],Tabla20[ADP])</f>
        <v>0</v>
      </c>
      <c r="R569" s="61" t="str">
        <f>_xlfn.XLOOKUP(Tabla15[[#This Row],[cedula]],EMPXSEXO[NODOC],EMPXSEXO[GENERO])</f>
        <v>F</v>
      </c>
      <c r="S569" s="61" t="e">
        <f>_xlfn.XLOOKUP(Tabla15[[#This Row],[nomdepto2]],Tabla21[LUGAR],Tabla21[CODLUGAR])</f>
        <v>#REF!</v>
      </c>
      <c r="T569">
        <v>388</v>
      </c>
    </row>
    <row r="570" spans="1:20" hidden="1">
      <c r="A570" s="61" t="s">
        <v>2462</v>
      </c>
      <c r="B570" s="61" t="s">
        <v>3023</v>
      </c>
      <c r="C570" s="61" t="s">
        <v>2493</v>
      </c>
      <c r="D570" s="61" t="str">
        <f>Tabla15[[#This Row],[cedula]]&amp;Tabla15[[#This Row],[prog]]&amp;LEFT(Tabla15[[#This Row],[TIPO]],3)</f>
        <v>2230080624101TEM</v>
      </c>
      <c r="E570" s="61" t="e">
        <f>_xlfn.XLOOKUP(Tabla15[[#This Row],[CODIGO]],#REF!,#REF!,_xlfn.XLOOKUP(Tabla15[[#This Row],[CODIGO]],Tabla20[CODIGO],Tabla20[nombre],"BUSCAR"))</f>
        <v>#REF!</v>
      </c>
      <c r="F570" s="61" t="e">
        <f>_xlfn.XLOOKUP(Tabla15[[#This Row],[CODIGO]],#REF!,#REF!,_xlfn.XLOOKUP(Tabla15[[#This Row],[CODIGO]],Tabla20[CODIGO],Tabla20[cargo],"BUSCAR"))</f>
        <v>#REF!</v>
      </c>
      <c r="G570" s="110" t="e">
        <f>_xlfn.XLOOKUP(Tabla15[[#This Row],[cedula]],#REF!,#REF!,"X")</f>
        <v>#REF!</v>
      </c>
      <c r="H570" s="61" t="str">
        <f>_xlfn.XLOOKUP(Tabla15[[#This Row],[ctapresup]],TBLTIPO[cta],TBLTIPO[Tipo Empleado])</f>
        <v>TEMPORALES</v>
      </c>
      <c r="I570" s="92">
        <f>_xlfn.XLOOKUP(Tabla15[[#This Row],[cedula]],TCARRERA[CEDULA],TCARRERA[CATEGORIA DEL SERVIDOR],0)</f>
        <v>0</v>
      </c>
      <c r="J5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0" s="61" t="e">
        <f>IF(ISTEXT(Tabla15[[#This Row],[CARRERA]]),Tabla15[[#This Row],[CARRERA]],Tabla15[[#This Row],[STATUS_01]])</f>
        <v>#REF!</v>
      </c>
      <c r="L570" s="78">
        <f>_xlfn.XLOOKUP(Tabla15[[#This Row],[CODIGO]],Tabla20[CODIGO],Tabla20[sbruto])</f>
        <v>185000</v>
      </c>
      <c r="M570" s="82">
        <f>_xlfn.XLOOKUP(Tabla15[[#This Row],[CODIGO]],Tabla20[CODIGO],Tabla20[Otros Descuentos])</f>
        <v>425</v>
      </c>
      <c r="N570" s="78">
        <f>_xlfn.XLOOKUP(Tabla15[[#This Row],[CODIGO]],Tabla20[CODIGO],Tabla20[sneto])</f>
        <v>141542.01</v>
      </c>
      <c r="O570" s="78" t="str">
        <f>_xlfn.XLOOKUP(Tabla15[[#This Row],[CODIGO]],Tabla20[CODIGO],Tabla20[PERIODO])</f>
        <v>08-2023</v>
      </c>
      <c r="P570" s="41">
        <f>Tabla15[[#This Row],[sbruto]]-SUM(Tabla15[[#This Row],[ISR]:[AFP]])-Tabla15[[#This Row],[SNETO]]</f>
        <v>43032.989999999991</v>
      </c>
      <c r="Q570" s="41">
        <f>_xlfn.XLOOKUP(Tabla15[[#This Row],[CODIGO]],Tabla20[CODIGO],Tabla20[ADP])</f>
        <v>0</v>
      </c>
      <c r="R570" s="61" t="str">
        <f>_xlfn.XLOOKUP(Tabla15[[#This Row],[cedula]],EMPXSEXO[NODOC],EMPXSEXO[GENERO])</f>
        <v>F</v>
      </c>
      <c r="S570" s="61" t="e">
        <f>_xlfn.XLOOKUP(Tabla15[[#This Row],[nomdepto2]],Tabla21[LUGAR],Tabla21[CODLUGAR])</f>
        <v>#REF!</v>
      </c>
      <c r="T570">
        <v>1000</v>
      </c>
    </row>
    <row r="571" spans="1:20">
      <c r="A571" s="61" t="s">
        <v>2463</v>
      </c>
      <c r="B571" s="61" t="s">
        <v>1789</v>
      </c>
      <c r="C571" s="61" t="s">
        <v>2493</v>
      </c>
      <c r="D571" s="61" t="str">
        <f>Tabla15[[#This Row],[cedula]]&amp;Tabla15[[#This Row],[prog]]&amp;LEFT(Tabla15[[#This Row],[TIPO]],3)</f>
        <v>0010043337401FIJ</v>
      </c>
      <c r="E571" s="61" t="e">
        <f>_xlfn.XLOOKUP(Tabla15[[#This Row],[CODIGO]],#REF!,#REF!,_xlfn.XLOOKUP(Tabla15[[#This Row],[CODIGO]],Tabla20[CODIGO],Tabla20[nombre],"BUSCAR"))</f>
        <v>#REF!</v>
      </c>
      <c r="F571" s="61" t="e">
        <f>_xlfn.XLOOKUP(Tabla15[[#This Row],[CODIGO]],#REF!,#REF!,_xlfn.XLOOKUP(Tabla15[[#This Row],[CODIGO]],Tabla20[CODIGO],Tabla20[cargo],"BUSCAR"))</f>
        <v>#REF!</v>
      </c>
      <c r="G571" s="110" t="e">
        <f>_xlfn.XLOOKUP(Tabla15[[#This Row],[cedula]],#REF!,#REF!,"X")</f>
        <v>#REF!</v>
      </c>
      <c r="H571" s="61" t="str">
        <f>_xlfn.XLOOKUP(Tabla15[[#This Row],[ctapresup]],TBLTIPO[cta],TBLTIPO[Tipo Empleado])</f>
        <v>FIJO</v>
      </c>
      <c r="I571" s="92">
        <f>_xlfn.XLOOKUP(Tabla15[[#This Row],[cedula]],TCARRERA[CEDULA],TCARRERA[CATEGORIA DEL SERVIDOR],0)</f>
        <v>0</v>
      </c>
      <c r="J5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1" s="61" t="e">
        <f>IF(ISTEXT(Tabla15[[#This Row],[CARRERA]]),Tabla15[[#This Row],[CARRERA]],Tabla15[[#This Row],[STATUS_01]])</f>
        <v>#REF!</v>
      </c>
      <c r="L571" s="78">
        <f>_xlfn.XLOOKUP(Tabla15[[#This Row],[CODIGO]],Tabla20[CODIGO],Tabla20[sbruto])</f>
        <v>180000</v>
      </c>
      <c r="M571" s="82">
        <f>_xlfn.XLOOKUP(Tabla15[[#This Row],[CODIGO]],Tabla20[CODIGO],Tabla20[Otros Descuentos])</f>
        <v>2025</v>
      </c>
      <c r="N571" s="78">
        <f>_xlfn.XLOOKUP(Tabla15[[#This Row],[CODIGO]],Tabla20[CODIGO],Tabla20[sneto])</f>
        <v>136413.63</v>
      </c>
      <c r="O571" s="78" t="str">
        <f>_xlfn.XLOOKUP(Tabla15[[#This Row],[CODIGO]],Tabla20[CODIGO],Tabla20[PERIODO])</f>
        <v>08-2023</v>
      </c>
      <c r="P571" s="41">
        <f>Tabla15[[#This Row],[sbruto]]-SUM(Tabla15[[#This Row],[ISR]:[AFP]])-Tabla15[[#This Row],[SNETO]]</f>
        <v>41561.369999999995</v>
      </c>
      <c r="Q571" s="41">
        <f>_xlfn.XLOOKUP(Tabla15[[#This Row],[CODIGO]],Tabla20[CODIGO],Tabla20[ADP])</f>
        <v>0</v>
      </c>
      <c r="R571" s="61" t="str">
        <f>_xlfn.XLOOKUP(Tabla15[[#This Row],[cedula]],EMPXSEXO[NODOC],EMPXSEXO[GENERO])</f>
        <v>F</v>
      </c>
      <c r="S571" s="61" t="e">
        <f>_xlfn.XLOOKUP(Tabla15[[#This Row],[nomdepto2]],Tabla21[LUGAR],Tabla21[CODLUGAR])</f>
        <v>#REF!</v>
      </c>
      <c r="T571">
        <v>163</v>
      </c>
    </row>
    <row r="572" spans="1:20">
      <c r="A572" s="61" t="s">
        <v>2463</v>
      </c>
      <c r="B572" s="61" t="s">
        <v>1711</v>
      </c>
      <c r="C572" s="61" t="s">
        <v>2493</v>
      </c>
      <c r="D572" s="61" t="str">
        <f>Tabla15[[#This Row],[cedula]]&amp;Tabla15[[#This Row],[prog]]&amp;LEFT(Tabla15[[#This Row],[TIPO]],3)</f>
        <v>2230126547001FIJ</v>
      </c>
      <c r="E572" s="61" t="e">
        <f>_xlfn.XLOOKUP(Tabla15[[#This Row],[CODIGO]],#REF!,#REF!,_xlfn.XLOOKUP(Tabla15[[#This Row],[CODIGO]],Tabla20[CODIGO],Tabla20[nombre],"BUSCAR"))</f>
        <v>#REF!</v>
      </c>
      <c r="F572" s="61" t="e">
        <f>_xlfn.XLOOKUP(Tabla15[[#This Row],[CODIGO]],#REF!,#REF!,_xlfn.XLOOKUP(Tabla15[[#This Row],[CODIGO]],Tabla20[CODIGO],Tabla20[cargo],"BUSCAR"))</f>
        <v>#REF!</v>
      </c>
      <c r="G572" s="110" t="e">
        <f>_xlfn.XLOOKUP(Tabla15[[#This Row],[cedula]],#REF!,#REF!,"X")</f>
        <v>#REF!</v>
      </c>
      <c r="H572" s="61" t="str">
        <f>_xlfn.XLOOKUP(Tabla15[[#This Row],[ctapresup]],TBLTIPO[cta],TBLTIPO[Tipo Empleado])</f>
        <v>FIJO</v>
      </c>
      <c r="I572" s="92">
        <f>_xlfn.XLOOKUP(Tabla15[[#This Row],[cedula]],TCARRERA[CEDULA],TCARRERA[CATEGORIA DEL SERVIDOR],0)</f>
        <v>0</v>
      </c>
      <c r="J5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2" s="61" t="e">
        <f>IF(ISTEXT(Tabla15[[#This Row],[CARRERA]]),Tabla15[[#This Row],[CARRERA]],Tabla15[[#This Row],[STATUS_01]])</f>
        <v>#REF!</v>
      </c>
      <c r="L572" s="78">
        <f>_xlfn.XLOOKUP(Tabla15[[#This Row],[CODIGO]],Tabla20[CODIGO],Tabla20[sbruto])</f>
        <v>75000</v>
      </c>
      <c r="M572" s="82">
        <f>_xlfn.XLOOKUP(Tabla15[[#This Row],[CODIGO]],Tabla20[CODIGO],Tabla20[Otros Descuentos])</f>
        <v>11087.9</v>
      </c>
      <c r="N572" s="78">
        <f>_xlfn.XLOOKUP(Tabla15[[#This Row],[CODIGO]],Tabla20[CODIGO],Tabla20[sneto])</f>
        <v>53801.2</v>
      </c>
      <c r="O572" s="78" t="str">
        <f>_xlfn.XLOOKUP(Tabla15[[#This Row],[CODIGO]],Tabla20[CODIGO],Tabla20[PERIODO])</f>
        <v>08-2023</v>
      </c>
      <c r="P572" s="41">
        <f>Tabla15[[#This Row],[sbruto]]-SUM(Tabla15[[#This Row],[ISR]:[AFP]])-Tabla15[[#This Row],[SNETO]]</f>
        <v>10110.900000000001</v>
      </c>
      <c r="Q572" s="41">
        <f>_xlfn.XLOOKUP(Tabla15[[#This Row],[CODIGO]],Tabla20[CODIGO],Tabla20[ADP])</f>
        <v>0</v>
      </c>
      <c r="R572" s="61" t="str">
        <f>_xlfn.XLOOKUP(Tabla15[[#This Row],[cedula]],EMPXSEXO[NODOC],EMPXSEXO[GENERO])</f>
        <v>F</v>
      </c>
      <c r="S572" s="61" t="e">
        <f>_xlfn.XLOOKUP(Tabla15[[#This Row],[nomdepto2]],Tabla21[LUGAR],Tabla21[CODLUGAR])</f>
        <v>#REF!</v>
      </c>
      <c r="T572">
        <v>15</v>
      </c>
    </row>
    <row r="573" spans="1:20" hidden="1">
      <c r="A573" s="61" t="s">
        <v>2462</v>
      </c>
      <c r="B573" s="61" t="s">
        <v>2235</v>
      </c>
      <c r="C573" s="61" t="s">
        <v>2493</v>
      </c>
      <c r="D573" s="61" t="str">
        <f>Tabla15[[#This Row],[cedula]]&amp;Tabla15[[#This Row],[prog]]&amp;LEFT(Tabla15[[#This Row],[TIPO]],3)</f>
        <v>4022105438601TEM</v>
      </c>
      <c r="E573" s="61" t="e">
        <f>_xlfn.XLOOKUP(Tabla15[[#This Row],[CODIGO]],#REF!,#REF!,_xlfn.XLOOKUP(Tabla15[[#This Row],[CODIGO]],Tabla20[CODIGO],Tabla20[nombre],"BUSCAR"))</f>
        <v>#REF!</v>
      </c>
      <c r="F573" s="61" t="e">
        <f>_xlfn.XLOOKUP(Tabla15[[#This Row],[CODIGO]],#REF!,#REF!,_xlfn.XLOOKUP(Tabla15[[#This Row],[CODIGO]],Tabla20[CODIGO],Tabla20[cargo],"BUSCAR"))</f>
        <v>#REF!</v>
      </c>
      <c r="G573" s="110" t="e">
        <f>_xlfn.XLOOKUP(Tabla15[[#This Row],[cedula]],#REF!,#REF!,"X")</f>
        <v>#REF!</v>
      </c>
      <c r="H573" s="61" t="str">
        <f>_xlfn.XLOOKUP(Tabla15[[#This Row],[ctapresup]],TBLTIPO[cta],TBLTIPO[Tipo Empleado])</f>
        <v>TEMPORALES</v>
      </c>
      <c r="I573" s="92">
        <f>_xlfn.XLOOKUP(Tabla15[[#This Row],[cedula]],TCARRERA[CEDULA],TCARRERA[CATEGORIA DEL SERVIDOR],0)</f>
        <v>0</v>
      </c>
      <c r="J57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3" s="61" t="e">
        <f>IF(ISTEXT(Tabla15[[#This Row],[CARRERA]]),Tabla15[[#This Row],[CARRERA]],Tabla15[[#This Row],[STATUS_01]])</f>
        <v>#REF!</v>
      </c>
      <c r="L573" s="78">
        <f>_xlfn.XLOOKUP(Tabla15[[#This Row],[CODIGO]],Tabla20[CODIGO],Tabla20[sbruto])</f>
        <v>70000</v>
      </c>
      <c r="M573" s="82">
        <f>_xlfn.XLOOKUP(Tabla15[[#This Row],[CODIGO]],Tabla20[CODIGO],Tabla20[Otros Descuentos])</f>
        <v>25</v>
      </c>
      <c r="N573" s="81">
        <f>_xlfn.XLOOKUP(Tabla15[[#This Row],[CODIGO]],Tabla20[CODIGO],Tabla20[sneto])</f>
        <v>60469.52</v>
      </c>
      <c r="O573" s="81" t="str">
        <f>_xlfn.XLOOKUP(Tabla15[[#This Row],[CODIGO]],Tabla20[CODIGO],Tabla20[PERIODO])</f>
        <v>08-2023</v>
      </c>
      <c r="P573" s="41">
        <f>Tabla15[[#This Row],[sbruto]]-SUM(Tabla15[[#This Row],[ISR]:[AFP]])-Tabla15[[#This Row],[SNETO]]</f>
        <v>9505.4800000000032</v>
      </c>
      <c r="Q573" s="41">
        <f>_xlfn.XLOOKUP(Tabla15[[#This Row],[CODIGO]],Tabla20[CODIGO],Tabla20[ADP])</f>
        <v>0</v>
      </c>
      <c r="R573" s="61" t="str">
        <f>_xlfn.XLOOKUP(Tabla15[[#This Row],[cedula]],EMPXSEXO[NODOC],EMPXSEXO[GENERO])</f>
        <v>F</v>
      </c>
      <c r="S573" s="61" t="e">
        <f>_xlfn.XLOOKUP(Tabla15[[#This Row],[nomdepto2]],Tabla21[LUGAR],Tabla21[CODLUGAR])</f>
        <v>#REF!</v>
      </c>
      <c r="T573">
        <v>885</v>
      </c>
    </row>
    <row r="574" spans="1:20" hidden="1">
      <c r="A574" s="61" t="s">
        <v>2462</v>
      </c>
      <c r="B574" s="61" t="s">
        <v>2274</v>
      </c>
      <c r="C574" s="61" t="s">
        <v>2493</v>
      </c>
      <c r="D574" s="61" t="str">
        <f>Tabla15[[#This Row],[cedula]]&amp;Tabla15[[#This Row],[prog]]&amp;LEFT(Tabla15[[#This Row],[TIPO]],3)</f>
        <v>0790015470401TEM</v>
      </c>
      <c r="E574" s="61" t="e">
        <f>_xlfn.XLOOKUP(Tabla15[[#This Row],[CODIGO]],#REF!,#REF!,_xlfn.XLOOKUP(Tabla15[[#This Row],[CODIGO]],Tabla20[CODIGO],Tabla20[nombre],"BUSCAR"))</f>
        <v>#REF!</v>
      </c>
      <c r="F574" s="61" t="e">
        <f>_xlfn.XLOOKUP(Tabla15[[#This Row],[CODIGO]],#REF!,#REF!,_xlfn.XLOOKUP(Tabla15[[#This Row],[CODIGO]],Tabla20[CODIGO],Tabla20[cargo],"BUSCAR"))</f>
        <v>#REF!</v>
      </c>
      <c r="G574" s="110" t="e">
        <f>_xlfn.XLOOKUP(Tabla15[[#This Row],[cedula]],#REF!,#REF!,"X")</f>
        <v>#REF!</v>
      </c>
      <c r="H574" s="61" t="str">
        <f>_xlfn.XLOOKUP(Tabla15[[#This Row],[ctapresup]],TBLTIPO[cta],TBLTIPO[Tipo Empleado])</f>
        <v>TEMPORALES</v>
      </c>
      <c r="I574" s="92">
        <f>_xlfn.XLOOKUP(Tabla15[[#This Row],[cedula]],TCARRERA[CEDULA],TCARRERA[CATEGORIA DEL SERVIDOR],0)</f>
        <v>0</v>
      </c>
      <c r="J5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4" s="61" t="e">
        <f>IF(ISTEXT(Tabla15[[#This Row],[CARRERA]]),Tabla15[[#This Row],[CARRERA]],Tabla15[[#This Row],[STATUS_01]])</f>
        <v>#REF!</v>
      </c>
      <c r="L574" s="78">
        <f>_xlfn.XLOOKUP(Tabla15[[#This Row],[CODIGO]],Tabla20[CODIGO],Tabla20[sbruto])</f>
        <v>70000</v>
      </c>
      <c r="M574" s="82">
        <f>_xlfn.XLOOKUP(Tabla15[[#This Row],[CODIGO]],Tabla20[CODIGO],Tabla20[Otros Descuentos])</f>
        <v>425</v>
      </c>
      <c r="N574" s="78">
        <f>_xlfn.XLOOKUP(Tabla15[[#This Row],[CODIGO]],Tabla20[CODIGO],Tabla20[sneto])</f>
        <v>60069.52</v>
      </c>
      <c r="O574" s="78" t="str">
        <f>_xlfn.XLOOKUP(Tabla15[[#This Row],[CODIGO]],Tabla20[CODIGO],Tabla20[PERIODO])</f>
        <v>08-2023</v>
      </c>
      <c r="P574" s="41">
        <f>Tabla15[[#This Row],[sbruto]]-SUM(Tabla15[[#This Row],[ISR]:[AFP]])-Tabla15[[#This Row],[SNETO]]</f>
        <v>9505.4800000000032</v>
      </c>
      <c r="Q574" s="41">
        <f>_xlfn.XLOOKUP(Tabla15[[#This Row],[CODIGO]],Tabla20[CODIGO],Tabla20[ADP])</f>
        <v>0</v>
      </c>
      <c r="R574" s="61" t="str">
        <f>_xlfn.XLOOKUP(Tabla15[[#This Row],[cedula]],EMPXSEXO[NODOC],EMPXSEXO[GENERO])</f>
        <v>F</v>
      </c>
      <c r="S574" s="61" t="e">
        <f>_xlfn.XLOOKUP(Tabla15[[#This Row],[nomdepto2]],Tabla21[LUGAR],Tabla21[CODLUGAR])</f>
        <v>#REF!</v>
      </c>
      <c r="T574">
        <v>991</v>
      </c>
    </row>
    <row r="575" spans="1:20" hidden="1">
      <c r="A575" s="61" t="s">
        <v>2462</v>
      </c>
      <c r="B575" s="61" t="s">
        <v>2304</v>
      </c>
      <c r="C575" s="61" t="s">
        <v>2493</v>
      </c>
      <c r="D575" s="61" t="str">
        <f>Tabla15[[#This Row],[cedula]]&amp;Tabla15[[#This Row],[prog]]&amp;LEFT(Tabla15[[#This Row],[TIPO]],3)</f>
        <v>4022204719901TEM</v>
      </c>
      <c r="E575" s="61" t="e">
        <f>_xlfn.XLOOKUP(Tabla15[[#This Row],[CODIGO]],#REF!,#REF!,_xlfn.XLOOKUP(Tabla15[[#This Row],[CODIGO]],Tabla20[CODIGO],Tabla20[nombre],"BUSCAR"))</f>
        <v>#REF!</v>
      </c>
      <c r="F575" s="61" t="e">
        <f>_xlfn.XLOOKUP(Tabla15[[#This Row],[CODIGO]],#REF!,#REF!,_xlfn.XLOOKUP(Tabla15[[#This Row],[CODIGO]],Tabla20[CODIGO],Tabla20[cargo],"BUSCAR"))</f>
        <v>#REF!</v>
      </c>
      <c r="G575" s="110" t="e">
        <f>_xlfn.XLOOKUP(Tabla15[[#This Row],[cedula]],#REF!,#REF!,"X")</f>
        <v>#REF!</v>
      </c>
      <c r="H575" s="61" t="str">
        <f>_xlfn.XLOOKUP(Tabla15[[#This Row],[ctapresup]],TBLTIPO[cta],TBLTIPO[Tipo Empleado])</f>
        <v>TEMPORALES</v>
      </c>
      <c r="I575" s="92">
        <f>_xlfn.XLOOKUP(Tabla15[[#This Row],[cedula]],TCARRERA[CEDULA],TCARRERA[CATEGORIA DEL SERVIDOR],0)</f>
        <v>0</v>
      </c>
      <c r="J5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5" s="61" t="e">
        <f>IF(ISTEXT(Tabla15[[#This Row],[CARRERA]]),Tabla15[[#This Row],[CARRERA]],Tabla15[[#This Row],[STATUS_01]])</f>
        <v>#REF!</v>
      </c>
      <c r="L575" s="78">
        <f>_xlfn.XLOOKUP(Tabla15[[#This Row],[CODIGO]],Tabla20[CODIGO],Tabla20[sbruto])</f>
        <v>70000</v>
      </c>
      <c r="M575" s="82">
        <f>_xlfn.XLOOKUP(Tabla15[[#This Row],[CODIGO]],Tabla20[CODIGO],Tabla20[Otros Descuentos])</f>
        <v>3179.9</v>
      </c>
      <c r="N575" s="81">
        <f>_xlfn.XLOOKUP(Tabla15[[#This Row],[CODIGO]],Tabla20[CODIGO],Tabla20[sneto])</f>
        <v>57945.599999999999</v>
      </c>
      <c r="O575" s="81" t="str">
        <f>_xlfn.XLOOKUP(Tabla15[[#This Row],[CODIGO]],Tabla20[CODIGO],Tabla20[PERIODO])</f>
        <v>08-2023</v>
      </c>
      <c r="P575" s="41">
        <f>Tabla15[[#This Row],[sbruto]]-SUM(Tabla15[[#This Row],[ISR]:[AFP]])-Tabla15[[#This Row],[SNETO]]</f>
        <v>8874.5</v>
      </c>
      <c r="Q575" s="41">
        <f>_xlfn.XLOOKUP(Tabla15[[#This Row],[CODIGO]],Tabla20[CODIGO],Tabla20[ADP])</f>
        <v>0</v>
      </c>
      <c r="R575" s="61" t="str">
        <f>_xlfn.XLOOKUP(Tabla15[[#This Row],[cedula]],EMPXSEXO[NODOC],EMPXSEXO[GENERO])</f>
        <v>F</v>
      </c>
      <c r="S575" s="61" t="e">
        <f>_xlfn.XLOOKUP(Tabla15[[#This Row],[nomdepto2]],Tabla21[LUGAR],Tabla21[CODLUGAR])</f>
        <v>#REF!</v>
      </c>
      <c r="T575">
        <v>1047</v>
      </c>
    </row>
    <row r="576" spans="1:20">
      <c r="A576" s="61" t="s">
        <v>2463</v>
      </c>
      <c r="B576" s="61" t="s">
        <v>1703</v>
      </c>
      <c r="C576" s="61" t="s">
        <v>2493</v>
      </c>
      <c r="D576" s="61" t="str">
        <f>Tabla15[[#This Row],[cedula]]&amp;Tabla15[[#This Row],[prog]]&amp;LEFT(Tabla15[[#This Row],[TIPO]],3)</f>
        <v>2290012573701FIJ</v>
      </c>
      <c r="E576" s="61" t="e">
        <f>_xlfn.XLOOKUP(Tabla15[[#This Row],[CODIGO]],#REF!,#REF!,_xlfn.XLOOKUP(Tabla15[[#This Row],[CODIGO]],Tabla20[CODIGO],Tabla20[nombre],"BUSCAR"))</f>
        <v>#REF!</v>
      </c>
      <c r="F576" s="61" t="e">
        <f>_xlfn.XLOOKUP(Tabla15[[#This Row],[CODIGO]],#REF!,#REF!,_xlfn.XLOOKUP(Tabla15[[#This Row],[CODIGO]],Tabla20[CODIGO],Tabla20[cargo],"BUSCAR"))</f>
        <v>#REF!</v>
      </c>
      <c r="G576" s="110" t="e">
        <f>_xlfn.XLOOKUP(Tabla15[[#This Row],[cedula]],#REF!,#REF!,"X")</f>
        <v>#REF!</v>
      </c>
      <c r="H576" s="61" t="str">
        <f>_xlfn.XLOOKUP(Tabla15[[#This Row],[ctapresup]],TBLTIPO[cta],TBLTIPO[Tipo Empleado])</f>
        <v>FIJO</v>
      </c>
      <c r="I576" s="92">
        <f>_xlfn.XLOOKUP(Tabla15[[#This Row],[cedula]],TCARRERA[CEDULA],TCARRERA[CATEGORIA DEL SERVIDOR],0)</f>
        <v>0</v>
      </c>
      <c r="J5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6" s="61" t="e">
        <f>IF(ISTEXT(Tabla15[[#This Row],[CARRERA]]),Tabla15[[#This Row],[CARRERA]],Tabla15[[#This Row],[STATUS_01]])</f>
        <v>#REF!</v>
      </c>
      <c r="L576" s="78">
        <f>_xlfn.XLOOKUP(Tabla15[[#This Row],[CODIGO]],Tabla20[CODIGO],Tabla20[sbruto])</f>
        <v>70000</v>
      </c>
      <c r="M576" s="82">
        <f>_xlfn.XLOOKUP(Tabla15[[#This Row],[CODIGO]],Tabla20[CODIGO],Tabla20[Otros Descuentos])</f>
        <v>7616.57</v>
      </c>
      <c r="N576" s="78">
        <f>_xlfn.XLOOKUP(Tabla15[[#This Row],[CODIGO]],Tabla20[CODIGO],Tabla20[sneto])</f>
        <v>52877.95</v>
      </c>
      <c r="O576" s="78" t="str">
        <f>_xlfn.XLOOKUP(Tabla15[[#This Row],[CODIGO]],Tabla20[CODIGO],Tabla20[PERIODO])</f>
        <v>08-2023</v>
      </c>
      <c r="P576" s="41">
        <f>Tabla15[[#This Row],[sbruto]]-SUM(Tabla15[[#This Row],[ISR]:[AFP]])-Tabla15[[#This Row],[SNETO]]</f>
        <v>9505.4800000000032</v>
      </c>
      <c r="Q576" s="41">
        <f>_xlfn.XLOOKUP(Tabla15[[#This Row],[CODIGO]],Tabla20[CODIGO],Tabla20[ADP])</f>
        <v>0</v>
      </c>
      <c r="R576" s="61" t="str">
        <f>_xlfn.XLOOKUP(Tabla15[[#This Row],[cedula]],EMPXSEXO[NODOC],EMPXSEXO[GENERO])</f>
        <v>F</v>
      </c>
      <c r="S576" s="61" t="e">
        <f>_xlfn.XLOOKUP(Tabla15[[#This Row],[nomdepto2]],Tabla21[LUGAR],Tabla21[CODLUGAR])</f>
        <v>#REF!</v>
      </c>
      <c r="T576">
        <v>31</v>
      </c>
    </row>
    <row r="577" spans="1:20">
      <c r="A577" s="61" t="s">
        <v>2463</v>
      </c>
      <c r="B577" s="61" t="s">
        <v>1807</v>
      </c>
      <c r="C577" s="61" t="s">
        <v>2493</v>
      </c>
      <c r="D577" s="61" t="str">
        <f>Tabla15[[#This Row],[cedula]]&amp;Tabla15[[#This Row],[prog]]&amp;LEFT(Tabla15[[#This Row],[TIPO]],3)</f>
        <v>4022064964001FIJ</v>
      </c>
      <c r="E577" s="61" t="e">
        <f>_xlfn.XLOOKUP(Tabla15[[#This Row],[CODIGO]],#REF!,#REF!,_xlfn.XLOOKUP(Tabla15[[#This Row],[CODIGO]],Tabla20[CODIGO],Tabla20[nombre],"BUSCAR"))</f>
        <v>#REF!</v>
      </c>
      <c r="F577" s="61" t="e">
        <f>_xlfn.XLOOKUP(Tabla15[[#This Row],[CODIGO]],#REF!,#REF!,_xlfn.XLOOKUP(Tabla15[[#This Row],[CODIGO]],Tabla20[CODIGO],Tabla20[cargo],"BUSCAR"))</f>
        <v>#REF!</v>
      </c>
      <c r="G577" s="110" t="e">
        <f>_xlfn.XLOOKUP(Tabla15[[#This Row],[cedula]],#REF!,#REF!,"X")</f>
        <v>#REF!</v>
      </c>
      <c r="H577" s="61" t="str">
        <f>_xlfn.XLOOKUP(Tabla15[[#This Row],[ctapresup]],TBLTIPO[cta],TBLTIPO[Tipo Empleado])</f>
        <v>FIJO</v>
      </c>
      <c r="I577" s="92">
        <f>_xlfn.XLOOKUP(Tabla15[[#This Row],[cedula]],TCARRERA[CEDULA],TCARRERA[CATEGORIA DEL SERVIDOR],0)</f>
        <v>0</v>
      </c>
      <c r="J5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7" s="61" t="e">
        <f>IF(ISTEXT(Tabla15[[#This Row],[CARRERA]]),Tabla15[[#This Row],[CARRERA]],Tabla15[[#This Row],[STATUS_01]])</f>
        <v>#REF!</v>
      </c>
      <c r="L577" s="78">
        <f>_xlfn.XLOOKUP(Tabla15[[#This Row],[CODIGO]],Tabla20[CODIGO],Tabla20[sbruto])</f>
        <v>70000</v>
      </c>
      <c r="M577" s="82">
        <f>_xlfn.XLOOKUP(Tabla15[[#This Row],[CODIGO]],Tabla20[CODIGO],Tabla20[Otros Descuentos])</f>
        <v>1225</v>
      </c>
      <c r="N577" s="78">
        <f>_xlfn.XLOOKUP(Tabla15[[#This Row],[CODIGO]],Tabla20[CODIGO],Tabla20[sneto])</f>
        <v>59269.52</v>
      </c>
      <c r="O577" s="78" t="str">
        <f>_xlfn.XLOOKUP(Tabla15[[#This Row],[CODIGO]],Tabla20[CODIGO],Tabla20[PERIODO])</f>
        <v>08-2023</v>
      </c>
      <c r="P577" s="41">
        <f>Tabla15[[#This Row],[sbruto]]-SUM(Tabla15[[#This Row],[ISR]:[AFP]])-Tabla15[[#This Row],[SNETO]]</f>
        <v>9505.4800000000032</v>
      </c>
      <c r="Q577" s="41">
        <f>_xlfn.XLOOKUP(Tabla15[[#This Row],[CODIGO]],Tabla20[CODIGO],Tabla20[ADP])</f>
        <v>0</v>
      </c>
      <c r="R577" s="61" t="str">
        <f>_xlfn.XLOOKUP(Tabla15[[#This Row],[cedula]],EMPXSEXO[NODOC],EMPXSEXO[GENERO])</f>
        <v>M</v>
      </c>
      <c r="S577" s="61" t="e">
        <f>_xlfn.XLOOKUP(Tabla15[[#This Row],[nomdepto2]],Tabla21[LUGAR],Tabla21[CODLUGAR])</f>
        <v>#REF!</v>
      </c>
      <c r="T577">
        <v>193</v>
      </c>
    </row>
    <row r="578" spans="1:20">
      <c r="A578" s="61" t="s">
        <v>2463</v>
      </c>
      <c r="B578" s="61" t="s">
        <v>1343</v>
      </c>
      <c r="C578" s="61" t="s">
        <v>2493</v>
      </c>
      <c r="D578" s="61" t="str">
        <f>Tabla15[[#This Row],[cedula]]&amp;Tabla15[[#This Row],[prog]]&amp;LEFT(Tabla15[[#This Row],[TIPO]],3)</f>
        <v>0011746485901FIJ</v>
      </c>
      <c r="E578" s="61" t="e">
        <f>_xlfn.XLOOKUP(Tabla15[[#This Row],[CODIGO]],#REF!,#REF!,_xlfn.XLOOKUP(Tabla15[[#This Row],[CODIGO]],Tabla20[CODIGO],Tabla20[nombre],"BUSCAR"))</f>
        <v>#REF!</v>
      </c>
      <c r="F578" s="61" t="e">
        <f>_xlfn.XLOOKUP(Tabla15[[#This Row],[CODIGO]],#REF!,#REF!,_xlfn.XLOOKUP(Tabla15[[#This Row],[CODIGO]],Tabla20[CODIGO],Tabla20[cargo],"BUSCAR"))</f>
        <v>#REF!</v>
      </c>
      <c r="G578" s="110" t="e">
        <f>_xlfn.XLOOKUP(Tabla15[[#This Row],[cedula]],#REF!,#REF!,"X")</f>
        <v>#REF!</v>
      </c>
      <c r="H578" s="61" t="str">
        <f>_xlfn.XLOOKUP(Tabla15[[#This Row],[ctapresup]],TBLTIPO[cta],TBLTIPO[Tipo Empleado])</f>
        <v>FIJO</v>
      </c>
      <c r="I578" s="92" t="str">
        <f>_xlfn.XLOOKUP(Tabla15[[#This Row],[cedula]],TCARRERA[CEDULA],TCARRERA[CATEGORIA DEL SERVIDOR],0)</f>
        <v>CARRERA ADMINISTRATIVA</v>
      </c>
      <c r="J5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8" s="61" t="str">
        <f>IF(ISTEXT(Tabla15[[#This Row],[CARRERA]]),Tabla15[[#This Row],[CARRERA]],Tabla15[[#This Row],[STATUS_01]])</f>
        <v>CARRERA ADMINISTRATIVA</v>
      </c>
      <c r="L578" s="78">
        <f>_xlfn.XLOOKUP(Tabla15[[#This Row],[CODIGO]],Tabla20[CODIGO],Tabla20[sbruto])</f>
        <v>70000</v>
      </c>
      <c r="M578" s="78">
        <f>_xlfn.XLOOKUP(Tabla15[[#This Row],[CODIGO]],Tabla20[CODIGO],Tabla20[Otros Descuentos])</f>
        <v>1602.45</v>
      </c>
      <c r="N578" s="78">
        <f>_xlfn.XLOOKUP(Tabla15[[#This Row],[CODIGO]],Tabla20[CODIGO],Tabla20[sneto])</f>
        <v>59207.56</v>
      </c>
      <c r="O578" s="78" t="str">
        <f>_xlfn.XLOOKUP(Tabla15[[#This Row],[CODIGO]],Tabla20[CODIGO],Tabla20[PERIODO])</f>
        <v>08-2023</v>
      </c>
      <c r="P578" s="41">
        <f>Tabla15[[#This Row],[sbruto]]-SUM(Tabla15[[#This Row],[ISR]:[AFP]])-Tabla15[[#This Row],[SNETO]]</f>
        <v>9189.9900000000052</v>
      </c>
      <c r="Q578" s="41">
        <f>_xlfn.XLOOKUP(Tabla15[[#This Row],[CODIGO]],Tabla20[CODIGO],Tabla20[ADP])</f>
        <v>0</v>
      </c>
      <c r="R578" s="61" t="str">
        <f>_xlfn.XLOOKUP(Tabla15[[#This Row],[cedula]],EMPXSEXO[NODOC],EMPXSEXO[GENERO])</f>
        <v>M</v>
      </c>
      <c r="S578" s="61" t="e">
        <f>_xlfn.XLOOKUP(Tabla15[[#This Row],[nomdepto2]],Tabla21[LUGAR],Tabla21[CODLUGAR])</f>
        <v>#REF!</v>
      </c>
      <c r="T578">
        <v>242</v>
      </c>
    </row>
    <row r="579" spans="1:20">
      <c r="A579" s="61" t="s">
        <v>2463</v>
      </c>
      <c r="B579" s="61" t="s">
        <v>1876</v>
      </c>
      <c r="C579" s="61" t="s">
        <v>2493</v>
      </c>
      <c r="D579" s="61" t="str">
        <f>Tabla15[[#This Row],[cedula]]&amp;Tabla15[[#This Row],[prog]]&amp;LEFT(Tabla15[[#This Row],[TIPO]],3)</f>
        <v>4022028661701FIJ</v>
      </c>
      <c r="E579" s="61" t="e">
        <f>_xlfn.XLOOKUP(Tabla15[[#This Row],[CODIGO]],#REF!,#REF!,_xlfn.XLOOKUP(Tabla15[[#This Row],[CODIGO]],Tabla20[CODIGO],Tabla20[nombre],"BUSCAR"))</f>
        <v>#REF!</v>
      </c>
      <c r="F579" s="61" t="e">
        <f>_xlfn.XLOOKUP(Tabla15[[#This Row],[CODIGO]],#REF!,#REF!,_xlfn.XLOOKUP(Tabla15[[#This Row],[CODIGO]],Tabla20[CODIGO],Tabla20[cargo],"BUSCAR"))</f>
        <v>#REF!</v>
      </c>
      <c r="G579" s="110" t="e">
        <f>_xlfn.XLOOKUP(Tabla15[[#This Row],[cedula]],#REF!,#REF!,"X")</f>
        <v>#REF!</v>
      </c>
      <c r="H579" s="61" t="str">
        <f>_xlfn.XLOOKUP(Tabla15[[#This Row],[ctapresup]],TBLTIPO[cta],TBLTIPO[Tipo Empleado])</f>
        <v>FIJO</v>
      </c>
      <c r="I579" s="92">
        <f>_xlfn.XLOOKUP(Tabla15[[#This Row],[cedula]],TCARRERA[CEDULA],TCARRERA[CATEGORIA DEL SERVIDOR],0)</f>
        <v>0</v>
      </c>
      <c r="J5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79" s="61" t="e">
        <f>IF(ISTEXT(Tabla15[[#This Row],[CARRERA]]),Tabla15[[#This Row],[CARRERA]],Tabla15[[#This Row],[STATUS_01]])</f>
        <v>#REF!</v>
      </c>
      <c r="L579" s="78">
        <f>_xlfn.XLOOKUP(Tabla15[[#This Row],[CODIGO]],Tabla20[CODIGO],Tabla20[sbruto])</f>
        <v>60000</v>
      </c>
      <c r="M579" s="82">
        <f>_xlfn.XLOOKUP(Tabla15[[#This Row],[CODIGO]],Tabla20[CODIGO],Tabla20[Otros Descuentos])</f>
        <v>25</v>
      </c>
      <c r="N579" s="78">
        <f>_xlfn.XLOOKUP(Tabla15[[#This Row],[CODIGO]],Tabla20[CODIGO],Tabla20[sneto])</f>
        <v>52942.32</v>
      </c>
      <c r="O579" s="78" t="str">
        <f>_xlfn.XLOOKUP(Tabla15[[#This Row],[CODIGO]],Tabla20[CODIGO],Tabla20[PERIODO])</f>
        <v>08-2023</v>
      </c>
      <c r="P579" s="41">
        <f>Tabla15[[#This Row],[sbruto]]-SUM(Tabla15[[#This Row],[ISR]:[AFP]])-Tabla15[[#This Row],[SNETO]]</f>
        <v>7032.68</v>
      </c>
      <c r="Q579" s="41">
        <f>_xlfn.XLOOKUP(Tabla15[[#This Row],[CODIGO]],Tabla20[CODIGO],Tabla20[ADP])</f>
        <v>0</v>
      </c>
      <c r="R579" s="61" t="str">
        <f>_xlfn.XLOOKUP(Tabla15[[#This Row],[cedula]],EMPXSEXO[NODOC],EMPXSEXO[GENERO])</f>
        <v>M</v>
      </c>
      <c r="S579" s="61" t="e">
        <f>_xlfn.XLOOKUP(Tabla15[[#This Row],[nomdepto2]],Tabla21[LUGAR],Tabla21[CODLUGAR])</f>
        <v>#REF!</v>
      </c>
      <c r="T579">
        <v>322</v>
      </c>
    </row>
    <row r="580" spans="1:20">
      <c r="A580" s="61" t="s">
        <v>2463</v>
      </c>
      <c r="B580" s="61" t="s">
        <v>1929</v>
      </c>
      <c r="C580" s="61" t="s">
        <v>2493</v>
      </c>
      <c r="D580" s="61" t="str">
        <f>Tabla15[[#This Row],[cedula]]&amp;Tabla15[[#This Row],[prog]]&amp;LEFT(Tabla15[[#This Row],[TIPO]],3)</f>
        <v>0011087081301FIJ</v>
      </c>
      <c r="E580" s="61" t="e">
        <f>_xlfn.XLOOKUP(Tabla15[[#This Row],[CODIGO]],#REF!,#REF!,_xlfn.XLOOKUP(Tabla15[[#This Row],[CODIGO]],Tabla20[CODIGO],Tabla20[nombre],"BUSCAR"))</f>
        <v>#REF!</v>
      </c>
      <c r="F580" s="61" t="e">
        <f>_xlfn.XLOOKUP(Tabla15[[#This Row],[CODIGO]],#REF!,#REF!,_xlfn.XLOOKUP(Tabla15[[#This Row],[CODIGO]],Tabla20[CODIGO],Tabla20[cargo],"BUSCAR"))</f>
        <v>#REF!</v>
      </c>
      <c r="G580" s="110" t="e">
        <f>_xlfn.XLOOKUP(Tabla15[[#This Row],[cedula]],#REF!,#REF!,"X")</f>
        <v>#REF!</v>
      </c>
      <c r="H580" s="61" t="str">
        <f>_xlfn.XLOOKUP(Tabla15[[#This Row],[ctapresup]],TBLTIPO[cta],TBLTIPO[Tipo Empleado])</f>
        <v>FIJO</v>
      </c>
      <c r="I580" s="92">
        <f>_xlfn.XLOOKUP(Tabla15[[#This Row],[cedula]],TCARRERA[CEDULA],TCARRERA[CATEGORIA DEL SERVIDOR],0)</f>
        <v>0</v>
      </c>
      <c r="J5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80" s="61" t="e">
        <f>IF(ISTEXT(Tabla15[[#This Row],[CARRERA]]),Tabla15[[#This Row],[CARRERA]],Tabla15[[#This Row],[STATUS_01]])</f>
        <v>#REF!</v>
      </c>
      <c r="L580" s="78">
        <f>_xlfn.XLOOKUP(Tabla15[[#This Row],[CODIGO]],Tabla20[CODIGO],Tabla20[sbruto])</f>
        <v>35000</v>
      </c>
      <c r="M580" s="82">
        <f>_xlfn.XLOOKUP(Tabla15[[#This Row],[CODIGO]],Tabla20[CODIGO],Tabla20[Otros Descuentos])</f>
        <v>5171</v>
      </c>
      <c r="N580" s="81">
        <f>_xlfn.XLOOKUP(Tabla15[[#This Row],[CODIGO]],Tabla20[CODIGO],Tabla20[sneto])</f>
        <v>27760.5</v>
      </c>
      <c r="O580" s="81" t="str">
        <f>_xlfn.XLOOKUP(Tabla15[[#This Row],[CODIGO]],Tabla20[CODIGO],Tabla20[PERIODO])</f>
        <v>08-2023</v>
      </c>
      <c r="P580" s="41">
        <f>Tabla15[[#This Row],[sbruto]]-SUM(Tabla15[[#This Row],[ISR]:[AFP]])-Tabla15[[#This Row],[SNETO]]</f>
        <v>2068.5</v>
      </c>
      <c r="Q580" s="41">
        <f>_xlfn.XLOOKUP(Tabla15[[#This Row],[CODIGO]],Tabla20[CODIGO],Tabla20[ADP])</f>
        <v>0</v>
      </c>
      <c r="R580" s="61" t="str">
        <f>_xlfn.XLOOKUP(Tabla15[[#This Row],[cedula]],EMPXSEXO[NODOC],EMPXSEXO[GENERO])</f>
        <v>M</v>
      </c>
      <c r="S580" s="61" t="e">
        <f>_xlfn.XLOOKUP(Tabla15[[#This Row],[nomdepto2]],Tabla21[LUGAR],Tabla21[CODLUGAR])</f>
        <v>#REF!</v>
      </c>
      <c r="T580">
        <v>392</v>
      </c>
    </row>
    <row r="581" spans="1:20">
      <c r="A581" s="99" t="s">
        <v>2463</v>
      </c>
      <c r="B581" s="99" t="s">
        <v>1936</v>
      </c>
      <c r="C581" s="99" t="s">
        <v>2493</v>
      </c>
      <c r="D581" s="99" t="str">
        <f>Tabla15[[#This Row],[cedula]]&amp;Tabla15[[#This Row],[prog]]&amp;LEFT(Tabla15[[#This Row],[TIPO]],3)</f>
        <v>4021316944001FIJ</v>
      </c>
      <c r="E581" s="99" t="e">
        <f>_xlfn.XLOOKUP(Tabla15[[#This Row],[CODIGO]],#REF!,#REF!,_xlfn.XLOOKUP(Tabla15[[#This Row],[CODIGO]],Tabla20[CODIGO],Tabla20[nombre],"BUSCAR"))</f>
        <v>#REF!</v>
      </c>
      <c r="F581" s="100" t="e">
        <f>_xlfn.XLOOKUP(Tabla15[[#This Row],[CODIGO]],#REF!,#REF!,_xlfn.XLOOKUP(Tabla15[[#This Row],[CODIGO]],Tabla20[CODIGO],Tabla20[cargo],"BUSCAR"))</f>
        <v>#REF!</v>
      </c>
      <c r="G581" s="110" t="e">
        <f>_xlfn.XLOOKUP(Tabla15[[#This Row],[cedula]],#REF!,#REF!,"X")</f>
        <v>#REF!</v>
      </c>
      <c r="H581" s="100" t="str">
        <f>_xlfn.XLOOKUP(Tabla15[[#This Row],[ctapresup]],TBLTIPO[cta],TBLTIPO[Tipo Empleado])</f>
        <v>FIJO</v>
      </c>
      <c r="I581" s="102">
        <f>_xlfn.XLOOKUP(Tabla15[[#This Row],[cedula]],TCARRERA[CEDULA],TCARRERA[CATEGORIA DEL SERVIDOR],0)</f>
        <v>0</v>
      </c>
      <c r="J58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581" s="103" t="e">
        <f>IF(ISTEXT(Tabla15[[#This Row],[CARRERA]]),Tabla15[[#This Row],[CARRERA]],Tabla15[[#This Row],[STATUS_01]])</f>
        <v>#REF!</v>
      </c>
      <c r="L581" s="41">
        <f>_xlfn.XLOOKUP(Tabla15[[#This Row],[CODIGO]],Tabla20[CODIGO],Tabla20[sbruto])</f>
        <v>35000</v>
      </c>
      <c r="M581" s="105">
        <f>_xlfn.XLOOKUP(Tabla15[[#This Row],[CODIGO]],Tabla20[CODIGO],Tabla20[Otros Descuentos])</f>
        <v>25</v>
      </c>
      <c r="N581" s="109">
        <f>_xlfn.XLOOKUP(Tabla15[[#This Row],[CODIGO]],Tabla20[CODIGO],Tabla20[sneto])</f>
        <v>32906.5</v>
      </c>
      <c r="O581" s="101" t="str">
        <f>_xlfn.XLOOKUP(Tabla15[[#This Row],[CODIGO]],Tabla20[CODIGO],Tabla20[PERIODO])</f>
        <v>08-2023</v>
      </c>
      <c r="P581" s="41">
        <f>Tabla15[[#This Row],[sbruto]]-SUM(Tabla15[[#This Row],[ISR]:[AFP]])-Tabla15[[#This Row],[SNETO]]</f>
        <v>2068.5</v>
      </c>
      <c r="Q581" s="104">
        <f>_xlfn.XLOOKUP(Tabla15[[#This Row],[CODIGO]],Tabla20[CODIGO],Tabla20[ADP])</f>
        <v>0</v>
      </c>
      <c r="R581" s="99" t="str">
        <f>_xlfn.XLOOKUP(Tabla15[[#This Row],[cedula]],EMPXSEXO[NODOC],EMPXSEXO[GENERO])</f>
        <v>M</v>
      </c>
      <c r="S581" s="61" t="e">
        <f>_xlfn.XLOOKUP(Tabla15[[#This Row],[nomdepto2]],Tabla21[LUGAR],Tabla21[CODLUGAR])</f>
        <v>#REF!</v>
      </c>
      <c r="T581">
        <v>403</v>
      </c>
    </row>
    <row r="582" spans="1:20">
      <c r="A582" s="61" t="s">
        <v>2463</v>
      </c>
      <c r="B582" s="61" t="s">
        <v>3527</v>
      </c>
      <c r="C582" s="61" t="s">
        <v>2493</v>
      </c>
      <c r="D582" s="61" t="str">
        <f>Tabla15[[#This Row],[cedula]]&amp;Tabla15[[#This Row],[prog]]&amp;LEFT(Tabla15[[#This Row],[TIPO]],3)</f>
        <v>0011496153501FIJ</v>
      </c>
      <c r="E582" s="61" t="e">
        <f>_xlfn.XLOOKUP(Tabla15[[#This Row],[CODIGO]],#REF!,#REF!,_xlfn.XLOOKUP(Tabla15[[#This Row],[CODIGO]],Tabla20[CODIGO],Tabla20[nombre],"BUSCAR"))</f>
        <v>#REF!</v>
      </c>
      <c r="F582" s="61" t="e">
        <f>_xlfn.XLOOKUP(Tabla15[[#This Row],[CODIGO]],#REF!,#REF!,_xlfn.XLOOKUP(Tabla15[[#This Row],[CODIGO]],Tabla20[CODIGO],Tabla20[cargo],"BUSCAR"))</f>
        <v>#REF!</v>
      </c>
      <c r="G582" s="110" t="e">
        <f>_xlfn.XLOOKUP(Tabla15[[#This Row],[cedula]],#REF!,#REF!,"X")</f>
        <v>#REF!</v>
      </c>
      <c r="H582" s="61" t="str">
        <f>_xlfn.XLOOKUP(Tabla15[[#This Row],[ctapresup]],TBLTIPO[cta],TBLTIPO[Tipo Empleado])</f>
        <v>FIJO</v>
      </c>
      <c r="I582" s="92">
        <f>_xlfn.XLOOKUP(Tabla15[[#This Row],[cedula]],TCARRERA[CEDULA],TCARRERA[CATEGORIA DEL SERVIDOR],0)</f>
        <v>0</v>
      </c>
      <c r="J5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82" s="61" t="e">
        <f>IF(ISTEXT(Tabla15[[#This Row],[CARRERA]]),Tabla15[[#This Row],[CARRERA]],Tabla15[[#This Row],[STATUS_01]])</f>
        <v>#REF!</v>
      </c>
      <c r="L582" s="78">
        <f>_xlfn.XLOOKUP(Tabla15[[#This Row],[CODIGO]],Tabla20[CODIGO],Tabla20[sbruto])</f>
        <v>35000</v>
      </c>
      <c r="M582" s="79">
        <f>_xlfn.XLOOKUP(Tabla15[[#This Row],[CODIGO]],Tabla20[CODIGO],Tabla20[Otros Descuentos])</f>
        <v>25</v>
      </c>
      <c r="N582" s="78">
        <f>_xlfn.XLOOKUP(Tabla15[[#This Row],[CODIGO]],Tabla20[CODIGO],Tabla20[sneto])</f>
        <v>32906.5</v>
      </c>
      <c r="O582" s="78" t="str">
        <f>_xlfn.XLOOKUP(Tabla15[[#This Row],[CODIGO]],Tabla20[CODIGO],Tabla20[PERIODO])</f>
        <v>08-2023</v>
      </c>
      <c r="P582" s="41">
        <f>Tabla15[[#This Row],[sbruto]]-SUM(Tabla15[[#This Row],[ISR]:[AFP]])-Tabla15[[#This Row],[SNETO]]</f>
        <v>2068.5</v>
      </c>
      <c r="Q582" s="41">
        <f>_xlfn.XLOOKUP(Tabla15[[#This Row],[CODIGO]],Tabla20[CODIGO],Tabla20[ADP])</f>
        <v>0</v>
      </c>
      <c r="R582" s="61" t="str">
        <f>_xlfn.XLOOKUP(Tabla15[[#This Row],[cedula]],EMPXSEXO[NODOC],EMPXSEXO[GENERO])</f>
        <v>F</v>
      </c>
      <c r="S582" s="61" t="e">
        <f>_xlfn.XLOOKUP(Tabla15[[#This Row],[nomdepto2]],Tabla21[LUGAR],Tabla21[CODLUGAR])</f>
        <v>#REF!</v>
      </c>
      <c r="T582">
        <v>79</v>
      </c>
    </row>
    <row r="583" spans="1:20">
      <c r="A583" s="61" t="s">
        <v>2463</v>
      </c>
      <c r="B583" s="61" t="s">
        <v>1086</v>
      </c>
      <c r="C583" s="61" t="s">
        <v>2493</v>
      </c>
      <c r="D583" s="61" t="str">
        <f>Tabla15[[#This Row],[cedula]]&amp;Tabla15[[#This Row],[prog]]&amp;LEFT(Tabla15[[#This Row],[TIPO]],3)</f>
        <v>0011602482901FIJ</v>
      </c>
      <c r="E583" s="61" t="e">
        <f>_xlfn.XLOOKUP(Tabla15[[#This Row],[CODIGO]],#REF!,#REF!,_xlfn.XLOOKUP(Tabla15[[#This Row],[CODIGO]],Tabla20[CODIGO],Tabla20[nombre],"BUSCAR"))</f>
        <v>#REF!</v>
      </c>
      <c r="F583" s="61" t="e">
        <f>_xlfn.XLOOKUP(Tabla15[[#This Row],[CODIGO]],#REF!,#REF!,_xlfn.XLOOKUP(Tabla15[[#This Row],[CODIGO]],Tabla20[CODIGO],Tabla20[cargo],"BUSCAR"))</f>
        <v>#REF!</v>
      </c>
      <c r="G583" s="110" t="e">
        <f>_xlfn.XLOOKUP(Tabla15[[#This Row],[cedula]],#REF!,#REF!,"X")</f>
        <v>#REF!</v>
      </c>
      <c r="H583" s="61" t="str">
        <f>_xlfn.XLOOKUP(Tabla15[[#This Row],[ctapresup]],TBLTIPO[cta],TBLTIPO[Tipo Empleado])</f>
        <v>FIJO</v>
      </c>
      <c r="I583" s="92" t="str">
        <f>_xlfn.XLOOKUP(Tabla15[[#This Row],[cedula]],TCARRERA[CEDULA],TCARRERA[CATEGORIA DEL SERVIDOR],0)</f>
        <v>CARRERA ADMINISTRATIVA</v>
      </c>
      <c r="J5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83" s="61" t="str">
        <f>IF(ISTEXT(Tabla15[[#This Row],[CARRERA]]),Tabla15[[#This Row],[CARRERA]],Tabla15[[#This Row],[STATUS_01]])</f>
        <v>CARRERA ADMINISTRATIVA</v>
      </c>
      <c r="L583" s="78">
        <f>_xlfn.XLOOKUP(Tabla15[[#This Row],[CODIGO]],Tabla20[CODIGO],Tabla20[sbruto])</f>
        <v>35000</v>
      </c>
      <c r="M583" s="81">
        <f>_xlfn.XLOOKUP(Tabla15[[#This Row],[CODIGO]],Tabla20[CODIGO],Tabla20[Otros Descuentos])</f>
        <v>1621</v>
      </c>
      <c r="N583" s="78">
        <f>_xlfn.XLOOKUP(Tabla15[[#This Row],[CODIGO]],Tabla20[CODIGO],Tabla20[sneto])</f>
        <v>31310.5</v>
      </c>
      <c r="O583" s="78" t="str">
        <f>_xlfn.XLOOKUP(Tabla15[[#This Row],[CODIGO]],Tabla20[CODIGO],Tabla20[PERIODO])</f>
        <v>08-2023</v>
      </c>
      <c r="P583" s="41">
        <f>Tabla15[[#This Row],[sbruto]]-SUM(Tabla15[[#This Row],[ISR]:[AFP]])-Tabla15[[#This Row],[SNETO]]</f>
        <v>2068.5</v>
      </c>
      <c r="Q583" s="41">
        <f>_xlfn.XLOOKUP(Tabla15[[#This Row],[CODIGO]],Tabla20[CODIGO],Tabla20[ADP])</f>
        <v>0</v>
      </c>
      <c r="R583" s="61" t="str">
        <f>_xlfn.XLOOKUP(Tabla15[[#This Row],[cedula]],EMPXSEXO[NODOC],EMPXSEXO[GENERO])</f>
        <v>F</v>
      </c>
      <c r="S583" s="61" t="e">
        <f>_xlfn.XLOOKUP(Tabla15[[#This Row],[nomdepto2]],Tabla21[LUGAR],Tabla21[CODLUGAR])</f>
        <v>#REF!</v>
      </c>
      <c r="T583">
        <v>85</v>
      </c>
    </row>
    <row r="584" spans="1:20" hidden="1">
      <c r="A584" s="61" t="s">
        <v>3002</v>
      </c>
      <c r="B584" s="61" t="s">
        <v>1086</v>
      </c>
      <c r="C584" s="61" t="s">
        <v>2493</v>
      </c>
      <c r="D584" s="61" t="str">
        <f>Tabla15[[#This Row],[cedula]]&amp;Tabla15[[#This Row],[prog]]&amp;LEFT(Tabla15[[#This Row],[TIPO]],3)</f>
        <v>0011602482901SUP</v>
      </c>
      <c r="E584" s="61" t="e">
        <f>_xlfn.XLOOKUP(Tabla15[[#This Row],[CODIGO]],#REF!,#REF!,_xlfn.XLOOKUP(Tabla15[[#This Row],[CODIGO]],Tabla20[CODIGO],Tabla20[nombre],"BUSCAR"))</f>
        <v>#REF!</v>
      </c>
      <c r="F584" s="61" t="e">
        <f>_xlfn.XLOOKUP(Tabla15[[#This Row],[CODIGO]],#REF!,#REF!,_xlfn.XLOOKUP(Tabla15[[#This Row],[CODIGO]],Tabla20[CODIGO],Tabla20[cargo],"BUSCAR"))</f>
        <v>#REF!</v>
      </c>
      <c r="G584" s="110" t="e">
        <f>_xlfn.XLOOKUP(Tabla15[[#This Row],[cedula]],#REF!,#REF!,"X")</f>
        <v>#REF!</v>
      </c>
      <c r="H584" s="61" t="str">
        <f>_xlfn.XLOOKUP(Tabla15[[#This Row],[ctapresup]],TBLTIPO[cta],TBLTIPO[Tipo Empleado])</f>
        <v>SUPLENCIA</v>
      </c>
      <c r="I584" s="92" t="str">
        <f>_xlfn.XLOOKUP(Tabla15[[#This Row],[cedula]],TCARRERA[CEDULA],TCARRERA[CATEGORIA DEL SERVIDOR],0)</f>
        <v>CARRERA ADMINISTRATIVA</v>
      </c>
      <c r="J5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84" s="61" t="str">
        <f>IF(ISTEXT(Tabla15[[#This Row],[CARRERA]]),Tabla15[[#This Row],[CARRERA]],Tabla15[[#This Row],[STATUS_01]])</f>
        <v>CARRERA ADMINISTRATIVA</v>
      </c>
      <c r="L584" s="78">
        <f>_xlfn.XLOOKUP(Tabla15[[#This Row],[CODIGO]],Tabla20[CODIGO],Tabla20[sbruto])</f>
        <v>35000</v>
      </c>
      <c r="M584" s="82">
        <f>_xlfn.XLOOKUP(Tabla15[[#This Row],[CODIGO]],Tabla20[CODIGO],Tabla20[Otros Descuentos])</f>
        <v>0</v>
      </c>
      <c r="N584" s="78">
        <f>_xlfn.XLOOKUP(Tabla15[[#This Row],[CODIGO]],Tabla20[CODIGO],Tabla20[sneto])</f>
        <v>27563.05</v>
      </c>
      <c r="O584" s="78" t="str">
        <f>_xlfn.XLOOKUP(Tabla15[[#This Row],[CODIGO]],Tabla20[CODIGO],Tabla20[PERIODO])</f>
        <v>08-2023</v>
      </c>
      <c r="P584" s="41">
        <f>Tabla15[[#This Row],[sbruto]]-SUM(Tabla15[[#This Row],[ISR]:[AFP]])-Tabla15[[#This Row],[SNETO]]</f>
        <v>7436.9500000000007</v>
      </c>
      <c r="Q584" s="41">
        <f>_xlfn.XLOOKUP(Tabla15[[#This Row],[CODIGO]],Tabla20[CODIGO],Tabla20[ADP])</f>
        <v>0</v>
      </c>
      <c r="R584" s="61" t="str">
        <f>_xlfn.XLOOKUP(Tabla15[[#This Row],[cedula]],EMPXSEXO[NODOC],EMPXSEXO[GENERO])</f>
        <v>F</v>
      </c>
      <c r="S584" s="61" t="e">
        <f>_xlfn.XLOOKUP(Tabla15[[#This Row],[nomdepto2]],Tabla21[LUGAR],Tabla21[CODLUGAR])</f>
        <v>#REF!</v>
      </c>
      <c r="T584">
        <v>830</v>
      </c>
    </row>
    <row r="585" spans="1:20">
      <c r="A585" s="61" t="s">
        <v>2463</v>
      </c>
      <c r="B585" s="61" t="s">
        <v>1891</v>
      </c>
      <c r="C585" s="61" t="s">
        <v>2493</v>
      </c>
      <c r="D585" s="61" t="str">
        <f>Tabla15[[#This Row],[cedula]]&amp;Tabla15[[#This Row],[prog]]&amp;LEFT(Tabla15[[#This Row],[TIPO]],3)</f>
        <v>2230159693201FIJ</v>
      </c>
      <c r="E585" s="61" t="e">
        <f>_xlfn.XLOOKUP(Tabla15[[#This Row],[CODIGO]],#REF!,#REF!,_xlfn.XLOOKUP(Tabla15[[#This Row],[CODIGO]],Tabla20[CODIGO],Tabla20[nombre],"BUSCAR"))</f>
        <v>#REF!</v>
      </c>
      <c r="F585" s="61" t="e">
        <f>_xlfn.XLOOKUP(Tabla15[[#This Row],[CODIGO]],#REF!,#REF!,_xlfn.XLOOKUP(Tabla15[[#This Row],[CODIGO]],Tabla20[CODIGO],Tabla20[cargo],"BUSCAR"))</f>
        <v>#REF!</v>
      </c>
      <c r="G585" s="110" t="e">
        <f>_xlfn.XLOOKUP(Tabla15[[#This Row],[cedula]],#REF!,#REF!,"X")</f>
        <v>#REF!</v>
      </c>
      <c r="H585" s="61" t="str">
        <f>_xlfn.XLOOKUP(Tabla15[[#This Row],[ctapresup]],TBLTIPO[cta],TBLTIPO[Tipo Empleado])</f>
        <v>FIJO</v>
      </c>
      <c r="I585" s="92">
        <f>_xlfn.XLOOKUP(Tabla15[[#This Row],[cedula]],TCARRERA[CEDULA],TCARRERA[CATEGORIA DEL SERVIDOR],0)</f>
        <v>0</v>
      </c>
      <c r="J5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85" s="61" t="e">
        <f>IF(ISTEXT(Tabla15[[#This Row],[CARRERA]]),Tabla15[[#This Row],[CARRERA]],Tabla15[[#This Row],[STATUS_01]])</f>
        <v>#REF!</v>
      </c>
      <c r="L585" s="78">
        <f>_xlfn.XLOOKUP(Tabla15[[#This Row],[CODIGO]],Tabla20[CODIGO],Tabla20[sbruto])</f>
        <v>35000</v>
      </c>
      <c r="M585" s="82">
        <f>_xlfn.XLOOKUP(Tabla15[[#This Row],[CODIGO]],Tabla20[CODIGO],Tabla20[Otros Descuentos])</f>
        <v>13321.08</v>
      </c>
      <c r="N585" s="78">
        <f>_xlfn.XLOOKUP(Tabla15[[#This Row],[CODIGO]],Tabla20[CODIGO],Tabla20[sneto])</f>
        <v>19610.419999999998</v>
      </c>
      <c r="O585" s="78" t="str">
        <f>_xlfn.XLOOKUP(Tabla15[[#This Row],[CODIGO]],Tabla20[CODIGO],Tabla20[PERIODO])</f>
        <v>08-2023</v>
      </c>
      <c r="P585" s="41">
        <f>Tabla15[[#This Row],[sbruto]]-SUM(Tabla15[[#This Row],[ISR]:[AFP]])-Tabla15[[#This Row],[SNETO]]</f>
        <v>2068.5</v>
      </c>
      <c r="Q585" s="41">
        <f>_xlfn.XLOOKUP(Tabla15[[#This Row],[CODIGO]],Tabla20[CODIGO],Tabla20[ADP])</f>
        <v>0</v>
      </c>
      <c r="R585" s="61" t="str">
        <f>_xlfn.XLOOKUP(Tabla15[[#This Row],[cedula]],EMPXSEXO[NODOC],EMPXSEXO[GENERO])</f>
        <v>M</v>
      </c>
      <c r="S585" s="61" t="e">
        <f>_xlfn.XLOOKUP(Tabla15[[#This Row],[nomdepto2]],Tabla21[LUGAR],Tabla21[CODLUGAR])</f>
        <v>#REF!</v>
      </c>
      <c r="T585">
        <v>341</v>
      </c>
    </row>
    <row r="586" spans="1:20">
      <c r="A586" s="61" t="s">
        <v>2463</v>
      </c>
      <c r="B586" s="61" t="s">
        <v>1914</v>
      </c>
      <c r="C586" s="61" t="s">
        <v>2493</v>
      </c>
      <c r="D586" s="61" t="str">
        <f>Tabla15[[#This Row],[cedula]]&amp;Tabla15[[#This Row],[prog]]&amp;LEFT(Tabla15[[#This Row],[TIPO]],3)</f>
        <v>2230064960901FIJ</v>
      </c>
      <c r="E586" s="61" t="e">
        <f>_xlfn.XLOOKUP(Tabla15[[#This Row],[CODIGO]],#REF!,#REF!,_xlfn.XLOOKUP(Tabla15[[#This Row],[CODIGO]],Tabla20[CODIGO],Tabla20[nombre],"BUSCAR"))</f>
        <v>#REF!</v>
      </c>
      <c r="F586" s="61" t="e">
        <f>_xlfn.XLOOKUP(Tabla15[[#This Row],[CODIGO]],#REF!,#REF!,_xlfn.XLOOKUP(Tabla15[[#This Row],[CODIGO]],Tabla20[CODIGO],Tabla20[cargo],"BUSCAR"))</f>
        <v>#REF!</v>
      </c>
      <c r="G586" s="110" t="e">
        <f>_xlfn.XLOOKUP(Tabla15[[#This Row],[cedula]],#REF!,#REF!,"X")</f>
        <v>#REF!</v>
      </c>
      <c r="H586" s="61" t="str">
        <f>_xlfn.XLOOKUP(Tabla15[[#This Row],[ctapresup]],TBLTIPO[cta],TBLTIPO[Tipo Empleado])</f>
        <v>FIJO</v>
      </c>
      <c r="I586" s="92">
        <f>_xlfn.XLOOKUP(Tabla15[[#This Row],[cedula]],TCARRERA[CEDULA],TCARRERA[CATEGORIA DEL SERVIDOR],0)</f>
        <v>0</v>
      </c>
      <c r="J5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86" s="61" t="e">
        <f>IF(ISTEXT(Tabla15[[#This Row],[CARRERA]]),Tabla15[[#This Row],[CARRERA]],Tabla15[[#This Row],[STATUS_01]])</f>
        <v>#REF!</v>
      </c>
      <c r="L586" s="78">
        <f>_xlfn.XLOOKUP(Tabla15[[#This Row],[CODIGO]],Tabla20[CODIGO],Tabla20[sbruto])</f>
        <v>35000</v>
      </c>
      <c r="M586" s="79">
        <f>_xlfn.XLOOKUP(Tabla15[[#This Row],[CODIGO]],Tabla20[CODIGO],Tabla20[Otros Descuentos])</f>
        <v>25</v>
      </c>
      <c r="N586" s="78">
        <f>_xlfn.XLOOKUP(Tabla15[[#This Row],[CODIGO]],Tabla20[CODIGO],Tabla20[sneto])</f>
        <v>32906.5</v>
      </c>
      <c r="O586" s="78" t="str">
        <f>_xlfn.XLOOKUP(Tabla15[[#This Row],[CODIGO]],Tabla20[CODIGO],Tabla20[PERIODO])</f>
        <v>08-2023</v>
      </c>
      <c r="P586" s="41">
        <f>Tabla15[[#This Row],[sbruto]]-SUM(Tabla15[[#This Row],[ISR]:[AFP]])-Tabla15[[#This Row],[SNETO]]</f>
        <v>2068.5</v>
      </c>
      <c r="Q586" s="41">
        <f>_xlfn.XLOOKUP(Tabla15[[#This Row],[CODIGO]],Tabla20[CODIGO],Tabla20[ADP])</f>
        <v>0</v>
      </c>
      <c r="R586" s="61" t="str">
        <f>_xlfn.XLOOKUP(Tabla15[[#This Row],[cedula]],EMPXSEXO[NODOC],EMPXSEXO[GENERO])</f>
        <v>F</v>
      </c>
      <c r="S586" s="61" t="e">
        <f>_xlfn.XLOOKUP(Tabla15[[#This Row],[nomdepto2]],Tabla21[LUGAR],Tabla21[CODLUGAR])</f>
        <v>#REF!</v>
      </c>
      <c r="T586">
        <v>371</v>
      </c>
    </row>
    <row r="587" spans="1:20">
      <c r="A587" s="61" t="s">
        <v>2463</v>
      </c>
      <c r="B587" s="61" t="s">
        <v>2572</v>
      </c>
      <c r="C587" s="61" t="s">
        <v>2493</v>
      </c>
      <c r="D587" s="61" t="str">
        <f>Tabla15[[#This Row],[cedula]]&amp;Tabla15[[#This Row],[prog]]&amp;LEFT(Tabla15[[#This Row],[TIPO]],3)</f>
        <v>2240059876301FIJ</v>
      </c>
      <c r="E587" s="61" t="e">
        <f>_xlfn.XLOOKUP(Tabla15[[#This Row],[CODIGO]],#REF!,#REF!,_xlfn.XLOOKUP(Tabla15[[#This Row],[CODIGO]],Tabla20[CODIGO],Tabla20[nombre],"BUSCAR"))</f>
        <v>#REF!</v>
      </c>
      <c r="F587" s="61" t="e">
        <f>_xlfn.XLOOKUP(Tabla15[[#This Row],[CODIGO]],#REF!,#REF!,_xlfn.XLOOKUP(Tabla15[[#This Row],[CODIGO]],Tabla20[CODIGO],Tabla20[cargo],"BUSCAR"))</f>
        <v>#REF!</v>
      </c>
      <c r="G587" s="110" t="e">
        <f>_xlfn.XLOOKUP(Tabla15[[#This Row],[cedula]],#REF!,#REF!,"X")</f>
        <v>#REF!</v>
      </c>
      <c r="H587" s="61" t="str">
        <f>_xlfn.XLOOKUP(Tabla15[[#This Row],[ctapresup]],TBLTIPO[cta],TBLTIPO[Tipo Empleado])</f>
        <v>FIJO</v>
      </c>
      <c r="I587" s="92">
        <f>_xlfn.XLOOKUP(Tabla15[[#This Row],[cedula]],TCARRERA[CEDULA],TCARRERA[CATEGORIA DEL SERVIDOR],0)</f>
        <v>0</v>
      </c>
      <c r="J5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87" s="61" t="e">
        <f>IF(ISTEXT(Tabla15[[#This Row],[CARRERA]]),Tabla15[[#This Row],[CARRERA]],Tabla15[[#This Row],[STATUS_01]])</f>
        <v>#REF!</v>
      </c>
      <c r="L587" s="78">
        <f>_xlfn.XLOOKUP(Tabla15[[#This Row],[CODIGO]],Tabla20[CODIGO],Tabla20[sbruto])</f>
        <v>35000</v>
      </c>
      <c r="M587" s="79">
        <f>_xlfn.XLOOKUP(Tabla15[[#This Row],[CODIGO]],Tabla20[CODIGO],Tabla20[Otros Descuentos])</f>
        <v>25</v>
      </c>
      <c r="N587" s="78">
        <f>_xlfn.XLOOKUP(Tabla15[[#This Row],[CODIGO]],Tabla20[CODIGO],Tabla20[sneto])</f>
        <v>32906.5</v>
      </c>
      <c r="O587" s="78" t="str">
        <f>_xlfn.XLOOKUP(Tabla15[[#This Row],[CODIGO]],Tabla20[CODIGO],Tabla20[PERIODO])</f>
        <v>08-2023</v>
      </c>
      <c r="P587" s="41">
        <f>Tabla15[[#This Row],[sbruto]]-SUM(Tabla15[[#This Row],[ISR]:[AFP]])-Tabla15[[#This Row],[SNETO]]</f>
        <v>2068.5</v>
      </c>
      <c r="Q587" s="41">
        <f>_xlfn.XLOOKUP(Tabla15[[#This Row],[CODIGO]],Tabla20[CODIGO],Tabla20[ADP])</f>
        <v>0</v>
      </c>
      <c r="R587" s="61" t="str">
        <f>_xlfn.XLOOKUP(Tabla15[[#This Row],[cedula]],EMPXSEXO[NODOC],EMPXSEXO[GENERO])</f>
        <v>F</v>
      </c>
      <c r="S587" s="61" t="e">
        <f>_xlfn.XLOOKUP(Tabla15[[#This Row],[nomdepto2]],Tabla21[LUGAR],Tabla21[CODLUGAR])</f>
        <v>#REF!</v>
      </c>
      <c r="T587">
        <v>14</v>
      </c>
    </row>
    <row r="588" spans="1:20">
      <c r="A588" s="61" t="s">
        <v>2463</v>
      </c>
      <c r="B588" s="61" t="s">
        <v>1112</v>
      </c>
      <c r="C588" s="61" t="s">
        <v>2493</v>
      </c>
      <c r="D588" s="61" t="str">
        <f>Tabla15[[#This Row],[cedula]]&amp;Tabla15[[#This Row],[prog]]&amp;LEFT(Tabla15[[#This Row],[TIPO]],3)</f>
        <v>0010445299001FIJ</v>
      </c>
      <c r="E588" s="61" t="e">
        <f>_xlfn.XLOOKUP(Tabla15[[#This Row],[CODIGO]],#REF!,#REF!,_xlfn.XLOOKUP(Tabla15[[#This Row],[CODIGO]],Tabla20[CODIGO],Tabla20[nombre],"BUSCAR"))</f>
        <v>#REF!</v>
      </c>
      <c r="F588" s="61" t="e">
        <f>_xlfn.XLOOKUP(Tabla15[[#This Row],[CODIGO]],#REF!,#REF!,_xlfn.XLOOKUP(Tabla15[[#This Row],[CODIGO]],Tabla20[CODIGO],Tabla20[cargo],"BUSCAR"))</f>
        <v>#REF!</v>
      </c>
      <c r="G588" s="110" t="e">
        <f>_xlfn.XLOOKUP(Tabla15[[#This Row],[cedula]],#REF!,#REF!,"X")</f>
        <v>#REF!</v>
      </c>
      <c r="H588" s="61" t="str">
        <f>_xlfn.XLOOKUP(Tabla15[[#This Row],[ctapresup]],TBLTIPO[cta],TBLTIPO[Tipo Empleado])</f>
        <v>FIJO</v>
      </c>
      <c r="I588" s="92" t="str">
        <f>_xlfn.XLOOKUP(Tabla15[[#This Row],[cedula]],TCARRERA[CEDULA],TCARRERA[CATEGORIA DEL SERVIDOR],0)</f>
        <v>CARRERA ADMINISTRATIVA</v>
      </c>
      <c r="J5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88" s="61" t="str">
        <f>IF(ISTEXT(Tabla15[[#This Row],[CARRERA]]),Tabla15[[#This Row],[CARRERA]],Tabla15[[#This Row],[STATUS_01]])</f>
        <v>CARRERA ADMINISTRATIVA</v>
      </c>
      <c r="L588" s="78">
        <f>_xlfn.XLOOKUP(Tabla15[[#This Row],[CODIGO]],Tabla20[CODIGO],Tabla20[sbruto])</f>
        <v>115000</v>
      </c>
      <c r="M588" s="82">
        <f>_xlfn.XLOOKUP(Tabla15[[#This Row],[CODIGO]],Tabla20[CODIGO],Tabla20[Otros Descuentos])</f>
        <v>10925</v>
      </c>
      <c r="N588" s="78">
        <f>_xlfn.XLOOKUP(Tabla15[[#This Row],[CODIGO]],Tabla20[CODIGO],Tabla20[sneto])</f>
        <v>81644.759999999995</v>
      </c>
      <c r="O588" s="78" t="str">
        <f>_xlfn.XLOOKUP(Tabla15[[#This Row],[CODIGO]],Tabla20[CODIGO],Tabla20[PERIODO])</f>
        <v>08-2023</v>
      </c>
      <c r="P588" s="41">
        <f>Tabla15[[#This Row],[sbruto]]-SUM(Tabla15[[#This Row],[ISR]:[AFP]])-Tabla15[[#This Row],[SNETO]]</f>
        <v>22430.240000000005</v>
      </c>
      <c r="Q588" s="41">
        <f>_xlfn.XLOOKUP(Tabla15[[#This Row],[CODIGO]],Tabla20[CODIGO],Tabla20[ADP])</f>
        <v>0</v>
      </c>
      <c r="R588" s="61" t="str">
        <f>_xlfn.XLOOKUP(Tabla15[[#This Row],[cedula]],EMPXSEXO[NODOC],EMPXSEXO[GENERO])</f>
        <v>F</v>
      </c>
      <c r="S588" s="61" t="e">
        <f>_xlfn.XLOOKUP(Tabla15[[#This Row],[nomdepto2]],Tabla21[LUGAR],Tabla21[CODLUGAR])</f>
        <v>#REF!</v>
      </c>
      <c r="T588">
        <v>252</v>
      </c>
    </row>
    <row r="589" spans="1:20">
      <c r="A589" s="61" t="s">
        <v>2463</v>
      </c>
      <c r="B589" s="61" t="s">
        <v>1783</v>
      </c>
      <c r="C589" s="61" t="s">
        <v>2493</v>
      </c>
      <c r="D589" s="61" t="str">
        <f>Tabla15[[#This Row],[cedula]]&amp;Tabla15[[#This Row],[prog]]&amp;LEFT(Tabla15[[#This Row],[TIPO]],3)</f>
        <v>0011285843601FIJ</v>
      </c>
      <c r="E589" s="61" t="e">
        <f>_xlfn.XLOOKUP(Tabla15[[#This Row],[CODIGO]],#REF!,#REF!,_xlfn.XLOOKUP(Tabla15[[#This Row],[CODIGO]],Tabla20[CODIGO],Tabla20[nombre],"BUSCAR"))</f>
        <v>#REF!</v>
      </c>
      <c r="F589" s="61" t="e">
        <f>_xlfn.XLOOKUP(Tabla15[[#This Row],[CODIGO]],#REF!,#REF!,_xlfn.XLOOKUP(Tabla15[[#This Row],[CODIGO]],Tabla20[CODIGO],Tabla20[cargo],"BUSCAR"))</f>
        <v>#REF!</v>
      </c>
      <c r="G589" s="110" t="e">
        <f>_xlfn.XLOOKUP(Tabla15[[#This Row],[cedula]],#REF!,#REF!,"X")</f>
        <v>#REF!</v>
      </c>
      <c r="H589" s="61" t="str">
        <f>_xlfn.XLOOKUP(Tabla15[[#This Row],[ctapresup]],TBLTIPO[cta],TBLTIPO[Tipo Empleado])</f>
        <v>FIJO</v>
      </c>
      <c r="I589" s="92">
        <f>_xlfn.XLOOKUP(Tabla15[[#This Row],[cedula]],TCARRERA[CEDULA],TCARRERA[CATEGORIA DEL SERVIDOR],0)</f>
        <v>0</v>
      </c>
      <c r="J5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89" s="61" t="e">
        <f>IF(ISTEXT(Tabla15[[#This Row],[CARRERA]]),Tabla15[[#This Row],[CARRERA]],Tabla15[[#This Row],[STATUS_01]])</f>
        <v>#REF!</v>
      </c>
      <c r="L589" s="78">
        <f>_xlfn.XLOOKUP(Tabla15[[#This Row],[CODIGO]],Tabla20[CODIGO],Tabla20[sbruto])</f>
        <v>70000</v>
      </c>
      <c r="M589" s="82">
        <f>_xlfn.XLOOKUP(Tabla15[[#This Row],[CODIGO]],Tabla20[CODIGO],Tabla20[Otros Descuentos])</f>
        <v>825</v>
      </c>
      <c r="N589" s="78">
        <f>_xlfn.XLOOKUP(Tabla15[[#This Row],[CODIGO]],Tabla20[CODIGO],Tabla20[sneto])</f>
        <v>59669.52</v>
      </c>
      <c r="O589" s="78" t="str">
        <f>_xlfn.XLOOKUP(Tabla15[[#This Row],[CODIGO]],Tabla20[CODIGO],Tabla20[PERIODO])</f>
        <v>08-2023</v>
      </c>
      <c r="P589" s="41">
        <f>Tabla15[[#This Row],[sbruto]]-SUM(Tabla15[[#This Row],[ISR]:[AFP]])-Tabla15[[#This Row],[SNETO]]</f>
        <v>9505.4800000000032</v>
      </c>
      <c r="Q589" s="41">
        <f>_xlfn.XLOOKUP(Tabla15[[#This Row],[CODIGO]],Tabla20[CODIGO],Tabla20[ADP])</f>
        <v>0</v>
      </c>
      <c r="R589" s="61" t="str">
        <f>_xlfn.XLOOKUP(Tabla15[[#This Row],[cedula]],EMPXSEXO[NODOC],EMPXSEXO[GENERO])</f>
        <v>M</v>
      </c>
      <c r="S589" s="61" t="e">
        <f>_xlfn.XLOOKUP(Tabla15[[#This Row],[nomdepto2]],Tabla21[LUGAR],Tabla21[CODLUGAR])</f>
        <v>#REF!</v>
      </c>
      <c r="T589">
        <v>155</v>
      </c>
    </row>
    <row r="590" spans="1:20">
      <c r="A590" s="61" t="s">
        <v>2463</v>
      </c>
      <c r="B590" s="61" t="s">
        <v>1861</v>
      </c>
      <c r="C590" s="61" t="s">
        <v>2493</v>
      </c>
      <c r="D590" s="61" t="str">
        <f>Tabla15[[#This Row],[cedula]]&amp;Tabla15[[#This Row],[prog]]&amp;LEFT(Tabla15[[#This Row],[TIPO]],3)</f>
        <v>0010990904401FIJ</v>
      </c>
      <c r="E590" s="61" t="e">
        <f>_xlfn.XLOOKUP(Tabla15[[#This Row],[CODIGO]],#REF!,#REF!,_xlfn.XLOOKUP(Tabla15[[#This Row],[CODIGO]],Tabla20[CODIGO],Tabla20[nombre],"BUSCAR"))</f>
        <v>#REF!</v>
      </c>
      <c r="F590" s="61" t="e">
        <f>_xlfn.XLOOKUP(Tabla15[[#This Row],[CODIGO]],#REF!,#REF!,_xlfn.XLOOKUP(Tabla15[[#This Row],[CODIGO]],Tabla20[CODIGO],Tabla20[cargo],"BUSCAR"))</f>
        <v>#REF!</v>
      </c>
      <c r="G590" s="110" t="e">
        <f>_xlfn.XLOOKUP(Tabla15[[#This Row],[cedula]],#REF!,#REF!,"X")</f>
        <v>#REF!</v>
      </c>
      <c r="H590" s="61" t="str">
        <f>_xlfn.XLOOKUP(Tabla15[[#This Row],[ctapresup]],TBLTIPO[cta],TBLTIPO[Tipo Empleado])</f>
        <v>FIJO</v>
      </c>
      <c r="I590" s="92">
        <f>_xlfn.XLOOKUP(Tabla15[[#This Row],[cedula]],TCARRERA[CEDULA],TCARRERA[CATEGORIA DEL SERVIDOR],0)</f>
        <v>0</v>
      </c>
      <c r="J5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90" s="61" t="e">
        <f>IF(ISTEXT(Tabla15[[#This Row],[CARRERA]]),Tabla15[[#This Row],[CARRERA]],Tabla15[[#This Row],[STATUS_01]])</f>
        <v>#REF!</v>
      </c>
      <c r="L590" s="78">
        <f>_xlfn.XLOOKUP(Tabla15[[#This Row],[CODIGO]],Tabla20[CODIGO],Tabla20[sbruto])</f>
        <v>60000</v>
      </c>
      <c r="M590" s="79">
        <f>_xlfn.XLOOKUP(Tabla15[[#This Row],[CODIGO]],Tabla20[CODIGO],Tabla20[Otros Descuentos])</f>
        <v>1871</v>
      </c>
      <c r="N590" s="78">
        <f>_xlfn.XLOOKUP(Tabla15[[#This Row],[CODIGO]],Tabla20[CODIGO],Tabla20[sneto])</f>
        <v>51096.32</v>
      </c>
      <c r="O590" s="78" t="str">
        <f>_xlfn.XLOOKUP(Tabla15[[#This Row],[CODIGO]],Tabla20[CODIGO],Tabla20[PERIODO])</f>
        <v>08-2023</v>
      </c>
      <c r="P590" s="41">
        <f>Tabla15[[#This Row],[sbruto]]-SUM(Tabla15[[#This Row],[ISR]:[AFP]])-Tabla15[[#This Row],[SNETO]]</f>
        <v>7032.68</v>
      </c>
      <c r="Q590" s="41">
        <f>_xlfn.XLOOKUP(Tabla15[[#This Row],[CODIGO]],Tabla20[CODIGO],Tabla20[ADP])</f>
        <v>0</v>
      </c>
      <c r="R590" s="61" t="str">
        <f>_xlfn.XLOOKUP(Tabla15[[#This Row],[cedula]],EMPXSEXO[NODOC],EMPXSEXO[GENERO])</f>
        <v>F</v>
      </c>
      <c r="S590" s="61" t="e">
        <f>_xlfn.XLOOKUP(Tabla15[[#This Row],[nomdepto2]],Tabla21[LUGAR],Tabla21[CODLUGAR])</f>
        <v>#REF!</v>
      </c>
      <c r="T590">
        <v>291</v>
      </c>
    </row>
    <row r="591" spans="1:20" hidden="1">
      <c r="A591" s="61" t="s">
        <v>3002</v>
      </c>
      <c r="B591" s="61" t="s">
        <v>1112</v>
      </c>
      <c r="C591" s="61" t="s">
        <v>2493</v>
      </c>
      <c r="D591" s="61" t="str">
        <f>Tabla15[[#This Row],[cedula]]&amp;Tabla15[[#This Row],[prog]]&amp;LEFT(Tabla15[[#This Row],[TIPO]],3)</f>
        <v>0010445299001SUP</v>
      </c>
      <c r="E591" s="61" t="e">
        <f>_xlfn.XLOOKUP(Tabla15[[#This Row],[CODIGO]],#REF!,#REF!,_xlfn.XLOOKUP(Tabla15[[#This Row],[CODIGO]],Tabla20[CODIGO],Tabla20[nombre],"BUSCAR"))</f>
        <v>#REF!</v>
      </c>
      <c r="F591" s="61" t="e">
        <f>_xlfn.XLOOKUP(Tabla15[[#This Row],[CODIGO]],#REF!,#REF!,_xlfn.XLOOKUP(Tabla15[[#This Row],[CODIGO]],Tabla20[CODIGO],Tabla20[cargo],"BUSCAR"))</f>
        <v>#REF!</v>
      </c>
      <c r="G591" s="110" t="e">
        <f>_xlfn.XLOOKUP(Tabla15[[#This Row],[cedula]],#REF!,#REF!,"X")</f>
        <v>#REF!</v>
      </c>
      <c r="H591" s="61" t="str">
        <f>_xlfn.XLOOKUP(Tabla15[[#This Row],[ctapresup]],TBLTIPO[cta],TBLTIPO[Tipo Empleado])</f>
        <v>SUPLENCIA</v>
      </c>
      <c r="I591" s="92" t="str">
        <f>_xlfn.XLOOKUP(Tabla15[[#This Row],[cedula]],TCARRERA[CEDULA],TCARRERA[CATEGORIA DEL SERVIDOR],0)</f>
        <v>CARRERA ADMINISTRATIVA</v>
      </c>
      <c r="J5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91" s="61" t="str">
        <f>IF(ISTEXT(Tabla15[[#This Row],[CARRERA]]),Tabla15[[#This Row],[CARRERA]],Tabla15[[#This Row],[STATUS_01]])</f>
        <v>CARRERA ADMINISTRATIVA</v>
      </c>
      <c r="L591" s="78">
        <f>_xlfn.XLOOKUP(Tabla15[[#This Row],[CODIGO]],Tabla20[CODIGO],Tabla20[sbruto])</f>
        <v>20000</v>
      </c>
      <c r="M591" s="82">
        <f>_xlfn.XLOOKUP(Tabla15[[#This Row],[CODIGO]],Tabla20[CODIGO],Tabla20[Otros Descuentos])</f>
        <v>0</v>
      </c>
      <c r="N591" s="78">
        <f>_xlfn.XLOOKUP(Tabla15[[#This Row],[CODIGO]],Tabla20[CODIGO],Tabla20[sneto])</f>
        <v>14113.5</v>
      </c>
      <c r="O591" s="78" t="str">
        <f>_xlfn.XLOOKUP(Tabla15[[#This Row],[CODIGO]],Tabla20[CODIGO],Tabla20[PERIODO])</f>
        <v>08-2023</v>
      </c>
      <c r="P591" s="41">
        <f>Tabla15[[#This Row],[sbruto]]-SUM(Tabla15[[#This Row],[ISR]:[AFP]])-Tabla15[[#This Row],[SNETO]]</f>
        <v>5886.5</v>
      </c>
      <c r="Q591" s="41">
        <f>_xlfn.XLOOKUP(Tabla15[[#This Row],[CODIGO]],Tabla20[CODIGO],Tabla20[ADP])</f>
        <v>0</v>
      </c>
      <c r="R591" s="61" t="str">
        <f>_xlfn.XLOOKUP(Tabla15[[#This Row],[cedula]],EMPXSEXO[NODOC],EMPXSEXO[GENERO])</f>
        <v>F</v>
      </c>
      <c r="S591" s="61" t="e">
        <f>_xlfn.XLOOKUP(Tabla15[[#This Row],[nomdepto2]],Tabla21[LUGAR],Tabla21[CODLUGAR])</f>
        <v>#REF!</v>
      </c>
      <c r="T591">
        <v>835</v>
      </c>
    </row>
    <row r="592" spans="1:20" hidden="1">
      <c r="A592" s="61" t="s">
        <v>2462</v>
      </c>
      <c r="B592" s="61" t="s">
        <v>3271</v>
      </c>
      <c r="C592" s="61" t="s">
        <v>2493</v>
      </c>
      <c r="D592" s="61" t="str">
        <f>Tabla15[[#This Row],[cedula]]&amp;Tabla15[[#This Row],[prog]]&amp;LEFT(Tabla15[[#This Row],[TIPO]],3)</f>
        <v>0011289104901TEM</v>
      </c>
      <c r="E592" s="61" t="e">
        <f>_xlfn.XLOOKUP(Tabla15[[#This Row],[CODIGO]],#REF!,#REF!,_xlfn.XLOOKUP(Tabla15[[#This Row],[CODIGO]],Tabla20[CODIGO],Tabla20[nombre],"BUSCAR"))</f>
        <v>#REF!</v>
      </c>
      <c r="F592" s="61" t="e">
        <f>_xlfn.XLOOKUP(Tabla15[[#This Row],[CODIGO]],#REF!,#REF!,_xlfn.XLOOKUP(Tabla15[[#This Row],[CODIGO]],Tabla20[CODIGO],Tabla20[cargo],"BUSCAR"))</f>
        <v>#REF!</v>
      </c>
      <c r="G592" s="110" t="e">
        <f>_xlfn.XLOOKUP(Tabla15[[#This Row],[cedula]],#REF!,#REF!,"X")</f>
        <v>#REF!</v>
      </c>
      <c r="H592" s="61" t="str">
        <f>_xlfn.XLOOKUP(Tabla15[[#This Row],[ctapresup]],TBLTIPO[cta],TBLTIPO[Tipo Empleado])</f>
        <v>TEMPORALES</v>
      </c>
      <c r="I592" s="92">
        <f>_xlfn.XLOOKUP(Tabla15[[#This Row],[cedula]],TCARRERA[CEDULA],TCARRERA[CATEGORIA DEL SERVIDOR],0)</f>
        <v>0</v>
      </c>
      <c r="J5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92" s="61" t="e">
        <f>IF(ISTEXT(Tabla15[[#This Row],[CARRERA]]),Tabla15[[#This Row],[CARRERA]],Tabla15[[#This Row],[STATUS_01]])</f>
        <v>#REF!</v>
      </c>
      <c r="L592" s="78">
        <f>_xlfn.XLOOKUP(Tabla15[[#This Row],[CODIGO]],Tabla20[CODIGO],Tabla20[sbruto])</f>
        <v>95000</v>
      </c>
      <c r="M592" s="79">
        <f>_xlfn.XLOOKUP(Tabla15[[#This Row],[CODIGO]],Tabla20[CODIGO],Tabla20[Otros Descuentos])</f>
        <v>2802.45</v>
      </c>
      <c r="N592" s="78">
        <f>_xlfn.XLOOKUP(Tabla15[[#This Row],[CODIGO]],Tabla20[CODIGO],Tabla20[sneto])</f>
        <v>76048.17</v>
      </c>
      <c r="O592" s="78" t="str">
        <f>_xlfn.XLOOKUP(Tabla15[[#This Row],[CODIGO]],Tabla20[CODIGO],Tabla20[PERIODO])</f>
        <v>08-2023</v>
      </c>
      <c r="P592" s="41">
        <f>Tabla15[[#This Row],[sbruto]]-SUM(Tabla15[[#This Row],[ISR]:[AFP]])-Tabla15[[#This Row],[SNETO]]</f>
        <v>16149.380000000005</v>
      </c>
      <c r="Q592" s="41">
        <f>_xlfn.XLOOKUP(Tabla15[[#This Row],[CODIGO]],Tabla20[CODIGO],Tabla20[ADP])</f>
        <v>0</v>
      </c>
      <c r="R592" s="61" t="str">
        <f>_xlfn.XLOOKUP(Tabla15[[#This Row],[cedula]],EMPXSEXO[NODOC],EMPXSEXO[GENERO])</f>
        <v>F</v>
      </c>
      <c r="S592" s="61" t="e">
        <f>_xlfn.XLOOKUP(Tabla15[[#This Row],[nomdepto2]],Tabla21[LUGAR],Tabla21[CODLUGAR])</f>
        <v>#REF!</v>
      </c>
      <c r="T592">
        <v>889</v>
      </c>
    </row>
    <row r="593" spans="1:20">
      <c r="A593" s="61" t="s">
        <v>2463</v>
      </c>
      <c r="B593" s="61" t="s">
        <v>3549</v>
      </c>
      <c r="C593" s="61" t="s">
        <v>2493</v>
      </c>
      <c r="D593" s="61" t="str">
        <f>Tabla15[[#This Row],[cedula]]&amp;Tabla15[[#This Row],[prog]]&amp;LEFT(Tabla15[[#This Row],[TIPO]],3)</f>
        <v>4022558811601FIJ</v>
      </c>
      <c r="E593" s="61" t="e">
        <f>_xlfn.XLOOKUP(Tabla15[[#This Row],[CODIGO]],#REF!,#REF!,_xlfn.XLOOKUP(Tabla15[[#This Row],[CODIGO]],Tabla20[CODIGO],Tabla20[nombre],"BUSCAR"))</f>
        <v>#REF!</v>
      </c>
      <c r="F593" s="61" t="e">
        <f>_xlfn.XLOOKUP(Tabla15[[#This Row],[CODIGO]],#REF!,#REF!,_xlfn.XLOOKUP(Tabla15[[#This Row],[CODIGO]],Tabla20[CODIGO],Tabla20[cargo],"BUSCAR"))</f>
        <v>#REF!</v>
      </c>
      <c r="G593" s="110" t="e">
        <f>_xlfn.XLOOKUP(Tabla15[[#This Row],[cedula]],#REF!,#REF!,"X")</f>
        <v>#REF!</v>
      </c>
      <c r="H593" s="61" t="str">
        <f>_xlfn.XLOOKUP(Tabla15[[#This Row],[ctapresup]],TBLTIPO[cta],TBLTIPO[Tipo Empleado])</f>
        <v>FIJO</v>
      </c>
      <c r="I593" s="92">
        <f>_xlfn.XLOOKUP(Tabla15[[#This Row],[cedula]],TCARRERA[CEDULA],TCARRERA[CATEGORIA DEL SERVIDOR],0)</f>
        <v>0</v>
      </c>
      <c r="J5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93" s="61" t="e">
        <f>IF(ISTEXT(Tabla15[[#This Row],[CARRERA]]),Tabla15[[#This Row],[CARRERA]],Tabla15[[#This Row],[STATUS_01]])</f>
        <v>#REF!</v>
      </c>
      <c r="L593" s="78">
        <f>_xlfn.XLOOKUP(Tabla15[[#This Row],[CODIGO]],Tabla20[CODIGO],Tabla20[sbruto])</f>
        <v>35000</v>
      </c>
      <c r="M593" s="82">
        <f>_xlfn.XLOOKUP(Tabla15[[#This Row],[CODIGO]],Tabla20[CODIGO],Tabla20[Otros Descuentos])</f>
        <v>25</v>
      </c>
      <c r="N593" s="78">
        <f>_xlfn.XLOOKUP(Tabla15[[#This Row],[CODIGO]],Tabla20[CODIGO],Tabla20[sneto])</f>
        <v>32906.5</v>
      </c>
      <c r="O593" s="78" t="str">
        <f>_xlfn.XLOOKUP(Tabla15[[#This Row],[CODIGO]],Tabla20[CODIGO],Tabla20[PERIODO])</f>
        <v>08-2023</v>
      </c>
      <c r="P593" s="41">
        <f>Tabla15[[#This Row],[sbruto]]-SUM(Tabla15[[#This Row],[ISR]:[AFP]])-Tabla15[[#This Row],[SNETO]]</f>
        <v>2068.5</v>
      </c>
      <c r="Q593" s="41">
        <f>_xlfn.XLOOKUP(Tabla15[[#This Row],[CODIGO]],Tabla20[CODIGO],Tabla20[ADP])</f>
        <v>0</v>
      </c>
      <c r="R593" s="61" t="str">
        <f>_xlfn.XLOOKUP(Tabla15[[#This Row],[cedula]],EMPXSEXO[NODOC],EMPXSEXO[GENERO])</f>
        <v>F</v>
      </c>
      <c r="S593" s="61" t="e">
        <f>_xlfn.XLOOKUP(Tabla15[[#This Row],[nomdepto2]],Tabla21[LUGAR],Tabla21[CODLUGAR])</f>
        <v>#REF!</v>
      </c>
      <c r="T593">
        <v>370</v>
      </c>
    </row>
    <row r="594" spans="1:20" hidden="1">
      <c r="A594" s="61" t="s">
        <v>2462</v>
      </c>
      <c r="B594" s="61" t="s">
        <v>2296</v>
      </c>
      <c r="C594" s="61" t="s">
        <v>2493</v>
      </c>
      <c r="D594" s="61" t="str">
        <f>Tabla15[[#This Row],[cedula]]&amp;Tabla15[[#This Row],[prog]]&amp;LEFT(Tabla15[[#This Row],[TIPO]],3)</f>
        <v>0011900362201TEM</v>
      </c>
      <c r="E594" s="61" t="e">
        <f>_xlfn.XLOOKUP(Tabla15[[#This Row],[CODIGO]],#REF!,#REF!,_xlfn.XLOOKUP(Tabla15[[#This Row],[CODIGO]],Tabla20[CODIGO],Tabla20[nombre],"BUSCAR"))</f>
        <v>#REF!</v>
      </c>
      <c r="F594" s="61" t="e">
        <f>_xlfn.XLOOKUP(Tabla15[[#This Row],[CODIGO]],#REF!,#REF!,_xlfn.XLOOKUP(Tabla15[[#This Row],[CODIGO]],Tabla20[CODIGO],Tabla20[cargo],"BUSCAR"))</f>
        <v>#REF!</v>
      </c>
      <c r="G594" s="110" t="e">
        <f>_xlfn.XLOOKUP(Tabla15[[#This Row],[cedula]],#REF!,#REF!,"X")</f>
        <v>#REF!</v>
      </c>
      <c r="H594" s="61" t="str">
        <f>_xlfn.XLOOKUP(Tabla15[[#This Row],[ctapresup]],TBLTIPO[cta],TBLTIPO[Tipo Empleado])</f>
        <v>TEMPORALES</v>
      </c>
      <c r="I594" s="92">
        <f>_xlfn.XLOOKUP(Tabla15[[#This Row],[cedula]],TCARRERA[CEDULA],TCARRERA[CATEGORIA DEL SERVIDOR],0)</f>
        <v>0</v>
      </c>
      <c r="J5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94" s="61" t="e">
        <f>IF(ISTEXT(Tabla15[[#This Row],[CARRERA]]),Tabla15[[#This Row],[CARRERA]],Tabla15[[#This Row],[STATUS_01]])</f>
        <v>#REF!</v>
      </c>
      <c r="L594" s="78">
        <f>_xlfn.XLOOKUP(Tabla15[[#This Row],[CODIGO]],Tabla20[CODIGO],Tabla20[sbruto])</f>
        <v>115000</v>
      </c>
      <c r="M594" s="79">
        <f>_xlfn.XLOOKUP(Tabla15[[#This Row],[CODIGO]],Tabla20[CODIGO],Tabla20[Otros Descuentos])</f>
        <v>25</v>
      </c>
      <c r="N594" s="78">
        <f>_xlfn.XLOOKUP(Tabla15[[#This Row],[CODIGO]],Tabla20[CODIGO],Tabla20[sneto])</f>
        <v>92544.76</v>
      </c>
      <c r="O594" s="78" t="str">
        <f>_xlfn.XLOOKUP(Tabla15[[#This Row],[CODIGO]],Tabla20[CODIGO],Tabla20[PERIODO])</f>
        <v>08-2023</v>
      </c>
      <c r="P594" s="41">
        <f>Tabla15[[#This Row],[sbruto]]-SUM(Tabla15[[#This Row],[ISR]:[AFP]])-Tabla15[[#This Row],[SNETO]]</f>
        <v>22430.240000000005</v>
      </c>
      <c r="Q594" s="41">
        <f>_xlfn.XLOOKUP(Tabla15[[#This Row],[CODIGO]],Tabla20[CODIGO],Tabla20[ADP])</f>
        <v>0</v>
      </c>
      <c r="R594" s="61" t="str">
        <f>_xlfn.XLOOKUP(Tabla15[[#This Row],[cedula]],EMPXSEXO[NODOC],EMPXSEXO[GENERO])</f>
        <v>F</v>
      </c>
      <c r="S594" s="61" t="e">
        <f>_xlfn.XLOOKUP(Tabla15[[#This Row],[nomdepto2]],Tabla21[LUGAR],Tabla21[CODLUGAR])</f>
        <v>#REF!</v>
      </c>
      <c r="T594">
        <v>1036</v>
      </c>
    </row>
    <row r="595" spans="1:20">
      <c r="A595" s="61" t="s">
        <v>2463</v>
      </c>
      <c r="B595" s="61" t="s">
        <v>3531</v>
      </c>
      <c r="C595" s="61" t="s">
        <v>2493</v>
      </c>
      <c r="D595" s="61" t="str">
        <f>Tabla15[[#This Row],[cedula]]&amp;Tabla15[[#This Row],[prog]]&amp;LEFT(Tabla15[[#This Row],[TIPO]],3)</f>
        <v>4023154715501FIJ</v>
      </c>
      <c r="E595" s="61" t="e">
        <f>_xlfn.XLOOKUP(Tabla15[[#This Row],[CODIGO]],#REF!,#REF!,_xlfn.XLOOKUP(Tabla15[[#This Row],[CODIGO]],Tabla20[CODIGO],Tabla20[nombre],"BUSCAR"))</f>
        <v>#REF!</v>
      </c>
      <c r="F595" s="61" t="e">
        <f>_xlfn.XLOOKUP(Tabla15[[#This Row],[CODIGO]],#REF!,#REF!,_xlfn.XLOOKUP(Tabla15[[#This Row],[CODIGO]],Tabla20[CODIGO],Tabla20[cargo],"BUSCAR"))</f>
        <v>#REF!</v>
      </c>
      <c r="G595" s="110" t="e">
        <f>_xlfn.XLOOKUP(Tabla15[[#This Row],[cedula]],#REF!,#REF!,"X")</f>
        <v>#REF!</v>
      </c>
      <c r="H595" s="61" t="str">
        <f>_xlfn.XLOOKUP(Tabla15[[#This Row],[ctapresup]],TBLTIPO[cta],TBLTIPO[Tipo Empleado])</f>
        <v>FIJO</v>
      </c>
      <c r="I595" s="92">
        <f>_xlfn.XLOOKUP(Tabla15[[#This Row],[cedula]],TCARRERA[CEDULA],TCARRERA[CATEGORIA DEL SERVIDOR],0)</f>
        <v>0</v>
      </c>
      <c r="J5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95" s="61" t="e">
        <f>IF(ISTEXT(Tabla15[[#This Row],[CARRERA]]),Tabla15[[#This Row],[CARRERA]],Tabla15[[#This Row],[STATUS_01]])</f>
        <v>#REF!</v>
      </c>
      <c r="L595" s="78">
        <f>_xlfn.XLOOKUP(Tabla15[[#This Row],[CODIGO]],Tabla20[CODIGO],Tabla20[sbruto])</f>
        <v>35000</v>
      </c>
      <c r="M595" s="79">
        <f>_xlfn.XLOOKUP(Tabla15[[#This Row],[CODIGO]],Tabla20[CODIGO],Tabla20[Otros Descuentos])</f>
        <v>586.88</v>
      </c>
      <c r="N595" s="78">
        <f>_xlfn.XLOOKUP(Tabla15[[#This Row],[CODIGO]],Tabla20[CODIGO],Tabla20[sneto])</f>
        <v>32344.62</v>
      </c>
      <c r="O595" s="78" t="str">
        <f>_xlfn.XLOOKUP(Tabla15[[#This Row],[CODIGO]],Tabla20[CODIGO],Tabla20[PERIODO])</f>
        <v>08-2023</v>
      </c>
      <c r="P595" s="41">
        <f>Tabla15[[#This Row],[sbruto]]-SUM(Tabla15[[#This Row],[ISR]:[AFP]])-Tabla15[[#This Row],[SNETO]]</f>
        <v>2068.5</v>
      </c>
      <c r="Q595" s="41">
        <f>_xlfn.XLOOKUP(Tabla15[[#This Row],[CODIGO]],Tabla20[CODIGO],Tabla20[ADP])</f>
        <v>0</v>
      </c>
      <c r="R595" s="61" t="str">
        <f>_xlfn.XLOOKUP(Tabla15[[#This Row],[cedula]],EMPXSEXO[NODOC],EMPXSEXO[GENERO])</f>
        <v>M</v>
      </c>
      <c r="S595" s="61" t="e">
        <f>_xlfn.XLOOKUP(Tabla15[[#This Row],[nomdepto2]],Tabla21[LUGAR],Tabla21[CODLUGAR])</f>
        <v>#REF!</v>
      </c>
      <c r="T595">
        <v>110</v>
      </c>
    </row>
    <row r="596" spans="1:20">
      <c r="A596" s="61" t="s">
        <v>2463</v>
      </c>
      <c r="B596" s="61" t="s">
        <v>1814</v>
      </c>
      <c r="C596" s="61" t="s">
        <v>2493</v>
      </c>
      <c r="D596" s="61" t="str">
        <f>Tabla15[[#This Row],[cedula]]&amp;Tabla15[[#This Row],[prog]]&amp;LEFT(Tabla15[[#This Row],[TIPO]],3)</f>
        <v>0310542195601FIJ</v>
      </c>
      <c r="E596" s="61" t="e">
        <f>_xlfn.XLOOKUP(Tabla15[[#This Row],[CODIGO]],#REF!,#REF!,_xlfn.XLOOKUP(Tabla15[[#This Row],[CODIGO]],Tabla20[CODIGO],Tabla20[nombre],"BUSCAR"))</f>
        <v>#REF!</v>
      </c>
      <c r="F596" s="61" t="e">
        <f>_xlfn.XLOOKUP(Tabla15[[#This Row],[CODIGO]],#REF!,#REF!,_xlfn.XLOOKUP(Tabla15[[#This Row],[CODIGO]],Tabla20[CODIGO],Tabla20[cargo],"BUSCAR"))</f>
        <v>#REF!</v>
      </c>
      <c r="G596" s="110" t="e">
        <f>_xlfn.XLOOKUP(Tabla15[[#This Row],[cedula]],#REF!,#REF!,"X")</f>
        <v>#REF!</v>
      </c>
      <c r="H596" s="61" t="str">
        <f>_xlfn.XLOOKUP(Tabla15[[#This Row],[ctapresup]],TBLTIPO[cta],TBLTIPO[Tipo Empleado])</f>
        <v>FIJO</v>
      </c>
      <c r="I596" s="92">
        <f>_xlfn.XLOOKUP(Tabla15[[#This Row],[cedula]],TCARRERA[CEDULA],TCARRERA[CATEGORIA DEL SERVIDOR],0)</f>
        <v>0</v>
      </c>
      <c r="J5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96" s="61" t="e">
        <f>IF(ISTEXT(Tabla15[[#This Row],[CARRERA]]),Tabla15[[#This Row],[CARRERA]],Tabla15[[#This Row],[STATUS_01]])</f>
        <v>#REF!</v>
      </c>
      <c r="L596" s="78">
        <f>_xlfn.XLOOKUP(Tabla15[[#This Row],[CODIGO]],Tabla20[CODIGO],Tabla20[sbruto])</f>
        <v>260000</v>
      </c>
      <c r="M596" s="82">
        <f>_xlfn.XLOOKUP(Tabla15[[#This Row],[CODIGO]],Tabla20[CODIGO],Tabla20[Otros Descuentos])</f>
        <v>2446.81</v>
      </c>
      <c r="N596" s="81">
        <f>_xlfn.XLOOKUP(Tabla15[[#This Row],[CODIGO]],Tabla20[CODIGO],Tabla20[sneto])</f>
        <v>194109.76</v>
      </c>
      <c r="O596" s="81" t="str">
        <f>_xlfn.XLOOKUP(Tabla15[[#This Row],[CODIGO]],Tabla20[CODIGO],Tabla20[PERIODO])</f>
        <v>08-2023</v>
      </c>
      <c r="P596" s="41">
        <f>Tabla15[[#This Row],[sbruto]]-SUM(Tabla15[[#This Row],[ISR]:[AFP]])-Tabla15[[#This Row],[SNETO]]</f>
        <v>63443.429999999993</v>
      </c>
      <c r="Q596" s="41">
        <f>_xlfn.XLOOKUP(Tabla15[[#This Row],[CODIGO]],Tabla20[CODIGO],Tabla20[ADP])</f>
        <v>0</v>
      </c>
      <c r="R596" s="61" t="str">
        <f>_xlfn.XLOOKUP(Tabla15[[#This Row],[cedula]],EMPXSEXO[NODOC],EMPXSEXO[GENERO])</f>
        <v>M</v>
      </c>
      <c r="S596" s="61" t="e">
        <f>_xlfn.XLOOKUP(Tabla15[[#This Row],[nomdepto2]],Tabla21[LUGAR],Tabla21[CODLUGAR])</f>
        <v>#REF!</v>
      </c>
      <c r="T596">
        <v>201</v>
      </c>
    </row>
    <row r="597" spans="1:20" hidden="1">
      <c r="A597" s="61" t="s">
        <v>2462</v>
      </c>
      <c r="B597" s="61" t="s">
        <v>2252</v>
      </c>
      <c r="C597" s="61" t="s">
        <v>2493</v>
      </c>
      <c r="D597" s="61" t="str">
        <f>Tabla15[[#This Row],[cedula]]&amp;Tabla15[[#This Row],[prog]]&amp;LEFT(Tabla15[[#This Row],[TIPO]],3)</f>
        <v>0011564779401TEM</v>
      </c>
      <c r="E597" s="61" t="e">
        <f>_xlfn.XLOOKUP(Tabla15[[#This Row],[CODIGO]],#REF!,#REF!,_xlfn.XLOOKUP(Tabla15[[#This Row],[CODIGO]],Tabla20[CODIGO],Tabla20[nombre],"BUSCAR"))</f>
        <v>#REF!</v>
      </c>
      <c r="F597" s="61" t="e">
        <f>_xlfn.XLOOKUP(Tabla15[[#This Row],[CODIGO]],#REF!,#REF!,_xlfn.XLOOKUP(Tabla15[[#This Row],[CODIGO]],Tabla20[CODIGO],Tabla20[cargo],"BUSCAR"))</f>
        <v>#REF!</v>
      </c>
      <c r="G597" s="110" t="e">
        <f>_xlfn.XLOOKUP(Tabla15[[#This Row],[cedula]],#REF!,#REF!,"X")</f>
        <v>#REF!</v>
      </c>
      <c r="H597" s="61" t="str">
        <f>_xlfn.XLOOKUP(Tabla15[[#This Row],[ctapresup]],TBLTIPO[cta],TBLTIPO[Tipo Empleado])</f>
        <v>TEMPORALES</v>
      </c>
      <c r="I597" s="92">
        <f>_xlfn.XLOOKUP(Tabla15[[#This Row],[cedula]],TCARRERA[CEDULA],TCARRERA[CATEGORIA DEL SERVIDOR],0)</f>
        <v>0</v>
      </c>
      <c r="J5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97" s="61" t="e">
        <f>IF(ISTEXT(Tabla15[[#This Row],[CARRERA]]),Tabla15[[#This Row],[CARRERA]],Tabla15[[#This Row],[STATUS_01]])</f>
        <v>#REF!</v>
      </c>
      <c r="L597" s="78">
        <f>_xlfn.XLOOKUP(Tabla15[[#This Row],[CODIGO]],Tabla20[CODIGO],Tabla20[sbruto])</f>
        <v>70000</v>
      </c>
      <c r="M597" s="82">
        <f>_xlfn.XLOOKUP(Tabla15[[#This Row],[CODIGO]],Tabla20[CODIGO],Tabla20[Otros Descuentos])</f>
        <v>6898.8</v>
      </c>
      <c r="N597" s="78">
        <f>_xlfn.XLOOKUP(Tabla15[[#This Row],[CODIGO]],Tabla20[CODIGO],Tabla20[sneto])</f>
        <v>53595.72</v>
      </c>
      <c r="O597" s="78" t="str">
        <f>_xlfn.XLOOKUP(Tabla15[[#This Row],[CODIGO]],Tabla20[CODIGO],Tabla20[PERIODO])</f>
        <v>08-2023</v>
      </c>
      <c r="P597" s="41">
        <f>Tabla15[[#This Row],[sbruto]]-SUM(Tabla15[[#This Row],[ISR]:[AFP]])-Tabla15[[#This Row],[SNETO]]</f>
        <v>9505.4799999999959</v>
      </c>
      <c r="Q597" s="41">
        <f>_xlfn.XLOOKUP(Tabla15[[#This Row],[CODIGO]],Tabla20[CODIGO],Tabla20[ADP])</f>
        <v>0</v>
      </c>
      <c r="R597" s="61" t="str">
        <f>_xlfn.XLOOKUP(Tabla15[[#This Row],[cedula]],EMPXSEXO[NODOC],EMPXSEXO[GENERO])</f>
        <v>F</v>
      </c>
      <c r="S597" s="61" t="e">
        <f>_xlfn.XLOOKUP(Tabla15[[#This Row],[nomdepto2]],Tabla21[LUGAR],Tabla21[CODLUGAR])</f>
        <v>#REF!</v>
      </c>
      <c r="T597">
        <v>927</v>
      </c>
    </row>
    <row r="598" spans="1:20" hidden="1">
      <c r="A598" s="61" t="s">
        <v>2462</v>
      </c>
      <c r="B598" s="61" t="s">
        <v>2260</v>
      </c>
      <c r="C598" s="61" t="s">
        <v>2493</v>
      </c>
      <c r="D598" s="61" t="str">
        <f>Tabla15[[#This Row],[cedula]]&amp;Tabla15[[#This Row],[prog]]&amp;LEFT(Tabla15[[#This Row],[TIPO]],3)</f>
        <v>0310479727301TEM</v>
      </c>
      <c r="E598" s="61" t="e">
        <f>_xlfn.XLOOKUP(Tabla15[[#This Row],[CODIGO]],#REF!,#REF!,_xlfn.XLOOKUP(Tabla15[[#This Row],[CODIGO]],Tabla20[CODIGO],Tabla20[nombre],"BUSCAR"))</f>
        <v>#REF!</v>
      </c>
      <c r="F598" s="61" t="e">
        <f>_xlfn.XLOOKUP(Tabla15[[#This Row],[CODIGO]],#REF!,#REF!,_xlfn.XLOOKUP(Tabla15[[#This Row],[CODIGO]],Tabla20[CODIGO],Tabla20[cargo],"BUSCAR"))</f>
        <v>#REF!</v>
      </c>
      <c r="G598" s="110" t="e">
        <f>_xlfn.XLOOKUP(Tabla15[[#This Row],[cedula]],#REF!,#REF!,"X")</f>
        <v>#REF!</v>
      </c>
      <c r="H598" s="61" t="str">
        <f>_xlfn.XLOOKUP(Tabla15[[#This Row],[ctapresup]],TBLTIPO[cta],TBLTIPO[Tipo Empleado])</f>
        <v>TEMPORALES</v>
      </c>
      <c r="I598" s="92">
        <f>_xlfn.XLOOKUP(Tabla15[[#This Row],[cedula]],TCARRERA[CEDULA],TCARRERA[CATEGORIA DEL SERVIDOR],0)</f>
        <v>0</v>
      </c>
      <c r="J5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98" s="61" t="e">
        <f>IF(ISTEXT(Tabla15[[#This Row],[CARRERA]]),Tabla15[[#This Row],[CARRERA]],Tabla15[[#This Row],[STATUS_01]])</f>
        <v>#REF!</v>
      </c>
      <c r="L598" s="78">
        <f>_xlfn.XLOOKUP(Tabla15[[#This Row],[CODIGO]],Tabla20[CODIGO],Tabla20[sbruto])</f>
        <v>70000</v>
      </c>
      <c r="M598" s="82">
        <f>_xlfn.XLOOKUP(Tabla15[[#This Row],[CODIGO]],Tabla20[CODIGO],Tabla20[Otros Descuentos])</f>
        <v>25</v>
      </c>
      <c r="N598" s="78">
        <f>_xlfn.XLOOKUP(Tabla15[[#This Row],[CODIGO]],Tabla20[CODIGO],Tabla20[sneto])</f>
        <v>60469.52</v>
      </c>
      <c r="O598" s="78" t="str">
        <f>_xlfn.XLOOKUP(Tabla15[[#This Row],[CODIGO]],Tabla20[CODIGO],Tabla20[PERIODO])</f>
        <v>08-2023</v>
      </c>
      <c r="P598" s="41">
        <f>Tabla15[[#This Row],[sbruto]]-SUM(Tabla15[[#This Row],[ISR]:[AFP]])-Tabla15[[#This Row],[SNETO]]</f>
        <v>9505.4800000000032</v>
      </c>
      <c r="Q598" s="41">
        <f>_xlfn.XLOOKUP(Tabla15[[#This Row],[CODIGO]],Tabla20[CODIGO],Tabla20[ADP])</f>
        <v>0</v>
      </c>
      <c r="R598" s="61" t="str">
        <f>_xlfn.XLOOKUP(Tabla15[[#This Row],[cedula]],EMPXSEXO[NODOC],EMPXSEXO[GENERO])</f>
        <v>M</v>
      </c>
      <c r="S598" s="61" t="e">
        <f>_xlfn.XLOOKUP(Tabla15[[#This Row],[nomdepto2]],Tabla21[LUGAR],Tabla21[CODLUGAR])</f>
        <v>#REF!</v>
      </c>
      <c r="T598">
        <v>952</v>
      </c>
    </row>
    <row r="599" spans="1:20" hidden="1">
      <c r="A599" s="61" t="s">
        <v>2462</v>
      </c>
      <c r="B599" s="61" t="s">
        <v>2798</v>
      </c>
      <c r="C599" s="61" t="s">
        <v>2493</v>
      </c>
      <c r="D599" s="61" t="str">
        <f>Tabla15[[#This Row],[cedula]]&amp;Tabla15[[#This Row],[prog]]&amp;LEFT(Tabla15[[#This Row],[TIPO]],3)</f>
        <v>4020063837301TEM</v>
      </c>
      <c r="E599" s="61" t="e">
        <f>_xlfn.XLOOKUP(Tabla15[[#This Row],[CODIGO]],#REF!,#REF!,_xlfn.XLOOKUP(Tabla15[[#This Row],[CODIGO]],Tabla20[CODIGO],Tabla20[nombre],"BUSCAR"))</f>
        <v>#REF!</v>
      </c>
      <c r="F599" s="61" t="e">
        <f>_xlfn.XLOOKUP(Tabla15[[#This Row],[CODIGO]],#REF!,#REF!,_xlfn.XLOOKUP(Tabla15[[#This Row],[CODIGO]],Tabla20[CODIGO],Tabla20[cargo],"BUSCAR"))</f>
        <v>#REF!</v>
      </c>
      <c r="G599" s="110" t="e">
        <f>_xlfn.XLOOKUP(Tabla15[[#This Row],[cedula]],#REF!,#REF!,"X")</f>
        <v>#REF!</v>
      </c>
      <c r="H599" s="61" t="str">
        <f>_xlfn.XLOOKUP(Tabla15[[#This Row],[ctapresup]],TBLTIPO[cta],TBLTIPO[Tipo Empleado])</f>
        <v>TEMPORALES</v>
      </c>
      <c r="I599" s="92">
        <f>_xlfn.XLOOKUP(Tabla15[[#This Row],[cedula]],TCARRERA[CEDULA],TCARRERA[CATEGORIA DEL SERVIDOR],0)</f>
        <v>0</v>
      </c>
      <c r="J5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599" s="61" t="e">
        <f>IF(ISTEXT(Tabla15[[#This Row],[CARRERA]]),Tabla15[[#This Row],[CARRERA]],Tabla15[[#This Row],[STATUS_01]])</f>
        <v>#REF!</v>
      </c>
      <c r="L599" s="78">
        <f>_xlfn.XLOOKUP(Tabla15[[#This Row],[CODIGO]],Tabla20[CODIGO],Tabla20[sbruto])</f>
        <v>50000</v>
      </c>
      <c r="M599" s="82">
        <f>_xlfn.XLOOKUP(Tabla15[[#This Row],[CODIGO]],Tabla20[CODIGO],Tabla20[Otros Descuentos])</f>
        <v>25</v>
      </c>
      <c r="N599" s="78">
        <f>_xlfn.XLOOKUP(Tabla15[[#This Row],[CODIGO]],Tabla20[CODIGO],Tabla20[sneto])</f>
        <v>45166</v>
      </c>
      <c r="O599" s="78" t="str">
        <f>_xlfn.XLOOKUP(Tabla15[[#This Row],[CODIGO]],Tabla20[CODIGO],Tabla20[PERIODO])</f>
        <v>08-2023</v>
      </c>
      <c r="P599" s="41">
        <f>Tabla15[[#This Row],[sbruto]]-SUM(Tabla15[[#This Row],[ISR]:[AFP]])-Tabla15[[#This Row],[SNETO]]</f>
        <v>4809</v>
      </c>
      <c r="Q599" s="41">
        <f>_xlfn.XLOOKUP(Tabla15[[#This Row],[CODIGO]],Tabla20[CODIGO],Tabla20[ADP])</f>
        <v>0</v>
      </c>
      <c r="R599" s="61" t="str">
        <f>_xlfn.XLOOKUP(Tabla15[[#This Row],[cedula]],EMPXSEXO[NODOC],EMPXSEXO[GENERO])</f>
        <v>F</v>
      </c>
      <c r="S599" s="61" t="e">
        <f>_xlfn.XLOOKUP(Tabla15[[#This Row],[nomdepto2]],Tabla21[LUGAR],Tabla21[CODLUGAR])</f>
        <v>#REF!</v>
      </c>
      <c r="T599">
        <v>916</v>
      </c>
    </row>
    <row r="600" spans="1:20">
      <c r="A600" s="99" t="s">
        <v>2463</v>
      </c>
      <c r="B600" s="99" t="s">
        <v>1748</v>
      </c>
      <c r="C600" s="99" t="s">
        <v>2493</v>
      </c>
      <c r="D600" s="99" t="str">
        <f>Tabla15[[#This Row],[cedula]]&amp;Tabla15[[#This Row],[prog]]&amp;LEFT(Tabla15[[#This Row],[TIPO]],3)</f>
        <v>2250070589601FIJ</v>
      </c>
      <c r="E600" s="99" t="e">
        <f>_xlfn.XLOOKUP(Tabla15[[#This Row],[CODIGO]],#REF!,#REF!,_xlfn.XLOOKUP(Tabla15[[#This Row],[CODIGO]],Tabla20[CODIGO],Tabla20[nombre],"BUSCAR"))</f>
        <v>#REF!</v>
      </c>
      <c r="F600" s="100" t="e">
        <f>_xlfn.XLOOKUP(Tabla15[[#This Row],[CODIGO]],#REF!,#REF!,_xlfn.XLOOKUP(Tabla15[[#This Row],[CODIGO]],Tabla20[CODIGO],Tabla20[cargo],"BUSCAR"))</f>
        <v>#REF!</v>
      </c>
      <c r="G600" s="110" t="e">
        <f>_xlfn.XLOOKUP(Tabla15[[#This Row],[cedula]],#REF!,#REF!,"X")</f>
        <v>#REF!</v>
      </c>
      <c r="H600" s="100" t="str">
        <f>_xlfn.XLOOKUP(Tabla15[[#This Row],[ctapresup]],TBLTIPO[cta],TBLTIPO[Tipo Empleado])</f>
        <v>FIJO</v>
      </c>
      <c r="I600" s="102">
        <f>_xlfn.XLOOKUP(Tabla15[[#This Row],[cedula]],TCARRERA[CEDULA],TCARRERA[CATEGORIA DEL SERVIDOR],0)</f>
        <v>0</v>
      </c>
      <c r="J60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00" s="103" t="e">
        <f>IF(ISTEXT(Tabla15[[#This Row],[CARRERA]]),Tabla15[[#This Row],[CARRERA]],Tabla15[[#This Row],[STATUS_01]])</f>
        <v>#REF!</v>
      </c>
      <c r="L600" s="41">
        <f>_xlfn.XLOOKUP(Tabla15[[#This Row],[CODIGO]],Tabla20[CODIGO],Tabla20[sbruto])</f>
        <v>50000</v>
      </c>
      <c r="M600" s="105">
        <f>_xlfn.XLOOKUP(Tabla15[[#This Row],[CODIGO]],Tabla20[CODIGO],Tabla20[Otros Descuentos])</f>
        <v>25</v>
      </c>
      <c r="N600" s="109">
        <f>_xlfn.XLOOKUP(Tabla15[[#This Row],[CODIGO]],Tabla20[CODIGO],Tabla20[sneto])</f>
        <v>47020</v>
      </c>
      <c r="O600" s="101" t="str">
        <f>_xlfn.XLOOKUP(Tabla15[[#This Row],[CODIGO]],Tabla20[CODIGO],Tabla20[PERIODO])</f>
        <v>08-2023</v>
      </c>
      <c r="P600" s="41">
        <f>Tabla15[[#This Row],[sbruto]]-SUM(Tabla15[[#This Row],[ISR]:[AFP]])-Tabla15[[#This Row],[SNETO]]</f>
        <v>2955</v>
      </c>
      <c r="Q600" s="104">
        <f>_xlfn.XLOOKUP(Tabla15[[#This Row],[CODIGO]],Tabla20[CODIGO],Tabla20[ADP])</f>
        <v>0</v>
      </c>
      <c r="R600" s="99" t="str">
        <f>_xlfn.XLOOKUP(Tabla15[[#This Row],[cedula]],EMPXSEXO[NODOC],EMPXSEXO[GENERO])</f>
        <v>F</v>
      </c>
      <c r="S600" s="61" t="e">
        <f>_xlfn.XLOOKUP(Tabla15[[#This Row],[nomdepto2]],Tabla21[LUGAR],Tabla21[CODLUGAR])</f>
        <v>#REF!</v>
      </c>
      <c r="T600">
        <v>87</v>
      </c>
    </row>
    <row r="601" spans="1:20" hidden="1">
      <c r="A601" s="61" t="s">
        <v>2462</v>
      </c>
      <c r="B601" s="61" t="s">
        <v>2805</v>
      </c>
      <c r="C601" s="61" t="s">
        <v>2493</v>
      </c>
      <c r="D601" s="61" t="str">
        <f>Tabla15[[#This Row],[cedula]]&amp;Tabla15[[#This Row],[prog]]&amp;LEFT(Tabla15[[#This Row],[TIPO]],3)</f>
        <v>0011479390401TEM</v>
      </c>
      <c r="E601" s="61" t="e">
        <f>_xlfn.XLOOKUP(Tabla15[[#This Row],[CODIGO]],#REF!,#REF!,_xlfn.XLOOKUP(Tabla15[[#This Row],[CODIGO]],Tabla20[CODIGO],Tabla20[nombre],"BUSCAR"))</f>
        <v>#REF!</v>
      </c>
      <c r="F601" s="61" t="e">
        <f>_xlfn.XLOOKUP(Tabla15[[#This Row],[CODIGO]],#REF!,#REF!,_xlfn.XLOOKUP(Tabla15[[#This Row],[CODIGO]],Tabla20[CODIGO],Tabla20[cargo],"BUSCAR"))</f>
        <v>#REF!</v>
      </c>
      <c r="G601" s="110" t="e">
        <f>_xlfn.XLOOKUP(Tabla15[[#This Row],[cedula]],#REF!,#REF!,"X")</f>
        <v>#REF!</v>
      </c>
      <c r="H601" s="61" t="str">
        <f>_xlfn.XLOOKUP(Tabla15[[#This Row],[ctapresup]],TBLTIPO[cta],TBLTIPO[Tipo Empleado])</f>
        <v>TEMPORALES</v>
      </c>
      <c r="I601" s="92">
        <f>_xlfn.XLOOKUP(Tabla15[[#This Row],[cedula]],TCARRERA[CEDULA],TCARRERA[CATEGORIA DEL SERVIDOR],0)</f>
        <v>0</v>
      </c>
      <c r="J6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01" s="61" t="e">
        <f>IF(ISTEXT(Tabla15[[#This Row],[CARRERA]]),Tabla15[[#This Row],[CARRERA]],Tabla15[[#This Row],[STATUS_01]])</f>
        <v>#REF!</v>
      </c>
      <c r="L601" s="78">
        <f>_xlfn.XLOOKUP(Tabla15[[#This Row],[CODIGO]],Tabla20[CODIGO],Tabla20[sbruto])</f>
        <v>35000</v>
      </c>
      <c r="M601" s="82">
        <f>_xlfn.XLOOKUP(Tabla15[[#This Row],[CODIGO]],Tabla20[CODIGO],Tabla20[Otros Descuentos])</f>
        <v>9456</v>
      </c>
      <c r="N601" s="81">
        <f>_xlfn.XLOOKUP(Tabla15[[#This Row],[CODIGO]],Tabla20[CODIGO],Tabla20[sneto])</f>
        <v>23475.5</v>
      </c>
      <c r="O601" s="81" t="str">
        <f>_xlfn.XLOOKUP(Tabla15[[#This Row],[CODIGO]],Tabla20[CODIGO],Tabla20[PERIODO])</f>
        <v>08-2023</v>
      </c>
      <c r="P601" s="41">
        <f>Tabla15[[#This Row],[sbruto]]-SUM(Tabla15[[#This Row],[ISR]:[AFP]])-Tabla15[[#This Row],[SNETO]]</f>
        <v>2068.5</v>
      </c>
      <c r="Q601" s="41">
        <f>_xlfn.XLOOKUP(Tabla15[[#This Row],[CODIGO]],Tabla20[CODIGO],Tabla20[ADP])</f>
        <v>0</v>
      </c>
      <c r="R601" s="61" t="str">
        <f>_xlfn.XLOOKUP(Tabla15[[#This Row],[cedula]],EMPXSEXO[NODOC],EMPXSEXO[GENERO])</f>
        <v>M</v>
      </c>
      <c r="S601" s="61" t="e">
        <f>_xlfn.XLOOKUP(Tabla15[[#This Row],[nomdepto2]],Tabla21[LUGAR],Tabla21[CODLUGAR])</f>
        <v>#REF!</v>
      </c>
      <c r="T601">
        <v>922</v>
      </c>
    </row>
    <row r="602" spans="1:20">
      <c r="A602" s="61" t="s">
        <v>2463</v>
      </c>
      <c r="B602" s="61" t="s">
        <v>2470</v>
      </c>
      <c r="C602" s="61" t="s">
        <v>2493</v>
      </c>
      <c r="D602" s="61" t="str">
        <f>Tabla15[[#This Row],[cedula]]&amp;Tabla15[[#This Row],[prog]]&amp;LEFT(Tabla15[[#This Row],[TIPO]],3)</f>
        <v>0011183321601FIJ</v>
      </c>
      <c r="E602" s="61" t="e">
        <f>_xlfn.XLOOKUP(Tabla15[[#This Row],[CODIGO]],#REF!,#REF!,_xlfn.XLOOKUP(Tabla15[[#This Row],[CODIGO]],Tabla20[CODIGO],Tabla20[nombre],"BUSCAR"))</f>
        <v>#REF!</v>
      </c>
      <c r="F602" s="61" t="e">
        <f>_xlfn.XLOOKUP(Tabla15[[#This Row],[CODIGO]],#REF!,#REF!,_xlfn.XLOOKUP(Tabla15[[#This Row],[CODIGO]],Tabla20[CODIGO],Tabla20[cargo],"BUSCAR"))</f>
        <v>#REF!</v>
      </c>
      <c r="G602" s="110" t="e">
        <f>_xlfn.XLOOKUP(Tabla15[[#This Row],[cedula]],#REF!,#REF!,"X")</f>
        <v>#REF!</v>
      </c>
      <c r="H602" s="61" t="str">
        <f>_xlfn.XLOOKUP(Tabla15[[#This Row],[ctapresup]],TBLTIPO[cta],TBLTIPO[Tipo Empleado])</f>
        <v>FIJO</v>
      </c>
      <c r="I602" s="92">
        <f>_xlfn.XLOOKUP(Tabla15[[#This Row],[cedula]],TCARRERA[CEDULA],TCARRERA[CATEGORIA DEL SERVIDOR],0)</f>
        <v>0</v>
      </c>
      <c r="J6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02" s="61" t="e">
        <f>IF(ISTEXT(Tabla15[[#This Row],[CARRERA]]),Tabla15[[#This Row],[CARRERA]],Tabla15[[#This Row],[STATUS_01]])</f>
        <v>#REF!</v>
      </c>
      <c r="L602" s="78">
        <f>_xlfn.XLOOKUP(Tabla15[[#This Row],[CODIGO]],Tabla20[CODIGO],Tabla20[sbruto])</f>
        <v>24000</v>
      </c>
      <c r="M602" s="82">
        <f>_xlfn.XLOOKUP(Tabla15[[#This Row],[CODIGO]],Tabla20[CODIGO],Tabla20[Otros Descuentos])</f>
        <v>9490.36</v>
      </c>
      <c r="N602" s="81">
        <f>_xlfn.XLOOKUP(Tabla15[[#This Row],[CODIGO]],Tabla20[CODIGO],Tabla20[sneto])</f>
        <v>13091.24</v>
      </c>
      <c r="O602" s="81" t="str">
        <f>_xlfn.XLOOKUP(Tabla15[[#This Row],[CODIGO]],Tabla20[CODIGO],Tabla20[PERIODO])</f>
        <v>08-2023</v>
      </c>
      <c r="P602" s="41">
        <f>Tabla15[[#This Row],[sbruto]]-SUM(Tabla15[[#This Row],[ISR]:[AFP]])-Tabla15[[#This Row],[SNETO]]</f>
        <v>1418.4000000000015</v>
      </c>
      <c r="Q602" s="41">
        <f>_xlfn.XLOOKUP(Tabla15[[#This Row],[CODIGO]],Tabla20[CODIGO],Tabla20[ADP])</f>
        <v>0</v>
      </c>
      <c r="R602" s="61" t="str">
        <f>_xlfn.XLOOKUP(Tabla15[[#This Row],[cedula]],EMPXSEXO[NODOC],EMPXSEXO[GENERO])</f>
        <v>M</v>
      </c>
      <c r="S602" s="61" t="e">
        <f>_xlfn.XLOOKUP(Tabla15[[#This Row],[nomdepto2]],Tabla21[LUGAR],Tabla21[CODLUGAR])</f>
        <v>#REF!</v>
      </c>
      <c r="T602">
        <v>130</v>
      </c>
    </row>
    <row r="603" spans="1:20" hidden="1">
      <c r="A603" s="61" t="s">
        <v>2462</v>
      </c>
      <c r="B603" s="61" t="s">
        <v>2275</v>
      </c>
      <c r="C603" s="61" t="s">
        <v>2493</v>
      </c>
      <c r="D603" s="61" t="str">
        <f>Tabla15[[#This Row],[cedula]]&amp;Tabla15[[#This Row],[prog]]&amp;LEFT(Tabla15[[#This Row],[TIPO]],3)</f>
        <v>2230000850901TEM</v>
      </c>
      <c r="E603" s="61" t="e">
        <f>_xlfn.XLOOKUP(Tabla15[[#This Row],[CODIGO]],#REF!,#REF!,_xlfn.XLOOKUP(Tabla15[[#This Row],[CODIGO]],Tabla20[CODIGO],Tabla20[nombre],"BUSCAR"))</f>
        <v>#REF!</v>
      </c>
      <c r="F603" s="61" t="e">
        <f>_xlfn.XLOOKUP(Tabla15[[#This Row],[CODIGO]],#REF!,#REF!,_xlfn.XLOOKUP(Tabla15[[#This Row],[CODIGO]],Tabla20[CODIGO],Tabla20[cargo],"BUSCAR"))</f>
        <v>#REF!</v>
      </c>
      <c r="G603" s="110" t="e">
        <f>_xlfn.XLOOKUP(Tabla15[[#This Row],[cedula]],#REF!,#REF!,"X")</f>
        <v>#REF!</v>
      </c>
      <c r="H603" s="61" t="str">
        <f>_xlfn.XLOOKUP(Tabla15[[#This Row],[ctapresup]],TBLTIPO[cta],TBLTIPO[Tipo Empleado])</f>
        <v>TEMPORALES</v>
      </c>
      <c r="I603" s="92">
        <f>_xlfn.XLOOKUP(Tabla15[[#This Row],[cedula]],TCARRERA[CEDULA],TCARRERA[CATEGORIA DEL SERVIDOR],0)</f>
        <v>0</v>
      </c>
      <c r="J6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03" s="61" t="e">
        <f>IF(ISTEXT(Tabla15[[#This Row],[CARRERA]]),Tabla15[[#This Row],[CARRERA]],Tabla15[[#This Row],[STATUS_01]])</f>
        <v>#REF!</v>
      </c>
      <c r="L603" s="78">
        <f>_xlfn.XLOOKUP(Tabla15[[#This Row],[CODIGO]],Tabla20[CODIGO],Tabla20[sbruto])</f>
        <v>115000</v>
      </c>
      <c r="M603" s="79">
        <f>_xlfn.XLOOKUP(Tabla15[[#This Row],[CODIGO]],Tabla20[CODIGO],Tabla20[Otros Descuentos])</f>
        <v>25</v>
      </c>
      <c r="N603" s="78">
        <f>_xlfn.XLOOKUP(Tabla15[[#This Row],[CODIGO]],Tabla20[CODIGO],Tabla20[sneto])</f>
        <v>92544.76</v>
      </c>
      <c r="O603" s="78" t="str">
        <f>_xlfn.XLOOKUP(Tabla15[[#This Row],[CODIGO]],Tabla20[CODIGO],Tabla20[PERIODO])</f>
        <v>08-2023</v>
      </c>
      <c r="P603" s="41">
        <f>Tabla15[[#This Row],[sbruto]]-SUM(Tabla15[[#This Row],[ISR]:[AFP]])-Tabla15[[#This Row],[SNETO]]</f>
        <v>22430.240000000005</v>
      </c>
      <c r="Q603" s="41">
        <f>_xlfn.XLOOKUP(Tabla15[[#This Row],[CODIGO]],Tabla20[CODIGO],Tabla20[ADP])</f>
        <v>0</v>
      </c>
      <c r="R603" s="61" t="str">
        <f>_xlfn.XLOOKUP(Tabla15[[#This Row],[cedula]],EMPXSEXO[NODOC],EMPXSEXO[GENERO])</f>
        <v>F</v>
      </c>
      <c r="S603" s="61" t="e">
        <f>_xlfn.XLOOKUP(Tabla15[[#This Row],[nomdepto2]],Tabla21[LUGAR],Tabla21[CODLUGAR])</f>
        <v>#REF!</v>
      </c>
      <c r="T603">
        <v>993</v>
      </c>
    </row>
    <row r="604" spans="1:20" hidden="1">
      <c r="A604" s="61" t="s">
        <v>2462</v>
      </c>
      <c r="B604" s="61" t="s">
        <v>2297</v>
      </c>
      <c r="C604" s="61" t="s">
        <v>2493</v>
      </c>
      <c r="D604" s="61" t="str">
        <f>Tabla15[[#This Row],[cedula]]&amp;Tabla15[[#This Row],[prog]]&amp;LEFT(Tabla15[[#This Row],[TIPO]],3)</f>
        <v>4022369978201TEM</v>
      </c>
      <c r="E604" s="61" t="e">
        <f>_xlfn.XLOOKUP(Tabla15[[#This Row],[CODIGO]],#REF!,#REF!,_xlfn.XLOOKUP(Tabla15[[#This Row],[CODIGO]],Tabla20[CODIGO],Tabla20[nombre],"BUSCAR"))</f>
        <v>#REF!</v>
      </c>
      <c r="F604" s="61" t="e">
        <f>_xlfn.XLOOKUP(Tabla15[[#This Row],[CODIGO]],#REF!,#REF!,_xlfn.XLOOKUP(Tabla15[[#This Row],[CODIGO]],Tabla20[CODIGO],Tabla20[cargo],"BUSCAR"))</f>
        <v>#REF!</v>
      </c>
      <c r="G604" s="110" t="e">
        <f>_xlfn.XLOOKUP(Tabla15[[#This Row],[cedula]],#REF!,#REF!,"X")</f>
        <v>#REF!</v>
      </c>
      <c r="H604" s="61" t="str">
        <f>_xlfn.XLOOKUP(Tabla15[[#This Row],[ctapresup]],TBLTIPO[cta],TBLTIPO[Tipo Empleado])</f>
        <v>TEMPORALES</v>
      </c>
      <c r="I604" s="92">
        <f>_xlfn.XLOOKUP(Tabla15[[#This Row],[cedula]],TCARRERA[CEDULA],TCARRERA[CATEGORIA DEL SERVIDOR],0)</f>
        <v>0</v>
      </c>
      <c r="J6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04" s="61" t="e">
        <f>IF(ISTEXT(Tabla15[[#This Row],[CARRERA]]),Tabla15[[#This Row],[CARRERA]],Tabla15[[#This Row],[STATUS_01]])</f>
        <v>#REF!</v>
      </c>
      <c r="L604" s="78">
        <f>_xlfn.XLOOKUP(Tabla15[[#This Row],[CODIGO]],Tabla20[CODIGO],Tabla20[sbruto])</f>
        <v>55000</v>
      </c>
      <c r="M604" s="79">
        <f>_xlfn.XLOOKUP(Tabla15[[#This Row],[CODIGO]],Tabla20[CODIGO],Tabla20[Otros Descuentos])</f>
        <v>1721</v>
      </c>
      <c r="N604" s="78">
        <f>_xlfn.XLOOKUP(Tabla15[[#This Row],[CODIGO]],Tabla20[CODIGO],Tabla20[sneto])</f>
        <v>47468.82</v>
      </c>
      <c r="O604" s="78" t="str">
        <f>_xlfn.XLOOKUP(Tabla15[[#This Row],[CODIGO]],Tabla20[CODIGO],Tabla20[PERIODO])</f>
        <v>08-2023</v>
      </c>
      <c r="P604" s="41">
        <f>Tabla15[[#This Row],[sbruto]]-SUM(Tabla15[[#This Row],[ISR]:[AFP]])-Tabla15[[#This Row],[SNETO]]</f>
        <v>5810.18</v>
      </c>
      <c r="Q604" s="41">
        <f>_xlfn.XLOOKUP(Tabla15[[#This Row],[CODIGO]],Tabla20[CODIGO],Tabla20[ADP])</f>
        <v>0</v>
      </c>
      <c r="R604" s="61" t="str">
        <f>_xlfn.XLOOKUP(Tabla15[[#This Row],[cedula]],EMPXSEXO[NODOC],EMPXSEXO[GENERO])</f>
        <v>F</v>
      </c>
      <c r="S604" s="61" t="e">
        <f>_xlfn.XLOOKUP(Tabla15[[#This Row],[nomdepto2]],Tabla21[LUGAR],Tabla21[CODLUGAR])</f>
        <v>#REF!</v>
      </c>
      <c r="T604">
        <v>1037</v>
      </c>
    </row>
    <row r="605" spans="1:20">
      <c r="A605" s="61" t="s">
        <v>2463</v>
      </c>
      <c r="B605" s="61" t="s">
        <v>2017</v>
      </c>
      <c r="C605" s="61" t="s">
        <v>2496</v>
      </c>
      <c r="D605" s="61" t="str">
        <f>Tabla15[[#This Row],[cedula]]&amp;Tabla15[[#This Row],[prog]]&amp;LEFT(Tabla15[[#This Row],[TIPO]],3)</f>
        <v>0011260774211FIJ</v>
      </c>
      <c r="E605" s="61" t="e">
        <f>_xlfn.XLOOKUP(Tabla15[[#This Row],[CODIGO]],#REF!,#REF!,_xlfn.XLOOKUP(Tabla15[[#This Row],[CODIGO]],Tabla20[CODIGO],Tabla20[nombre],"BUSCAR"))</f>
        <v>#REF!</v>
      </c>
      <c r="F605" s="61" t="e">
        <f>_xlfn.XLOOKUP(Tabla15[[#This Row],[CODIGO]],#REF!,#REF!,_xlfn.XLOOKUP(Tabla15[[#This Row],[CODIGO]],Tabla20[CODIGO],Tabla20[cargo],"BUSCAR"))</f>
        <v>#REF!</v>
      </c>
      <c r="G605" s="110" t="e">
        <f>_xlfn.XLOOKUP(Tabla15[[#This Row],[cedula]],#REF!,#REF!,"X")</f>
        <v>#REF!</v>
      </c>
      <c r="H605" s="61" t="str">
        <f>_xlfn.XLOOKUP(Tabla15[[#This Row],[ctapresup]],TBLTIPO[cta],TBLTIPO[Tipo Empleado])</f>
        <v>FIJO</v>
      </c>
      <c r="I605" s="92">
        <f>_xlfn.XLOOKUP(Tabla15[[#This Row],[cedula]],TCARRERA[CEDULA],TCARRERA[CATEGORIA DEL SERVIDOR],0)</f>
        <v>0</v>
      </c>
      <c r="J6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05" s="61" t="e">
        <f>IF(ISTEXT(Tabla15[[#This Row],[CARRERA]]),Tabla15[[#This Row],[CARRERA]],Tabla15[[#This Row],[STATUS_01]])</f>
        <v>#REF!</v>
      </c>
      <c r="L605" s="78">
        <f>_xlfn.XLOOKUP(Tabla15[[#This Row],[CODIGO]],Tabla20[CODIGO],Tabla20[sbruto])</f>
        <v>35000</v>
      </c>
      <c r="M605" s="82">
        <f>_xlfn.XLOOKUP(Tabla15[[#This Row],[CODIGO]],Tabla20[CODIGO],Tabla20[Otros Descuentos])</f>
        <v>1121</v>
      </c>
      <c r="N605" s="81">
        <f>_xlfn.XLOOKUP(Tabla15[[#This Row],[CODIGO]],Tabla20[CODIGO],Tabla20[sneto])</f>
        <v>31810.5</v>
      </c>
      <c r="O605" s="81" t="str">
        <f>_xlfn.XLOOKUP(Tabla15[[#This Row],[CODIGO]],Tabla20[CODIGO],Tabla20[PERIODO])</f>
        <v>08-2023</v>
      </c>
      <c r="P605" s="41">
        <f>Tabla15[[#This Row],[sbruto]]-SUM(Tabla15[[#This Row],[ISR]:[AFP]])-Tabla15[[#This Row],[SNETO]]</f>
        <v>2068.5</v>
      </c>
      <c r="Q605" s="41">
        <f>_xlfn.XLOOKUP(Tabla15[[#This Row],[CODIGO]],Tabla20[CODIGO],Tabla20[ADP])</f>
        <v>0</v>
      </c>
      <c r="R605" s="61" t="str">
        <f>_xlfn.XLOOKUP(Tabla15[[#This Row],[cedula]],EMPXSEXO[NODOC],EMPXSEXO[GENERO])</f>
        <v>F</v>
      </c>
      <c r="S605" s="61" t="e">
        <f>_xlfn.XLOOKUP(Tabla15[[#This Row],[nomdepto2]],Tabla21[LUGAR],Tabla21[CODLUGAR])</f>
        <v>#REF!</v>
      </c>
      <c r="T605">
        <v>485</v>
      </c>
    </row>
    <row r="606" spans="1:20">
      <c r="A606" s="61" t="s">
        <v>2463</v>
      </c>
      <c r="B606" s="61" t="s">
        <v>1818</v>
      </c>
      <c r="C606" s="61" t="s">
        <v>2493</v>
      </c>
      <c r="D606" s="61" t="str">
        <f>Tabla15[[#This Row],[cedula]]&amp;Tabla15[[#This Row],[prog]]&amp;LEFT(Tabla15[[#This Row],[TIPO]],3)</f>
        <v>0010975528001FIJ</v>
      </c>
      <c r="E606" s="61" t="e">
        <f>_xlfn.XLOOKUP(Tabla15[[#This Row],[CODIGO]],#REF!,#REF!,_xlfn.XLOOKUP(Tabla15[[#This Row],[CODIGO]],Tabla20[CODIGO],Tabla20[nombre],"BUSCAR"))</f>
        <v>#REF!</v>
      </c>
      <c r="F606" s="61" t="e">
        <f>_xlfn.XLOOKUP(Tabla15[[#This Row],[CODIGO]],#REF!,#REF!,_xlfn.XLOOKUP(Tabla15[[#This Row],[CODIGO]],Tabla20[CODIGO],Tabla20[cargo],"BUSCAR"))</f>
        <v>#REF!</v>
      </c>
      <c r="G606" s="110" t="e">
        <f>_xlfn.XLOOKUP(Tabla15[[#This Row],[cedula]],#REF!,#REF!,"X")</f>
        <v>#REF!</v>
      </c>
      <c r="H606" s="61" t="str">
        <f>_xlfn.XLOOKUP(Tabla15[[#This Row],[ctapresup]],TBLTIPO[cta],TBLTIPO[Tipo Empleado])</f>
        <v>FIJO</v>
      </c>
      <c r="I606" s="92">
        <f>_xlfn.XLOOKUP(Tabla15[[#This Row],[cedula]],TCARRERA[CEDULA],TCARRERA[CATEGORIA DEL SERVIDOR],0)</f>
        <v>0</v>
      </c>
      <c r="J6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06" s="61" t="e">
        <f>IF(ISTEXT(Tabla15[[#This Row],[CARRERA]]),Tabla15[[#This Row],[CARRERA]],Tabla15[[#This Row],[STATUS_01]])</f>
        <v>#REF!</v>
      </c>
      <c r="L606" s="78">
        <f>_xlfn.XLOOKUP(Tabla15[[#This Row],[CODIGO]],Tabla20[CODIGO],Tabla20[sbruto])</f>
        <v>260000</v>
      </c>
      <c r="M606" s="82">
        <f>_xlfn.XLOOKUP(Tabla15[[#This Row],[CODIGO]],Tabla20[CODIGO],Tabla20[Otros Descuentos])</f>
        <v>1025</v>
      </c>
      <c r="N606" s="78">
        <f>_xlfn.XLOOKUP(Tabla15[[#This Row],[CODIGO]],Tabla20[CODIGO],Tabla20[sneto])</f>
        <v>195531.57</v>
      </c>
      <c r="O606" s="78" t="str">
        <f>_xlfn.XLOOKUP(Tabla15[[#This Row],[CODIGO]],Tabla20[CODIGO],Tabla20[PERIODO])</f>
        <v>08-2023</v>
      </c>
      <c r="P606" s="41">
        <f>Tabla15[[#This Row],[sbruto]]-SUM(Tabla15[[#This Row],[ISR]:[AFP]])-Tabla15[[#This Row],[SNETO]]</f>
        <v>63443.429999999993</v>
      </c>
      <c r="Q606" s="41">
        <f>_xlfn.XLOOKUP(Tabla15[[#This Row],[CODIGO]],Tabla20[CODIGO],Tabla20[ADP])</f>
        <v>0</v>
      </c>
      <c r="R606" s="61" t="str">
        <f>_xlfn.XLOOKUP(Tabla15[[#This Row],[cedula]],EMPXSEXO[NODOC],EMPXSEXO[GENERO])</f>
        <v>M</v>
      </c>
      <c r="S606" s="61" t="e">
        <f>_xlfn.XLOOKUP(Tabla15[[#This Row],[nomdepto2]],Tabla21[LUGAR],Tabla21[CODLUGAR])</f>
        <v>#REF!</v>
      </c>
      <c r="T606">
        <v>205</v>
      </c>
    </row>
    <row r="607" spans="1:20">
      <c r="A607" s="61" t="s">
        <v>2463</v>
      </c>
      <c r="B607" s="61" t="s">
        <v>1139</v>
      </c>
      <c r="C607" s="61" t="s">
        <v>2493</v>
      </c>
      <c r="D607" s="61" t="str">
        <f>Tabla15[[#This Row],[cedula]]&amp;Tabla15[[#This Row],[prog]]&amp;LEFT(Tabla15[[#This Row],[TIPO]],3)</f>
        <v>0010946517901FIJ</v>
      </c>
      <c r="E607" s="61" t="e">
        <f>_xlfn.XLOOKUP(Tabla15[[#This Row],[CODIGO]],#REF!,#REF!,_xlfn.XLOOKUP(Tabla15[[#This Row],[CODIGO]],Tabla20[CODIGO],Tabla20[nombre],"BUSCAR"))</f>
        <v>#REF!</v>
      </c>
      <c r="F607" s="61" t="e">
        <f>_xlfn.XLOOKUP(Tabla15[[#This Row],[CODIGO]],#REF!,#REF!,_xlfn.XLOOKUP(Tabla15[[#This Row],[CODIGO]],Tabla20[CODIGO],Tabla20[cargo],"BUSCAR"))</f>
        <v>#REF!</v>
      </c>
      <c r="G607" s="110" t="e">
        <f>_xlfn.XLOOKUP(Tabla15[[#This Row],[cedula]],#REF!,#REF!,"X")</f>
        <v>#REF!</v>
      </c>
      <c r="H607" s="61" t="str">
        <f>_xlfn.XLOOKUP(Tabla15[[#This Row],[ctapresup]],TBLTIPO[cta],TBLTIPO[Tipo Empleado])</f>
        <v>FIJO</v>
      </c>
      <c r="I607" s="92" t="str">
        <f>_xlfn.XLOOKUP(Tabla15[[#This Row],[cedula]],TCARRERA[CEDULA],TCARRERA[CATEGORIA DEL SERVIDOR],0)</f>
        <v>CARRERA ADMINISTRATIVA</v>
      </c>
      <c r="J6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07" s="61" t="str">
        <f>IF(ISTEXT(Tabla15[[#This Row],[CARRERA]]),Tabla15[[#This Row],[CARRERA]],Tabla15[[#This Row],[STATUS_01]])</f>
        <v>CARRERA ADMINISTRATIVA</v>
      </c>
      <c r="L607" s="78">
        <f>_xlfn.XLOOKUP(Tabla15[[#This Row],[CODIGO]],Tabla20[CODIGO],Tabla20[sbruto])</f>
        <v>115000</v>
      </c>
      <c r="M607" s="79">
        <f>_xlfn.XLOOKUP(Tabla15[[#This Row],[CODIGO]],Tabla20[CODIGO],Tabla20[Otros Descuentos])</f>
        <v>75</v>
      </c>
      <c r="N607" s="78">
        <f>_xlfn.XLOOKUP(Tabla15[[#This Row],[CODIGO]],Tabla20[CODIGO],Tabla20[sneto])</f>
        <v>92494.76</v>
      </c>
      <c r="O607" s="78" t="str">
        <f>_xlfn.XLOOKUP(Tabla15[[#This Row],[CODIGO]],Tabla20[CODIGO],Tabla20[PERIODO])</f>
        <v>08-2023</v>
      </c>
      <c r="P607" s="41">
        <f>Tabla15[[#This Row],[sbruto]]-SUM(Tabla15[[#This Row],[ISR]:[AFP]])-Tabla15[[#This Row],[SNETO]]</f>
        <v>22430.240000000005</v>
      </c>
      <c r="Q607" s="41">
        <f>_xlfn.XLOOKUP(Tabla15[[#This Row],[CODIGO]],Tabla20[CODIGO],Tabla20[ADP])</f>
        <v>0</v>
      </c>
      <c r="R607" s="61" t="str">
        <f>_xlfn.XLOOKUP(Tabla15[[#This Row],[cedula]],EMPXSEXO[NODOC],EMPXSEXO[GENERO])</f>
        <v>F</v>
      </c>
      <c r="S607" s="61" t="e">
        <f>_xlfn.XLOOKUP(Tabla15[[#This Row],[nomdepto2]],Tabla21[LUGAR],Tabla21[CODLUGAR])</f>
        <v>#REF!</v>
      </c>
      <c r="T607">
        <v>365</v>
      </c>
    </row>
    <row r="608" spans="1:20" hidden="1">
      <c r="A608" s="61" t="s">
        <v>2462</v>
      </c>
      <c r="B608" s="61" t="s">
        <v>2864</v>
      </c>
      <c r="C608" s="61" t="s">
        <v>2493</v>
      </c>
      <c r="D608" s="61" t="str">
        <f>Tabla15[[#This Row],[cedula]]&amp;Tabla15[[#This Row],[prog]]&amp;LEFT(Tabla15[[#This Row],[TIPO]],3)</f>
        <v>0180068997601TEM</v>
      </c>
      <c r="E608" s="61" t="e">
        <f>_xlfn.XLOOKUP(Tabla15[[#This Row],[CODIGO]],#REF!,#REF!,_xlfn.XLOOKUP(Tabla15[[#This Row],[CODIGO]],Tabla20[CODIGO],Tabla20[nombre],"BUSCAR"))</f>
        <v>#REF!</v>
      </c>
      <c r="F608" s="61" t="e">
        <f>_xlfn.XLOOKUP(Tabla15[[#This Row],[CODIGO]],#REF!,#REF!,_xlfn.XLOOKUP(Tabla15[[#This Row],[CODIGO]],Tabla20[CODIGO],Tabla20[cargo],"BUSCAR"))</f>
        <v>#REF!</v>
      </c>
      <c r="G608" s="110" t="e">
        <f>_xlfn.XLOOKUP(Tabla15[[#This Row],[cedula]],#REF!,#REF!,"X")</f>
        <v>#REF!</v>
      </c>
      <c r="H608" s="61" t="str">
        <f>_xlfn.XLOOKUP(Tabla15[[#This Row],[ctapresup]],TBLTIPO[cta],TBLTIPO[Tipo Empleado])</f>
        <v>TEMPORALES</v>
      </c>
      <c r="I608" s="92">
        <f>_xlfn.XLOOKUP(Tabla15[[#This Row],[cedula]],TCARRERA[CEDULA],TCARRERA[CATEGORIA DEL SERVIDOR],0)</f>
        <v>0</v>
      </c>
      <c r="J6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08" s="61" t="e">
        <f>IF(ISTEXT(Tabla15[[#This Row],[CARRERA]]),Tabla15[[#This Row],[CARRERA]],Tabla15[[#This Row],[STATUS_01]])</f>
        <v>#REF!</v>
      </c>
      <c r="L608" s="78">
        <f>_xlfn.XLOOKUP(Tabla15[[#This Row],[CODIGO]],Tabla20[CODIGO],Tabla20[sbruto])</f>
        <v>100000</v>
      </c>
      <c r="M608" s="81">
        <f>_xlfn.XLOOKUP(Tabla15[[#This Row],[CODIGO]],Tabla20[CODIGO],Tabla20[Otros Descuentos])</f>
        <v>25</v>
      </c>
      <c r="N608" s="78">
        <f>_xlfn.XLOOKUP(Tabla15[[#This Row],[CODIGO]],Tabla20[CODIGO],Tabla20[sneto])</f>
        <v>81959.63</v>
      </c>
      <c r="O608" s="78" t="str">
        <f>_xlfn.XLOOKUP(Tabla15[[#This Row],[CODIGO]],Tabla20[CODIGO],Tabla20[PERIODO])</f>
        <v>08-2023</v>
      </c>
      <c r="P608" s="41">
        <f>Tabla15[[#This Row],[sbruto]]-SUM(Tabla15[[#This Row],[ISR]:[AFP]])-Tabla15[[#This Row],[SNETO]]</f>
        <v>18015.369999999995</v>
      </c>
      <c r="Q608" s="41">
        <f>_xlfn.XLOOKUP(Tabla15[[#This Row],[CODIGO]],Tabla20[CODIGO],Tabla20[ADP])</f>
        <v>0</v>
      </c>
      <c r="R608" s="61" t="str">
        <f>_xlfn.XLOOKUP(Tabla15[[#This Row],[cedula]],EMPXSEXO[NODOC],EMPXSEXO[GENERO])</f>
        <v>M</v>
      </c>
      <c r="S608" s="61" t="e">
        <f>_xlfn.XLOOKUP(Tabla15[[#This Row],[nomdepto2]],Tabla21[LUGAR],Tabla21[CODLUGAR])</f>
        <v>#REF!</v>
      </c>
      <c r="T608">
        <v>968</v>
      </c>
    </row>
    <row r="609" spans="1:20" hidden="1">
      <c r="A609" s="61" t="s">
        <v>2462</v>
      </c>
      <c r="B609" s="61" t="s">
        <v>2305</v>
      </c>
      <c r="C609" s="61" t="s">
        <v>2493</v>
      </c>
      <c r="D609" s="61" t="str">
        <f>Tabla15[[#This Row],[cedula]]&amp;Tabla15[[#This Row],[prog]]&amp;LEFT(Tabla15[[#This Row],[TIPO]],3)</f>
        <v>0010699531901TEM</v>
      </c>
      <c r="E609" s="61" t="e">
        <f>_xlfn.XLOOKUP(Tabla15[[#This Row],[CODIGO]],#REF!,#REF!,_xlfn.XLOOKUP(Tabla15[[#This Row],[CODIGO]],Tabla20[CODIGO],Tabla20[nombre],"BUSCAR"))</f>
        <v>#REF!</v>
      </c>
      <c r="F609" s="61" t="e">
        <f>_xlfn.XLOOKUP(Tabla15[[#This Row],[CODIGO]],#REF!,#REF!,_xlfn.XLOOKUP(Tabla15[[#This Row],[CODIGO]],Tabla20[CODIGO],Tabla20[cargo],"BUSCAR"))</f>
        <v>#REF!</v>
      </c>
      <c r="G609" s="110" t="e">
        <f>_xlfn.XLOOKUP(Tabla15[[#This Row],[cedula]],#REF!,#REF!,"X")</f>
        <v>#REF!</v>
      </c>
      <c r="H609" s="61" t="str">
        <f>_xlfn.XLOOKUP(Tabla15[[#This Row],[ctapresup]],TBLTIPO[cta],TBLTIPO[Tipo Empleado])</f>
        <v>TEMPORALES</v>
      </c>
      <c r="I609" s="92">
        <f>_xlfn.XLOOKUP(Tabla15[[#This Row],[cedula]],TCARRERA[CEDULA],TCARRERA[CATEGORIA DEL SERVIDOR],0)</f>
        <v>0</v>
      </c>
      <c r="J6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09" s="61" t="e">
        <f>IF(ISTEXT(Tabla15[[#This Row],[CARRERA]]),Tabla15[[#This Row],[CARRERA]],Tabla15[[#This Row],[STATUS_01]])</f>
        <v>#REF!</v>
      </c>
      <c r="L609" s="78">
        <f>_xlfn.XLOOKUP(Tabla15[[#This Row],[CODIGO]],Tabla20[CODIGO],Tabla20[sbruto])</f>
        <v>100000</v>
      </c>
      <c r="M609" s="82">
        <f>_xlfn.XLOOKUP(Tabla15[[#This Row],[CODIGO]],Tabla20[CODIGO],Tabla20[Otros Descuentos])</f>
        <v>5071</v>
      </c>
      <c r="N609" s="78">
        <f>_xlfn.XLOOKUP(Tabla15[[#This Row],[CODIGO]],Tabla20[CODIGO],Tabla20[sneto])</f>
        <v>76913.63</v>
      </c>
      <c r="O609" s="78" t="str">
        <f>_xlfn.XLOOKUP(Tabla15[[#This Row],[CODIGO]],Tabla20[CODIGO],Tabla20[PERIODO])</f>
        <v>08-2023</v>
      </c>
      <c r="P609" s="41">
        <f>Tabla15[[#This Row],[sbruto]]-SUM(Tabla15[[#This Row],[ISR]:[AFP]])-Tabla15[[#This Row],[SNETO]]</f>
        <v>18015.369999999995</v>
      </c>
      <c r="Q609" s="41">
        <f>_xlfn.XLOOKUP(Tabla15[[#This Row],[CODIGO]],Tabla20[CODIGO],Tabla20[ADP])</f>
        <v>0</v>
      </c>
      <c r="R609" s="61" t="str">
        <f>_xlfn.XLOOKUP(Tabla15[[#This Row],[cedula]],EMPXSEXO[NODOC],EMPXSEXO[GENERO])</f>
        <v>M</v>
      </c>
      <c r="S609" s="61" t="e">
        <f>_xlfn.XLOOKUP(Tabla15[[#This Row],[nomdepto2]],Tabla21[LUGAR],Tabla21[CODLUGAR])</f>
        <v>#REF!</v>
      </c>
      <c r="T609">
        <v>1050</v>
      </c>
    </row>
    <row r="610" spans="1:20">
      <c r="A610" s="61" t="s">
        <v>2463</v>
      </c>
      <c r="B610" s="61" t="s">
        <v>1806</v>
      </c>
      <c r="C610" s="61" t="s">
        <v>2493</v>
      </c>
      <c r="D610" s="61" t="str">
        <f>Tabla15[[#This Row],[cedula]]&amp;Tabla15[[#This Row],[prog]]&amp;LEFT(Tabla15[[#This Row],[TIPO]],3)</f>
        <v>0010940960701FIJ</v>
      </c>
      <c r="E610" s="61" t="e">
        <f>_xlfn.XLOOKUP(Tabla15[[#This Row],[CODIGO]],#REF!,#REF!,_xlfn.XLOOKUP(Tabla15[[#This Row],[CODIGO]],Tabla20[CODIGO],Tabla20[nombre],"BUSCAR"))</f>
        <v>#REF!</v>
      </c>
      <c r="F610" s="61" t="e">
        <f>_xlfn.XLOOKUP(Tabla15[[#This Row],[CODIGO]],#REF!,#REF!,_xlfn.XLOOKUP(Tabla15[[#This Row],[CODIGO]],Tabla20[CODIGO],Tabla20[cargo],"BUSCAR"))</f>
        <v>#REF!</v>
      </c>
      <c r="G610" s="110" t="e">
        <f>_xlfn.XLOOKUP(Tabla15[[#This Row],[cedula]],#REF!,#REF!,"X")</f>
        <v>#REF!</v>
      </c>
      <c r="H610" s="61" t="str">
        <f>_xlfn.XLOOKUP(Tabla15[[#This Row],[ctapresup]],TBLTIPO[cta],TBLTIPO[Tipo Empleado])</f>
        <v>FIJO</v>
      </c>
      <c r="I610" s="92">
        <f>_xlfn.XLOOKUP(Tabla15[[#This Row],[cedula]],TCARRERA[CEDULA],TCARRERA[CATEGORIA DEL SERVIDOR],0)</f>
        <v>0</v>
      </c>
      <c r="J6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10" s="61" t="e">
        <f>IF(ISTEXT(Tabla15[[#This Row],[CARRERA]]),Tabla15[[#This Row],[CARRERA]],Tabla15[[#This Row],[STATUS_01]])</f>
        <v>#REF!</v>
      </c>
      <c r="L610" s="78">
        <f>_xlfn.XLOOKUP(Tabla15[[#This Row],[CODIGO]],Tabla20[CODIGO],Tabla20[sbruto])</f>
        <v>100000</v>
      </c>
      <c r="M610" s="79">
        <f>_xlfn.XLOOKUP(Tabla15[[#This Row],[CODIGO]],Tabla20[CODIGO],Tabla20[Otros Descuentos])</f>
        <v>1625</v>
      </c>
      <c r="N610" s="78">
        <f>_xlfn.XLOOKUP(Tabla15[[#This Row],[CODIGO]],Tabla20[CODIGO],Tabla20[sneto])</f>
        <v>80359.63</v>
      </c>
      <c r="O610" s="78" t="str">
        <f>_xlfn.XLOOKUP(Tabla15[[#This Row],[CODIGO]],Tabla20[CODIGO],Tabla20[PERIODO])</f>
        <v>08-2023</v>
      </c>
      <c r="P610" s="41">
        <f>Tabla15[[#This Row],[sbruto]]-SUM(Tabla15[[#This Row],[ISR]:[AFP]])-Tabla15[[#This Row],[SNETO]]</f>
        <v>18015.369999999995</v>
      </c>
      <c r="Q610" s="41">
        <f>_xlfn.XLOOKUP(Tabla15[[#This Row],[CODIGO]],Tabla20[CODIGO],Tabla20[ADP])</f>
        <v>0</v>
      </c>
      <c r="R610" s="61" t="str">
        <f>_xlfn.XLOOKUP(Tabla15[[#This Row],[cedula]],EMPXSEXO[NODOC],EMPXSEXO[GENERO])</f>
        <v>M</v>
      </c>
      <c r="S610" s="61" t="e">
        <f>_xlfn.XLOOKUP(Tabla15[[#This Row],[nomdepto2]],Tabla21[LUGAR],Tabla21[CODLUGAR])</f>
        <v>#REF!</v>
      </c>
      <c r="T610">
        <v>190</v>
      </c>
    </row>
    <row r="611" spans="1:20">
      <c r="A611" s="61" t="s">
        <v>2463</v>
      </c>
      <c r="B611" s="61" t="s">
        <v>1877</v>
      </c>
      <c r="C611" s="61" t="s">
        <v>2493</v>
      </c>
      <c r="D611" s="61" t="str">
        <f>Tabla15[[#This Row],[cedula]]&amp;Tabla15[[#This Row],[prog]]&amp;LEFT(Tabla15[[#This Row],[TIPO]],3)</f>
        <v>0560156502001FIJ</v>
      </c>
      <c r="E611" s="61" t="e">
        <f>_xlfn.XLOOKUP(Tabla15[[#This Row],[CODIGO]],#REF!,#REF!,_xlfn.XLOOKUP(Tabla15[[#This Row],[CODIGO]],Tabla20[CODIGO],Tabla20[nombre],"BUSCAR"))</f>
        <v>#REF!</v>
      </c>
      <c r="F611" s="61" t="e">
        <f>_xlfn.XLOOKUP(Tabla15[[#This Row],[CODIGO]],#REF!,#REF!,_xlfn.XLOOKUP(Tabla15[[#This Row],[CODIGO]],Tabla20[CODIGO],Tabla20[cargo],"BUSCAR"))</f>
        <v>#REF!</v>
      </c>
      <c r="G611" s="110" t="e">
        <f>_xlfn.XLOOKUP(Tabla15[[#This Row],[cedula]],#REF!,#REF!,"X")</f>
        <v>#REF!</v>
      </c>
      <c r="H611" s="61" t="str">
        <f>_xlfn.XLOOKUP(Tabla15[[#This Row],[ctapresup]],TBLTIPO[cta],TBLTIPO[Tipo Empleado])</f>
        <v>FIJO</v>
      </c>
      <c r="I611" s="92">
        <f>_xlfn.XLOOKUP(Tabla15[[#This Row],[cedula]],TCARRERA[CEDULA],TCARRERA[CATEGORIA DEL SERVIDOR],0)</f>
        <v>0</v>
      </c>
      <c r="J6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11" s="61" t="e">
        <f>IF(ISTEXT(Tabla15[[#This Row],[CARRERA]]),Tabla15[[#This Row],[CARRERA]],Tabla15[[#This Row],[STATUS_01]])</f>
        <v>#REF!</v>
      </c>
      <c r="L611" s="78">
        <f>_xlfn.XLOOKUP(Tabla15[[#This Row],[CODIGO]],Tabla20[CODIGO],Tabla20[sbruto])</f>
        <v>75000</v>
      </c>
      <c r="M611" s="82">
        <f>_xlfn.XLOOKUP(Tabla15[[#This Row],[CODIGO]],Tabla20[CODIGO],Tabla20[Otros Descuentos])</f>
        <v>25</v>
      </c>
      <c r="N611" s="78">
        <f>_xlfn.XLOOKUP(Tabla15[[#This Row],[CODIGO]],Tabla20[CODIGO],Tabla20[sneto])</f>
        <v>64233.120000000003</v>
      </c>
      <c r="O611" s="78" t="str">
        <f>_xlfn.XLOOKUP(Tabla15[[#This Row],[CODIGO]],Tabla20[CODIGO],Tabla20[PERIODO])</f>
        <v>08-2023</v>
      </c>
      <c r="P611" s="41">
        <f>Tabla15[[#This Row],[sbruto]]-SUM(Tabla15[[#This Row],[ISR]:[AFP]])-Tabla15[[#This Row],[SNETO]]</f>
        <v>10741.879999999997</v>
      </c>
      <c r="Q611" s="41">
        <f>_xlfn.XLOOKUP(Tabla15[[#This Row],[CODIGO]],Tabla20[CODIGO],Tabla20[ADP])</f>
        <v>0</v>
      </c>
      <c r="R611" s="61" t="str">
        <f>_xlfn.XLOOKUP(Tabla15[[#This Row],[cedula]],EMPXSEXO[NODOC],EMPXSEXO[GENERO])</f>
        <v>M</v>
      </c>
      <c r="S611" s="61" t="e">
        <f>_xlfn.XLOOKUP(Tabla15[[#This Row],[nomdepto2]],Tabla21[LUGAR],Tabla21[CODLUGAR])</f>
        <v>#REF!</v>
      </c>
      <c r="T611">
        <v>324</v>
      </c>
    </row>
    <row r="612" spans="1:20" hidden="1">
      <c r="A612" s="61" t="s">
        <v>2462</v>
      </c>
      <c r="B612" s="61" t="s">
        <v>2757</v>
      </c>
      <c r="C612" s="61" t="s">
        <v>2493</v>
      </c>
      <c r="D612" s="61" t="str">
        <f>Tabla15[[#This Row],[cedula]]&amp;Tabla15[[#This Row],[prog]]&amp;LEFT(Tabla15[[#This Row],[TIPO]],3)</f>
        <v>0230130132701TEM</v>
      </c>
      <c r="E612" s="61" t="e">
        <f>_xlfn.XLOOKUP(Tabla15[[#This Row],[CODIGO]],#REF!,#REF!,_xlfn.XLOOKUP(Tabla15[[#This Row],[CODIGO]],Tabla20[CODIGO],Tabla20[nombre],"BUSCAR"))</f>
        <v>#REF!</v>
      </c>
      <c r="F612" s="61" t="e">
        <f>_xlfn.XLOOKUP(Tabla15[[#This Row],[CODIGO]],#REF!,#REF!,_xlfn.XLOOKUP(Tabla15[[#This Row],[CODIGO]],Tabla20[CODIGO],Tabla20[cargo],"BUSCAR"))</f>
        <v>#REF!</v>
      </c>
      <c r="G612" s="110" t="e">
        <f>_xlfn.XLOOKUP(Tabla15[[#This Row],[cedula]],#REF!,#REF!,"X")</f>
        <v>#REF!</v>
      </c>
      <c r="H612" s="61" t="str">
        <f>_xlfn.XLOOKUP(Tabla15[[#This Row],[ctapresup]],TBLTIPO[cta],TBLTIPO[Tipo Empleado])</f>
        <v>TEMPORALES</v>
      </c>
      <c r="I612" s="92">
        <f>_xlfn.XLOOKUP(Tabla15[[#This Row],[cedula]],TCARRERA[CEDULA],TCARRERA[CATEGORIA DEL SERVIDOR],0)</f>
        <v>0</v>
      </c>
      <c r="J6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12" s="61" t="e">
        <f>IF(ISTEXT(Tabla15[[#This Row],[CARRERA]]),Tabla15[[#This Row],[CARRERA]],Tabla15[[#This Row],[STATUS_01]])</f>
        <v>#REF!</v>
      </c>
      <c r="L612" s="78">
        <f>_xlfn.XLOOKUP(Tabla15[[#This Row],[CODIGO]],Tabla20[CODIGO],Tabla20[sbruto])</f>
        <v>70000</v>
      </c>
      <c r="M612" s="82">
        <f>_xlfn.XLOOKUP(Tabla15[[#This Row],[CODIGO]],Tabla20[CODIGO],Tabla20[Otros Descuentos])</f>
        <v>25</v>
      </c>
      <c r="N612" s="78">
        <f>_xlfn.XLOOKUP(Tabla15[[#This Row],[CODIGO]],Tabla20[CODIGO],Tabla20[sneto])</f>
        <v>60469.52</v>
      </c>
      <c r="O612" s="78" t="str">
        <f>_xlfn.XLOOKUP(Tabla15[[#This Row],[CODIGO]],Tabla20[CODIGO],Tabla20[PERIODO])</f>
        <v>08-2023</v>
      </c>
      <c r="P612" s="41">
        <f>Tabla15[[#This Row],[sbruto]]-SUM(Tabla15[[#This Row],[ISR]:[AFP]])-Tabla15[[#This Row],[SNETO]]</f>
        <v>9505.4800000000032</v>
      </c>
      <c r="Q612" s="41">
        <f>_xlfn.XLOOKUP(Tabla15[[#This Row],[CODIGO]],Tabla20[CODIGO],Tabla20[ADP])</f>
        <v>0</v>
      </c>
      <c r="R612" s="61" t="str">
        <f>_xlfn.XLOOKUP(Tabla15[[#This Row],[cedula]],EMPXSEXO[NODOC],EMPXSEXO[GENERO])</f>
        <v>M</v>
      </c>
      <c r="S612" s="61" t="e">
        <f>_xlfn.XLOOKUP(Tabla15[[#This Row],[nomdepto2]],Tabla21[LUGAR],Tabla21[CODLUGAR])</f>
        <v>#REF!</v>
      </c>
      <c r="T612">
        <v>864</v>
      </c>
    </row>
    <row r="613" spans="1:20" hidden="1">
      <c r="A613" s="61" t="s">
        <v>2462</v>
      </c>
      <c r="B613" s="61" t="s">
        <v>2830</v>
      </c>
      <c r="C613" s="61" t="s">
        <v>2493</v>
      </c>
      <c r="D613" s="61" t="str">
        <f>Tabla15[[#This Row],[cedula]]&amp;Tabla15[[#This Row],[prog]]&amp;LEFT(Tabla15[[#This Row],[TIPO]],3)</f>
        <v>0260024769201TEM</v>
      </c>
      <c r="E613" s="61" t="e">
        <f>_xlfn.XLOOKUP(Tabla15[[#This Row],[CODIGO]],#REF!,#REF!,_xlfn.XLOOKUP(Tabla15[[#This Row],[CODIGO]],Tabla20[CODIGO],Tabla20[nombre],"BUSCAR"))</f>
        <v>#REF!</v>
      </c>
      <c r="F613" s="61" t="e">
        <f>_xlfn.XLOOKUP(Tabla15[[#This Row],[CODIGO]],#REF!,#REF!,_xlfn.XLOOKUP(Tabla15[[#This Row],[CODIGO]],Tabla20[CODIGO],Tabla20[cargo],"BUSCAR"))</f>
        <v>#REF!</v>
      </c>
      <c r="G613" s="110" t="e">
        <f>_xlfn.XLOOKUP(Tabla15[[#This Row],[cedula]],#REF!,#REF!,"X")</f>
        <v>#REF!</v>
      </c>
      <c r="H613" s="61" t="str">
        <f>_xlfn.XLOOKUP(Tabla15[[#This Row],[ctapresup]],TBLTIPO[cta],TBLTIPO[Tipo Empleado])</f>
        <v>TEMPORALES</v>
      </c>
      <c r="I613" s="92">
        <f>_xlfn.XLOOKUP(Tabla15[[#This Row],[cedula]],TCARRERA[CEDULA],TCARRERA[CATEGORIA DEL SERVIDOR],0)</f>
        <v>0</v>
      </c>
      <c r="J6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13" s="61" t="e">
        <f>IF(ISTEXT(Tabla15[[#This Row],[CARRERA]]),Tabla15[[#This Row],[CARRERA]],Tabla15[[#This Row],[STATUS_01]])</f>
        <v>#REF!</v>
      </c>
      <c r="L613" s="78">
        <f>_xlfn.XLOOKUP(Tabla15[[#This Row],[CODIGO]],Tabla20[CODIGO],Tabla20[sbruto])</f>
        <v>70000</v>
      </c>
      <c r="M613" s="82">
        <f>_xlfn.XLOOKUP(Tabla15[[#This Row],[CODIGO]],Tabla20[CODIGO],Tabla20[Otros Descuentos])</f>
        <v>25</v>
      </c>
      <c r="N613" s="78">
        <f>_xlfn.XLOOKUP(Tabla15[[#This Row],[CODIGO]],Tabla20[CODIGO],Tabla20[sneto])</f>
        <v>60469.52</v>
      </c>
      <c r="O613" s="78" t="str">
        <f>_xlfn.XLOOKUP(Tabla15[[#This Row],[CODIGO]],Tabla20[CODIGO],Tabla20[PERIODO])</f>
        <v>08-2023</v>
      </c>
      <c r="P613" s="41">
        <f>Tabla15[[#This Row],[sbruto]]-SUM(Tabla15[[#This Row],[ISR]:[AFP]])-Tabla15[[#This Row],[SNETO]]</f>
        <v>9505.4800000000032</v>
      </c>
      <c r="Q613" s="41">
        <f>_xlfn.XLOOKUP(Tabla15[[#This Row],[CODIGO]],Tabla20[CODIGO],Tabla20[ADP])</f>
        <v>0</v>
      </c>
      <c r="R613" s="61" t="str">
        <f>_xlfn.XLOOKUP(Tabla15[[#This Row],[cedula]],EMPXSEXO[NODOC],EMPXSEXO[GENERO])</f>
        <v>F</v>
      </c>
      <c r="S613" s="61" t="e">
        <f>_xlfn.XLOOKUP(Tabla15[[#This Row],[nomdepto2]],Tabla21[LUGAR],Tabla21[CODLUGAR])</f>
        <v>#REF!</v>
      </c>
      <c r="T613">
        <v>944</v>
      </c>
    </row>
    <row r="614" spans="1:20" hidden="1">
      <c r="A614" s="61" t="s">
        <v>2462</v>
      </c>
      <c r="B614" s="61" t="s">
        <v>2968</v>
      </c>
      <c r="C614" s="61" t="s">
        <v>2493</v>
      </c>
      <c r="D614" s="61" t="str">
        <f>Tabla15[[#This Row],[cedula]]&amp;Tabla15[[#This Row],[prog]]&amp;LEFT(Tabla15[[#This Row],[TIPO]],3)</f>
        <v>0011714489901TEM</v>
      </c>
      <c r="E614" s="61" t="e">
        <f>_xlfn.XLOOKUP(Tabla15[[#This Row],[CODIGO]],#REF!,#REF!,_xlfn.XLOOKUP(Tabla15[[#This Row],[CODIGO]],Tabla20[CODIGO],Tabla20[nombre],"BUSCAR"))</f>
        <v>#REF!</v>
      </c>
      <c r="F614" s="61" t="e">
        <f>_xlfn.XLOOKUP(Tabla15[[#This Row],[CODIGO]],#REF!,#REF!,_xlfn.XLOOKUP(Tabla15[[#This Row],[CODIGO]],Tabla20[CODIGO],Tabla20[cargo],"BUSCAR"))</f>
        <v>#REF!</v>
      </c>
      <c r="G614" s="110" t="e">
        <f>_xlfn.XLOOKUP(Tabla15[[#This Row],[cedula]],#REF!,#REF!,"X")</f>
        <v>#REF!</v>
      </c>
      <c r="H614" s="61" t="str">
        <f>_xlfn.XLOOKUP(Tabla15[[#This Row],[ctapresup]],TBLTIPO[cta],TBLTIPO[Tipo Empleado])</f>
        <v>TEMPORALES</v>
      </c>
      <c r="I614" s="92">
        <f>_xlfn.XLOOKUP(Tabla15[[#This Row],[cedula]],TCARRERA[CEDULA],TCARRERA[CATEGORIA DEL SERVIDOR],0)</f>
        <v>0</v>
      </c>
      <c r="J6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14" s="61" t="e">
        <f>IF(ISTEXT(Tabla15[[#This Row],[CARRERA]]),Tabla15[[#This Row],[CARRERA]],Tabla15[[#This Row],[STATUS_01]])</f>
        <v>#REF!</v>
      </c>
      <c r="L614" s="78">
        <f>_xlfn.XLOOKUP(Tabla15[[#This Row],[CODIGO]],Tabla20[CODIGO],Tabla20[sbruto])</f>
        <v>70000</v>
      </c>
      <c r="M614" s="79">
        <f>_xlfn.XLOOKUP(Tabla15[[#This Row],[CODIGO]],Tabla20[CODIGO],Tabla20[Otros Descuentos])</f>
        <v>25</v>
      </c>
      <c r="N614" s="78">
        <f>_xlfn.XLOOKUP(Tabla15[[#This Row],[CODIGO]],Tabla20[CODIGO],Tabla20[sneto])</f>
        <v>60469.52</v>
      </c>
      <c r="O614" s="78" t="str">
        <f>_xlfn.XLOOKUP(Tabla15[[#This Row],[CODIGO]],Tabla20[CODIGO],Tabla20[PERIODO])</f>
        <v>08-2023</v>
      </c>
      <c r="P614" s="41">
        <f>Tabla15[[#This Row],[sbruto]]-SUM(Tabla15[[#This Row],[ISR]:[AFP]])-Tabla15[[#This Row],[SNETO]]</f>
        <v>9505.4800000000032</v>
      </c>
      <c r="Q614" s="41">
        <f>_xlfn.XLOOKUP(Tabla15[[#This Row],[CODIGO]],Tabla20[CODIGO],Tabla20[ADP])</f>
        <v>0</v>
      </c>
      <c r="R614" s="61" t="str">
        <f>_xlfn.XLOOKUP(Tabla15[[#This Row],[cedula]],EMPXSEXO[NODOC],EMPXSEXO[GENERO])</f>
        <v>F</v>
      </c>
      <c r="S614" s="61" t="e">
        <f>_xlfn.XLOOKUP(Tabla15[[#This Row],[nomdepto2]],Tabla21[LUGAR],Tabla21[CODLUGAR])</f>
        <v>#REF!</v>
      </c>
      <c r="T614">
        <v>1090</v>
      </c>
    </row>
    <row r="615" spans="1:20">
      <c r="A615" s="61" t="s">
        <v>2463</v>
      </c>
      <c r="B615" s="61" t="s">
        <v>1152</v>
      </c>
      <c r="C615" s="61" t="s">
        <v>2493</v>
      </c>
      <c r="D615" s="61" t="str">
        <f>Tabla15[[#This Row],[cedula]]&amp;Tabla15[[#This Row],[prog]]&amp;LEFT(Tabla15[[#This Row],[TIPO]],3)</f>
        <v>0010276050101FIJ</v>
      </c>
      <c r="E615" s="61" t="e">
        <f>_xlfn.XLOOKUP(Tabla15[[#This Row],[CODIGO]],#REF!,#REF!,_xlfn.XLOOKUP(Tabla15[[#This Row],[CODIGO]],Tabla20[CODIGO],Tabla20[nombre],"BUSCAR"))</f>
        <v>#REF!</v>
      </c>
      <c r="F615" s="61" t="e">
        <f>_xlfn.XLOOKUP(Tabla15[[#This Row],[CODIGO]],#REF!,#REF!,_xlfn.XLOOKUP(Tabla15[[#This Row],[CODIGO]],Tabla20[CODIGO],Tabla20[cargo],"BUSCAR"))</f>
        <v>#REF!</v>
      </c>
      <c r="G615" s="110" t="e">
        <f>_xlfn.XLOOKUP(Tabla15[[#This Row],[cedula]],#REF!,#REF!,"X")</f>
        <v>#REF!</v>
      </c>
      <c r="H615" s="61" t="str">
        <f>_xlfn.XLOOKUP(Tabla15[[#This Row],[ctapresup]],TBLTIPO[cta],TBLTIPO[Tipo Empleado])</f>
        <v>FIJO</v>
      </c>
      <c r="I615" s="92" t="str">
        <f>_xlfn.XLOOKUP(Tabla15[[#This Row],[cedula]],TCARRERA[CEDULA],TCARRERA[CATEGORIA DEL SERVIDOR],0)</f>
        <v>CARRERA ADMINISTRATIVA</v>
      </c>
      <c r="J6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15" s="61" t="str">
        <f>IF(ISTEXT(Tabla15[[#This Row],[CARRERA]]),Tabla15[[#This Row],[CARRERA]],Tabla15[[#This Row],[STATUS_01]])</f>
        <v>CARRERA ADMINISTRATIVA</v>
      </c>
      <c r="L615" s="78">
        <f>_xlfn.XLOOKUP(Tabla15[[#This Row],[CODIGO]],Tabla20[CODIGO],Tabla20[sbruto])</f>
        <v>70000</v>
      </c>
      <c r="M615" s="82">
        <f>_xlfn.XLOOKUP(Tabla15[[#This Row],[CODIGO]],Tabla20[CODIGO],Tabla20[Otros Descuentos])</f>
        <v>4029.9</v>
      </c>
      <c r="N615" s="78">
        <f>_xlfn.XLOOKUP(Tabla15[[#This Row],[CODIGO]],Tabla20[CODIGO],Tabla20[sneto])</f>
        <v>57095.6</v>
      </c>
      <c r="O615" s="78" t="str">
        <f>_xlfn.XLOOKUP(Tabla15[[#This Row],[CODIGO]],Tabla20[CODIGO],Tabla20[PERIODO])</f>
        <v>08-2023</v>
      </c>
      <c r="P615" s="41">
        <f>Tabla15[[#This Row],[sbruto]]-SUM(Tabla15[[#This Row],[ISR]:[AFP]])-Tabla15[[#This Row],[SNETO]]</f>
        <v>8874.5</v>
      </c>
      <c r="Q615" s="41">
        <f>_xlfn.XLOOKUP(Tabla15[[#This Row],[CODIGO]],Tabla20[CODIGO],Tabla20[ADP])</f>
        <v>0</v>
      </c>
      <c r="R615" s="61" t="str">
        <f>_xlfn.XLOOKUP(Tabla15[[#This Row],[cedula]],EMPXSEXO[NODOC],EMPXSEXO[GENERO])</f>
        <v>F</v>
      </c>
      <c r="S615" s="61" t="e">
        <f>_xlfn.XLOOKUP(Tabla15[[#This Row],[nomdepto2]],Tabla21[LUGAR],Tabla21[CODLUGAR])</f>
        <v>#REF!</v>
      </c>
      <c r="T615">
        <v>418</v>
      </c>
    </row>
    <row r="616" spans="1:20">
      <c r="A616" s="61" t="s">
        <v>2463</v>
      </c>
      <c r="B616" s="61" t="s">
        <v>1854</v>
      </c>
      <c r="C616" s="61" t="s">
        <v>2493</v>
      </c>
      <c r="D616" s="61" t="str">
        <f>Tabla15[[#This Row],[cedula]]&amp;Tabla15[[#This Row],[prog]]&amp;LEFT(Tabla15[[#This Row],[TIPO]],3)</f>
        <v>0010871000501FIJ</v>
      </c>
      <c r="E616" s="61" t="e">
        <f>_xlfn.XLOOKUP(Tabla15[[#This Row],[CODIGO]],#REF!,#REF!,_xlfn.XLOOKUP(Tabla15[[#This Row],[CODIGO]],Tabla20[CODIGO],Tabla20[nombre],"BUSCAR"))</f>
        <v>#REF!</v>
      </c>
      <c r="F616" s="61" t="e">
        <f>_xlfn.XLOOKUP(Tabla15[[#This Row],[CODIGO]],#REF!,#REF!,_xlfn.XLOOKUP(Tabla15[[#This Row],[CODIGO]],Tabla20[CODIGO],Tabla20[cargo],"BUSCAR"))</f>
        <v>#REF!</v>
      </c>
      <c r="G616" s="110" t="e">
        <f>_xlfn.XLOOKUP(Tabla15[[#This Row],[cedula]],#REF!,#REF!,"X")</f>
        <v>#REF!</v>
      </c>
      <c r="H616" s="61" t="str">
        <f>_xlfn.XLOOKUP(Tabla15[[#This Row],[ctapresup]],TBLTIPO[cta],TBLTIPO[Tipo Empleado])</f>
        <v>FIJO</v>
      </c>
      <c r="I616" s="92">
        <f>_xlfn.XLOOKUP(Tabla15[[#This Row],[cedula]],TCARRERA[CEDULA],TCARRERA[CATEGORIA DEL SERVIDOR],0)</f>
        <v>0</v>
      </c>
      <c r="J6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16" s="61" t="e">
        <f>IF(ISTEXT(Tabla15[[#This Row],[CARRERA]]),Tabla15[[#This Row],[CARRERA]],Tabla15[[#This Row],[STATUS_01]])</f>
        <v>#REF!</v>
      </c>
      <c r="L616" s="78">
        <f>_xlfn.XLOOKUP(Tabla15[[#This Row],[CODIGO]],Tabla20[CODIGO],Tabla20[sbruto])</f>
        <v>55000</v>
      </c>
      <c r="M616" s="81">
        <f>_xlfn.XLOOKUP(Tabla15[[#This Row],[CODIGO]],Tabla20[CODIGO],Tabla20[Otros Descuentos])</f>
        <v>23132.440000000002</v>
      </c>
      <c r="N616" s="78">
        <f>_xlfn.XLOOKUP(Tabla15[[#This Row],[CODIGO]],Tabla20[CODIGO],Tabla20[sneto])</f>
        <v>26530.62</v>
      </c>
      <c r="O616" s="78" t="str">
        <f>_xlfn.XLOOKUP(Tabla15[[#This Row],[CODIGO]],Tabla20[CODIGO],Tabla20[PERIODO])</f>
        <v>08-2023</v>
      </c>
      <c r="P616" s="41">
        <f>Tabla15[[#This Row],[sbruto]]-SUM(Tabla15[[#This Row],[ISR]:[AFP]])-Tabla15[[#This Row],[SNETO]]</f>
        <v>5336.9400000000023</v>
      </c>
      <c r="Q616" s="41">
        <f>_xlfn.XLOOKUP(Tabla15[[#This Row],[CODIGO]],Tabla20[CODIGO],Tabla20[ADP])</f>
        <v>0</v>
      </c>
      <c r="R616" s="61" t="str">
        <f>_xlfn.XLOOKUP(Tabla15[[#This Row],[cedula]],EMPXSEXO[NODOC],EMPXSEXO[GENERO])</f>
        <v>F</v>
      </c>
      <c r="S616" s="61" t="e">
        <f>_xlfn.XLOOKUP(Tabla15[[#This Row],[nomdepto2]],Tabla21[LUGAR],Tabla21[CODLUGAR])</f>
        <v>#REF!</v>
      </c>
      <c r="T616">
        <v>277</v>
      </c>
    </row>
    <row r="617" spans="1:20">
      <c r="A617" s="61" t="s">
        <v>2463</v>
      </c>
      <c r="B617" s="61" t="s">
        <v>2713</v>
      </c>
      <c r="C617" s="61" t="s">
        <v>2493</v>
      </c>
      <c r="D617" s="61" t="str">
        <f>Tabla15[[#This Row],[cedula]]&amp;Tabla15[[#This Row],[prog]]&amp;LEFT(Tabla15[[#This Row],[TIPO]],3)</f>
        <v>0011783503301FIJ</v>
      </c>
      <c r="E617" s="61" t="e">
        <f>_xlfn.XLOOKUP(Tabla15[[#This Row],[CODIGO]],#REF!,#REF!,_xlfn.XLOOKUP(Tabla15[[#This Row],[CODIGO]],Tabla20[CODIGO],Tabla20[nombre],"BUSCAR"))</f>
        <v>#REF!</v>
      </c>
      <c r="F617" s="61" t="e">
        <f>_xlfn.XLOOKUP(Tabla15[[#This Row],[CODIGO]],#REF!,#REF!,_xlfn.XLOOKUP(Tabla15[[#This Row],[CODIGO]],Tabla20[CODIGO],Tabla20[cargo],"BUSCAR"))</f>
        <v>#REF!</v>
      </c>
      <c r="G617" s="110" t="e">
        <f>_xlfn.XLOOKUP(Tabla15[[#This Row],[cedula]],#REF!,#REF!,"X")</f>
        <v>#REF!</v>
      </c>
      <c r="H617" s="61" t="str">
        <f>_xlfn.XLOOKUP(Tabla15[[#This Row],[ctapresup]],TBLTIPO[cta],TBLTIPO[Tipo Empleado])</f>
        <v>FIJO</v>
      </c>
      <c r="I617" s="92" t="str">
        <f>_xlfn.XLOOKUP(Tabla15[[#This Row],[cedula]],TCARRERA[CEDULA],TCARRERA[CATEGORIA DEL SERVIDOR],0)</f>
        <v>CARRERA ADMINISTRATIVA</v>
      </c>
      <c r="J6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17" s="61" t="str">
        <f>IF(ISTEXT(Tabla15[[#This Row],[CARRERA]]),Tabla15[[#This Row],[CARRERA]],Tabla15[[#This Row],[STATUS_01]])</f>
        <v>CARRERA ADMINISTRATIVA</v>
      </c>
      <c r="L617" s="78">
        <f>_xlfn.XLOOKUP(Tabla15[[#This Row],[CODIGO]],Tabla20[CODIGO],Tabla20[sbruto])</f>
        <v>55000</v>
      </c>
      <c r="M617" s="81">
        <f>_xlfn.XLOOKUP(Tabla15[[#This Row],[CODIGO]],Tabla20[CODIGO],Tabla20[Otros Descuentos])</f>
        <v>25</v>
      </c>
      <c r="N617" s="81">
        <f>_xlfn.XLOOKUP(Tabla15[[#This Row],[CODIGO]],Tabla20[CODIGO],Tabla20[sneto])</f>
        <v>49164.82</v>
      </c>
      <c r="O617" s="81" t="str">
        <f>_xlfn.XLOOKUP(Tabla15[[#This Row],[CODIGO]],Tabla20[CODIGO],Tabla20[PERIODO])</f>
        <v>08-2023</v>
      </c>
      <c r="P617" s="41">
        <f>Tabla15[[#This Row],[sbruto]]-SUM(Tabla15[[#This Row],[ISR]:[AFP]])-Tabla15[[#This Row],[SNETO]]</f>
        <v>5810.18</v>
      </c>
      <c r="Q617" s="41">
        <f>_xlfn.XLOOKUP(Tabla15[[#This Row],[CODIGO]],Tabla20[CODIGO],Tabla20[ADP])</f>
        <v>0</v>
      </c>
      <c r="R617" s="61" t="str">
        <f>_xlfn.XLOOKUP(Tabla15[[#This Row],[cedula]],EMPXSEXO[NODOC],EMPXSEXO[GENERO])</f>
        <v>F</v>
      </c>
      <c r="S617" s="61" t="e">
        <f>_xlfn.XLOOKUP(Tabla15[[#This Row],[nomdepto2]],Tabla21[LUGAR],Tabla21[CODLUGAR])</f>
        <v>#REF!</v>
      </c>
      <c r="T617">
        <v>313</v>
      </c>
    </row>
    <row r="618" spans="1:20" hidden="1">
      <c r="A618" s="61" t="s">
        <v>2462</v>
      </c>
      <c r="B618" s="61" t="s">
        <v>2964</v>
      </c>
      <c r="C618" s="61" t="s">
        <v>2493</v>
      </c>
      <c r="D618" s="61" t="str">
        <f>Tabla15[[#This Row],[cedula]]&amp;Tabla15[[#This Row],[prog]]&amp;LEFT(Tabla15[[#This Row],[TIPO]],3)</f>
        <v>4023684757601TEM</v>
      </c>
      <c r="E618" s="61" t="e">
        <f>_xlfn.XLOOKUP(Tabla15[[#This Row],[CODIGO]],#REF!,#REF!,_xlfn.XLOOKUP(Tabla15[[#This Row],[CODIGO]],Tabla20[CODIGO],Tabla20[nombre],"BUSCAR"))</f>
        <v>#REF!</v>
      </c>
      <c r="F618" s="61" t="e">
        <f>_xlfn.XLOOKUP(Tabla15[[#This Row],[CODIGO]],#REF!,#REF!,_xlfn.XLOOKUP(Tabla15[[#This Row],[CODIGO]],Tabla20[CODIGO],Tabla20[cargo],"BUSCAR"))</f>
        <v>#REF!</v>
      </c>
      <c r="G618" s="110" t="e">
        <f>_xlfn.XLOOKUP(Tabla15[[#This Row],[cedula]],#REF!,#REF!,"X")</f>
        <v>#REF!</v>
      </c>
      <c r="H618" s="61" t="str">
        <f>_xlfn.XLOOKUP(Tabla15[[#This Row],[ctapresup]],TBLTIPO[cta],TBLTIPO[Tipo Empleado])</f>
        <v>TEMPORALES</v>
      </c>
      <c r="I618" s="92">
        <f>_xlfn.XLOOKUP(Tabla15[[#This Row],[cedula]],TCARRERA[CEDULA],TCARRERA[CATEGORIA DEL SERVIDOR],0)</f>
        <v>0</v>
      </c>
      <c r="J6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18" s="61" t="e">
        <f>IF(ISTEXT(Tabla15[[#This Row],[CARRERA]]),Tabla15[[#This Row],[CARRERA]],Tabla15[[#This Row],[STATUS_01]])</f>
        <v>#REF!</v>
      </c>
      <c r="L618" s="78">
        <f>_xlfn.XLOOKUP(Tabla15[[#This Row],[CODIGO]],Tabla20[CODIGO],Tabla20[sbruto])</f>
        <v>50000</v>
      </c>
      <c r="M618" s="81">
        <f>_xlfn.XLOOKUP(Tabla15[[#This Row],[CODIGO]],Tabla20[CODIGO],Tabla20[Otros Descuentos])</f>
        <v>25</v>
      </c>
      <c r="N618" s="78">
        <f>_xlfn.XLOOKUP(Tabla15[[#This Row],[CODIGO]],Tabla20[CODIGO],Tabla20[sneto])</f>
        <v>45166</v>
      </c>
      <c r="O618" s="78" t="str">
        <f>_xlfn.XLOOKUP(Tabla15[[#This Row],[CODIGO]],Tabla20[CODIGO],Tabla20[PERIODO])</f>
        <v>08-2023</v>
      </c>
      <c r="P618" s="41">
        <f>Tabla15[[#This Row],[sbruto]]-SUM(Tabla15[[#This Row],[ISR]:[AFP]])-Tabla15[[#This Row],[SNETO]]</f>
        <v>4809</v>
      </c>
      <c r="Q618" s="41">
        <f>_xlfn.XLOOKUP(Tabla15[[#This Row],[CODIGO]],Tabla20[CODIGO],Tabla20[ADP])</f>
        <v>0</v>
      </c>
      <c r="R618" s="61" t="str">
        <f>_xlfn.XLOOKUP(Tabla15[[#This Row],[cedula]],EMPXSEXO[NODOC],EMPXSEXO[GENERO])</f>
        <v>F</v>
      </c>
      <c r="S618" s="61" t="e">
        <f>_xlfn.XLOOKUP(Tabla15[[#This Row],[nomdepto2]],Tabla21[LUGAR],Tabla21[CODLUGAR])</f>
        <v>#REF!</v>
      </c>
      <c r="T618">
        <v>1087</v>
      </c>
    </row>
    <row r="619" spans="1:20">
      <c r="A619" s="61" t="s">
        <v>2463</v>
      </c>
      <c r="B619" s="61" t="s">
        <v>1757</v>
      </c>
      <c r="C619" s="61" t="s">
        <v>2493</v>
      </c>
      <c r="D619" s="61" t="str">
        <f>Tabla15[[#This Row],[cedula]]&amp;Tabla15[[#This Row],[prog]]&amp;LEFT(Tabla15[[#This Row],[TIPO]],3)</f>
        <v>0010117892901FIJ</v>
      </c>
      <c r="E619" s="61" t="e">
        <f>_xlfn.XLOOKUP(Tabla15[[#This Row],[CODIGO]],#REF!,#REF!,_xlfn.XLOOKUP(Tabla15[[#This Row],[CODIGO]],Tabla20[CODIGO],Tabla20[nombre],"BUSCAR"))</f>
        <v>#REF!</v>
      </c>
      <c r="F619" s="61" t="e">
        <f>_xlfn.XLOOKUP(Tabla15[[#This Row],[CODIGO]],#REF!,#REF!,_xlfn.XLOOKUP(Tabla15[[#This Row],[CODIGO]],Tabla20[CODIGO],Tabla20[cargo],"BUSCAR"))</f>
        <v>#REF!</v>
      </c>
      <c r="G619" s="110" t="e">
        <f>_xlfn.XLOOKUP(Tabla15[[#This Row],[cedula]],#REF!,#REF!,"X")</f>
        <v>#REF!</v>
      </c>
      <c r="H619" s="61" t="str">
        <f>_xlfn.XLOOKUP(Tabla15[[#This Row],[ctapresup]],TBLTIPO[cta],TBLTIPO[Tipo Empleado])</f>
        <v>FIJO</v>
      </c>
      <c r="I619" s="92">
        <f>_xlfn.XLOOKUP(Tabla15[[#This Row],[cedula]],TCARRERA[CEDULA],TCARRERA[CATEGORIA DEL SERVIDOR],0)</f>
        <v>0</v>
      </c>
      <c r="J619" s="93" t="e">
        <f>_xlfn.XLOOKUP(Tabla15[[#This Row],[nombre]],TNOMBRADOS[EMPLEADO],TNOMBRADOS[STATUS],_xlfn.XLOOKUP(Tabla15[[#This Row],[cargo]],Tabla612[CARGO],Tabla612[CATEGORIA DEL SERVIDOR],Tabla15[[#This Row],[TIPO]]))</f>
        <v>#REF!</v>
      </c>
      <c r="K619" s="61" t="e">
        <f>IF(ISTEXT(Tabla15[[#This Row],[CARRERA]]),Tabla15[[#This Row],[CARRERA]],Tabla15[[#This Row],[STATUS_01]])</f>
        <v>#REF!</v>
      </c>
      <c r="L619" s="78">
        <f>_xlfn.XLOOKUP(Tabla15[[#This Row],[CODIGO]],Tabla20[CODIGO],Tabla20[sbruto])</f>
        <v>50000</v>
      </c>
      <c r="M619" s="82">
        <f>_xlfn.XLOOKUP(Tabla15[[#This Row],[CODIGO]],Tabla20[CODIGO],Tabla20[Otros Descuentos])</f>
        <v>3779.9</v>
      </c>
      <c r="N619" s="78">
        <f>_xlfn.XLOOKUP(Tabla15[[#This Row],[CODIGO]],Tabla20[CODIGO],Tabla20[sneto])</f>
        <v>41884.33</v>
      </c>
      <c r="O619" s="78" t="str">
        <f>_xlfn.XLOOKUP(Tabla15[[#This Row],[CODIGO]],Tabla20[CODIGO],Tabla20[PERIODO])</f>
        <v>08-2023</v>
      </c>
      <c r="P619" s="41">
        <f>Tabla15[[#This Row],[sbruto]]-SUM(Tabla15[[#This Row],[ISR]:[AFP]])-Tabla15[[#This Row],[SNETO]]</f>
        <v>4335.7699999999968</v>
      </c>
      <c r="Q619" s="41">
        <f>_xlfn.XLOOKUP(Tabla15[[#This Row],[CODIGO]],Tabla20[CODIGO],Tabla20[ADP])</f>
        <v>0</v>
      </c>
      <c r="R619" s="61" t="str">
        <f>_xlfn.XLOOKUP(Tabla15[[#This Row],[cedula]],EMPXSEXO[NODOC],EMPXSEXO[GENERO])</f>
        <v>F</v>
      </c>
      <c r="S619" s="61" t="e">
        <f>_xlfn.XLOOKUP(Tabla15[[#This Row],[nomdepto2]],Tabla21[LUGAR],Tabla21[CODLUGAR])</f>
        <v>#REF!</v>
      </c>
      <c r="T619">
        <v>101</v>
      </c>
    </row>
    <row r="620" spans="1:20">
      <c r="A620" s="61" t="s">
        <v>2463</v>
      </c>
      <c r="B620" s="61" t="s">
        <v>1142</v>
      </c>
      <c r="C620" s="61" t="s">
        <v>2493</v>
      </c>
      <c r="D620" s="61" t="str">
        <f>Tabla15[[#This Row],[cedula]]&amp;Tabla15[[#This Row],[prog]]&amp;LEFT(Tabla15[[#This Row],[TIPO]],3)</f>
        <v>0470089007401FIJ</v>
      </c>
      <c r="E620" s="61" t="e">
        <f>_xlfn.XLOOKUP(Tabla15[[#This Row],[CODIGO]],#REF!,#REF!,_xlfn.XLOOKUP(Tabla15[[#This Row],[CODIGO]],Tabla20[CODIGO],Tabla20[nombre],"BUSCAR"))</f>
        <v>#REF!</v>
      </c>
      <c r="F620" s="61" t="e">
        <f>_xlfn.XLOOKUP(Tabla15[[#This Row],[CODIGO]],#REF!,#REF!,_xlfn.XLOOKUP(Tabla15[[#This Row],[CODIGO]],Tabla20[CODIGO],Tabla20[cargo],"BUSCAR"))</f>
        <v>#REF!</v>
      </c>
      <c r="G620" s="110" t="e">
        <f>_xlfn.XLOOKUP(Tabla15[[#This Row],[cedula]],#REF!,#REF!,"X")</f>
        <v>#REF!</v>
      </c>
      <c r="H620" s="61" t="str">
        <f>_xlfn.XLOOKUP(Tabla15[[#This Row],[ctapresup]],TBLTIPO[cta],TBLTIPO[Tipo Empleado])</f>
        <v>FIJO</v>
      </c>
      <c r="I620" s="92" t="str">
        <f>_xlfn.XLOOKUP(Tabla15[[#This Row],[cedula]],TCARRERA[CEDULA],TCARRERA[CATEGORIA DEL SERVIDOR],0)</f>
        <v>CARRERA ADMINISTRATIVA</v>
      </c>
      <c r="J6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0" s="61" t="str">
        <f>IF(ISTEXT(Tabla15[[#This Row],[CARRERA]]),Tabla15[[#This Row],[CARRERA]],Tabla15[[#This Row],[STATUS_01]])</f>
        <v>CARRERA ADMINISTRATIVA</v>
      </c>
      <c r="L620" s="78">
        <f>_xlfn.XLOOKUP(Tabla15[[#This Row],[CODIGO]],Tabla20[CODIGO],Tabla20[sbruto])</f>
        <v>45000</v>
      </c>
      <c r="M620" s="82">
        <f>_xlfn.XLOOKUP(Tabla15[[#This Row],[CODIGO]],Tabla20[CODIGO],Tabla20[Otros Descuentos])</f>
        <v>1275</v>
      </c>
      <c r="N620" s="78">
        <f>_xlfn.XLOOKUP(Tabla15[[#This Row],[CODIGO]],Tabla20[CODIGO],Tabla20[sneto])</f>
        <v>39917.17</v>
      </c>
      <c r="O620" s="78" t="str">
        <f>_xlfn.XLOOKUP(Tabla15[[#This Row],[CODIGO]],Tabla20[CODIGO],Tabla20[PERIODO])</f>
        <v>08-2023</v>
      </c>
      <c r="P620" s="41">
        <f>Tabla15[[#This Row],[sbruto]]-SUM(Tabla15[[#This Row],[ISR]:[AFP]])-Tabla15[[#This Row],[SNETO]]</f>
        <v>3807.8300000000017</v>
      </c>
      <c r="Q620" s="41">
        <f>_xlfn.XLOOKUP(Tabla15[[#This Row],[CODIGO]],Tabla20[CODIGO],Tabla20[ADP])</f>
        <v>0</v>
      </c>
      <c r="R620" s="61" t="str">
        <f>_xlfn.XLOOKUP(Tabla15[[#This Row],[cedula]],EMPXSEXO[NODOC],EMPXSEXO[GENERO])</f>
        <v>F</v>
      </c>
      <c r="S620" s="61" t="e">
        <f>_xlfn.XLOOKUP(Tabla15[[#This Row],[nomdepto2]],Tabla21[LUGAR],Tabla21[CODLUGAR])</f>
        <v>#REF!</v>
      </c>
      <c r="T620">
        <v>367</v>
      </c>
    </row>
    <row r="621" spans="1:20">
      <c r="A621" s="61" t="s">
        <v>2463</v>
      </c>
      <c r="B621" s="61" t="s">
        <v>1109</v>
      </c>
      <c r="C621" s="61" t="s">
        <v>2493</v>
      </c>
      <c r="D621" s="61" t="str">
        <f>Tabla15[[#This Row],[cedula]]&amp;Tabla15[[#This Row],[prog]]&amp;LEFT(Tabla15[[#This Row],[TIPO]],3)</f>
        <v>0490056358801FIJ</v>
      </c>
      <c r="E621" s="61" t="e">
        <f>_xlfn.XLOOKUP(Tabla15[[#This Row],[CODIGO]],#REF!,#REF!,_xlfn.XLOOKUP(Tabla15[[#This Row],[CODIGO]],Tabla20[CODIGO],Tabla20[nombre],"BUSCAR"))</f>
        <v>#REF!</v>
      </c>
      <c r="F621" s="61" t="e">
        <f>_xlfn.XLOOKUP(Tabla15[[#This Row],[CODIGO]],#REF!,#REF!,_xlfn.XLOOKUP(Tabla15[[#This Row],[CODIGO]],Tabla20[CODIGO],Tabla20[cargo],"BUSCAR"))</f>
        <v>#REF!</v>
      </c>
      <c r="G621" s="110" t="e">
        <f>_xlfn.XLOOKUP(Tabla15[[#This Row],[cedula]],#REF!,#REF!,"X")</f>
        <v>#REF!</v>
      </c>
      <c r="H621" s="61" t="str">
        <f>_xlfn.XLOOKUP(Tabla15[[#This Row],[ctapresup]],TBLTIPO[cta],TBLTIPO[Tipo Empleado])</f>
        <v>FIJO</v>
      </c>
      <c r="I621" s="92" t="str">
        <f>_xlfn.XLOOKUP(Tabla15[[#This Row],[cedula]],TCARRERA[CEDULA],TCARRERA[CATEGORIA DEL SERVIDOR],0)</f>
        <v>CARRERA ADMINISTRATIVA</v>
      </c>
      <c r="J62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1" s="61" t="str">
        <f>IF(ISTEXT(Tabla15[[#This Row],[CARRERA]]),Tabla15[[#This Row],[CARRERA]],Tabla15[[#This Row],[STATUS_01]])</f>
        <v>CARRERA ADMINISTRATIVA</v>
      </c>
      <c r="L621" s="78">
        <f>_xlfn.XLOOKUP(Tabla15[[#This Row],[CODIGO]],Tabla20[CODIGO],Tabla20[sbruto])</f>
        <v>45000</v>
      </c>
      <c r="M621" s="81">
        <f>_xlfn.XLOOKUP(Tabla15[[#This Row],[CODIGO]],Tabla20[CODIGO],Tabla20[Otros Descuentos])</f>
        <v>75</v>
      </c>
      <c r="N621" s="78">
        <f>_xlfn.XLOOKUP(Tabla15[[#This Row],[CODIGO]],Tabla20[CODIGO],Tabla20[sneto])</f>
        <v>41117.17</v>
      </c>
      <c r="O621" s="78" t="str">
        <f>_xlfn.XLOOKUP(Tabla15[[#This Row],[CODIGO]],Tabla20[CODIGO],Tabla20[PERIODO])</f>
        <v>08-2023</v>
      </c>
      <c r="P621" s="41">
        <f>Tabla15[[#This Row],[sbruto]]-SUM(Tabla15[[#This Row],[ISR]:[AFP]])-Tabla15[[#This Row],[SNETO]]</f>
        <v>3807.8300000000017</v>
      </c>
      <c r="Q621" s="41">
        <f>_xlfn.XLOOKUP(Tabla15[[#This Row],[CODIGO]],Tabla20[CODIGO],Tabla20[ADP])</f>
        <v>0</v>
      </c>
      <c r="R621" s="61" t="str">
        <f>_xlfn.XLOOKUP(Tabla15[[#This Row],[cedula]],EMPXSEXO[NODOC],EMPXSEXO[GENERO])</f>
        <v>F</v>
      </c>
      <c r="S621" s="61" t="e">
        <f>_xlfn.XLOOKUP(Tabla15[[#This Row],[nomdepto2]],Tabla21[LUGAR],Tabla21[CODLUGAR])</f>
        <v>#REF!</v>
      </c>
      <c r="T621">
        <v>232</v>
      </c>
    </row>
    <row r="622" spans="1:20">
      <c r="A622" s="61" t="s">
        <v>2463</v>
      </c>
      <c r="B622" s="61" t="s">
        <v>3121</v>
      </c>
      <c r="C622" s="61" t="s">
        <v>2493</v>
      </c>
      <c r="D622" s="61" t="str">
        <f>Tabla15[[#This Row],[cedula]]&amp;Tabla15[[#This Row],[prog]]&amp;LEFT(Tabla15[[#This Row],[TIPO]],3)</f>
        <v>2230003007301FIJ</v>
      </c>
      <c r="E622" s="61" t="e">
        <f>_xlfn.XLOOKUP(Tabla15[[#This Row],[CODIGO]],#REF!,#REF!,_xlfn.XLOOKUP(Tabla15[[#This Row],[CODIGO]],Tabla20[CODIGO],Tabla20[nombre],"BUSCAR"))</f>
        <v>#REF!</v>
      </c>
      <c r="F622" s="61" t="e">
        <f>_xlfn.XLOOKUP(Tabla15[[#This Row],[CODIGO]],#REF!,#REF!,_xlfn.XLOOKUP(Tabla15[[#This Row],[CODIGO]],Tabla20[CODIGO],Tabla20[cargo],"BUSCAR"))</f>
        <v>#REF!</v>
      </c>
      <c r="G622" s="110" t="e">
        <f>_xlfn.XLOOKUP(Tabla15[[#This Row],[cedula]],#REF!,#REF!,"X")</f>
        <v>#REF!</v>
      </c>
      <c r="H622" s="61" t="str">
        <f>_xlfn.XLOOKUP(Tabla15[[#This Row],[ctapresup]],TBLTIPO[cta],TBLTIPO[Tipo Empleado])</f>
        <v>FIJO</v>
      </c>
      <c r="I622" s="92" t="str">
        <f>_xlfn.XLOOKUP(Tabla15[[#This Row],[cedula]],TCARRERA[CEDULA],TCARRERA[CATEGORIA DEL SERVIDOR],0)</f>
        <v>CARRERA ADMINISTRATIVA</v>
      </c>
      <c r="J62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2" s="61" t="str">
        <f>IF(ISTEXT(Tabla15[[#This Row],[CARRERA]]),Tabla15[[#This Row],[CARRERA]],Tabla15[[#This Row],[STATUS_01]])</f>
        <v>CARRERA ADMINISTRATIVA</v>
      </c>
      <c r="L622" s="78">
        <f>_xlfn.XLOOKUP(Tabla15[[#This Row],[CODIGO]],Tabla20[CODIGO],Tabla20[sbruto])</f>
        <v>45000</v>
      </c>
      <c r="M622" s="82">
        <f>_xlfn.XLOOKUP(Tabla15[[#This Row],[CODIGO]],Tabla20[CODIGO],Tabla20[Otros Descuentos])</f>
        <v>10880.28</v>
      </c>
      <c r="N622" s="78">
        <f>_xlfn.XLOOKUP(Tabla15[[#This Row],[CODIGO]],Tabla20[CODIGO],Tabla20[sneto])</f>
        <v>30311.89</v>
      </c>
      <c r="O622" s="78" t="str">
        <f>_xlfn.XLOOKUP(Tabla15[[#This Row],[CODIGO]],Tabla20[CODIGO],Tabla20[PERIODO])</f>
        <v>08-2023</v>
      </c>
      <c r="P622" s="41">
        <f>Tabla15[[#This Row],[sbruto]]-SUM(Tabla15[[#This Row],[ISR]:[AFP]])-Tabla15[[#This Row],[SNETO]]</f>
        <v>3807.8300000000017</v>
      </c>
      <c r="Q622" s="41">
        <f>_xlfn.XLOOKUP(Tabla15[[#This Row],[CODIGO]],Tabla20[CODIGO],Tabla20[ADP])</f>
        <v>0</v>
      </c>
      <c r="R622" s="61" t="str">
        <f>_xlfn.XLOOKUP(Tabla15[[#This Row],[cedula]],EMPXSEXO[NODOC],EMPXSEXO[GENERO])</f>
        <v>F</v>
      </c>
      <c r="S622" s="61" t="e">
        <f>_xlfn.XLOOKUP(Tabla15[[#This Row],[nomdepto2]],Tabla21[LUGAR],Tabla21[CODLUGAR])</f>
        <v>#REF!</v>
      </c>
      <c r="T622">
        <v>272</v>
      </c>
    </row>
    <row r="623" spans="1:20">
      <c r="A623" s="61" t="s">
        <v>2463</v>
      </c>
      <c r="B623" s="61" t="s">
        <v>1859</v>
      </c>
      <c r="C623" s="61" t="s">
        <v>2493</v>
      </c>
      <c r="D623" s="61" t="str">
        <f>Tabla15[[#This Row],[cedula]]&amp;Tabla15[[#This Row],[prog]]&amp;LEFT(Tabla15[[#This Row],[TIPO]],3)</f>
        <v>0010237643101FIJ</v>
      </c>
      <c r="E623" s="61" t="e">
        <f>_xlfn.XLOOKUP(Tabla15[[#This Row],[CODIGO]],#REF!,#REF!,_xlfn.XLOOKUP(Tabla15[[#This Row],[CODIGO]],Tabla20[CODIGO],Tabla20[nombre],"BUSCAR"))</f>
        <v>#REF!</v>
      </c>
      <c r="F623" s="61" t="e">
        <f>_xlfn.XLOOKUP(Tabla15[[#This Row],[CODIGO]],#REF!,#REF!,_xlfn.XLOOKUP(Tabla15[[#This Row],[CODIGO]],Tabla20[CODIGO],Tabla20[cargo],"BUSCAR"))</f>
        <v>#REF!</v>
      </c>
      <c r="G623" s="110" t="e">
        <f>_xlfn.XLOOKUP(Tabla15[[#This Row],[cedula]],#REF!,#REF!,"X")</f>
        <v>#REF!</v>
      </c>
      <c r="H623" s="61" t="str">
        <f>_xlfn.XLOOKUP(Tabla15[[#This Row],[ctapresup]],TBLTIPO[cta],TBLTIPO[Tipo Empleado])</f>
        <v>FIJO</v>
      </c>
      <c r="I623" s="92">
        <f>_xlfn.XLOOKUP(Tabla15[[#This Row],[cedula]],TCARRERA[CEDULA],TCARRERA[CATEGORIA DEL SERVIDOR],0)</f>
        <v>0</v>
      </c>
      <c r="J6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3" s="61" t="e">
        <f>IF(ISTEXT(Tabla15[[#This Row],[CARRERA]]),Tabla15[[#This Row],[CARRERA]],Tabla15[[#This Row],[STATUS_01]])</f>
        <v>#REF!</v>
      </c>
      <c r="L623" s="78" t="e">
        <f>_xlfn.XLOOKUP(Tabla15[[#This Row],[CODIGO]],Tabla20[CODIGO],Tabla20[sbruto])</f>
        <v>#N/A</v>
      </c>
      <c r="M623" s="82" t="e">
        <f>_xlfn.XLOOKUP(Tabla15[[#This Row],[CODIGO]],Tabla20[CODIGO],Tabla20[Otros Descuentos])</f>
        <v>#N/A</v>
      </c>
      <c r="N623" s="78" t="e">
        <f>_xlfn.XLOOKUP(Tabla15[[#This Row],[CODIGO]],Tabla20[CODIGO],Tabla20[sneto])</f>
        <v>#N/A</v>
      </c>
      <c r="O623" s="78" t="e">
        <f>_xlfn.XLOOKUP(Tabla15[[#This Row],[CODIGO]],Tabla20[CODIGO],Tabla20[PERIODO])</f>
        <v>#N/A</v>
      </c>
      <c r="P623" s="41" t="e">
        <f>Tabla15[[#This Row],[sbruto]]-SUM(Tabla15[[#This Row],[ISR]:[AFP]])-Tabla15[[#This Row],[SNETO]]</f>
        <v>#N/A</v>
      </c>
      <c r="Q623" s="41" t="e">
        <f>_xlfn.XLOOKUP(Tabla15[[#This Row],[CODIGO]],Tabla20[CODIGO],Tabla20[ADP])</f>
        <v>#N/A</v>
      </c>
      <c r="R623" s="61" t="str">
        <f>_xlfn.XLOOKUP(Tabla15[[#This Row],[cedula]],EMPXSEXO[NODOC],EMPXSEXO[GENERO])</f>
        <v>F</v>
      </c>
      <c r="S623" s="61" t="e">
        <f>_xlfn.XLOOKUP(Tabla15[[#This Row],[nomdepto2]],Tabla21[LUGAR],Tabla21[CODLUGAR])</f>
        <v>#REF!</v>
      </c>
      <c r="T623">
        <v>286</v>
      </c>
    </row>
    <row r="624" spans="1:20">
      <c r="A624" s="61" t="s">
        <v>2463</v>
      </c>
      <c r="B624" s="61" t="s">
        <v>1875</v>
      </c>
      <c r="C624" s="61" t="s">
        <v>2493</v>
      </c>
      <c r="D624" s="61" t="str">
        <f>Tabla15[[#This Row],[cedula]]&amp;Tabla15[[#This Row],[prog]]&amp;LEFT(Tabla15[[#This Row],[TIPO]],3)</f>
        <v>0010723282901FIJ</v>
      </c>
      <c r="E624" s="61" t="e">
        <f>_xlfn.XLOOKUP(Tabla15[[#This Row],[CODIGO]],#REF!,#REF!,_xlfn.XLOOKUP(Tabla15[[#This Row],[CODIGO]],Tabla20[CODIGO],Tabla20[nombre],"BUSCAR"))</f>
        <v>#REF!</v>
      </c>
      <c r="F624" s="61" t="e">
        <f>_xlfn.XLOOKUP(Tabla15[[#This Row],[CODIGO]],#REF!,#REF!,_xlfn.XLOOKUP(Tabla15[[#This Row],[CODIGO]],Tabla20[CODIGO],Tabla20[cargo],"BUSCAR"))</f>
        <v>#REF!</v>
      </c>
      <c r="G624" s="110" t="e">
        <f>_xlfn.XLOOKUP(Tabla15[[#This Row],[cedula]],#REF!,#REF!,"X")</f>
        <v>#REF!</v>
      </c>
      <c r="H624" s="61" t="str">
        <f>_xlfn.XLOOKUP(Tabla15[[#This Row],[ctapresup]],TBLTIPO[cta],TBLTIPO[Tipo Empleado])</f>
        <v>FIJO</v>
      </c>
      <c r="I624" s="92">
        <f>_xlfn.XLOOKUP(Tabla15[[#This Row],[cedula]],TCARRERA[CEDULA],TCARRERA[CATEGORIA DEL SERVIDOR],0)</f>
        <v>0</v>
      </c>
      <c r="J6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4" s="61" t="e">
        <f>IF(ISTEXT(Tabla15[[#This Row],[CARRERA]]),Tabla15[[#This Row],[CARRERA]],Tabla15[[#This Row],[STATUS_01]])</f>
        <v>#REF!</v>
      </c>
      <c r="L624" s="78">
        <f>_xlfn.XLOOKUP(Tabla15[[#This Row],[CODIGO]],Tabla20[CODIGO],Tabla20[sbruto])</f>
        <v>45000</v>
      </c>
      <c r="M624" s="82">
        <f>_xlfn.XLOOKUP(Tabla15[[#This Row],[CODIGO]],Tabla20[CODIGO],Tabla20[Otros Descuentos])</f>
        <v>1571</v>
      </c>
      <c r="N624" s="78">
        <f>_xlfn.XLOOKUP(Tabla15[[#This Row],[CODIGO]],Tabla20[CODIGO],Tabla20[sneto])</f>
        <v>40769.5</v>
      </c>
      <c r="O624" s="78" t="str">
        <f>_xlfn.XLOOKUP(Tabla15[[#This Row],[CODIGO]],Tabla20[CODIGO],Tabla20[PERIODO])</f>
        <v>08-2023</v>
      </c>
      <c r="P624" s="41">
        <f>Tabla15[[#This Row],[sbruto]]-SUM(Tabla15[[#This Row],[ISR]:[AFP]])-Tabla15[[#This Row],[SNETO]]</f>
        <v>2659.5</v>
      </c>
      <c r="Q624" s="41">
        <f>_xlfn.XLOOKUP(Tabla15[[#This Row],[CODIGO]],Tabla20[CODIGO],Tabla20[ADP])</f>
        <v>0</v>
      </c>
      <c r="R624" s="61" t="str">
        <f>_xlfn.XLOOKUP(Tabla15[[#This Row],[cedula]],EMPXSEXO[NODOC],EMPXSEXO[GENERO])</f>
        <v>M</v>
      </c>
      <c r="S624" s="61" t="e">
        <f>_xlfn.XLOOKUP(Tabla15[[#This Row],[nomdepto2]],Tabla21[LUGAR],Tabla21[CODLUGAR])</f>
        <v>#REF!</v>
      </c>
      <c r="T624">
        <v>320</v>
      </c>
    </row>
    <row r="625" spans="1:20">
      <c r="A625" s="61" t="s">
        <v>2463</v>
      </c>
      <c r="B625" s="61" t="s">
        <v>3593</v>
      </c>
      <c r="C625" s="61" t="s">
        <v>2493</v>
      </c>
      <c r="D625" s="61" t="str">
        <f>Tabla15[[#This Row],[cedula]]&amp;Tabla15[[#This Row],[prog]]&amp;LEFT(Tabla15[[#This Row],[TIPO]],3)</f>
        <v>4021319483601FIJ</v>
      </c>
      <c r="E625" s="61" t="e">
        <f>_xlfn.XLOOKUP(Tabla15[[#This Row],[CODIGO]],#REF!,#REF!,_xlfn.XLOOKUP(Tabla15[[#This Row],[CODIGO]],Tabla20[CODIGO],Tabla20[nombre],"BUSCAR"))</f>
        <v>#REF!</v>
      </c>
      <c r="F625" s="61" t="e">
        <f>_xlfn.XLOOKUP(Tabla15[[#This Row],[CODIGO]],#REF!,#REF!,_xlfn.XLOOKUP(Tabla15[[#This Row],[CODIGO]],Tabla20[CODIGO],Tabla20[cargo],"BUSCAR"))</f>
        <v>#REF!</v>
      </c>
      <c r="G625" s="110" t="e">
        <f>_xlfn.XLOOKUP(Tabla15[[#This Row],[cedula]],#REF!,#REF!,"X")</f>
        <v>#REF!</v>
      </c>
      <c r="H625" s="61" t="str">
        <f>_xlfn.XLOOKUP(Tabla15[[#This Row],[ctapresup]],TBLTIPO[cta],TBLTIPO[Tipo Empleado])</f>
        <v>FIJO</v>
      </c>
      <c r="I625" s="92">
        <f>_xlfn.XLOOKUP(Tabla15[[#This Row],[cedula]],TCARRERA[CEDULA],TCARRERA[CATEGORIA DEL SERVIDOR],0)</f>
        <v>0</v>
      </c>
      <c r="J6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5" s="61" t="e">
        <f>IF(ISTEXT(Tabla15[[#This Row],[CARRERA]]),Tabla15[[#This Row],[CARRERA]],Tabla15[[#This Row],[STATUS_01]])</f>
        <v>#REF!</v>
      </c>
      <c r="L625" s="78">
        <f>_xlfn.XLOOKUP(Tabla15[[#This Row],[CODIGO]],Tabla20[CODIGO],Tabla20[sbruto])</f>
        <v>42000</v>
      </c>
      <c r="M625" s="79">
        <f>_xlfn.XLOOKUP(Tabla15[[#This Row],[CODIGO]],Tabla20[CODIGO],Tabla20[Otros Descuentos])</f>
        <v>25</v>
      </c>
      <c r="N625" s="78">
        <f>_xlfn.XLOOKUP(Tabla15[[#This Row],[CODIGO]],Tabla20[CODIGO],Tabla20[sneto])</f>
        <v>38767.879999999997</v>
      </c>
      <c r="O625" s="78" t="str">
        <f>_xlfn.XLOOKUP(Tabla15[[#This Row],[CODIGO]],Tabla20[CODIGO],Tabla20[PERIODO])</f>
        <v>08-2023</v>
      </c>
      <c r="P625" s="41">
        <f>Tabla15[[#This Row],[sbruto]]-SUM(Tabla15[[#This Row],[ISR]:[AFP]])-Tabla15[[#This Row],[SNETO]]</f>
        <v>3207.1200000000026</v>
      </c>
      <c r="Q625" s="41">
        <f>_xlfn.XLOOKUP(Tabla15[[#This Row],[CODIGO]],Tabla20[CODIGO],Tabla20[ADP])</f>
        <v>0</v>
      </c>
      <c r="R625" s="61" t="str">
        <f>_xlfn.XLOOKUP(Tabla15[[#This Row],[cedula]],EMPXSEXO[NODOC],EMPXSEXO[GENERO])</f>
        <v>F</v>
      </c>
      <c r="S625" s="61" t="e">
        <f>_xlfn.XLOOKUP(Tabla15[[#This Row],[nomdepto2]],Tabla21[LUGAR],Tabla21[CODLUGAR])</f>
        <v>#REF!</v>
      </c>
      <c r="T625">
        <v>77</v>
      </c>
    </row>
    <row r="626" spans="1:20">
      <c r="A626" s="61" t="s">
        <v>2463</v>
      </c>
      <c r="B626" s="61" t="s">
        <v>2063</v>
      </c>
      <c r="C626" s="61" t="s">
        <v>2493</v>
      </c>
      <c r="D626" s="61" t="str">
        <f>Tabla15[[#This Row],[cedula]]&amp;Tabla15[[#This Row],[prog]]&amp;LEFT(Tabla15[[#This Row],[TIPO]],3)</f>
        <v>4021258877201FIJ</v>
      </c>
      <c r="E626" s="61" t="e">
        <f>_xlfn.XLOOKUP(Tabla15[[#This Row],[CODIGO]],#REF!,#REF!,_xlfn.XLOOKUP(Tabla15[[#This Row],[CODIGO]],Tabla20[CODIGO],Tabla20[nombre],"BUSCAR"))</f>
        <v>#REF!</v>
      </c>
      <c r="F626" s="61" t="e">
        <f>_xlfn.XLOOKUP(Tabla15[[#This Row],[CODIGO]],#REF!,#REF!,_xlfn.XLOOKUP(Tabla15[[#This Row],[CODIGO]],Tabla20[CODIGO],Tabla20[cargo],"BUSCAR"))</f>
        <v>#REF!</v>
      </c>
      <c r="G626" s="110" t="e">
        <f>_xlfn.XLOOKUP(Tabla15[[#This Row],[cedula]],#REF!,#REF!,"X")</f>
        <v>#REF!</v>
      </c>
      <c r="H626" s="61" t="str">
        <f>_xlfn.XLOOKUP(Tabla15[[#This Row],[ctapresup]],TBLTIPO[cta],TBLTIPO[Tipo Empleado])</f>
        <v>FIJO</v>
      </c>
      <c r="I626" s="92">
        <f>_xlfn.XLOOKUP(Tabla15[[#This Row],[cedula]],TCARRERA[CEDULA],TCARRERA[CATEGORIA DEL SERVIDOR],0)</f>
        <v>0</v>
      </c>
      <c r="J6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6" s="61" t="e">
        <f>IF(ISTEXT(Tabla15[[#This Row],[CARRERA]]),Tabla15[[#This Row],[CARRERA]],Tabla15[[#This Row],[STATUS_01]])</f>
        <v>#REF!</v>
      </c>
      <c r="L626" s="78">
        <f>_xlfn.XLOOKUP(Tabla15[[#This Row],[CODIGO]],Tabla20[CODIGO],Tabla20[sbruto])</f>
        <v>36000</v>
      </c>
      <c r="M626" s="82">
        <f>_xlfn.XLOOKUP(Tabla15[[#This Row],[CODIGO]],Tabla20[CODIGO],Tabla20[Otros Descuentos])</f>
        <v>25</v>
      </c>
      <c r="N626" s="78">
        <f>_xlfn.XLOOKUP(Tabla15[[#This Row],[CODIGO]],Tabla20[CODIGO],Tabla20[sneto])</f>
        <v>33847.4</v>
      </c>
      <c r="O626" s="78" t="str">
        <f>_xlfn.XLOOKUP(Tabla15[[#This Row],[CODIGO]],Tabla20[CODIGO],Tabla20[PERIODO])</f>
        <v>08-2023</v>
      </c>
      <c r="P626" s="41">
        <f>Tabla15[[#This Row],[sbruto]]-SUM(Tabla15[[#This Row],[ISR]:[AFP]])-Tabla15[[#This Row],[SNETO]]</f>
        <v>2127.5999999999985</v>
      </c>
      <c r="Q626" s="41">
        <f>_xlfn.XLOOKUP(Tabla15[[#This Row],[CODIGO]],Tabla20[CODIGO],Tabla20[ADP])</f>
        <v>0</v>
      </c>
      <c r="R626" s="61" t="str">
        <f>_xlfn.XLOOKUP(Tabla15[[#This Row],[cedula]],EMPXSEXO[NODOC],EMPXSEXO[GENERO])</f>
        <v>M</v>
      </c>
      <c r="S626" s="61" t="e">
        <f>_xlfn.XLOOKUP(Tabla15[[#This Row],[nomdepto2]],Tabla21[LUGAR],Tabla21[CODLUGAR])</f>
        <v>#REF!</v>
      </c>
      <c r="T626">
        <v>105</v>
      </c>
    </row>
    <row r="627" spans="1:20">
      <c r="A627" s="61" t="s">
        <v>2463</v>
      </c>
      <c r="B627" s="61" t="s">
        <v>2699</v>
      </c>
      <c r="C627" s="61" t="s">
        <v>2493</v>
      </c>
      <c r="D627" s="61" t="str">
        <f>Tabla15[[#This Row],[cedula]]&amp;Tabla15[[#This Row],[prog]]&amp;LEFT(Tabla15[[#This Row],[TIPO]],3)</f>
        <v>4023018639301FIJ</v>
      </c>
      <c r="E627" s="61" t="e">
        <f>_xlfn.XLOOKUP(Tabla15[[#This Row],[CODIGO]],#REF!,#REF!,_xlfn.XLOOKUP(Tabla15[[#This Row],[CODIGO]],Tabla20[CODIGO],Tabla20[nombre],"BUSCAR"))</f>
        <v>#REF!</v>
      </c>
      <c r="F627" s="61" t="e">
        <f>_xlfn.XLOOKUP(Tabla15[[#This Row],[CODIGO]],#REF!,#REF!,_xlfn.XLOOKUP(Tabla15[[#This Row],[CODIGO]],Tabla20[CODIGO],Tabla20[cargo],"BUSCAR"))</f>
        <v>#REF!</v>
      </c>
      <c r="G627" s="110" t="e">
        <f>_xlfn.XLOOKUP(Tabla15[[#This Row],[cedula]],#REF!,#REF!,"X")</f>
        <v>#REF!</v>
      </c>
      <c r="H627" s="61" t="str">
        <f>_xlfn.XLOOKUP(Tabla15[[#This Row],[ctapresup]],TBLTIPO[cta],TBLTIPO[Tipo Empleado])</f>
        <v>FIJO</v>
      </c>
      <c r="I627" s="92">
        <f>_xlfn.XLOOKUP(Tabla15[[#This Row],[cedula]],TCARRERA[CEDULA],TCARRERA[CATEGORIA DEL SERVIDOR],0)</f>
        <v>0</v>
      </c>
      <c r="J6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7" s="61" t="e">
        <f>IF(ISTEXT(Tabla15[[#This Row],[CARRERA]]),Tabla15[[#This Row],[CARRERA]],Tabla15[[#This Row],[STATUS_01]])</f>
        <v>#REF!</v>
      </c>
      <c r="L627" s="78">
        <f>_xlfn.XLOOKUP(Tabla15[[#This Row],[CODIGO]],Tabla20[CODIGO],Tabla20[sbruto])</f>
        <v>36000</v>
      </c>
      <c r="M627" s="79">
        <f>_xlfn.XLOOKUP(Tabla15[[#This Row],[CODIGO]],Tabla20[CODIGO],Tabla20[Otros Descuentos])</f>
        <v>25</v>
      </c>
      <c r="N627" s="78">
        <f>_xlfn.XLOOKUP(Tabla15[[#This Row],[CODIGO]],Tabla20[CODIGO],Tabla20[sneto])</f>
        <v>33847.4</v>
      </c>
      <c r="O627" s="78" t="str">
        <f>_xlfn.XLOOKUP(Tabla15[[#This Row],[CODIGO]],Tabla20[CODIGO],Tabla20[PERIODO])</f>
        <v>08-2023</v>
      </c>
      <c r="P627" s="41">
        <f>Tabla15[[#This Row],[sbruto]]-SUM(Tabla15[[#This Row],[ISR]:[AFP]])-Tabla15[[#This Row],[SNETO]]</f>
        <v>2127.5999999999985</v>
      </c>
      <c r="Q627" s="41">
        <f>_xlfn.XLOOKUP(Tabla15[[#This Row],[CODIGO]],Tabla20[CODIGO],Tabla20[ADP])</f>
        <v>0</v>
      </c>
      <c r="R627" s="61" t="str">
        <f>_xlfn.XLOOKUP(Tabla15[[#This Row],[cedula]],EMPXSEXO[NODOC],EMPXSEXO[GENERO])</f>
        <v>M</v>
      </c>
      <c r="S627" s="61" t="e">
        <f>_xlfn.XLOOKUP(Tabla15[[#This Row],[nomdepto2]],Tabla21[LUGAR],Tabla21[CODLUGAR])</f>
        <v>#REF!</v>
      </c>
      <c r="T627">
        <v>124</v>
      </c>
    </row>
    <row r="628" spans="1:20" hidden="1">
      <c r="A628" s="61" t="s">
        <v>2462</v>
      </c>
      <c r="B628" s="61" t="s">
        <v>2828</v>
      </c>
      <c r="C628" s="61" t="s">
        <v>2493</v>
      </c>
      <c r="D628" s="61" t="str">
        <f>Tabla15[[#This Row],[cedula]]&amp;Tabla15[[#This Row],[prog]]&amp;LEFT(Tabla15[[#This Row],[TIPO]],3)</f>
        <v>4023102233201TEM</v>
      </c>
      <c r="E628" s="61" t="e">
        <f>_xlfn.XLOOKUP(Tabla15[[#This Row],[CODIGO]],#REF!,#REF!,_xlfn.XLOOKUP(Tabla15[[#This Row],[CODIGO]],Tabla20[CODIGO],Tabla20[nombre],"BUSCAR"))</f>
        <v>#REF!</v>
      </c>
      <c r="F628" s="61" t="e">
        <f>_xlfn.XLOOKUP(Tabla15[[#This Row],[CODIGO]],#REF!,#REF!,_xlfn.XLOOKUP(Tabla15[[#This Row],[CODIGO]],Tabla20[CODIGO],Tabla20[cargo],"BUSCAR"))</f>
        <v>#REF!</v>
      </c>
      <c r="G628" s="110" t="e">
        <f>_xlfn.XLOOKUP(Tabla15[[#This Row],[cedula]],#REF!,#REF!,"X")</f>
        <v>#REF!</v>
      </c>
      <c r="H628" s="61" t="str">
        <f>_xlfn.XLOOKUP(Tabla15[[#This Row],[ctapresup]],TBLTIPO[cta],TBLTIPO[Tipo Empleado])</f>
        <v>TEMPORALES</v>
      </c>
      <c r="I628" s="92">
        <f>_xlfn.XLOOKUP(Tabla15[[#This Row],[cedula]],TCARRERA[CEDULA],TCARRERA[CATEGORIA DEL SERVIDOR],0)</f>
        <v>0</v>
      </c>
      <c r="J6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8" s="61" t="e">
        <f>IF(ISTEXT(Tabla15[[#This Row],[CARRERA]]),Tabla15[[#This Row],[CARRERA]],Tabla15[[#This Row],[STATUS_01]])</f>
        <v>#REF!</v>
      </c>
      <c r="L628" s="78">
        <f>_xlfn.XLOOKUP(Tabla15[[#This Row],[CODIGO]],Tabla20[CODIGO],Tabla20[sbruto])</f>
        <v>35000</v>
      </c>
      <c r="M628" s="82">
        <f>_xlfn.XLOOKUP(Tabla15[[#This Row],[CODIGO]],Tabla20[CODIGO],Tabla20[Otros Descuentos])</f>
        <v>25</v>
      </c>
      <c r="N628" s="78">
        <f>_xlfn.XLOOKUP(Tabla15[[#This Row],[CODIGO]],Tabla20[CODIGO],Tabla20[sneto])</f>
        <v>32906.5</v>
      </c>
      <c r="O628" s="78" t="str">
        <f>_xlfn.XLOOKUP(Tabla15[[#This Row],[CODIGO]],Tabla20[CODIGO],Tabla20[PERIODO])</f>
        <v>08-2023</v>
      </c>
      <c r="P628" s="41">
        <f>Tabla15[[#This Row],[sbruto]]-SUM(Tabla15[[#This Row],[ISR]:[AFP]])-Tabla15[[#This Row],[SNETO]]</f>
        <v>2068.5</v>
      </c>
      <c r="Q628" s="41">
        <f>_xlfn.XLOOKUP(Tabla15[[#This Row],[CODIGO]],Tabla20[CODIGO],Tabla20[ADP])</f>
        <v>0</v>
      </c>
      <c r="R628" s="61" t="str">
        <f>_xlfn.XLOOKUP(Tabla15[[#This Row],[cedula]],EMPXSEXO[NODOC],EMPXSEXO[GENERO])</f>
        <v>F</v>
      </c>
      <c r="S628" s="61" t="e">
        <f>_xlfn.XLOOKUP(Tabla15[[#This Row],[nomdepto2]],Tabla21[LUGAR],Tabla21[CODLUGAR])</f>
        <v>#REF!</v>
      </c>
      <c r="T628">
        <v>942</v>
      </c>
    </row>
    <row r="629" spans="1:20">
      <c r="A629" s="61" t="s">
        <v>2463</v>
      </c>
      <c r="B629" s="61" t="s">
        <v>1913</v>
      </c>
      <c r="C629" s="61" t="s">
        <v>2493</v>
      </c>
      <c r="D629" s="61" t="str">
        <f>Tabla15[[#This Row],[cedula]]&amp;Tabla15[[#This Row],[prog]]&amp;LEFT(Tabla15[[#This Row],[TIPO]],3)</f>
        <v>2250068433101FIJ</v>
      </c>
      <c r="E629" s="61" t="e">
        <f>_xlfn.XLOOKUP(Tabla15[[#This Row],[CODIGO]],#REF!,#REF!,_xlfn.XLOOKUP(Tabla15[[#This Row],[CODIGO]],Tabla20[CODIGO],Tabla20[nombre],"BUSCAR"))</f>
        <v>#REF!</v>
      </c>
      <c r="F629" s="61" t="e">
        <f>_xlfn.XLOOKUP(Tabla15[[#This Row],[CODIGO]],#REF!,#REF!,_xlfn.XLOOKUP(Tabla15[[#This Row],[CODIGO]],Tabla20[CODIGO],Tabla20[cargo],"BUSCAR"))</f>
        <v>#REF!</v>
      </c>
      <c r="G629" s="110" t="e">
        <f>_xlfn.XLOOKUP(Tabla15[[#This Row],[cedula]],#REF!,#REF!,"X")</f>
        <v>#REF!</v>
      </c>
      <c r="H629" s="61" t="str">
        <f>_xlfn.XLOOKUP(Tabla15[[#This Row],[ctapresup]],TBLTIPO[cta],TBLTIPO[Tipo Empleado])</f>
        <v>FIJO</v>
      </c>
      <c r="I629" s="92">
        <f>_xlfn.XLOOKUP(Tabla15[[#This Row],[cedula]],TCARRERA[CEDULA],TCARRERA[CATEGORIA DEL SERVIDOR],0)</f>
        <v>0</v>
      </c>
      <c r="J6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29" s="61" t="e">
        <f>IF(ISTEXT(Tabla15[[#This Row],[CARRERA]]),Tabla15[[#This Row],[CARRERA]],Tabla15[[#This Row],[STATUS_01]])</f>
        <v>#REF!</v>
      </c>
      <c r="L629" s="78">
        <f>_xlfn.XLOOKUP(Tabla15[[#This Row],[CODIGO]],Tabla20[CODIGO],Tabla20[sbruto])</f>
        <v>35000</v>
      </c>
      <c r="M629" s="82">
        <f>_xlfn.XLOOKUP(Tabla15[[#This Row],[CODIGO]],Tabla20[CODIGO],Tabla20[Otros Descuentos])</f>
        <v>25</v>
      </c>
      <c r="N629" s="78">
        <f>_xlfn.XLOOKUP(Tabla15[[#This Row],[CODIGO]],Tabla20[CODIGO],Tabla20[sneto])</f>
        <v>32906.5</v>
      </c>
      <c r="O629" s="78" t="str">
        <f>_xlfn.XLOOKUP(Tabla15[[#This Row],[CODIGO]],Tabla20[CODIGO],Tabla20[PERIODO])</f>
        <v>08-2023</v>
      </c>
      <c r="P629" s="41">
        <f>Tabla15[[#This Row],[sbruto]]-SUM(Tabla15[[#This Row],[ISR]:[AFP]])-Tabla15[[#This Row],[SNETO]]</f>
        <v>2068.5</v>
      </c>
      <c r="Q629" s="41">
        <f>_xlfn.XLOOKUP(Tabla15[[#This Row],[CODIGO]],Tabla20[CODIGO],Tabla20[ADP])</f>
        <v>0</v>
      </c>
      <c r="R629" s="61" t="str">
        <f>_xlfn.XLOOKUP(Tabla15[[#This Row],[cedula]],EMPXSEXO[NODOC],EMPXSEXO[GENERO])</f>
        <v>F</v>
      </c>
      <c r="S629" s="61" t="e">
        <f>_xlfn.XLOOKUP(Tabla15[[#This Row],[nomdepto2]],Tabla21[LUGAR],Tabla21[CODLUGAR])</f>
        <v>#REF!</v>
      </c>
      <c r="T629">
        <v>368</v>
      </c>
    </row>
    <row r="630" spans="1:20">
      <c r="A630" s="61" t="s">
        <v>2463</v>
      </c>
      <c r="B630" s="61" t="s">
        <v>3342</v>
      </c>
      <c r="C630" s="61" t="s">
        <v>2493</v>
      </c>
      <c r="D630" s="61" t="str">
        <f>Tabla15[[#This Row],[cedula]]&amp;Tabla15[[#This Row],[prog]]&amp;LEFT(Tabla15[[#This Row],[TIPO]],3)</f>
        <v>0011415683901FIJ</v>
      </c>
      <c r="E630" s="61" t="e">
        <f>_xlfn.XLOOKUP(Tabla15[[#This Row],[CODIGO]],#REF!,#REF!,_xlfn.XLOOKUP(Tabla15[[#This Row],[CODIGO]],Tabla20[CODIGO],Tabla20[nombre],"BUSCAR"))</f>
        <v>#REF!</v>
      </c>
      <c r="F630" s="61" t="e">
        <f>_xlfn.XLOOKUP(Tabla15[[#This Row],[CODIGO]],#REF!,#REF!,_xlfn.XLOOKUP(Tabla15[[#This Row],[CODIGO]],Tabla20[CODIGO],Tabla20[cargo],"BUSCAR"))</f>
        <v>#REF!</v>
      </c>
      <c r="G630" s="110" t="e">
        <f>_xlfn.XLOOKUP(Tabla15[[#This Row],[cedula]],#REF!,#REF!,"X")</f>
        <v>#REF!</v>
      </c>
      <c r="H630" s="61" t="str">
        <f>_xlfn.XLOOKUP(Tabla15[[#This Row],[ctapresup]],TBLTIPO[cta],TBLTIPO[Tipo Empleado])</f>
        <v>FIJO</v>
      </c>
      <c r="I630" s="92">
        <f>_xlfn.XLOOKUP(Tabla15[[#This Row],[cedula]],TCARRERA[CEDULA],TCARRERA[CATEGORIA DEL SERVIDOR],0)</f>
        <v>0</v>
      </c>
      <c r="J6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30" s="61" t="e">
        <f>IF(ISTEXT(Tabla15[[#This Row],[CARRERA]]),Tabla15[[#This Row],[CARRERA]],Tabla15[[#This Row],[STATUS_01]])</f>
        <v>#REF!</v>
      </c>
      <c r="L630" s="78">
        <f>_xlfn.XLOOKUP(Tabla15[[#This Row],[CODIGO]],Tabla20[CODIGO],Tabla20[sbruto])</f>
        <v>35000</v>
      </c>
      <c r="M630" s="82">
        <f>_xlfn.XLOOKUP(Tabla15[[#This Row],[CODIGO]],Tabla20[CODIGO],Tabla20[Otros Descuentos])</f>
        <v>25</v>
      </c>
      <c r="N630" s="78">
        <f>_xlfn.XLOOKUP(Tabla15[[#This Row],[CODIGO]],Tabla20[CODIGO],Tabla20[sneto])</f>
        <v>32906.5</v>
      </c>
      <c r="O630" s="78" t="str">
        <f>_xlfn.XLOOKUP(Tabla15[[#This Row],[CODIGO]],Tabla20[CODIGO],Tabla20[PERIODO])</f>
        <v>08-2023</v>
      </c>
      <c r="P630" s="41">
        <f>Tabla15[[#This Row],[sbruto]]-SUM(Tabla15[[#This Row],[ISR]:[AFP]])-Tabla15[[#This Row],[SNETO]]</f>
        <v>2068.5</v>
      </c>
      <c r="Q630" s="41">
        <f>_xlfn.XLOOKUP(Tabla15[[#This Row],[CODIGO]],Tabla20[CODIGO],Tabla20[ADP])</f>
        <v>0</v>
      </c>
      <c r="R630" s="61" t="str">
        <f>_xlfn.XLOOKUP(Tabla15[[#This Row],[cedula]],EMPXSEXO[NODOC],EMPXSEXO[GENERO])</f>
        <v>F</v>
      </c>
      <c r="S630" s="61" t="e">
        <f>_xlfn.XLOOKUP(Tabla15[[#This Row],[nomdepto2]],Tabla21[LUGAR],Tabla21[CODLUGAR])</f>
        <v>#REF!</v>
      </c>
      <c r="T630">
        <v>2</v>
      </c>
    </row>
    <row r="631" spans="1:20">
      <c r="A631" s="61" t="s">
        <v>2463</v>
      </c>
      <c r="B631" s="61" t="s">
        <v>1786</v>
      </c>
      <c r="C631" s="61" t="s">
        <v>2493</v>
      </c>
      <c r="D631" s="61" t="str">
        <f>Tabla15[[#This Row],[cedula]]&amp;Tabla15[[#This Row],[prog]]&amp;LEFT(Tabla15[[#This Row],[TIPO]],3)</f>
        <v>0011687104701FIJ</v>
      </c>
      <c r="E631" s="61" t="e">
        <f>_xlfn.XLOOKUP(Tabla15[[#This Row],[CODIGO]],#REF!,#REF!,_xlfn.XLOOKUP(Tabla15[[#This Row],[CODIGO]],Tabla20[CODIGO],Tabla20[nombre],"BUSCAR"))</f>
        <v>#REF!</v>
      </c>
      <c r="F631" s="61" t="e">
        <f>_xlfn.XLOOKUP(Tabla15[[#This Row],[CODIGO]],#REF!,#REF!,_xlfn.XLOOKUP(Tabla15[[#This Row],[CODIGO]],Tabla20[CODIGO],Tabla20[cargo],"BUSCAR"))</f>
        <v>#REF!</v>
      </c>
      <c r="G631" s="110" t="e">
        <f>_xlfn.XLOOKUP(Tabla15[[#This Row],[cedula]],#REF!,#REF!,"X")</f>
        <v>#REF!</v>
      </c>
      <c r="H631" s="61" t="str">
        <f>_xlfn.XLOOKUP(Tabla15[[#This Row],[ctapresup]],TBLTIPO[cta],TBLTIPO[Tipo Empleado])</f>
        <v>FIJO</v>
      </c>
      <c r="I631" s="92">
        <f>_xlfn.XLOOKUP(Tabla15[[#This Row],[cedula]],TCARRERA[CEDULA],TCARRERA[CATEGORIA DEL SERVIDOR],0)</f>
        <v>0</v>
      </c>
      <c r="J6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31" s="61" t="e">
        <f>IF(ISTEXT(Tabla15[[#This Row],[CARRERA]]),Tabla15[[#This Row],[CARRERA]],Tabla15[[#This Row],[STATUS_01]])</f>
        <v>#REF!</v>
      </c>
      <c r="L631" s="78">
        <f>_xlfn.XLOOKUP(Tabla15[[#This Row],[CODIGO]],Tabla20[CODIGO],Tabla20[sbruto])</f>
        <v>35000</v>
      </c>
      <c r="M631" s="82">
        <f>_xlfn.XLOOKUP(Tabla15[[#This Row],[CODIGO]],Tabla20[CODIGO],Tabla20[Otros Descuentos])</f>
        <v>3487.32</v>
      </c>
      <c r="N631" s="78">
        <f>_xlfn.XLOOKUP(Tabla15[[#This Row],[CODIGO]],Tabla20[CODIGO],Tabla20[sneto])</f>
        <v>29444.18</v>
      </c>
      <c r="O631" s="78" t="str">
        <f>_xlfn.XLOOKUP(Tabla15[[#This Row],[CODIGO]],Tabla20[CODIGO],Tabla20[PERIODO])</f>
        <v>08-2023</v>
      </c>
      <c r="P631" s="41">
        <f>Tabla15[[#This Row],[sbruto]]-SUM(Tabla15[[#This Row],[ISR]:[AFP]])-Tabla15[[#This Row],[SNETO]]</f>
        <v>2068.5</v>
      </c>
      <c r="Q631" s="41">
        <f>_xlfn.XLOOKUP(Tabla15[[#This Row],[CODIGO]],Tabla20[CODIGO],Tabla20[ADP])</f>
        <v>0</v>
      </c>
      <c r="R631" s="61" t="str">
        <f>_xlfn.XLOOKUP(Tabla15[[#This Row],[cedula]],EMPXSEXO[NODOC],EMPXSEXO[GENERO])</f>
        <v>F</v>
      </c>
      <c r="S631" s="61" t="e">
        <f>_xlfn.XLOOKUP(Tabla15[[#This Row],[nomdepto2]],Tabla21[LUGAR],Tabla21[CODLUGAR])</f>
        <v>#REF!</v>
      </c>
      <c r="T631">
        <v>160</v>
      </c>
    </row>
    <row r="632" spans="1:20">
      <c r="A632" s="61" t="s">
        <v>2463</v>
      </c>
      <c r="B632" s="61" t="s">
        <v>1823</v>
      </c>
      <c r="C632" s="61" t="s">
        <v>2493</v>
      </c>
      <c r="D632" s="61" t="str">
        <f>Tabla15[[#This Row],[cedula]]&amp;Tabla15[[#This Row],[prog]]&amp;LEFT(Tabla15[[#This Row],[TIPO]],3)</f>
        <v>0730012313501FIJ</v>
      </c>
      <c r="E632" s="61" t="e">
        <f>_xlfn.XLOOKUP(Tabla15[[#This Row],[CODIGO]],#REF!,#REF!,_xlfn.XLOOKUP(Tabla15[[#This Row],[CODIGO]],Tabla20[CODIGO],Tabla20[nombre],"BUSCAR"))</f>
        <v>#REF!</v>
      </c>
      <c r="F632" s="61" t="e">
        <f>_xlfn.XLOOKUP(Tabla15[[#This Row],[CODIGO]],#REF!,#REF!,_xlfn.XLOOKUP(Tabla15[[#This Row],[CODIGO]],Tabla20[CODIGO],Tabla20[cargo],"BUSCAR"))</f>
        <v>#REF!</v>
      </c>
      <c r="G632" s="110" t="e">
        <f>_xlfn.XLOOKUP(Tabla15[[#This Row],[cedula]],#REF!,#REF!,"X")</f>
        <v>#REF!</v>
      </c>
      <c r="H632" s="61" t="str">
        <f>_xlfn.XLOOKUP(Tabla15[[#This Row],[ctapresup]],TBLTIPO[cta],TBLTIPO[Tipo Empleado])</f>
        <v>FIJO</v>
      </c>
      <c r="I632" s="92">
        <f>_xlfn.XLOOKUP(Tabla15[[#This Row],[cedula]],TCARRERA[CEDULA],TCARRERA[CATEGORIA DEL SERVIDOR],0)</f>
        <v>0</v>
      </c>
      <c r="J6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32" s="61" t="e">
        <f>IF(ISTEXT(Tabla15[[#This Row],[CARRERA]]),Tabla15[[#This Row],[CARRERA]],Tabla15[[#This Row],[STATUS_01]])</f>
        <v>#REF!</v>
      </c>
      <c r="L632" s="78">
        <f>_xlfn.XLOOKUP(Tabla15[[#This Row],[CODIGO]],Tabla20[CODIGO],Tabla20[sbruto])</f>
        <v>35000</v>
      </c>
      <c r="M632" s="79">
        <f>_xlfn.XLOOKUP(Tabla15[[#This Row],[CODIGO]],Tabla20[CODIGO],Tabla20[Otros Descuentos])</f>
        <v>325</v>
      </c>
      <c r="N632" s="78">
        <f>_xlfn.XLOOKUP(Tabla15[[#This Row],[CODIGO]],Tabla20[CODIGO],Tabla20[sneto])</f>
        <v>32606.5</v>
      </c>
      <c r="O632" s="78" t="str">
        <f>_xlfn.XLOOKUP(Tabla15[[#This Row],[CODIGO]],Tabla20[CODIGO],Tabla20[PERIODO])</f>
        <v>08-2023</v>
      </c>
      <c r="P632" s="41">
        <f>Tabla15[[#This Row],[sbruto]]-SUM(Tabla15[[#This Row],[ISR]:[AFP]])-Tabla15[[#This Row],[SNETO]]</f>
        <v>2068.5</v>
      </c>
      <c r="Q632" s="41">
        <f>_xlfn.XLOOKUP(Tabla15[[#This Row],[CODIGO]],Tabla20[CODIGO],Tabla20[ADP])</f>
        <v>0</v>
      </c>
      <c r="R632" s="61" t="str">
        <f>_xlfn.XLOOKUP(Tabla15[[#This Row],[cedula]],EMPXSEXO[NODOC],EMPXSEXO[GENERO])</f>
        <v>M</v>
      </c>
      <c r="S632" s="61" t="e">
        <f>_xlfn.XLOOKUP(Tabla15[[#This Row],[nomdepto2]],Tabla21[LUGAR],Tabla21[CODLUGAR])</f>
        <v>#REF!</v>
      </c>
      <c r="T632">
        <v>215</v>
      </c>
    </row>
    <row r="633" spans="1:20">
      <c r="A633" s="61" t="s">
        <v>2463</v>
      </c>
      <c r="B633" s="61" t="s">
        <v>3016</v>
      </c>
      <c r="C633" s="61" t="s">
        <v>2493</v>
      </c>
      <c r="D633" s="61" t="str">
        <f>Tabla15[[#This Row],[cedula]]&amp;Tabla15[[#This Row],[prog]]&amp;LEFT(Tabla15[[#This Row],[TIPO]],3)</f>
        <v>0011845884301FIJ</v>
      </c>
      <c r="E633" s="61" t="e">
        <f>_xlfn.XLOOKUP(Tabla15[[#This Row],[CODIGO]],#REF!,#REF!,_xlfn.XLOOKUP(Tabla15[[#This Row],[CODIGO]],Tabla20[CODIGO],Tabla20[nombre],"BUSCAR"))</f>
        <v>#REF!</v>
      </c>
      <c r="F633" s="61" t="e">
        <f>_xlfn.XLOOKUP(Tabla15[[#This Row],[CODIGO]],#REF!,#REF!,_xlfn.XLOOKUP(Tabla15[[#This Row],[CODIGO]],Tabla20[CODIGO],Tabla20[cargo],"BUSCAR"))</f>
        <v>#REF!</v>
      </c>
      <c r="G633" s="110" t="e">
        <f>_xlfn.XLOOKUP(Tabla15[[#This Row],[cedula]],#REF!,#REF!,"X")</f>
        <v>#REF!</v>
      </c>
      <c r="H633" s="61" t="str">
        <f>_xlfn.XLOOKUP(Tabla15[[#This Row],[ctapresup]],TBLTIPO[cta],TBLTIPO[Tipo Empleado])</f>
        <v>FIJO</v>
      </c>
      <c r="I633" s="92">
        <f>_xlfn.XLOOKUP(Tabla15[[#This Row],[cedula]],TCARRERA[CEDULA],TCARRERA[CATEGORIA DEL SERVIDOR],0)</f>
        <v>0</v>
      </c>
      <c r="J6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33" s="61" t="e">
        <f>IF(ISTEXT(Tabla15[[#This Row],[CARRERA]]),Tabla15[[#This Row],[CARRERA]],Tabla15[[#This Row],[STATUS_01]])</f>
        <v>#REF!</v>
      </c>
      <c r="L633" s="78">
        <f>_xlfn.XLOOKUP(Tabla15[[#This Row],[CODIGO]],Tabla20[CODIGO],Tabla20[sbruto])</f>
        <v>35000</v>
      </c>
      <c r="M633" s="82">
        <f>_xlfn.XLOOKUP(Tabla15[[#This Row],[CODIGO]],Tabla20[CODIGO],Tabla20[Otros Descuentos])</f>
        <v>25</v>
      </c>
      <c r="N633" s="78">
        <f>_xlfn.XLOOKUP(Tabla15[[#This Row],[CODIGO]],Tabla20[CODIGO],Tabla20[sneto])</f>
        <v>32906.5</v>
      </c>
      <c r="O633" s="78" t="str">
        <f>_xlfn.XLOOKUP(Tabla15[[#This Row],[CODIGO]],Tabla20[CODIGO],Tabla20[PERIODO])</f>
        <v>08-2023</v>
      </c>
      <c r="P633" s="41">
        <f>Tabla15[[#This Row],[sbruto]]-SUM(Tabla15[[#This Row],[ISR]:[AFP]])-Tabla15[[#This Row],[SNETO]]</f>
        <v>2068.5</v>
      </c>
      <c r="Q633" s="41">
        <f>_xlfn.XLOOKUP(Tabla15[[#This Row],[CODIGO]],Tabla20[CODIGO],Tabla20[ADP])</f>
        <v>0</v>
      </c>
      <c r="R633" s="61" t="str">
        <f>_xlfn.XLOOKUP(Tabla15[[#This Row],[cedula]],EMPXSEXO[NODOC],EMPXSEXO[GENERO])</f>
        <v>F</v>
      </c>
      <c r="S633" s="61" t="e">
        <f>_xlfn.XLOOKUP(Tabla15[[#This Row],[nomdepto2]],Tabla21[LUGAR],Tabla21[CODLUGAR])</f>
        <v>#REF!</v>
      </c>
      <c r="T633">
        <v>287</v>
      </c>
    </row>
    <row r="634" spans="1:20">
      <c r="A634" s="61" t="s">
        <v>2463</v>
      </c>
      <c r="B634" s="61" t="s">
        <v>1862</v>
      </c>
      <c r="C634" s="61" t="s">
        <v>2493</v>
      </c>
      <c r="D634" s="61" t="str">
        <f>Tabla15[[#This Row],[cedula]]&amp;Tabla15[[#This Row],[prog]]&amp;LEFT(Tabla15[[#This Row],[TIPO]],3)</f>
        <v>0260074570301FIJ</v>
      </c>
      <c r="E634" s="61" t="e">
        <f>_xlfn.XLOOKUP(Tabla15[[#This Row],[CODIGO]],#REF!,#REF!,_xlfn.XLOOKUP(Tabla15[[#This Row],[CODIGO]],Tabla20[CODIGO],Tabla20[nombre],"BUSCAR"))</f>
        <v>#REF!</v>
      </c>
      <c r="F634" s="61" t="e">
        <f>_xlfn.XLOOKUP(Tabla15[[#This Row],[CODIGO]],#REF!,#REF!,_xlfn.XLOOKUP(Tabla15[[#This Row],[CODIGO]],Tabla20[CODIGO],Tabla20[cargo],"BUSCAR"))</f>
        <v>#REF!</v>
      </c>
      <c r="G634" s="110" t="e">
        <f>_xlfn.XLOOKUP(Tabla15[[#This Row],[cedula]],#REF!,#REF!,"X")</f>
        <v>#REF!</v>
      </c>
      <c r="H634" s="61" t="str">
        <f>_xlfn.XLOOKUP(Tabla15[[#This Row],[ctapresup]],TBLTIPO[cta],TBLTIPO[Tipo Empleado])</f>
        <v>FIJO</v>
      </c>
      <c r="I634" s="92">
        <f>_xlfn.XLOOKUP(Tabla15[[#This Row],[cedula]],TCARRERA[CEDULA],TCARRERA[CATEGORIA DEL SERVIDOR],0)</f>
        <v>0</v>
      </c>
      <c r="J6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34" s="61" t="e">
        <f>IF(ISTEXT(Tabla15[[#This Row],[CARRERA]]),Tabla15[[#This Row],[CARRERA]],Tabla15[[#This Row],[STATUS_01]])</f>
        <v>#REF!</v>
      </c>
      <c r="L634" s="78">
        <f>_xlfn.XLOOKUP(Tabla15[[#This Row],[CODIGO]],Tabla20[CODIGO],Tabla20[sbruto])</f>
        <v>35000</v>
      </c>
      <c r="M634" s="79">
        <f>_xlfn.XLOOKUP(Tabla15[[#This Row],[CODIGO]],Tabla20[CODIGO],Tabla20[Otros Descuentos])</f>
        <v>25</v>
      </c>
      <c r="N634" s="78">
        <f>_xlfn.XLOOKUP(Tabla15[[#This Row],[CODIGO]],Tabla20[CODIGO],Tabla20[sneto])</f>
        <v>32906.5</v>
      </c>
      <c r="O634" s="78" t="str">
        <f>_xlfn.XLOOKUP(Tabla15[[#This Row],[CODIGO]],Tabla20[CODIGO],Tabla20[PERIODO])</f>
        <v>08-2023</v>
      </c>
      <c r="P634" s="41">
        <f>Tabla15[[#This Row],[sbruto]]-SUM(Tabla15[[#This Row],[ISR]:[AFP]])-Tabla15[[#This Row],[SNETO]]</f>
        <v>2068.5</v>
      </c>
      <c r="Q634" s="41">
        <f>_xlfn.XLOOKUP(Tabla15[[#This Row],[CODIGO]],Tabla20[CODIGO],Tabla20[ADP])</f>
        <v>0</v>
      </c>
      <c r="R634" s="61" t="str">
        <f>_xlfn.XLOOKUP(Tabla15[[#This Row],[cedula]],EMPXSEXO[NODOC],EMPXSEXO[GENERO])</f>
        <v>F</v>
      </c>
      <c r="S634" s="61" t="e">
        <f>_xlfn.XLOOKUP(Tabla15[[#This Row],[nomdepto2]],Tabla21[LUGAR],Tabla21[CODLUGAR])</f>
        <v>#REF!</v>
      </c>
      <c r="T634">
        <v>292</v>
      </c>
    </row>
    <row r="635" spans="1:20">
      <c r="A635" s="61" t="s">
        <v>2463</v>
      </c>
      <c r="B635" s="61" t="s">
        <v>1791</v>
      </c>
      <c r="C635" s="61" t="s">
        <v>2493</v>
      </c>
      <c r="D635" s="61" t="str">
        <f>Tabla15[[#This Row],[cedula]]&amp;Tabla15[[#This Row],[prog]]&amp;LEFT(Tabla15[[#This Row],[TIPO]],3)</f>
        <v>0010824141501FIJ</v>
      </c>
      <c r="E635" s="61" t="e">
        <f>_xlfn.XLOOKUP(Tabla15[[#This Row],[CODIGO]],#REF!,#REF!,_xlfn.XLOOKUP(Tabla15[[#This Row],[CODIGO]],Tabla20[CODIGO],Tabla20[nombre],"BUSCAR"))</f>
        <v>#REF!</v>
      </c>
      <c r="F635" s="61" t="e">
        <f>_xlfn.XLOOKUP(Tabla15[[#This Row],[CODIGO]],#REF!,#REF!,_xlfn.XLOOKUP(Tabla15[[#This Row],[CODIGO]],Tabla20[CODIGO],Tabla20[cargo],"BUSCAR"))</f>
        <v>#REF!</v>
      </c>
      <c r="G635" s="110" t="e">
        <f>_xlfn.XLOOKUP(Tabla15[[#This Row],[cedula]],#REF!,#REF!,"X")</f>
        <v>#REF!</v>
      </c>
      <c r="H635" s="61" t="str">
        <f>_xlfn.XLOOKUP(Tabla15[[#This Row],[ctapresup]],TBLTIPO[cta],TBLTIPO[Tipo Empleado])</f>
        <v>FIJO</v>
      </c>
      <c r="I635" s="92">
        <f>_xlfn.XLOOKUP(Tabla15[[#This Row],[cedula]],TCARRERA[CEDULA],TCARRERA[CATEGORIA DEL SERVIDOR],0)</f>
        <v>0</v>
      </c>
      <c r="J6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35" s="61" t="e">
        <f>IF(ISTEXT(Tabla15[[#This Row],[CARRERA]]),Tabla15[[#This Row],[CARRERA]],Tabla15[[#This Row],[STATUS_01]])</f>
        <v>#REF!</v>
      </c>
      <c r="L635" s="78">
        <f>_xlfn.XLOOKUP(Tabla15[[#This Row],[CODIGO]],Tabla20[CODIGO],Tabla20[sbruto])</f>
        <v>31500</v>
      </c>
      <c r="M635" s="82">
        <f>_xlfn.XLOOKUP(Tabla15[[#This Row],[CODIGO]],Tabla20[CODIGO],Tabla20[Otros Descuentos])</f>
        <v>7917.23</v>
      </c>
      <c r="N635" s="78">
        <f>_xlfn.XLOOKUP(Tabla15[[#This Row],[CODIGO]],Tabla20[CODIGO],Tabla20[sneto])</f>
        <v>21721.119999999999</v>
      </c>
      <c r="O635" s="78" t="str">
        <f>_xlfn.XLOOKUP(Tabla15[[#This Row],[CODIGO]],Tabla20[CODIGO],Tabla20[PERIODO])</f>
        <v>08-2023</v>
      </c>
      <c r="P635" s="41">
        <f>Tabla15[[#This Row],[sbruto]]-SUM(Tabla15[[#This Row],[ISR]:[AFP]])-Tabla15[[#This Row],[SNETO]]</f>
        <v>1861.6500000000015</v>
      </c>
      <c r="Q635" s="41">
        <f>_xlfn.XLOOKUP(Tabla15[[#This Row],[CODIGO]],Tabla20[CODIGO],Tabla20[ADP])</f>
        <v>0</v>
      </c>
      <c r="R635" s="61" t="str">
        <f>_xlfn.XLOOKUP(Tabla15[[#This Row],[cedula]],EMPXSEXO[NODOC],EMPXSEXO[GENERO])</f>
        <v>M</v>
      </c>
      <c r="S635" s="61" t="e">
        <f>_xlfn.XLOOKUP(Tabla15[[#This Row],[nomdepto2]],Tabla21[LUGAR],Tabla21[CODLUGAR])</f>
        <v>#REF!</v>
      </c>
      <c r="T635">
        <v>165</v>
      </c>
    </row>
    <row r="636" spans="1:20">
      <c r="A636" s="61" t="s">
        <v>2463</v>
      </c>
      <c r="B636" s="61" t="s">
        <v>1884</v>
      </c>
      <c r="C636" s="61" t="s">
        <v>2493</v>
      </c>
      <c r="D636" s="61" t="str">
        <f>Tabla15[[#This Row],[cedula]]&amp;Tabla15[[#This Row],[prog]]&amp;LEFT(Tabla15[[#This Row],[TIPO]],3)</f>
        <v>4022355915001FIJ</v>
      </c>
      <c r="E636" s="61" t="e">
        <f>_xlfn.XLOOKUP(Tabla15[[#This Row],[CODIGO]],#REF!,#REF!,_xlfn.XLOOKUP(Tabla15[[#This Row],[CODIGO]],Tabla20[CODIGO],Tabla20[nombre],"BUSCAR"))</f>
        <v>#REF!</v>
      </c>
      <c r="F636" s="61" t="e">
        <f>_xlfn.XLOOKUP(Tabla15[[#This Row],[CODIGO]],#REF!,#REF!,_xlfn.XLOOKUP(Tabla15[[#This Row],[CODIGO]],Tabla20[CODIGO],Tabla20[cargo],"BUSCAR"))</f>
        <v>#REF!</v>
      </c>
      <c r="G636" s="110" t="e">
        <f>_xlfn.XLOOKUP(Tabla15[[#This Row],[cedula]],#REF!,#REF!,"X")</f>
        <v>#REF!</v>
      </c>
      <c r="H636" s="61" t="str">
        <f>_xlfn.XLOOKUP(Tabla15[[#This Row],[ctapresup]],TBLTIPO[cta],TBLTIPO[Tipo Empleado])</f>
        <v>FIJO</v>
      </c>
      <c r="I636" s="92">
        <f>_xlfn.XLOOKUP(Tabla15[[#This Row],[cedula]],TCARRERA[CEDULA],TCARRERA[CATEGORIA DEL SERVIDOR],0)</f>
        <v>0</v>
      </c>
      <c r="J6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36" s="61" t="e">
        <f>IF(ISTEXT(Tabla15[[#This Row],[CARRERA]]),Tabla15[[#This Row],[CARRERA]],Tabla15[[#This Row],[STATUS_01]])</f>
        <v>#REF!</v>
      </c>
      <c r="L636" s="78">
        <f>_xlfn.XLOOKUP(Tabla15[[#This Row],[CODIGO]],Tabla20[CODIGO],Tabla20[sbruto])</f>
        <v>31500</v>
      </c>
      <c r="M636" s="81">
        <f>_xlfn.XLOOKUP(Tabla15[[#This Row],[CODIGO]],Tabla20[CODIGO],Tabla20[Otros Descuentos])</f>
        <v>25</v>
      </c>
      <c r="N636" s="78">
        <f>_xlfn.XLOOKUP(Tabla15[[#This Row],[CODIGO]],Tabla20[CODIGO],Tabla20[sneto])</f>
        <v>29613.35</v>
      </c>
      <c r="O636" s="78" t="str">
        <f>_xlfn.XLOOKUP(Tabla15[[#This Row],[CODIGO]],Tabla20[CODIGO],Tabla20[PERIODO])</f>
        <v>08-2023</v>
      </c>
      <c r="P636" s="41">
        <f>Tabla15[[#This Row],[sbruto]]-SUM(Tabla15[[#This Row],[ISR]:[AFP]])-Tabla15[[#This Row],[SNETO]]</f>
        <v>1861.6500000000015</v>
      </c>
      <c r="Q636" s="41">
        <f>_xlfn.XLOOKUP(Tabla15[[#This Row],[CODIGO]],Tabla20[CODIGO],Tabla20[ADP])</f>
        <v>0</v>
      </c>
      <c r="R636" s="61" t="str">
        <f>_xlfn.XLOOKUP(Tabla15[[#This Row],[cedula]],EMPXSEXO[NODOC],EMPXSEXO[GENERO])</f>
        <v>M</v>
      </c>
      <c r="S636" s="61" t="e">
        <f>_xlfn.XLOOKUP(Tabla15[[#This Row],[nomdepto2]],Tabla21[LUGAR],Tabla21[CODLUGAR])</f>
        <v>#REF!</v>
      </c>
      <c r="T636">
        <v>334</v>
      </c>
    </row>
    <row r="637" spans="1:20" hidden="1">
      <c r="A637" s="61" t="s">
        <v>2462</v>
      </c>
      <c r="B637" s="61" t="s">
        <v>3143</v>
      </c>
      <c r="C637" s="61" t="s">
        <v>2493</v>
      </c>
      <c r="D637" s="61" t="str">
        <f>Tabla15[[#This Row],[cedula]]&amp;Tabla15[[#This Row],[prog]]&amp;LEFT(Tabla15[[#This Row],[TIPO]],3)</f>
        <v>0011091916401TEM</v>
      </c>
      <c r="E637" s="61" t="e">
        <f>_xlfn.XLOOKUP(Tabla15[[#This Row],[CODIGO]],#REF!,#REF!,_xlfn.XLOOKUP(Tabla15[[#This Row],[CODIGO]],Tabla20[CODIGO],Tabla20[nombre],"BUSCAR"))</f>
        <v>#REF!</v>
      </c>
      <c r="F637" s="61" t="e">
        <f>_xlfn.XLOOKUP(Tabla15[[#This Row],[CODIGO]],#REF!,#REF!,_xlfn.XLOOKUP(Tabla15[[#This Row],[CODIGO]],Tabla20[CODIGO],Tabla20[cargo],"BUSCAR"))</f>
        <v>#REF!</v>
      </c>
      <c r="G637" s="110" t="e">
        <f>_xlfn.XLOOKUP(Tabla15[[#This Row],[cedula]],#REF!,#REF!,"X")</f>
        <v>#REF!</v>
      </c>
      <c r="H637" s="61" t="str">
        <f>_xlfn.XLOOKUP(Tabla15[[#This Row],[ctapresup]],TBLTIPO[cta],TBLTIPO[Tipo Empleado])</f>
        <v>TEMPORALES</v>
      </c>
      <c r="I637" s="92">
        <f>_xlfn.XLOOKUP(Tabla15[[#This Row],[cedula]],TCARRERA[CEDULA],TCARRERA[CATEGORIA DEL SERVIDOR],0)</f>
        <v>0</v>
      </c>
      <c r="J6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37" s="61" t="e">
        <f>IF(ISTEXT(Tabla15[[#This Row],[CARRERA]]),Tabla15[[#This Row],[CARRERA]],Tabla15[[#This Row],[STATUS_01]])</f>
        <v>#REF!</v>
      </c>
      <c r="L637" s="78">
        <f>_xlfn.XLOOKUP(Tabla15[[#This Row],[CODIGO]],Tabla20[CODIGO],Tabla20[sbruto])</f>
        <v>30000</v>
      </c>
      <c r="M637" s="82">
        <f>_xlfn.XLOOKUP(Tabla15[[#This Row],[CODIGO]],Tabla20[CODIGO],Tabla20[Otros Descuentos])</f>
        <v>25</v>
      </c>
      <c r="N637" s="78">
        <f>_xlfn.XLOOKUP(Tabla15[[#This Row],[CODIGO]],Tabla20[CODIGO],Tabla20[sneto])</f>
        <v>28202</v>
      </c>
      <c r="O637" s="78" t="str">
        <f>_xlfn.XLOOKUP(Tabla15[[#This Row],[CODIGO]],Tabla20[CODIGO],Tabla20[PERIODO])</f>
        <v>08-2023</v>
      </c>
      <c r="P637" s="41">
        <f>Tabla15[[#This Row],[sbruto]]-SUM(Tabla15[[#This Row],[ISR]:[AFP]])-Tabla15[[#This Row],[SNETO]]</f>
        <v>1773</v>
      </c>
      <c r="Q637" s="41">
        <f>_xlfn.XLOOKUP(Tabla15[[#This Row],[CODIGO]],Tabla20[CODIGO],Tabla20[ADP])</f>
        <v>0</v>
      </c>
      <c r="R637" s="61" t="str">
        <f>_xlfn.XLOOKUP(Tabla15[[#This Row],[cedula]],EMPXSEXO[NODOC],EMPXSEXO[GENERO])</f>
        <v>M</v>
      </c>
      <c r="S637" s="61" t="e">
        <f>_xlfn.XLOOKUP(Tabla15[[#This Row],[nomdepto2]],Tabla21[LUGAR],Tabla21[CODLUGAR])</f>
        <v>#REF!</v>
      </c>
      <c r="T637">
        <v>1082</v>
      </c>
    </row>
    <row r="638" spans="1:20">
      <c r="A638" s="61" t="s">
        <v>2463</v>
      </c>
      <c r="B638" s="61" t="s">
        <v>1821</v>
      </c>
      <c r="C638" s="61" t="s">
        <v>2493</v>
      </c>
      <c r="D638" s="61" t="str">
        <f>Tabla15[[#This Row],[cedula]]&amp;Tabla15[[#This Row],[prog]]&amp;LEFT(Tabla15[[#This Row],[TIPO]],3)</f>
        <v>0270026081901FIJ</v>
      </c>
      <c r="E638" s="61" t="e">
        <f>_xlfn.XLOOKUP(Tabla15[[#This Row],[CODIGO]],#REF!,#REF!,_xlfn.XLOOKUP(Tabla15[[#This Row],[CODIGO]],Tabla20[CODIGO],Tabla20[nombre],"BUSCAR"))</f>
        <v>#REF!</v>
      </c>
      <c r="F638" s="61" t="e">
        <f>_xlfn.XLOOKUP(Tabla15[[#This Row],[CODIGO]],#REF!,#REF!,_xlfn.XLOOKUP(Tabla15[[#This Row],[CODIGO]],Tabla20[CODIGO],Tabla20[cargo],"BUSCAR"))</f>
        <v>#REF!</v>
      </c>
      <c r="G638" s="110" t="e">
        <f>_xlfn.XLOOKUP(Tabla15[[#This Row],[cedula]],#REF!,#REF!,"X")</f>
        <v>#REF!</v>
      </c>
      <c r="H638" s="61" t="str">
        <f>_xlfn.XLOOKUP(Tabla15[[#This Row],[ctapresup]],TBLTIPO[cta],TBLTIPO[Tipo Empleado])</f>
        <v>FIJO</v>
      </c>
      <c r="I638" s="92">
        <f>_xlfn.XLOOKUP(Tabla15[[#This Row],[cedula]],TCARRERA[CEDULA],TCARRERA[CATEGORIA DEL SERVIDOR],0)</f>
        <v>0</v>
      </c>
      <c r="J6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38" s="61" t="e">
        <f>IF(ISTEXT(Tabla15[[#This Row],[CARRERA]]),Tabla15[[#This Row],[CARRERA]],Tabla15[[#This Row],[STATUS_01]])</f>
        <v>#REF!</v>
      </c>
      <c r="L638" s="78">
        <f>_xlfn.XLOOKUP(Tabla15[[#This Row],[CODIGO]],Tabla20[CODIGO],Tabla20[sbruto])</f>
        <v>26620</v>
      </c>
      <c r="M638" s="79">
        <f>_xlfn.XLOOKUP(Tabla15[[#This Row],[CODIGO]],Tabla20[CODIGO],Tabla20[Otros Descuentos])</f>
        <v>25</v>
      </c>
      <c r="N638" s="78">
        <f>_xlfn.XLOOKUP(Tabla15[[#This Row],[CODIGO]],Tabla20[CODIGO],Tabla20[sneto])</f>
        <v>25021.759999999998</v>
      </c>
      <c r="O638" s="78" t="str">
        <f>_xlfn.XLOOKUP(Tabla15[[#This Row],[CODIGO]],Tabla20[CODIGO],Tabla20[PERIODO])</f>
        <v>08-2023</v>
      </c>
      <c r="P638" s="41">
        <f>Tabla15[[#This Row],[sbruto]]-SUM(Tabla15[[#This Row],[ISR]:[AFP]])-Tabla15[[#This Row],[SNETO]]</f>
        <v>1573.2400000000016</v>
      </c>
      <c r="Q638" s="41">
        <f>_xlfn.XLOOKUP(Tabla15[[#This Row],[CODIGO]],Tabla20[CODIGO],Tabla20[ADP])</f>
        <v>0</v>
      </c>
      <c r="R638" s="61" t="str">
        <f>_xlfn.XLOOKUP(Tabla15[[#This Row],[cedula]],EMPXSEXO[NODOC],EMPXSEXO[GENERO])</f>
        <v>M</v>
      </c>
      <c r="S638" s="61" t="e">
        <f>_xlfn.XLOOKUP(Tabla15[[#This Row],[nomdepto2]],Tabla21[LUGAR],Tabla21[CODLUGAR])</f>
        <v>#REF!</v>
      </c>
      <c r="T638">
        <v>210</v>
      </c>
    </row>
    <row r="639" spans="1:20" hidden="1">
      <c r="A639" s="61" t="s">
        <v>2462</v>
      </c>
      <c r="B639" s="61" t="s">
        <v>3682</v>
      </c>
      <c r="C639" s="61" t="s">
        <v>2493</v>
      </c>
      <c r="D639" s="61" t="str">
        <f>Tabla15[[#This Row],[cedula]]&amp;Tabla15[[#This Row],[prog]]&amp;LEFT(Tabla15[[#This Row],[TIPO]],3)</f>
        <v>4022591332201TEM</v>
      </c>
      <c r="E639" s="61" t="e">
        <f>_xlfn.XLOOKUP(Tabla15[[#This Row],[CODIGO]],#REF!,#REF!,_xlfn.XLOOKUP(Tabla15[[#This Row],[CODIGO]],Tabla20[CODIGO],Tabla20[nombre],"BUSCAR"))</f>
        <v>#REF!</v>
      </c>
      <c r="F639" s="61" t="e">
        <f>_xlfn.XLOOKUP(Tabla15[[#This Row],[CODIGO]],#REF!,#REF!,_xlfn.XLOOKUP(Tabla15[[#This Row],[CODIGO]],Tabla20[CODIGO],Tabla20[cargo],"BUSCAR"))</f>
        <v>#REF!</v>
      </c>
      <c r="G639" s="110" t="e">
        <f>_xlfn.XLOOKUP(Tabla15[[#This Row],[cedula]],#REF!,#REF!,"X")</f>
        <v>#REF!</v>
      </c>
      <c r="H639" s="61" t="str">
        <f>_xlfn.XLOOKUP(Tabla15[[#This Row],[ctapresup]],TBLTIPO[cta],TBLTIPO[Tipo Empleado])</f>
        <v>TEMPORALES</v>
      </c>
      <c r="I639" s="92">
        <f>_xlfn.XLOOKUP(Tabla15[[#This Row],[cedula]],TCARRERA[CEDULA],TCARRERA[CATEGORIA DEL SERVIDOR],0)</f>
        <v>0</v>
      </c>
      <c r="J6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39" s="61" t="e">
        <f>IF(ISTEXT(Tabla15[[#This Row],[CARRERA]]),Tabla15[[#This Row],[CARRERA]],Tabla15[[#This Row],[STATUS_01]])</f>
        <v>#REF!</v>
      </c>
      <c r="L639" s="78">
        <f>_xlfn.XLOOKUP(Tabla15[[#This Row],[CODIGO]],Tabla20[CODIGO],Tabla20[sbruto])</f>
        <v>26250</v>
      </c>
      <c r="M639" s="81">
        <f>_xlfn.XLOOKUP(Tabla15[[#This Row],[CODIGO]],Tabla20[CODIGO],Tabla20[Otros Descuentos])</f>
        <v>25</v>
      </c>
      <c r="N639" s="78">
        <f>_xlfn.XLOOKUP(Tabla15[[#This Row],[CODIGO]],Tabla20[CODIGO],Tabla20[sneto])</f>
        <v>24673.62</v>
      </c>
      <c r="O639" s="78" t="str">
        <f>_xlfn.XLOOKUP(Tabla15[[#This Row],[CODIGO]],Tabla20[CODIGO],Tabla20[PERIODO])</f>
        <v>08-2023</v>
      </c>
      <c r="P639" s="41">
        <f>Tabla15[[#This Row],[sbruto]]-SUM(Tabla15[[#This Row],[ISR]:[AFP]])-Tabla15[[#This Row],[SNETO]]</f>
        <v>1551.380000000001</v>
      </c>
      <c r="Q639" s="41">
        <f>_xlfn.XLOOKUP(Tabla15[[#This Row],[CODIGO]],Tabla20[CODIGO],Tabla20[ADP])</f>
        <v>0</v>
      </c>
      <c r="R639" s="61" t="str">
        <f>_xlfn.XLOOKUP(Tabla15[[#This Row],[cedula]],EMPXSEXO[NODOC],EMPXSEXO[GENERO])</f>
        <v>M</v>
      </c>
      <c r="S639" s="61" t="e">
        <f>_xlfn.XLOOKUP(Tabla15[[#This Row],[nomdepto2]],Tabla21[LUGAR],Tabla21[CODLUGAR])</f>
        <v>#REF!</v>
      </c>
      <c r="T639">
        <v>980</v>
      </c>
    </row>
    <row r="640" spans="1:20" hidden="1">
      <c r="A640" s="61" t="s">
        <v>2462</v>
      </c>
      <c r="B640" s="61" t="s">
        <v>2976</v>
      </c>
      <c r="C640" s="61" t="s">
        <v>2493</v>
      </c>
      <c r="D640" s="61" t="str">
        <f>Tabla15[[#This Row],[cedula]]&amp;Tabla15[[#This Row],[prog]]&amp;LEFT(Tabla15[[#This Row],[TIPO]],3)</f>
        <v>0010788946101TEM</v>
      </c>
      <c r="E640" s="61" t="e">
        <f>_xlfn.XLOOKUP(Tabla15[[#This Row],[CODIGO]],#REF!,#REF!,_xlfn.XLOOKUP(Tabla15[[#This Row],[CODIGO]],Tabla20[CODIGO],Tabla20[nombre],"BUSCAR"))</f>
        <v>#REF!</v>
      </c>
      <c r="F640" s="61" t="e">
        <f>_xlfn.XLOOKUP(Tabla15[[#This Row],[CODIGO]],#REF!,#REF!,_xlfn.XLOOKUP(Tabla15[[#This Row],[CODIGO]],Tabla20[CODIGO],Tabla20[cargo],"BUSCAR"))</f>
        <v>#REF!</v>
      </c>
      <c r="G640" s="110" t="e">
        <f>_xlfn.XLOOKUP(Tabla15[[#This Row],[cedula]],#REF!,#REF!,"X")</f>
        <v>#REF!</v>
      </c>
      <c r="H640" s="61" t="str">
        <f>_xlfn.XLOOKUP(Tabla15[[#This Row],[ctapresup]],TBLTIPO[cta],TBLTIPO[Tipo Empleado])</f>
        <v>TEMPORALES</v>
      </c>
      <c r="I640" s="92">
        <f>_xlfn.XLOOKUP(Tabla15[[#This Row],[cedula]],TCARRERA[CEDULA],TCARRERA[CATEGORIA DEL SERVIDOR],0)</f>
        <v>0</v>
      </c>
      <c r="J6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40" s="61" t="e">
        <f>IF(ISTEXT(Tabla15[[#This Row],[CARRERA]]),Tabla15[[#This Row],[CARRERA]],Tabla15[[#This Row],[STATUS_01]])</f>
        <v>#REF!</v>
      </c>
      <c r="L640" s="78">
        <f>_xlfn.XLOOKUP(Tabla15[[#This Row],[CODIGO]],Tabla20[CODIGO],Tabla20[sbruto])</f>
        <v>26250</v>
      </c>
      <c r="M640" s="79">
        <f>_xlfn.XLOOKUP(Tabla15[[#This Row],[CODIGO]],Tabla20[CODIGO],Tabla20[Otros Descuentos])</f>
        <v>25</v>
      </c>
      <c r="N640" s="78">
        <f>_xlfn.XLOOKUP(Tabla15[[#This Row],[CODIGO]],Tabla20[CODIGO],Tabla20[sneto])</f>
        <v>24673.62</v>
      </c>
      <c r="O640" s="78" t="str">
        <f>_xlfn.XLOOKUP(Tabla15[[#This Row],[CODIGO]],Tabla20[CODIGO],Tabla20[PERIODO])</f>
        <v>08-2023</v>
      </c>
      <c r="P640" s="41">
        <f>Tabla15[[#This Row],[sbruto]]-SUM(Tabla15[[#This Row],[ISR]:[AFP]])-Tabla15[[#This Row],[SNETO]]</f>
        <v>1551.380000000001</v>
      </c>
      <c r="Q640" s="41">
        <f>_xlfn.XLOOKUP(Tabla15[[#This Row],[CODIGO]],Tabla20[CODIGO],Tabla20[ADP])</f>
        <v>0</v>
      </c>
      <c r="R640" s="61" t="str">
        <f>_xlfn.XLOOKUP(Tabla15[[#This Row],[cedula]],EMPXSEXO[NODOC],EMPXSEXO[GENERO])</f>
        <v>M</v>
      </c>
      <c r="S640" s="61" t="e">
        <f>_xlfn.XLOOKUP(Tabla15[[#This Row],[nomdepto2]],Tabla21[LUGAR],Tabla21[CODLUGAR])</f>
        <v>#REF!</v>
      </c>
      <c r="T640">
        <v>1099</v>
      </c>
    </row>
    <row r="641" spans="1:20">
      <c r="A641" s="61" t="s">
        <v>2463</v>
      </c>
      <c r="B641" s="61" t="s">
        <v>1935</v>
      </c>
      <c r="C641" s="61" t="s">
        <v>2493</v>
      </c>
      <c r="D641" s="61" t="str">
        <f>Tabla15[[#This Row],[cedula]]&amp;Tabla15[[#This Row],[prog]]&amp;LEFT(Tabla15[[#This Row],[TIPO]],3)</f>
        <v>0010063992101FIJ</v>
      </c>
      <c r="E641" s="61" t="e">
        <f>_xlfn.XLOOKUP(Tabla15[[#This Row],[CODIGO]],#REF!,#REF!,_xlfn.XLOOKUP(Tabla15[[#This Row],[CODIGO]],Tabla20[CODIGO],Tabla20[nombre],"BUSCAR"))</f>
        <v>#REF!</v>
      </c>
      <c r="F641" s="61" t="e">
        <f>_xlfn.XLOOKUP(Tabla15[[#This Row],[CODIGO]],#REF!,#REF!,_xlfn.XLOOKUP(Tabla15[[#This Row],[CODIGO]],Tabla20[CODIGO],Tabla20[cargo],"BUSCAR"))</f>
        <v>#REF!</v>
      </c>
      <c r="G641" s="110" t="e">
        <f>_xlfn.XLOOKUP(Tabla15[[#This Row],[cedula]],#REF!,#REF!,"X")</f>
        <v>#REF!</v>
      </c>
      <c r="H641" s="61" t="str">
        <f>_xlfn.XLOOKUP(Tabla15[[#This Row],[ctapresup]],TBLTIPO[cta],TBLTIPO[Tipo Empleado])</f>
        <v>FIJO</v>
      </c>
      <c r="I641" s="92">
        <f>_xlfn.XLOOKUP(Tabla15[[#This Row],[cedula]],TCARRERA[CEDULA],TCARRERA[CATEGORIA DEL SERVIDOR],0)</f>
        <v>0</v>
      </c>
      <c r="J6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41" s="61" t="e">
        <f>IF(ISTEXT(Tabla15[[#This Row],[CARRERA]]),Tabla15[[#This Row],[CARRERA]],Tabla15[[#This Row],[STATUS_01]])</f>
        <v>#REF!</v>
      </c>
      <c r="L641" s="78">
        <f>_xlfn.XLOOKUP(Tabla15[[#This Row],[CODIGO]],Tabla20[CODIGO],Tabla20[sbruto])</f>
        <v>26250</v>
      </c>
      <c r="M641" s="79">
        <f>_xlfn.XLOOKUP(Tabla15[[#This Row],[CODIGO]],Tabla20[CODIGO],Tabla20[Otros Descuentos])</f>
        <v>25</v>
      </c>
      <c r="N641" s="78">
        <f>_xlfn.XLOOKUP(Tabla15[[#This Row],[CODIGO]],Tabla20[CODIGO],Tabla20[sneto])</f>
        <v>24673.62</v>
      </c>
      <c r="O641" s="78" t="str">
        <f>_xlfn.XLOOKUP(Tabla15[[#This Row],[CODIGO]],Tabla20[CODIGO],Tabla20[PERIODO])</f>
        <v>08-2023</v>
      </c>
      <c r="P641" s="41">
        <f>Tabla15[[#This Row],[sbruto]]-SUM(Tabla15[[#This Row],[ISR]:[AFP]])-Tabla15[[#This Row],[SNETO]]</f>
        <v>1551.380000000001</v>
      </c>
      <c r="Q641" s="41">
        <f>_xlfn.XLOOKUP(Tabla15[[#This Row],[CODIGO]],Tabla20[CODIGO],Tabla20[ADP])</f>
        <v>0</v>
      </c>
      <c r="R641" s="61" t="str">
        <f>_xlfn.XLOOKUP(Tabla15[[#This Row],[cedula]],EMPXSEXO[NODOC],EMPXSEXO[GENERO])</f>
        <v>F</v>
      </c>
      <c r="S641" s="61" t="e">
        <f>_xlfn.XLOOKUP(Tabla15[[#This Row],[nomdepto2]],Tabla21[LUGAR],Tabla21[CODLUGAR])</f>
        <v>#REF!</v>
      </c>
      <c r="T641">
        <v>400</v>
      </c>
    </row>
    <row r="642" spans="1:20">
      <c r="A642" s="99" t="s">
        <v>2463</v>
      </c>
      <c r="B642" s="99" t="s">
        <v>1715</v>
      </c>
      <c r="C642" s="99" t="s">
        <v>2493</v>
      </c>
      <c r="D642" s="99" t="str">
        <f>Tabla15[[#This Row],[cedula]]&amp;Tabla15[[#This Row],[prog]]&amp;LEFT(Tabla15[[#This Row],[TIPO]],3)</f>
        <v>0370024334201FIJ</v>
      </c>
      <c r="E642" s="99" t="e">
        <f>_xlfn.XLOOKUP(Tabla15[[#This Row],[CODIGO]],#REF!,#REF!,_xlfn.XLOOKUP(Tabla15[[#This Row],[CODIGO]],Tabla20[CODIGO],Tabla20[nombre],"BUSCAR"))</f>
        <v>#REF!</v>
      </c>
      <c r="F642" s="100" t="e">
        <f>_xlfn.XLOOKUP(Tabla15[[#This Row],[CODIGO]],#REF!,#REF!,_xlfn.XLOOKUP(Tabla15[[#This Row],[CODIGO]],Tabla20[CODIGO],Tabla20[cargo],"BUSCAR"))</f>
        <v>#REF!</v>
      </c>
      <c r="G642" s="110" t="e">
        <f>_xlfn.XLOOKUP(Tabla15[[#This Row],[cedula]],#REF!,#REF!,"X")</f>
        <v>#REF!</v>
      </c>
      <c r="H642" s="100" t="str">
        <f>_xlfn.XLOOKUP(Tabla15[[#This Row],[ctapresup]],TBLTIPO[cta],TBLTIPO[Tipo Empleado])</f>
        <v>FIJO</v>
      </c>
      <c r="I642" s="102">
        <f>_xlfn.XLOOKUP(Tabla15[[#This Row],[cedula]],TCARRERA[CEDULA],TCARRERA[CATEGORIA DEL SERVIDOR],0)</f>
        <v>0</v>
      </c>
      <c r="J64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642" s="103" t="e">
        <f>IF(ISTEXT(Tabla15[[#This Row],[CARRERA]]),Tabla15[[#This Row],[CARRERA]],Tabla15[[#This Row],[STATUS_01]])</f>
        <v>#REF!</v>
      </c>
      <c r="L642" s="41">
        <f>_xlfn.XLOOKUP(Tabla15[[#This Row],[CODIGO]],Tabla20[CODIGO],Tabla20[sbruto])</f>
        <v>26250</v>
      </c>
      <c r="M642" s="105">
        <f>_xlfn.XLOOKUP(Tabla15[[#This Row],[CODIGO]],Tabla20[CODIGO],Tabla20[Otros Descuentos])</f>
        <v>1071</v>
      </c>
      <c r="N642" s="109">
        <f>_xlfn.XLOOKUP(Tabla15[[#This Row],[CODIGO]],Tabla20[CODIGO],Tabla20[sneto])</f>
        <v>23627.62</v>
      </c>
      <c r="O642" s="101" t="str">
        <f>_xlfn.XLOOKUP(Tabla15[[#This Row],[CODIGO]],Tabla20[CODIGO],Tabla20[PERIODO])</f>
        <v>08-2023</v>
      </c>
      <c r="P642" s="41">
        <f>Tabla15[[#This Row],[sbruto]]-SUM(Tabla15[[#This Row],[ISR]:[AFP]])-Tabla15[[#This Row],[SNETO]]</f>
        <v>1551.380000000001</v>
      </c>
      <c r="Q642" s="104">
        <f>_xlfn.XLOOKUP(Tabla15[[#This Row],[CODIGO]],Tabla20[CODIGO],Tabla20[ADP])</f>
        <v>0</v>
      </c>
      <c r="R642" s="99" t="str">
        <f>_xlfn.XLOOKUP(Tabla15[[#This Row],[cedula]],EMPXSEXO[NODOC],EMPXSEXO[GENERO])</f>
        <v>F</v>
      </c>
      <c r="S642" s="61" t="e">
        <f>_xlfn.XLOOKUP(Tabla15[[#This Row],[nomdepto2]],Tabla21[LUGAR],Tabla21[CODLUGAR])</f>
        <v>#REF!</v>
      </c>
      <c r="T642">
        <v>21</v>
      </c>
    </row>
    <row r="643" spans="1:20" hidden="1">
      <c r="A643" s="61" t="s">
        <v>2462</v>
      </c>
      <c r="B643" s="61" t="s">
        <v>2746</v>
      </c>
      <c r="C643" s="61" t="s">
        <v>2493</v>
      </c>
      <c r="D643" s="61" t="str">
        <f>Tabla15[[#This Row],[cedula]]&amp;Tabla15[[#This Row],[prog]]&amp;LEFT(Tabla15[[#This Row],[TIPO]],3)</f>
        <v>0080000800501TEM</v>
      </c>
      <c r="E643" s="61" t="e">
        <f>_xlfn.XLOOKUP(Tabla15[[#This Row],[CODIGO]],#REF!,#REF!,_xlfn.XLOOKUP(Tabla15[[#This Row],[CODIGO]],Tabla20[CODIGO],Tabla20[nombre],"BUSCAR"))</f>
        <v>#REF!</v>
      </c>
      <c r="F643" s="61" t="e">
        <f>_xlfn.XLOOKUP(Tabla15[[#This Row],[CODIGO]],#REF!,#REF!,_xlfn.XLOOKUP(Tabla15[[#This Row],[CODIGO]],Tabla20[CODIGO],Tabla20[cargo],"BUSCAR"))</f>
        <v>#REF!</v>
      </c>
      <c r="G643" s="110" t="e">
        <f>_xlfn.XLOOKUP(Tabla15[[#This Row],[cedula]],#REF!,#REF!,"X")</f>
        <v>#REF!</v>
      </c>
      <c r="H643" s="61" t="str">
        <f>_xlfn.XLOOKUP(Tabla15[[#This Row],[ctapresup]],TBLTIPO[cta],TBLTIPO[Tipo Empleado])</f>
        <v>TEMPORALES</v>
      </c>
      <c r="I643" s="92">
        <f>_xlfn.XLOOKUP(Tabla15[[#This Row],[cedula]],TCARRERA[CEDULA],TCARRERA[CATEGORIA DEL SERVIDOR],0)</f>
        <v>0</v>
      </c>
      <c r="J64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43" s="61" t="e">
        <f>IF(ISTEXT(Tabla15[[#This Row],[CARRERA]]),Tabla15[[#This Row],[CARRERA]],Tabla15[[#This Row],[STATUS_01]])</f>
        <v>#REF!</v>
      </c>
      <c r="L643" s="78">
        <f>_xlfn.XLOOKUP(Tabla15[[#This Row],[CODIGO]],Tabla20[CODIGO],Tabla20[sbruto])</f>
        <v>25000</v>
      </c>
      <c r="M643" s="82">
        <f>_xlfn.XLOOKUP(Tabla15[[#This Row],[CODIGO]],Tabla20[CODIGO],Tabla20[Otros Descuentos])</f>
        <v>25</v>
      </c>
      <c r="N643" s="78">
        <f>_xlfn.XLOOKUP(Tabla15[[#This Row],[CODIGO]],Tabla20[CODIGO],Tabla20[sneto])</f>
        <v>23497.5</v>
      </c>
      <c r="O643" s="78" t="str">
        <f>_xlfn.XLOOKUP(Tabla15[[#This Row],[CODIGO]],Tabla20[CODIGO],Tabla20[PERIODO])</f>
        <v>08-2023</v>
      </c>
      <c r="P643" s="41">
        <f>Tabla15[[#This Row],[sbruto]]-SUM(Tabla15[[#This Row],[ISR]:[AFP]])-Tabla15[[#This Row],[SNETO]]</f>
        <v>1477.5</v>
      </c>
      <c r="Q643" s="41">
        <f>_xlfn.XLOOKUP(Tabla15[[#This Row],[CODIGO]],Tabla20[CODIGO],Tabla20[ADP])</f>
        <v>0</v>
      </c>
      <c r="R643" s="61" t="str">
        <f>_xlfn.XLOOKUP(Tabla15[[#This Row],[cedula]],EMPXSEXO[NODOC],EMPXSEXO[GENERO])</f>
        <v>M</v>
      </c>
      <c r="S643" s="61" t="e">
        <f>_xlfn.XLOOKUP(Tabla15[[#This Row],[nomdepto2]],Tabla21[LUGAR],Tabla21[CODLUGAR])</f>
        <v>#REF!</v>
      </c>
      <c r="T643">
        <v>846</v>
      </c>
    </row>
    <row r="644" spans="1:20" hidden="1">
      <c r="A644" s="61" t="s">
        <v>2462</v>
      </c>
      <c r="B644" s="61" t="s">
        <v>2748</v>
      </c>
      <c r="C644" s="61" t="s">
        <v>2493</v>
      </c>
      <c r="D644" s="61" t="str">
        <f>Tabla15[[#This Row],[cedula]]&amp;Tabla15[[#This Row],[prog]]&amp;LEFT(Tabla15[[#This Row],[TIPO]],3)</f>
        <v>4024958017201TEM</v>
      </c>
      <c r="E644" s="61" t="e">
        <f>_xlfn.XLOOKUP(Tabla15[[#This Row],[CODIGO]],#REF!,#REF!,_xlfn.XLOOKUP(Tabla15[[#This Row],[CODIGO]],Tabla20[CODIGO],Tabla20[nombre],"BUSCAR"))</f>
        <v>#REF!</v>
      </c>
      <c r="F644" s="61" t="e">
        <f>_xlfn.XLOOKUP(Tabla15[[#This Row],[CODIGO]],#REF!,#REF!,_xlfn.XLOOKUP(Tabla15[[#This Row],[CODIGO]],Tabla20[CODIGO],Tabla20[cargo],"BUSCAR"))</f>
        <v>#REF!</v>
      </c>
      <c r="G644" s="110" t="e">
        <f>_xlfn.XLOOKUP(Tabla15[[#This Row],[cedula]],#REF!,#REF!,"X")</f>
        <v>#REF!</v>
      </c>
      <c r="H644" s="61" t="str">
        <f>_xlfn.XLOOKUP(Tabla15[[#This Row],[ctapresup]],TBLTIPO[cta],TBLTIPO[Tipo Empleado])</f>
        <v>TEMPORALES</v>
      </c>
      <c r="I644" s="92">
        <f>_xlfn.XLOOKUP(Tabla15[[#This Row],[cedula]],TCARRERA[CEDULA],TCARRERA[CATEGORIA DEL SERVIDOR],0)</f>
        <v>0</v>
      </c>
      <c r="J6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44" s="61" t="e">
        <f>IF(ISTEXT(Tabla15[[#This Row],[CARRERA]]),Tabla15[[#This Row],[CARRERA]],Tabla15[[#This Row],[STATUS_01]])</f>
        <v>#REF!</v>
      </c>
      <c r="L644" s="78">
        <f>_xlfn.XLOOKUP(Tabla15[[#This Row],[CODIGO]],Tabla20[CODIGO],Tabla20[sbruto])</f>
        <v>25000</v>
      </c>
      <c r="M644" s="82">
        <f>_xlfn.XLOOKUP(Tabla15[[#This Row],[CODIGO]],Tabla20[CODIGO],Tabla20[Otros Descuentos])</f>
        <v>25</v>
      </c>
      <c r="N644" s="78">
        <f>_xlfn.XLOOKUP(Tabla15[[#This Row],[CODIGO]],Tabla20[CODIGO],Tabla20[sneto])</f>
        <v>23497.5</v>
      </c>
      <c r="O644" s="78" t="str">
        <f>_xlfn.XLOOKUP(Tabla15[[#This Row],[CODIGO]],Tabla20[CODIGO],Tabla20[PERIODO])</f>
        <v>08-2023</v>
      </c>
      <c r="P644" s="41">
        <f>Tabla15[[#This Row],[sbruto]]-SUM(Tabla15[[#This Row],[ISR]:[AFP]])-Tabla15[[#This Row],[SNETO]]</f>
        <v>1477.5</v>
      </c>
      <c r="Q644" s="41">
        <f>_xlfn.XLOOKUP(Tabla15[[#This Row],[CODIGO]],Tabla20[CODIGO],Tabla20[ADP])</f>
        <v>0</v>
      </c>
      <c r="R644" s="61" t="str">
        <f>_xlfn.XLOOKUP(Tabla15[[#This Row],[cedula]],EMPXSEXO[NODOC],EMPXSEXO[GENERO])</f>
        <v>M</v>
      </c>
      <c r="S644" s="61" t="e">
        <f>_xlfn.XLOOKUP(Tabla15[[#This Row],[nomdepto2]],Tabla21[LUGAR],Tabla21[CODLUGAR])</f>
        <v>#REF!</v>
      </c>
      <c r="T644">
        <v>847</v>
      </c>
    </row>
    <row r="645" spans="1:20" hidden="1">
      <c r="A645" s="61" t="s">
        <v>2462</v>
      </c>
      <c r="B645" s="61" t="s">
        <v>3379</v>
      </c>
      <c r="C645" s="61" t="s">
        <v>2493</v>
      </c>
      <c r="D645" s="61" t="str">
        <f>Tabla15[[#This Row],[cedula]]&amp;Tabla15[[#This Row],[prog]]&amp;LEFT(Tabla15[[#This Row],[TIPO]],3)</f>
        <v>0010063426001TEM</v>
      </c>
      <c r="E645" s="61" t="e">
        <f>_xlfn.XLOOKUP(Tabla15[[#This Row],[CODIGO]],#REF!,#REF!,_xlfn.XLOOKUP(Tabla15[[#This Row],[CODIGO]],Tabla20[CODIGO],Tabla20[nombre],"BUSCAR"))</f>
        <v>#REF!</v>
      </c>
      <c r="F645" s="61" t="e">
        <f>_xlfn.XLOOKUP(Tabla15[[#This Row],[CODIGO]],#REF!,#REF!,_xlfn.XLOOKUP(Tabla15[[#This Row],[CODIGO]],Tabla20[CODIGO],Tabla20[cargo],"BUSCAR"))</f>
        <v>#REF!</v>
      </c>
      <c r="G645" s="110" t="e">
        <f>_xlfn.XLOOKUP(Tabla15[[#This Row],[cedula]],#REF!,#REF!,"X")</f>
        <v>#REF!</v>
      </c>
      <c r="H645" s="61" t="str">
        <f>_xlfn.XLOOKUP(Tabla15[[#This Row],[ctapresup]],TBLTIPO[cta],TBLTIPO[Tipo Empleado])</f>
        <v>TEMPORALES</v>
      </c>
      <c r="I645" s="92">
        <f>_xlfn.XLOOKUP(Tabla15[[#This Row],[cedula]],TCARRERA[CEDULA],TCARRERA[CATEGORIA DEL SERVIDOR],0)</f>
        <v>0</v>
      </c>
      <c r="J6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45" s="61" t="e">
        <f>IF(ISTEXT(Tabla15[[#This Row],[CARRERA]]),Tabla15[[#This Row],[CARRERA]],Tabla15[[#This Row],[STATUS_01]])</f>
        <v>#REF!</v>
      </c>
      <c r="L645" s="78">
        <f>_xlfn.XLOOKUP(Tabla15[[#This Row],[CODIGO]],Tabla20[CODIGO],Tabla20[sbruto])</f>
        <v>25000</v>
      </c>
      <c r="M645" s="82">
        <f>_xlfn.XLOOKUP(Tabla15[[#This Row],[CODIGO]],Tabla20[CODIGO],Tabla20[Otros Descuentos])</f>
        <v>25</v>
      </c>
      <c r="N645" s="78">
        <f>_xlfn.XLOOKUP(Tabla15[[#This Row],[CODIGO]],Tabla20[CODIGO],Tabla20[sneto])</f>
        <v>23497.5</v>
      </c>
      <c r="O645" s="78" t="str">
        <f>_xlfn.XLOOKUP(Tabla15[[#This Row],[CODIGO]],Tabla20[CODIGO],Tabla20[PERIODO])</f>
        <v>08-2023</v>
      </c>
      <c r="P645" s="41">
        <f>Tabla15[[#This Row],[sbruto]]-SUM(Tabla15[[#This Row],[ISR]:[AFP]])-Tabla15[[#This Row],[SNETO]]</f>
        <v>1477.5</v>
      </c>
      <c r="Q645" s="41">
        <f>_xlfn.XLOOKUP(Tabla15[[#This Row],[CODIGO]],Tabla20[CODIGO],Tabla20[ADP])</f>
        <v>0</v>
      </c>
      <c r="R645" s="61" t="str">
        <f>_xlfn.XLOOKUP(Tabla15[[#This Row],[cedula]],EMPXSEXO[NODOC],EMPXSEXO[GENERO])</f>
        <v>M</v>
      </c>
      <c r="S645" s="61" t="e">
        <f>_xlfn.XLOOKUP(Tabla15[[#This Row],[nomdepto2]],Tabla21[LUGAR],Tabla21[CODLUGAR])</f>
        <v>#REF!</v>
      </c>
      <c r="T645">
        <v>849</v>
      </c>
    </row>
    <row r="646" spans="1:20" hidden="1">
      <c r="A646" s="61" t="s">
        <v>2462</v>
      </c>
      <c r="B646" s="61" t="s">
        <v>3381</v>
      </c>
      <c r="C646" s="61" t="s">
        <v>2493</v>
      </c>
      <c r="D646" s="61" t="str">
        <f>Tabla15[[#This Row],[cedula]]&amp;Tabla15[[#This Row],[prog]]&amp;LEFT(Tabla15[[#This Row],[TIPO]],3)</f>
        <v>0660004230001TEM</v>
      </c>
      <c r="E646" s="61" t="e">
        <f>_xlfn.XLOOKUP(Tabla15[[#This Row],[CODIGO]],#REF!,#REF!,_xlfn.XLOOKUP(Tabla15[[#This Row],[CODIGO]],Tabla20[CODIGO],Tabla20[nombre],"BUSCAR"))</f>
        <v>#REF!</v>
      </c>
      <c r="F646" s="61" t="e">
        <f>_xlfn.XLOOKUP(Tabla15[[#This Row],[CODIGO]],#REF!,#REF!,_xlfn.XLOOKUP(Tabla15[[#This Row],[CODIGO]],Tabla20[CODIGO],Tabla20[cargo],"BUSCAR"))</f>
        <v>#REF!</v>
      </c>
      <c r="G646" s="110" t="e">
        <f>_xlfn.XLOOKUP(Tabla15[[#This Row],[cedula]],#REF!,#REF!,"X")</f>
        <v>#REF!</v>
      </c>
      <c r="H646" s="61" t="str">
        <f>_xlfn.XLOOKUP(Tabla15[[#This Row],[ctapresup]],TBLTIPO[cta],TBLTIPO[Tipo Empleado])</f>
        <v>TEMPORALES</v>
      </c>
      <c r="I646" s="92">
        <f>_xlfn.XLOOKUP(Tabla15[[#This Row],[cedula]],TCARRERA[CEDULA],TCARRERA[CATEGORIA DEL SERVIDOR],0)</f>
        <v>0</v>
      </c>
      <c r="J6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46" s="61" t="e">
        <f>IF(ISTEXT(Tabla15[[#This Row],[CARRERA]]),Tabla15[[#This Row],[CARRERA]],Tabla15[[#This Row],[STATUS_01]])</f>
        <v>#REF!</v>
      </c>
      <c r="L646" s="78">
        <f>_xlfn.XLOOKUP(Tabla15[[#This Row],[CODIGO]],Tabla20[CODIGO],Tabla20[sbruto])</f>
        <v>25000</v>
      </c>
      <c r="M646" s="79">
        <f>_xlfn.XLOOKUP(Tabla15[[#This Row],[CODIGO]],Tabla20[CODIGO],Tabla20[Otros Descuentos])</f>
        <v>25</v>
      </c>
      <c r="N646" s="81">
        <f>_xlfn.XLOOKUP(Tabla15[[#This Row],[CODIGO]],Tabla20[CODIGO],Tabla20[sneto])</f>
        <v>23497.5</v>
      </c>
      <c r="O646" s="81" t="str">
        <f>_xlfn.XLOOKUP(Tabla15[[#This Row],[CODIGO]],Tabla20[CODIGO],Tabla20[PERIODO])</f>
        <v>08-2023</v>
      </c>
      <c r="P646" s="41">
        <f>Tabla15[[#This Row],[sbruto]]-SUM(Tabla15[[#This Row],[ISR]:[AFP]])-Tabla15[[#This Row],[SNETO]]</f>
        <v>1477.5</v>
      </c>
      <c r="Q646" s="41">
        <f>_xlfn.XLOOKUP(Tabla15[[#This Row],[CODIGO]],Tabla20[CODIGO],Tabla20[ADP])</f>
        <v>0</v>
      </c>
      <c r="R646" s="61" t="str">
        <f>_xlfn.XLOOKUP(Tabla15[[#This Row],[cedula]],EMPXSEXO[NODOC],EMPXSEXO[GENERO])</f>
        <v>M</v>
      </c>
      <c r="S646" s="61" t="e">
        <f>_xlfn.XLOOKUP(Tabla15[[#This Row],[nomdepto2]],Tabla21[LUGAR],Tabla21[CODLUGAR])</f>
        <v>#REF!</v>
      </c>
      <c r="T646">
        <v>859</v>
      </c>
    </row>
    <row r="647" spans="1:20" hidden="1">
      <c r="A647" s="61" t="s">
        <v>2462</v>
      </c>
      <c r="B647" s="61" t="s">
        <v>3667</v>
      </c>
      <c r="C647" s="61" t="s">
        <v>2493</v>
      </c>
      <c r="D647" s="61" t="str">
        <f>Tabla15[[#This Row],[cedula]]&amp;Tabla15[[#This Row],[prog]]&amp;LEFT(Tabla15[[#This Row],[TIPO]],3)</f>
        <v>2250050317601TEM</v>
      </c>
      <c r="E647" s="61" t="e">
        <f>_xlfn.XLOOKUP(Tabla15[[#This Row],[CODIGO]],#REF!,#REF!,_xlfn.XLOOKUP(Tabla15[[#This Row],[CODIGO]],Tabla20[CODIGO],Tabla20[nombre],"BUSCAR"))</f>
        <v>#REF!</v>
      </c>
      <c r="F647" s="61" t="e">
        <f>_xlfn.XLOOKUP(Tabla15[[#This Row],[CODIGO]],#REF!,#REF!,_xlfn.XLOOKUP(Tabla15[[#This Row],[CODIGO]],Tabla20[CODIGO],Tabla20[cargo],"BUSCAR"))</f>
        <v>#REF!</v>
      </c>
      <c r="G647" s="110" t="e">
        <f>_xlfn.XLOOKUP(Tabla15[[#This Row],[cedula]],#REF!,#REF!,"X")</f>
        <v>#REF!</v>
      </c>
      <c r="H647" s="61" t="str">
        <f>_xlfn.XLOOKUP(Tabla15[[#This Row],[ctapresup]],TBLTIPO[cta],TBLTIPO[Tipo Empleado])</f>
        <v>TEMPORALES</v>
      </c>
      <c r="I647" s="92">
        <f>_xlfn.XLOOKUP(Tabla15[[#This Row],[cedula]],TCARRERA[CEDULA],TCARRERA[CATEGORIA DEL SERVIDOR],0)</f>
        <v>0</v>
      </c>
      <c r="J6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47" s="61" t="e">
        <f>IF(ISTEXT(Tabla15[[#This Row],[CARRERA]]),Tabla15[[#This Row],[CARRERA]],Tabla15[[#This Row],[STATUS_01]])</f>
        <v>#REF!</v>
      </c>
      <c r="L647" s="78">
        <f>_xlfn.XLOOKUP(Tabla15[[#This Row],[CODIGO]],Tabla20[CODIGO],Tabla20[sbruto])</f>
        <v>25000</v>
      </c>
      <c r="M647" s="79">
        <f>_xlfn.XLOOKUP(Tabla15[[#This Row],[CODIGO]],Tabla20[CODIGO],Tabla20[Otros Descuentos])</f>
        <v>25</v>
      </c>
      <c r="N647" s="78">
        <f>_xlfn.XLOOKUP(Tabla15[[#This Row],[CODIGO]],Tabla20[CODIGO],Tabla20[sneto])</f>
        <v>23497.5</v>
      </c>
      <c r="O647" s="78" t="str">
        <f>_xlfn.XLOOKUP(Tabla15[[#This Row],[CODIGO]],Tabla20[CODIGO],Tabla20[PERIODO])</f>
        <v>08-2023</v>
      </c>
      <c r="P647" s="41">
        <f>Tabla15[[#This Row],[sbruto]]-SUM(Tabla15[[#This Row],[ISR]:[AFP]])-Tabla15[[#This Row],[SNETO]]</f>
        <v>1477.5</v>
      </c>
      <c r="Q647" s="41">
        <f>_xlfn.XLOOKUP(Tabla15[[#This Row],[CODIGO]],Tabla20[CODIGO],Tabla20[ADP])</f>
        <v>0</v>
      </c>
      <c r="R647" s="61" t="str">
        <f>_xlfn.XLOOKUP(Tabla15[[#This Row],[cedula]],EMPXSEXO[NODOC],EMPXSEXO[GENERO])</f>
        <v>F</v>
      </c>
      <c r="S647" s="61" t="e">
        <f>_xlfn.XLOOKUP(Tabla15[[#This Row],[nomdepto2]],Tabla21[LUGAR],Tabla21[CODLUGAR])</f>
        <v>#REF!</v>
      </c>
      <c r="T647">
        <v>874</v>
      </c>
    </row>
    <row r="648" spans="1:20" hidden="1">
      <c r="A648" s="61" t="s">
        <v>2462</v>
      </c>
      <c r="B648" s="61" t="s">
        <v>2796</v>
      </c>
      <c r="C648" s="61" t="s">
        <v>2493</v>
      </c>
      <c r="D648" s="61" t="str">
        <f>Tabla15[[#This Row],[cedula]]&amp;Tabla15[[#This Row],[prog]]&amp;LEFT(Tabla15[[#This Row],[TIPO]],3)</f>
        <v>4022203758801TEM</v>
      </c>
      <c r="E648" s="61" t="e">
        <f>_xlfn.XLOOKUP(Tabla15[[#This Row],[CODIGO]],#REF!,#REF!,_xlfn.XLOOKUP(Tabla15[[#This Row],[CODIGO]],Tabla20[CODIGO],Tabla20[nombre],"BUSCAR"))</f>
        <v>#REF!</v>
      </c>
      <c r="F648" s="61" t="e">
        <f>_xlfn.XLOOKUP(Tabla15[[#This Row],[CODIGO]],#REF!,#REF!,_xlfn.XLOOKUP(Tabla15[[#This Row],[CODIGO]],Tabla20[CODIGO],Tabla20[cargo],"BUSCAR"))</f>
        <v>#REF!</v>
      </c>
      <c r="G648" s="110" t="e">
        <f>_xlfn.XLOOKUP(Tabla15[[#This Row],[cedula]],#REF!,#REF!,"X")</f>
        <v>#REF!</v>
      </c>
      <c r="H648" s="61" t="str">
        <f>_xlfn.XLOOKUP(Tabla15[[#This Row],[ctapresup]],TBLTIPO[cta],TBLTIPO[Tipo Empleado])</f>
        <v>TEMPORALES</v>
      </c>
      <c r="I648" s="92">
        <f>_xlfn.XLOOKUP(Tabla15[[#This Row],[cedula]],TCARRERA[CEDULA],TCARRERA[CATEGORIA DEL SERVIDOR],0)</f>
        <v>0</v>
      </c>
      <c r="J6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48" s="61" t="e">
        <f>IF(ISTEXT(Tabla15[[#This Row],[CARRERA]]),Tabla15[[#This Row],[CARRERA]],Tabla15[[#This Row],[STATUS_01]])</f>
        <v>#REF!</v>
      </c>
      <c r="L648" s="78">
        <f>_xlfn.XLOOKUP(Tabla15[[#This Row],[CODIGO]],Tabla20[CODIGO],Tabla20[sbruto])</f>
        <v>25000</v>
      </c>
      <c r="M648" s="81">
        <f>_xlfn.XLOOKUP(Tabla15[[#This Row],[CODIGO]],Tabla20[CODIGO],Tabla20[Otros Descuentos])</f>
        <v>25</v>
      </c>
      <c r="N648" s="81">
        <f>_xlfn.XLOOKUP(Tabla15[[#This Row],[CODIGO]],Tabla20[CODIGO],Tabla20[sneto])</f>
        <v>23497.5</v>
      </c>
      <c r="O648" s="81" t="str">
        <f>_xlfn.XLOOKUP(Tabla15[[#This Row],[CODIGO]],Tabla20[CODIGO],Tabla20[PERIODO])</f>
        <v>08-2023</v>
      </c>
      <c r="P648" s="41">
        <f>Tabla15[[#This Row],[sbruto]]-SUM(Tabla15[[#This Row],[ISR]:[AFP]])-Tabla15[[#This Row],[SNETO]]</f>
        <v>1477.5</v>
      </c>
      <c r="Q648" s="41">
        <f>_xlfn.XLOOKUP(Tabla15[[#This Row],[CODIGO]],Tabla20[CODIGO],Tabla20[ADP])</f>
        <v>0</v>
      </c>
      <c r="R648" s="61" t="str">
        <f>_xlfn.XLOOKUP(Tabla15[[#This Row],[cedula]],EMPXSEXO[NODOC],EMPXSEXO[GENERO])</f>
        <v>M</v>
      </c>
      <c r="S648" s="61" t="e">
        <f>_xlfn.XLOOKUP(Tabla15[[#This Row],[nomdepto2]],Tabla21[LUGAR],Tabla21[CODLUGAR])</f>
        <v>#REF!</v>
      </c>
      <c r="T648">
        <v>912</v>
      </c>
    </row>
    <row r="649" spans="1:20" hidden="1">
      <c r="A649" s="61" t="s">
        <v>2462</v>
      </c>
      <c r="B649" s="61" t="s">
        <v>3383</v>
      </c>
      <c r="C649" s="61" t="s">
        <v>2493</v>
      </c>
      <c r="D649" s="61" t="str">
        <f>Tabla15[[#This Row],[cedula]]&amp;Tabla15[[#This Row],[prog]]&amp;LEFT(Tabla15[[#This Row],[TIPO]],3)</f>
        <v>0940010039301TEM</v>
      </c>
      <c r="E649" s="61" t="e">
        <f>_xlfn.XLOOKUP(Tabla15[[#This Row],[CODIGO]],#REF!,#REF!,_xlfn.XLOOKUP(Tabla15[[#This Row],[CODIGO]],Tabla20[CODIGO],Tabla20[nombre],"BUSCAR"))</f>
        <v>#REF!</v>
      </c>
      <c r="F649" s="61" t="e">
        <f>_xlfn.XLOOKUP(Tabla15[[#This Row],[CODIGO]],#REF!,#REF!,_xlfn.XLOOKUP(Tabla15[[#This Row],[CODIGO]],Tabla20[CODIGO],Tabla20[cargo],"BUSCAR"))</f>
        <v>#REF!</v>
      </c>
      <c r="G649" s="110" t="e">
        <f>_xlfn.XLOOKUP(Tabla15[[#This Row],[cedula]],#REF!,#REF!,"X")</f>
        <v>#REF!</v>
      </c>
      <c r="H649" s="61" t="str">
        <f>_xlfn.XLOOKUP(Tabla15[[#This Row],[ctapresup]],TBLTIPO[cta],TBLTIPO[Tipo Empleado])</f>
        <v>TEMPORALES</v>
      </c>
      <c r="I649" s="92">
        <f>_xlfn.XLOOKUP(Tabla15[[#This Row],[cedula]],TCARRERA[CEDULA],TCARRERA[CATEGORIA DEL SERVIDOR],0)</f>
        <v>0</v>
      </c>
      <c r="J6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49" s="61" t="e">
        <f>IF(ISTEXT(Tabla15[[#This Row],[CARRERA]]),Tabla15[[#This Row],[CARRERA]],Tabla15[[#This Row],[STATUS_01]])</f>
        <v>#REF!</v>
      </c>
      <c r="L649" s="78">
        <f>_xlfn.XLOOKUP(Tabla15[[#This Row],[CODIGO]],Tabla20[CODIGO],Tabla20[sbruto])</f>
        <v>25000</v>
      </c>
      <c r="M649" s="78">
        <f>_xlfn.XLOOKUP(Tabla15[[#This Row],[CODIGO]],Tabla20[CODIGO],Tabla20[Otros Descuentos])</f>
        <v>25</v>
      </c>
      <c r="N649" s="78">
        <f>_xlfn.XLOOKUP(Tabla15[[#This Row],[CODIGO]],Tabla20[CODIGO],Tabla20[sneto])</f>
        <v>23497.5</v>
      </c>
      <c r="O649" s="78" t="str">
        <f>_xlfn.XLOOKUP(Tabla15[[#This Row],[CODIGO]],Tabla20[CODIGO],Tabla20[PERIODO])</f>
        <v>08-2023</v>
      </c>
      <c r="P649" s="41">
        <f>Tabla15[[#This Row],[sbruto]]-SUM(Tabla15[[#This Row],[ISR]:[AFP]])-Tabla15[[#This Row],[SNETO]]</f>
        <v>1477.5</v>
      </c>
      <c r="Q649" s="41">
        <f>_xlfn.XLOOKUP(Tabla15[[#This Row],[CODIGO]],Tabla20[CODIGO],Tabla20[ADP])</f>
        <v>0</v>
      </c>
      <c r="R649" s="61" t="str">
        <f>_xlfn.XLOOKUP(Tabla15[[#This Row],[cedula]],EMPXSEXO[NODOC],EMPXSEXO[GENERO])</f>
        <v>M</v>
      </c>
      <c r="S649" s="61" t="e">
        <f>_xlfn.XLOOKUP(Tabla15[[#This Row],[nomdepto2]],Tabla21[LUGAR],Tabla21[CODLUGAR])</f>
        <v>#REF!</v>
      </c>
      <c r="T649">
        <v>981</v>
      </c>
    </row>
    <row r="650" spans="1:20" hidden="1">
      <c r="A650" s="61" t="s">
        <v>2462</v>
      </c>
      <c r="B650" s="61" t="s">
        <v>3690</v>
      </c>
      <c r="C650" s="61" t="s">
        <v>2493</v>
      </c>
      <c r="D650" s="61" t="str">
        <f>Tabla15[[#This Row],[cedula]]&amp;Tabla15[[#This Row],[prog]]&amp;LEFT(Tabla15[[#This Row],[TIPO]],3)</f>
        <v>4020057932001TEM</v>
      </c>
      <c r="E650" s="61" t="e">
        <f>_xlfn.XLOOKUP(Tabla15[[#This Row],[CODIGO]],#REF!,#REF!,_xlfn.XLOOKUP(Tabla15[[#This Row],[CODIGO]],Tabla20[CODIGO],Tabla20[nombre],"BUSCAR"))</f>
        <v>#REF!</v>
      </c>
      <c r="F650" s="61" t="e">
        <f>_xlfn.XLOOKUP(Tabla15[[#This Row],[CODIGO]],#REF!,#REF!,_xlfn.XLOOKUP(Tabla15[[#This Row],[CODIGO]],Tabla20[CODIGO],Tabla20[cargo],"BUSCAR"))</f>
        <v>#REF!</v>
      </c>
      <c r="G650" s="110" t="e">
        <f>_xlfn.XLOOKUP(Tabla15[[#This Row],[cedula]],#REF!,#REF!,"X")</f>
        <v>#REF!</v>
      </c>
      <c r="H650" s="61" t="str">
        <f>_xlfn.XLOOKUP(Tabla15[[#This Row],[ctapresup]],TBLTIPO[cta],TBLTIPO[Tipo Empleado])</f>
        <v>TEMPORALES</v>
      </c>
      <c r="I650" s="92">
        <f>_xlfn.XLOOKUP(Tabla15[[#This Row],[cedula]],TCARRERA[CEDULA],TCARRERA[CATEGORIA DEL SERVIDOR],0)</f>
        <v>0</v>
      </c>
      <c r="J6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0" s="61" t="e">
        <f>IF(ISTEXT(Tabla15[[#This Row],[CARRERA]]),Tabla15[[#This Row],[CARRERA]],Tabla15[[#This Row],[STATUS_01]])</f>
        <v>#REF!</v>
      </c>
      <c r="L650" s="78">
        <f>_xlfn.XLOOKUP(Tabla15[[#This Row],[CODIGO]],Tabla20[CODIGO],Tabla20[sbruto])</f>
        <v>25000</v>
      </c>
      <c r="M650" s="82">
        <f>_xlfn.XLOOKUP(Tabla15[[#This Row],[CODIGO]],Tabla20[CODIGO],Tabla20[Otros Descuentos])</f>
        <v>25</v>
      </c>
      <c r="N650" s="78">
        <f>_xlfn.XLOOKUP(Tabla15[[#This Row],[CODIGO]],Tabla20[CODIGO],Tabla20[sneto])</f>
        <v>23497.5</v>
      </c>
      <c r="O650" s="78" t="str">
        <f>_xlfn.XLOOKUP(Tabla15[[#This Row],[CODIGO]],Tabla20[CODIGO],Tabla20[PERIODO])</f>
        <v>08-2023</v>
      </c>
      <c r="P650" s="41">
        <f>Tabla15[[#This Row],[sbruto]]-SUM(Tabla15[[#This Row],[ISR]:[AFP]])-Tabla15[[#This Row],[SNETO]]</f>
        <v>1477.5</v>
      </c>
      <c r="Q650" s="41">
        <f>_xlfn.XLOOKUP(Tabla15[[#This Row],[CODIGO]],Tabla20[CODIGO],Tabla20[ADP])</f>
        <v>0</v>
      </c>
      <c r="R650" s="61" t="str">
        <f>_xlfn.XLOOKUP(Tabla15[[#This Row],[cedula]],EMPXSEXO[NODOC],EMPXSEXO[GENERO])</f>
        <v>F</v>
      </c>
      <c r="S650" s="61" t="e">
        <f>_xlfn.XLOOKUP(Tabla15[[#This Row],[nomdepto2]],Tabla21[LUGAR],Tabla21[CODLUGAR])</f>
        <v>#REF!</v>
      </c>
      <c r="T650">
        <v>1078</v>
      </c>
    </row>
    <row r="651" spans="1:20" hidden="1">
      <c r="A651" s="61" t="s">
        <v>2462</v>
      </c>
      <c r="B651" s="61" t="s">
        <v>2962</v>
      </c>
      <c r="C651" s="61" t="s">
        <v>2493</v>
      </c>
      <c r="D651" s="61" t="str">
        <f>Tabla15[[#This Row],[cedula]]&amp;Tabla15[[#This Row],[prog]]&amp;LEFT(Tabla15[[#This Row],[TIPO]],3)</f>
        <v>0100079088901TEM</v>
      </c>
      <c r="E651" s="61" t="e">
        <f>_xlfn.XLOOKUP(Tabla15[[#This Row],[CODIGO]],#REF!,#REF!,_xlfn.XLOOKUP(Tabla15[[#This Row],[CODIGO]],Tabla20[CODIGO],Tabla20[nombre],"BUSCAR"))</f>
        <v>#REF!</v>
      </c>
      <c r="F651" s="61" t="e">
        <f>_xlfn.XLOOKUP(Tabla15[[#This Row],[CODIGO]],#REF!,#REF!,_xlfn.XLOOKUP(Tabla15[[#This Row],[CODIGO]],Tabla20[CODIGO],Tabla20[cargo],"BUSCAR"))</f>
        <v>#REF!</v>
      </c>
      <c r="G651" s="110" t="e">
        <f>_xlfn.XLOOKUP(Tabla15[[#This Row],[cedula]],#REF!,#REF!,"X")</f>
        <v>#REF!</v>
      </c>
      <c r="H651" s="61" t="str">
        <f>_xlfn.XLOOKUP(Tabla15[[#This Row],[ctapresup]],TBLTIPO[cta],TBLTIPO[Tipo Empleado])</f>
        <v>TEMPORALES</v>
      </c>
      <c r="I651" s="92">
        <f>_xlfn.XLOOKUP(Tabla15[[#This Row],[cedula]],TCARRERA[CEDULA],TCARRERA[CATEGORIA DEL SERVIDOR],0)</f>
        <v>0</v>
      </c>
      <c r="J6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1" s="61" t="e">
        <f>IF(ISTEXT(Tabla15[[#This Row],[CARRERA]]),Tabla15[[#This Row],[CARRERA]],Tabla15[[#This Row],[STATUS_01]])</f>
        <v>#REF!</v>
      </c>
      <c r="L651" s="78">
        <f>_xlfn.XLOOKUP(Tabla15[[#This Row],[CODIGO]],Tabla20[CODIGO],Tabla20[sbruto])</f>
        <v>25000</v>
      </c>
      <c r="M651" s="82">
        <f>_xlfn.XLOOKUP(Tabla15[[#This Row],[CODIGO]],Tabla20[CODIGO],Tabla20[Otros Descuentos])</f>
        <v>25</v>
      </c>
      <c r="N651" s="78">
        <f>_xlfn.XLOOKUP(Tabla15[[#This Row],[CODIGO]],Tabla20[CODIGO],Tabla20[sneto])</f>
        <v>23497.5</v>
      </c>
      <c r="O651" s="78" t="str">
        <f>_xlfn.XLOOKUP(Tabla15[[#This Row],[CODIGO]],Tabla20[CODIGO],Tabla20[PERIODO])</f>
        <v>08-2023</v>
      </c>
      <c r="P651" s="41">
        <f>Tabla15[[#This Row],[sbruto]]-SUM(Tabla15[[#This Row],[ISR]:[AFP]])-Tabla15[[#This Row],[SNETO]]</f>
        <v>1477.5</v>
      </c>
      <c r="Q651" s="41">
        <f>_xlfn.XLOOKUP(Tabla15[[#This Row],[CODIGO]],Tabla20[CODIGO],Tabla20[ADP])</f>
        <v>0</v>
      </c>
      <c r="R651" s="61" t="str">
        <f>_xlfn.XLOOKUP(Tabla15[[#This Row],[cedula]],EMPXSEXO[NODOC],EMPXSEXO[GENERO])</f>
        <v>M</v>
      </c>
      <c r="S651" s="61" t="e">
        <f>_xlfn.XLOOKUP(Tabla15[[#This Row],[nomdepto2]],Tabla21[LUGAR],Tabla21[CODLUGAR])</f>
        <v>#REF!</v>
      </c>
      <c r="T651">
        <v>1086</v>
      </c>
    </row>
    <row r="652" spans="1:20">
      <c r="A652" s="61" t="s">
        <v>2463</v>
      </c>
      <c r="B652" s="61" t="s">
        <v>1901</v>
      </c>
      <c r="C652" s="61" t="s">
        <v>2493</v>
      </c>
      <c r="D652" s="61" t="str">
        <f>Tabla15[[#This Row],[cedula]]&amp;Tabla15[[#This Row],[prog]]&amp;LEFT(Tabla15[[#This Row],[TIPO]],3)</f>
        <v>0160002314501FIJ</v>
      </c>
      <c r="E652" s="61" t="e">
        <f>_xlfn.XLOOKUP(Tabla15[[#This Row],[CODIGO]],#REF!,#REF!,_xlfn.XLOOKUP(Tabla15[[#This Row],[CODIGO]],Tabla20[CODIGO],Tabla20[nombre],"BUSCAR"))</f>
        <v>#REF!</v>
      </c>
      <c r="F652" s="61" t="e">
        <f>_xlfn.XLOOKUP(Tabla15[[#This Row],[CODIGO]],#REF!,#REF!,_xlfn.XLOOKUP(Tabla15[[#This Row],[CODIGO]],Tabla20[CODIGO],Tabla20[cargo],"BUSCAR"))</f>
        <v>#REF!</v>
      </c>
      <c r="G652" s="110" t="e">
        <f>_xlfn.XLOOKUP(Tabla15[[#This Row],[cedula]],#REF!,#REF!,"X")</f>
        <v>#REF!</v>
      </c>
      <c r="H652" s="61" t="str">
        <f>_xlfn.XLOOKUP(Tabla15[[#This Row],[ctapresup]],TBLTIPO[cta],TBLTIPO[Tipo Empleado])</f>
        <v>FIJO</v>
      </c>
      <c r="I652" s="92">
        <f>_xlfn.XLOOKUP(Tabla15[[#This Row],[cedula]],TCARRERA[CEDULA],TCARRERA[CATEGORIA DEL SERVIDOR],0)</f>
        <v>0</v>
      </c>
      <c r="J6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2" s="61" t="e">
        <f>IF(ISTEXT(Tabla15[[#This Row],[CARRERA]]),Tabla15[[#This Row],[CARRERA]],Tabla15[[#This Row],[STATUS_01]])</f>
        <v>#REF!</v>
      </c>
      <c r="L652" s="78">
        <f>_xlfn.XLOOKUP(Tabla15[[#This Row],[CODIGO]],Tabla20[CODIGO],Tabla20[sbruto])</f>
        <v>25000</v>
      </c>
      <c r="M652" s="82">
        <f>_xlfn.XLOOKUP(Tabla15[[#This Row],[CODIGO]],Tabla20[CODIGO],Tabla20[Otros Descuentos])</f>
        <v>25</v>
      </c>
      <c r="N652" s="78">
        <f>_xlfn.XLOOKUP(Tabla15[[#This Row],[CODIGO]],Tabla20[CODIGO],Tabla20[sneto])</f>
        <v>23497.5</v>
      </c>
      <c r="O652" s="78" t="str">
        <f>_xlfn.XLOOKUP(Tabla15[[#This Row],[CODIGO]],Tabla20[CODIGO],Tabla20[PERIODO])</f>
        <v>08-2023</v>
      </c>
      <c r="P652" s="41">
        <f>Tabla15[[#This Row],[sbruto]]-SUM(Tabla15[[#This Row],[ISR]:[AFP]])-Tabla15[[#This Row],[SNETO]]</f>
        <v>1477.5</v>
      </c>
      <c r="Q652" s="41">
        <f>_xlfn.XLOOKUP(Tabla15[[#This Row],[CODIGO]],Tabla20[CODIGO],Tabla20[ADP])</f>
        <v>0</v>
      </c>
      <c r="R652" s="61" t="str">
        <f>_xlfn.XLOOKUP(Tabla15[[#This Row],[cedula]],EMPXSEXO[NODOC],EMPXSEXO[GENERO])</f>
        <v>M</v>
      </c>
      <c r="S652" s="61" t="e">
        <f>_xlfn.XLOOKUP(Tabla15[[#This Row],[nomdepto2]],Tabla21[LUGAR],Tabla21[CODLUGAR])</f>
        <v>#REF!</v>
      </c>
      <c r="T652">
        <v>352</v>
      </c>
    </row>
    <row r="653" spans="1:20">
      <c r="A653" s="61" t="s">
        <v>2463</v>
      </c>
      <c r="B653" s="61" t="s">
        <v>1934</v>
      </c>
      <c r="C653" s="61" t="s">
        <v>2493</v>
      </c>
      <c r="D653" s="61" t="str">
        <f>Tabla15[[#This Row],[cedula]]&amp;Tabla15[[#This Row],[prog]]&amp;LEFT(Tabla15[[#This Row],[TIPO]],3)</f>
        <v>0180054130001FIJ</v>
      </c>
      <c r="E653" s="61" t="e">
        <f>_xlfn.XLOOKUP(Tabla15[[#This Row],[CODIGO]],#REF!,#REF!,_xlfn.XLOOKUP(Tabla15[[#This Row],[CODIGO]],Tabla20[CODIGO],Tabla20[nombre],"BUSCAR"))</f>
        <v>#REF!</v>
      </c>
      <c r="F653" s="61" t="e">
        <f>_xlfn.XLOOKUP(Tabla15[[#This Row],[CODIGO]],#REF!,#REF!,_xlfn.XLOOKUP(Tabla15[[#This Row],[CODIGO]],Tabla20[CODIGO],Tabla20[cargo],"BUSCAR"))</f>
        <v>#REF!</v>
      </c>
      <c r="G653" s="110" t="e">
        <f>_xlfn.XLOOKUP(Tabla15[[#This Row],[cedula]],#REF!,#REF!,"X")</f>
        <v>#REF!</v>
      </c>
      <c r="H653" s="61" t="str">
        <f>_xlfn.XLOOKUP(Tabla15[[#This Row],[ctapresup]],TBLTIPO[cta],TBLTIPO[Tipo Empleado])</f>
        <v>FIJO</v>
      </c>
      <c r="I653" s="92">
        <f>_xlfn.XLOOKUP(Tabla15[[#This Row],[cedula]],TCARRERA[CEDULA],TCARRERA[CATEGORIA DEL SERVIDOR],0)</f>
        <v>0</v>
      </c>
      <c r="J6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3" s="61" t="e">
        <f>IF(ISTEXT(Tabla15[[#This Row],[CARRERA]]),Tabla15[[#This Row],[CARRERA]],Tabla15[[#This Row],[STATUS_01]])</f>
        <v>#REF!</v>
      </c>
      <c r="L653" s="78">
        <f>_xlfn.XLOOKUP(Tabla15[[#This Row],[CODIGO]],Tabla20[CODIGO],Tabla20[sbruto])</f>
        <v>25000</v>
      </c>
      <c r="M653" s="82">
        <f>_xlfn.XLOOKUP(Tabla15[[#This Row],[CODIGO]],Tabla20[CODIGO],Tabla20[Otros Descuentos])</f>
        <v>25</v>
      </c>
      <c r="N653" s="78">
        <f>_xlfn.XLOOKUP(Tabla15[[#This Row],[CODIGO]],Tabla20[CODIGO],Tabla20[sneto])</f>
        <v>23497.5</v>
      </c>
      <c r="O653" s="78" t="str">
        <f>_xlfn.XLOOKUP(Tabla15[[#This Row],[CODIGO]],Tabla20[CODIGO],Tabla20[PERIODO])</f>
        <v>08-2023</v>
      </c>
      <c r="P653" s="41">
        <f>Tabla15[[#This Row],[sbruto]]-SUM(Tabla15[[#This Row],[ISR]:[AFP]])-Tabla15[[#This Row],[SNETO]]</f>
        <v>1477.5</v>
      </c>
      <c r="Q653" s="41">
        <f>_xlfn.XLOOKUP(Tabla15[[#This Row],[CODIGO]],Tabla20[CODIGO],Tabla20[ADP])</f>
        <v>0</v>
      </c>
      <c r="R653" s="61" t="str">
        <f>_xlfn.XLOOKUP(Tabla15[[#This Row],[cedula]],EMPXSEXO[NODOC],EMPXSEXO[GENERO])</f>
        <v>M</v>
      </c>
      <c r="S653" s="61" t="e">
        <f>_xlfn.XLOOKUP(Tabla15[[#This Row],[nomdepto2]],Tabla21[LUGAR],Tabla21[CODLUGAR])</f>
        <v>#REF!</v>
      </c>
      <c r="T653">
        <v>398</v>
      </c>
    </row>
    <row r="654" spans="1:20">
      <c r="A654" s="61" t="s">
        <v>2463</v>
      </c>
      <c r="B654" s="61" t="s">
        <v>2727</v>
      </c>
      <c r="C654" s="61" t="s">
        <v>2493</v>
      </c>
      <c r="D654" s="61" t="str">
        <f>Tabla15[[#This Row],[cedula]]&amp;Tabla15[[#This Row],[prog]]&amp;LEFT(Tabla15[[#This Row],[TIPO]],3)</f>
        <v>4021250075101FIJ</v>
      </c>
      <c r="E654" s="61" t="e">
        <f>_xlfn.XLOOKUP(Tabla15[[#This Row],[CODIGO]],#REF!,#REF!,_xlfn.XLOOKUP(Tabla15[[#This Row],[CODIGO]],Tabla20[CODIGO],Tabla20[nombre],"BUSCAR"))</f>
        <v>#REF!</v>
      </c>
      <c r="F654" s="61" t="e">
        <f>_xlfn.XLOOKUP(Tabla15[[#This Row],[CODIGO]],#REF!,#REF!,_xlfn.XLOOKUP(Tabla15[[#This Row],[CODIGO]],Tabla20[CODIGO],Tabla20[cargo],"BUSCAR"))</f>
        <v>#REF!</v>
      </c>
      <c r="G654" s="110" t="e">
        <f>_xlfn.XLOOKUP(Tabla15[[#This Row],[cedula]],#REF!,#REF!,"X")</f>
        <v>#REF!</v>
      </c>
      <c r="H654" s="61" t="str">
        <f>_xlfn.XLOOKUP(Tabla15[[#This Row],[ctapresup]],TBLTIPO[cta],TBLTIPO[Tipo Empleado])</f>
        <v>FIJO</v>
      </c>
      <c r="I654" s="92">
        <f>_xlfn.XLOOKUP(Tabla15[[#This Row],[cedula]],TCARRERA[CEDULA],TCARRERA[CATEGORIA DEL SERVIDOR],0)</f>
        <v>0</v>
      </c>
      <c r="J6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4" s="61" t="e">
        <f>IF(ISTEXT(Tabla15[[#This Row],[CARRERA]]),Tabla15[[#This Row],[CARRERA]],Tabla15[[#This Row],[STATUS_01]])</f>
        <v>#REF!</v>
      </c>
      <c r="L654" s="78">
        <f>_xlfn.XLOOKUP(Tabla15[[#This Row],[CODIGO]],Tabla20[CODIGO],Tabla20[sbruto])</f>
        <v>25000</v>
      </c>
      <c r="M654" s="82">
        <f>_xlfn.XLOOKUP(Tabla15[[#This Row],[CODIGO]],Tabla20[CODIGO],Tabla20[Otros Descuentos])</f>
        <v>25</v>
      </c>
      <c r="N654" s="78">
        <f>_xlfn.XLOOKUP(Tabla15[[#This Row],[CODIGO]],Tabla20[CODIGO],Tabla20[sneto])</f>
        <v>23497.5</v>
      </c>
      <c r="O654" s="78" t="str">
        <f>_xlfn.XLOOKUP(Tabla15[[#This Row],[CODIGO]],Tabla20[CODIGO],Tabla20[PERIODO])</f>
        <v>08-2023</v>
      </c>
      <c r="P654" s="41">
        <f>Tabla15[[#This Row],[sbruto]]-SUM(Tabla15[[#This Row],[ISR]:[AFP]])-Tabla15[[#This Row],[SNETO]]</f>
        <v>1477.5</v>
      </c>
      <c r="Q654" s="41">
        <f>_xlfn.XLOOKUP(Tabla15[[#This Row],[CODIGO]],Tabla20[CODIGO],Tabla20[ADP])</f>
        <v>0</v>
      </c>
      <c r="R654" s="61" t="str">
        <f>_xlfn.XLOOKUP(Tabla15[[#This Row],[cedula]],EMPXSEXO[NODOC],EMPXSEXO[GENERO])</f>
        <v>F</v>
      </c>
      <c r="S654" s="61" t="e">
        <f>_xlfn.XLOOKUP(Tabla15[[#This Row],[nomdepto2]],Tabla21[LUGAR],Tabla21[CODLUGAR])</f>
        <v>#REF!</v>
      </c>
      <c r="T654">
        <v>419</v>
      </c>
    </row>
    <row r="655" spans="1:20">
      <c r="A655" s="61" t="s">
        <v>2463</v>
      </c>
      <c r="B655" s="61" t="s">
        <v>2495</v>
      </c>
      <c r="C655" s="61" t="s">
        <v>2493</v>
      </c>
      <c r="D655" s="61" t="str">
        <f>Tabla15[[#This Row],[cedula]]&amp;Tabla15[[#This Row],[prog]]&amp;LEFT(Tabla15[[#This Row],[TIPO]],3)</f>
        <v>4023219791901FIJ</v>
      </c>
      <c r="E655" s="61" t="e">
        <f>_xlfn.XLOOKUP(Tabla15[[#This Row],[CODIGO]],#REF!,#REF!,_xlfn.XLOOKUP(Tabla15[[#This Row],[CODIGO]],Tabla20[CODIGO],Tabla20[nombre],"BUSCAR"))</f>
        <v>#REF!</v>
      </c>
      <c r="F655" s="61" t="e">
        <f>_xlfn.XLOOKUP(Tabla15[[#This Row],[CODIGO]],#REF!,#REF!,_xlfn.XLOOKUP(Tabla15[[#This Row],[CODIGO]],Tabla20[CODIGO],Tabla20[cargo],"BUSCAR"))</f>
        <v>#REF!</v>
      </c>
      <c r="G655" s="110" t="e">
        <f>_xlfn.XLOOKUP(Tabla15[[#This Row],[cedula]],#REF!,#REF!,"X")</f>
        <v>#REF!</v>
      </c>
      <c r="H655" s="61" t="str">
        <f>_xlfn.XLOOKUP(Tabla15[[#This Row],[ctapresup]],TBLTIPO[cta],TBLTIPO[Tipo Empleado])</f>
        <v>FIJO</v>
      </c>
      <c r="I655" s="92">
        <f>_xlfn.XLOOKUP(Tabla15[[#This Row],[cedula]],TCARRERA[CEDULA],TCARRERA[CATEGORIA DEL SERVIDOR],0)</f>
        <v>0</v>
      </c>
      <c r="J6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5" s="61" t="e">
        <f>IF(ISTEXT(Tabla15[[#This Row],[CARRERA]]),Tabla15[[#This Row],[CARRERA]],Tabla15[[#This Row],[STATUS_01]])</f>
        <v>#REF!</v>
      </c>
      <c r="L655" s="78">
        <f>_xlfn.XLOOKUP(Tabla15[[#This Row],[CODIGO]],Tabla20[CODIGO],Tabla20[sbruto])</f>
        <v>25000</v>
      </c>
      <c r="M655" s="82">
        <f>_xlfn.XLOOKUP(Tabla15[[#This Row],[CODIGO]],Tabla20[CODIGO],Tabla20[Otros Descuentos])</f>
        <v>25</v>
      </c>
      <c r="N655" s="78">
        <f>_xlfn.XLOOKUP(Tabla15[[#This Row],[CODIGO]],Tabla20[CODIGO],Tabla20[sneto])</f>
        <v>23497.5</v>
      </c>
      <c r="O655" s="78" t="str">
        <f>_xlfn.XLOOKUP(Tabla15[[#This Row],[CODIGO]],Tabla20[CODIGO],Tabla20[PERIODO])</f>
        <v>08-2023</v>
      </c>
      <c r="P655" s="41">
        <f>Tabla15[[#This Row],[sbruto]]-SUM(Tabla15[[#This Row],[ISR]:[AFP]])-Tabla15[[#This Row],[SNETO]]</f>
        <v>1477.5</v>
      </c>
      <c r="Q655" s="41">
        <f>_xlfn.XLOOKUP(Tabla15[[#This Row],[CODIGO]],Tabla20[CODIGO],Tabla20[ADP])</f>
        <v>0</v>
      </c>
      <c r="R655" s="61" t="str">
        <f>_xlfn.XLOOKUP(Tabla15[[#This Row],[cedula]],EMPXSEXO[NODOC],EMPXSEXO[GENERO])</f>
        <v>F</v>
      </c>
      <c r="S655" s="61" t="e">
        <f>_xlfn.XLOOKUP(Tabla15[[#This Row],[nomdepto2]],Tabla21[LUGAR],Tabla21[CODLUGAR])</f>
        <v>#REF!</v>
      </c>
      <c r="T655">
        <v>13</v>
      </c>
    </row>
    <row r="656" spans="1:20">
      <c r="A656" s="61" t="s">
        <v>2463</v>
      </c>
      <c r="B656" s="61" t="s">
        <v>3597</v>
      </c>
      <c r="C656" s="61" t="s">
        <v>2493</v>
      </c>
      <c r="D656" s="61" t="str">
        <f>Tabla15[[#This Row],[cedula]]&amp;Tabla15[[#This Row],[prog]]&amp;LEFT(Tabla15[[#This Row],[TIPO]],3)</f>
        <v>0020185570701FIJ</v>
      </c>
      <c r="E656" s="61" t="e">
        <f>_xlfn.XLOOKUP(Tabla15[[#This Row],[CODIGO]],#REF!,#REF!,_xlfn.XLOOKUP(Tabla15[[#This Row],[CODIGO]],Tabla20[CODIGO],Tabla20[nombre],"BUSCAR"))</f>
        <v>#REF!</v>
      </c>
      <c r="F656" s="61" t="e">
        <f>_xlfn.XLOOKUP(Tabla15[[#This Row],[CODIGO]],#REF!,#REF!,_xlfn.XLOOKUP(Tabla15[[#This Row],[CODIGO]],Tabla20[CODIGO],Tabla20[cargo],"BUSCAR"))</f>
        <v>#REF!</v>
      </c>
      <c r="G656" s="110" t="e">
        <f>_xlfn.XLOOKUP(Tabla15[[#This Row],[cedula]],#REF!,#REF!,"X")</f>
        <v>#REF!</v>
      </c>
      <c r="H656" s="61" t="str">
        <f>_xlfn.XLOOKUP(Tabla15[[#This Row],[ctapresup]],TBLTIPO[cta],TBLTIPO[Tipo Empleado])</f>
        <v>FIJO</v>
      </c>
      <c r="I656" s="92">
        <f>_xlfn.XLOOKUP(Tabla15[[#This Row],[cedula]],TCARRERA[CEDULA],TCARRERA[CATEGORIA DEL SERVIDOR],0)</f>
        <v>0</v>
      </c>
      <c r="J6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6" s="61" t="e">
        <f>IF(ISTEXT(Tabla15[[#This Row],[CARRERA]]),Tabla15[[#This Row],[CARRERA]],Tabla15[[#This Row],[STATUS_01]])</f>
        <v>#REF!</v>
      </c>
      <c r="L656" s="78">
        <f>_xlfn.XLOOKUP(Tabla15[[#This Row],[CODIGO]],Tabla20[CODIGO],Tabla20[sbruto])</f>
        <v>25000</v>
      </c>
      <c r="M656" s="82">
        <f>_xlfn.XLOOKUP(Tabla15[[#This Row],[CODIGO]],Tabla20[CODIGO],Tabla20[Otros Descuentos])</f>
        <v>25</v>
      </c>
      <c r="N656" s="81">
        <f>_xlfn.XLOOKUP(Tabla15[[#This Row],[CODIGO]],Tabla20[CODIGO],Tabla20[sneto])</f>
        <v>23497.5</v>
      </c>
      <c r="O656" s="81" t="str">
        <f>_xlfn.XLOOKUP(Tabla15[[#This Row],[CODIGO]],Tabla20[CODIGO],Tabla20[PERIODO])</f>
        <v>08-2023</v>
      </c>
      <c r="P656" s="41">
        <f>Tabla15[[#This Row],[sbruto]]-SUM(Tabla15[[#This Row],[ISR]:[AFP]])-Tabla15[[#This Row],[SNETO]]</f>
        <v>1477.5</v>
      </c>
      <c r="Q656" s="41">
        <f>_xlfn.XLOOKUP(Tabla15[[#This Row],[CODIGO]],Tabla20[CODIGO],Tabla20[ADP])</f>
        <v>0</v>
      </c>
      <c r="R656" s="61" t="str">
        <f>_xlfn.XLOOKUP(Tabla15[[#This Row],[cedula]],EMPXSEXO[NODOC],EMPXSEXO[GENERO])</f>
        <v>M</v>
      </c>
      <c r="S656" s="61" t="e">
        <f>_xlfn.XLOOKUP(Tabla15[[#This Row],[nomdepto2]],Tabla21[LUGAR],Tabla21[CODLUGAR])</f>
        <v>#REF!</v>
      </c>
      <c r="T656">
        <v>88</v>
      </c>
    </row>
    <row r="657" spans="1:20">
      <c r="A657" s="61" t="s">
        <v>2463</v>
      </c>
      <c r="B657" s="61" t="s">
        <v>3206</v>
      </c>
      <c r="C657" s="61" t="s">
        <v>2493</v>
      </c>
      <c r="D657" s="61" t="str">
        <f>Tabla15[[#This Row],[cedula]]&amp;Tabla15[[#This Row],[prog]]&amp;LEFT(Tabla15[[#This Row],[TIPO]],3)</f>
        <v>4022168871201FIJ</v>
      </c>
      <c r="E657" s="61" t="e">
        <f>_xlfn.XLOOKUP(Tabla15[[#This Row],[CODIGO]],#REF!,#REF!,_xlfn.XLOOKUP(Tabla15[[#This Row],[CODIGO]],Tabla20[CODIGO],Tabla20[nombre],"BUSCAR"))</f>
        <v>#REF!</v>
      </c>
      <c r="F657" s="61" t="e">
        <f>_xlfn.XLOOKUP(Tabla15[[#This Row],[CODIGO]],#REF!,#REF!,_xlfn.XLOOKUP(Tabla15[[#This Row],[CODIGO]],Tabla20[CODIGO],Tabla20[cargo],"BUSCAR"))</f>
        <v>#REF!</v>
      </c>
      <c r="G657" s="110" t="e">
        <f>_xlfn.XLOOKUP(Tabla15[[#This Row],[cedula]],#REF!,#REF!,"X")</f>
        <v>#REF!</v>
      </c>
      <c r="H657" s="61" t="str">
        <f>_xlfn.XLOOKUP(Tabla15[[#This Row],[ctapresup]],TBLTIPO[cta],TBLTIPO[Tipo Empleado])</f>
        <v>FIJO</v>
      </c>
      <c r="I657" s="92">
        <f>_xlfn.XLOOKUP(Tabla15[[#This Row],[cedula]],TCARRERA[CEDULA],TCARRERA[CATEGORIA DEL SERVIDOR],0)</f>
        <v>0</v>
      </c>
      <c r="J6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7" s="61" t="e">
        <f>IF(ISTEXT(Tabla15[[#This Row],[CARRERA]]),Tabla15[[#This Row],[CARRERA]],Tabla15[[#This Row],[STATUS_01]])</f>
        <v>#REF!</v>
      </c>
      <c r="L657" s="78">
        <f>_xlfn.XLOOKUP(Tabla15[[#This Row],[CODIGO]],Tabla20[CODIGO],Tabla20[sbruto])</f>
        <v>25000</v>
      </c>
      <c r="M657" s="82">
        <f>_xlfn.XLOOKUP(Tabla15[[#This Row],[CODIGO]],Tabla20[CODIGO],Tabla20[Otros Descuentos])</f>
        <v>25</v>
      </c>
      <c r="N657" s="78">
        <f>_xlfn.XLOOKUP(Tabla15[[#This Row],[CODIGO]],Tabla20[CODIGO],Tabla20[sneto])</f>
        <v>23497.5</v>
      </c>
      <c r="O657" s="78" t="str">
        <f>_xlfn.XLOOKUP(Tabla15[[#This Row],[CODIGO]],Tabla20[CODIGO],Tabla20[PERIODO])</f>
        <v>08-2023</v>
      </c>
      <c r="P657" s="41">
        <f>Tabla15[[#This Row],[sbruto]]-SUM(Tabla15[[#This Row],[ISR]:[AFP]])-Tabla15[[#This Row],[SNETO]]</f>
        <v>1477.5</v>
      </c>
      <c r="Q657" s="41">
        <f>_xlfn.XLOOKUP(Tabla15[[#This Row],[CODIGO]],Tabla20[CODIGO],Tabla20[ADP])</f>
        <v>0</v>
      </c>
      <c r="R657" s="61" t="str">
        <f>_xlfn.XLOOKUP(Tabla15[[#This Row],[cedula]],EMPXSEXO[NODOC],EMPXSEXO[GENERO])</f>
        <v>F</v>
      </c>
      <c r="S657" s="61" t="e">
        <f>_xlfn.XLOOKUP(Tabla15[[#This Row],[nomdepto2]],Tabla21[LUGAR],Tabla21[CODLUGAR])</f>
        <v>#REF!</v>
      </c>
      <c r="T657">
        <v>170</v>
      </c>
    </row>
    <row r="658" spans="1:20">
      <c r="A658" s="61" t="s">
        <v>2463</v>
      </c>
      <c r="B658" s="61" t="s">
        <v>3351</v>
      </c>
      <c r="C658" s="61" t="s">
        <v>2493</v>
      </c>
      <c r="D658" s="61" t="str">
        <f>Tabla15[[#This Row],[cedula]]&amp;Tabla15[[#This Row],[prog]]&amp;LEFT(Tabla15[[#This Row],[TIPO]],3)</f>
        <v>0260086020501FIJ</v>
      </c>
      <c r="E658" s="61" t="e">
        <f>_xlfn.XLOOKUP(Tabla15[[#This Row],[CODIGO]],#REF!,#REF!,_xlfn.XLOOKUP(Tabla15[[#This Row],[CODIGO]],Tabla20[CODIGO],Tabla20[nombre],"BUSCAR"))</f>
        <v>#REF!</v>
      </c>
      <c r="F658" s="61" t="e">
        <f>_xlfn.XLOOKUP(Tabla15[[#This Row],[CODIGO]],#REF!,#REF!,_xlfn.XLOOKUP(Tabla15[[#This Row],[CODIGO]],Tabla20[CODIGO],Tabla20[cargo],"BUSCAR"))</f>
        <v>#REF!</v>
      </c>
      <c r="G658" s="110" t="e">
        <f>_xlfn.XLOOKUP(Tabla15[[#This Row],[cedula]],#REF!,#REF!,"X")</f>
        <v>#REF!</v>
      </c>
      <c r="H658" s="61" t="str">
        <f>_xlfn.XLOOKUP(Tabla15[[#This Row],[ctapresup]],TBLTIPO[cta],TBLTIPO[Tipo Empleado])</f>
        <v>FIJO</v>
      </c>
      <c r="I658" s="92">
        <f>_xlfn.XLOOKUP(Tabla15[[#This Row],[cedula]],TCARRERA[CEDULA],TCARRERA[CATEGORIA DEL SERVIDOR],0)</f>
        <v>0</v>
      </c>
      <c r="J6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8" s="61" t="e">
        <f>IF(ISTEXT(Tabla15[[#This Row],[CARRERA]]),Tabla15[[#This Row],[CARRERA]],Tabla15[[#This Row],[STATUS_01]])</f>
        <v>#REF!</v>
      </c>
      <c r="L658" s="78">
        <f>_xlfn.XLOOKUP(Tabla15[[#This Row],[CODIGO]],Tabla20[CODIGO],Tabla20[sbruto])</f>
        <v>25000</v>
      </c>
      <c r="M658" s="79">
        <f>_xlfn.XLOOKUP(Tabla15[[#This Row],[CODIGO]],Tabla20[CODIGO],Tabla20[Otros Descuentos])</f>
        <v>25</v>
      </c>
      <c r="N658" s="78">
        <f>_xlfn.XLOOKUP(Tabla15[[#This Row],[CODIGO]],Tabla20[CODIGO],Tabla20[sneto])</f>
        <v>23497.5</v>
      </c>
      <c r="O658" s="78" t="str">
        <f>_xlfn.XLOOKUP(Tabla15[[#This Row],[CODIGO]],Tabla20[CODIGO],Tabla20[PERIODO])</f>
        <v>08-2023</v>
      </c>
      <c r="P658" s="41">
        <f>Tabla15[[#This Row],[sbruto]]-SUM(Tabla15[[#This Row],[ISR]:[AFP]])-Tabla15[[#This Row],[SNETO]]</f>
        <v>1477.5</v>
      </c>
      <c r="Q658" s="41">
        <f>_xlfn.XLOOKUP(Tabla15[[#This Row],[CODIGO]],Tabla20[CODIGO],Tabla20[ADP])</f>
        <v>0</v>
      </c>
      <c r="R658" s="61" t="str">
        <f>_xlfn.XLOOKUP(Tabla15[[#This Row],[cedula]],EMPXSEXO[NODOC],EMPXSEXO[GENERO])</f>
        <v>M</v>
      </c>
      <c r="S658" s="61" t="e">
        <f>_xlfn.XLOOKUP(Tabla15[[#This Row],[nomdepto2]],Tabla21[LUGAR],Tabla21[CODLUGAR])</f>
        <v>#REF!</v>
      </c>
      <c r="T658">
        <v>229</v>
      </c>
    </row>
    <row r="659" spans="1:20">
      <c r="A659" s="61" t="s">
        <v>2463</v>
      </c>
      <c r="B659" s="61" t="s">
        <v>1880</v>
      </c>
      <c r="C659" s="61" t="s">
        <v>2493</v>
      </c>
      <c r="D659" s="61" t="str">
        <f>Tabla15[[#This Row],[cedula]]&amp;Tabla15[[#This Row],[prog]]&amp;LEFT(Tabla15[[#This Row],[TIPO]],3)</f>
        <v>4022477175401FIJ</v>
      </c>
      <c r="E659" s="61" t="e">
        <f>_xlfn.XLOOKUP(Tabla15[[#This Row],[CODIGO]],#REF!,#REF!,_xlfn.XLOOKUP(Tabla15[[#This Row],[CODIGO]],Tabla20[CODIGO],Tabla20[nombre],"BUSCAR"))</f>
        <v>#REF!</v>
      </c>
      <c r="F659" s="61" t="e">
        <f>_xlfn.XLOOKUP(Tabla15[[#This Row],[CODIGO]],#REF!,#REF!,_xlfn.XLOOKUP(Tabla15[[#This Row],[CODIGO]],Tabla20[CODIGO],Tabla20[cargo],"BUSCAR"))</f>
        <v>#REF!</v>
      </c>
      <c r="G659" s="110" t="e">
        <f>_xlfn.XLOOKUP(Tabla15[[#This Row],[cedula]],#REF!,#REF!,"X")</f>
        <v>#REF!</v>
      </c>
      <c r="H659" s="61" t="str">
        <f>_xlfn.XLOOKUP(Tabla15[[#This Row],[ctapresup]],TBLTIPO[cta],TBLTIPO[Tipo Empleado])</f>
        <v>FIJO</v>
      </c>
      <c r="I659" s="92">
        <f>_xlfn.XLOOKUP(Tabla15[[#This Row],[cedula]],TCARRERA[CEDULA],TCARRERA[CATEGORIA DEL SERVIDOR],0)</f>
        <v>0</v>
      </c>
      <c r="J6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59" s="61" t="e">
        <f>IF(ISTEXT(Tabla15[[#This Row],[CARRERA]]),Tabla15[[#This Row],[CARRERA]],Tabla15[[#This Row],[STATUS_01]])</f>
        <v>#REF!</v>
      </c>
      <c r="L659" s="78">
        <f>_xlfn.XLOOKUP(Tabla15[[#This Row],[CODIGO]],Tabla20[CODIGO],Tabla20[sbruto])</f>
        <v>25000</v>
      </c>
      <c r="M659" s="82">
        <f>_xlfn.XLOOKUP(Tabla15[[#This Row],[CODIGO]],Tabla20[CODIGO],Tabla20[Otros Descuentos])</f>
        <v>25</v>
      </c>
      <c r="N659" s="78">
        <f>_xlfn.XLOOKUP(Tabla15[[#This Row],[CODIGO]],Tabla20[CODIGO],Tabla20[sneto])</f>
        <v>23497.5</v>
      </c>
      <c r="O659" s="78" t="str">
        <f>_xlfn.XLOOKUP(Tabla15[[#This Row],[CODIGO]],Tabla20[CODIGO],Tabla20[PERIODO])</f>
        <v>08-2023</v>
      </c>
      <c r="P659" s="41">
        <f>Tabla15[[#This Row],[sbruto]]-SUM(Tabla15[[#This Row],[ISR]:[AFP]])-Tabla15[[#This Row],[SNETO]]</f>
        <v>1477.5</v>
      </c>
      <c r="Q659" s="41">
        <f>_xlfn.XLOOKUP(Tabla15[[#This Row],[CODIGO]],Tabla20[CODIGO],Tabla20[ADP])</f>
        <v>0</v>
      </c>
      <c r="R659" s="61" t="str">
        <f>_xlfn.XLOOKUP(Tabla15[[#This Row],[cedula]],EMPXSEXO[NODOC],EMPXSEXO[GENERO])</f>
        <v>F</v>
      </c>
      <c r="S659" s="61" t="e">
        <f>_xlfn.XLOOKUP(Tabla15[[#This Row],[nomdepto2]],Tabla21[LUGAR],Tabla21[CODLUGAR])</f>
        <v>#REF!</v>
      </c>
      <c r="T659">
        <v>329</v>
      </c>
    </row>
    <row r="660" spans="1:20" hidden="1">
      <c r="A660" s="61" t="s">
        <v>2462</v>
      </c>
      <c r="B660" s="61" t="s">
        <v>2872</v>
      </c>
      <c r="C660" s="61" t="s">
        <v>2493</v>
      </c>
      <c r="D660" s="61" t="str">
        <f>Tabla15[[#This Row],[cedula]]&amp;Tabla15[[#This Row],[prog]]&amp;LEFT(Tabla15[[#This Row],[TIPO]],3)</f>
        <v>0490035608201TEM</v>
      </c>
      <c r="E660" s="61" t="e">
        <f>_xlfn.XLOOKUP(Tabla15[[#This Row],[CODIGO]],#REF!,#REF!,_xlfn.XLOOKUP(Tabla15[[#This Row],[CODIGO]],Tabla20[CODIGO],Tabla20[nombre],"BUSCAR"))</f>
        <v>#REF!</v>
      </c>
      <c r="F660" s="61" t="e">
        <f>_xlfn.XLOOKUP(Tabla15[[#This Row],[CODIGO]],#REF!,#REF!,_xlfn.XLOOKUP(Tabla15[[#This Row],[CODIGO]],Tabla20[CODIGO],Tabla20[cargo],"BUSCAR"))</f>
        <v>#REF!</v>
      </c>
      <c r="G660" s="110" t="e">
        <f>_xlfn.XLOOKUP(Tabla15[[#This Row],[cedula]],#REF!,#REF!,"X")</f>
        <v>#REF!</v>
      </c>
      <c r="H660" s="61" t="str">
        <f>_xlfn.XLOOKUP(Tabla15[[#This Row],[ctapresup]],TBLTIPO[cta],TBLTIPO[Tipo Empleado])</f>
        <v>TEMPORALES</v>
      </c>
      <c r="I660" s="92">
        <f>_xlfn.XLOOKUP(Tabla15[[#This Row],[cedula]],TCARRERA[CEDULA],TCARRERA[CATEGORIA DEL SERVIDOR],0)</f>
        <v>0</v>
      </c>
      <c r="J6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0" s="61" t="e">
        <f>IF(ISTEXT(Tabla15[[#This Row],[CARRERA]]),Tabla15[[#This Row],[CARRERA]],Tabla15[[#This Row],[STATUS_01]])</f>
        <v>#REF!</v>
      </c>
      <c r="L660" s="78">
        <f>_xlfn.XLOOKUP(Tabla15[[#This Row],[CODIGO]],Tabla20[CODIGO],Tabla20[sbruto])</f>
        <v>22000</v>
      </c>
      <c r="M660" s="82">
        <f>_xlfn.XLOOKUP(Tabla15[[#This Row],[CODIGO]],Tabla20[CODIGO],Tabla20[Otros Descuentos])</f>
        <v>25</v>
      </c>
      <c r="N660" s="78">
        <f>_xlfn.XLOOKUP(Tabla15[[#This Row],[CODIGO]],Tabla20[CODIGO],Tabla20[sneto])</f>
        <v>20674.8</v>
      </c>
      <c r="O660" s="78" t="str">
        <f>_xlfn.XLOOKUP(Tabla15[[#This Row],[CODIGO]],Tabla20[CODIGO],Tabla20[PERIODO])</f>
        <v>08-2023</v>
      </c>
      <c r="P660" s="41">
        <f>Tabla15[[#This Row],[sbruto]]-SUM(Tabla15[[#This Row],[ISR]:[AFP]])-Tabla15[[#This Row],[SNETO]]</f>
        <v>1300.2000000000007</v>
      </c>
      <c r="Q660" s="41">
        <f>_xlfn.XLOOKUP(Tabla15[[#This Row],[CODIGO]],Tabla20[CODIGO],Tabla20[ADP])</f>
        <v>0</v>
      </c>
      <c r="R660" s="61" t="str">
        <f>_xlfn.XLOOKUP(Tabla15[[#This Row],[cedula]],EMPXSEXO[NODOC],EMPXSEXO[GENERO])</f>
        <v>M</v>
      </c>
      <c r="S660" s="61" t="e">
        <f>_xlfn.XLOOKUP(Tabla15[[#This Row],[nomdepto2]],Tabla21[LUGAR],Tabla21[CODLUGAR])</f>
        <v>#REF!</v>
      </c>
      <c r="T660">
        <v>976</v>
      </c>
    </row>
    <row r="661" spans="1:20" hidden="1">
      <c r="A661" s="61" t="s">
        <v>2462</v>
      </c>
      <c r="B661" s="61" t="s">
        <v>3676</v>
      </c>
      <c r="C661" s="61" t="s">
        <v>2493</v>
      </c>
      <c r="D661" s="61" t="str">
        <f>Tabla15[[#This Row],[cedula]]&amp;Tabla15[[#This Row],[prog]]&amp;LEFT(Tabla15[[#This Row],[TIPO]],3)</f>
        <v>2950005274001TEM</v>
      </c>
      <c r="E661" s="61" t="e">
        <f>_xlfn.XLOOKUP(Tabla15[[#This Row],[CODIGO]],#REF!,#REF!,_xlfn.XLOOKUP(Tabla15[[#This Row],[CODIGO]],Tabla20[CODIGO],Tabla20[nombre],"BUSCAR"))</f>
        <v>#REF!</v>
      </c>
      <c r="F661" s="61" t="e">
        <f>_xlfn.XLOOKUP(Tabla15[[#This Row],[CODIGO]],#REF!,#REF!,_xlfn.XLOOKUP(Tabla15[[#This Row],[CODIGO]],Tabla20[CODIGO],Tabla20[cargo],"BUSCAR"))</f>
        <v>#REF!</v>
      </c>
      <c r="G661" s="110" t="e">
        <f>_xlfn.XLOOKUP(Tabla15[[#This Row],[cedula]],#REF!,#REF!,"X")</f>
        <v>#REF!</v>
      </c>
      <c r="H661" s="61" t="str">
        <f>_xlfn.XLOOKUP(Tabla15[[#This Row],[ctapresup]],TBLTIPO[cta],TBLTIPO[Tipo Empleado])</f>
        <v>TEMPORALES</v>
      </c>
      <c r="I661" s="92">
        <f>_xlfn.XLOOKUP(Tabla15[[#This Row],[cedula]],TCARRERA[CEDULA],TCARRERA[CATEGORIA DEL SERVIDOR],0)</f>
        <v>0</v>
      </c>
      <c r="J6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1" s="61" t="e">
        <f>IF(ISTEXT(Tabla15[[#This Row],[CARRERA]]),Tabla15[[#This Row],[CARRERA]],Tabla15[[#This Row],[STATUS_01]])</f>
        <v>#REF!</v>
      </c>
      <c r="L661" s="78">
        <f>_xlfn.XLOOKUP(Tabla15[[#This Row],[CODIGO]],Tabla20[CODIGO],Tabla20[sbruto])</f>
        <v>20000</v>
      </c>
      <c r="M661" s="79">
        <f>_xlfn.XLOOKUP(Tabla15[[#This Row],[CODIGO]],Tabla20[CODIGO],Tabla20[Otros Descuentos])</f>
        <v>25</v>
      </c>
      <c r="N661" s="78">
        <f>_xlfn.XLOOKUP(Tabla15[[#This Row],[CODIGO]],Tabla20[CODIGO],Tabla20[sneto])</f>
        <v>18793</v>
      </c>
      <c r="O661" s="78" t="str">
        <f>_xlfn.XLOOKUP(Tabla15[[#This Row],[CODIGO]],Tabla20[CODIGO],Tabla20[PERIODO])</f>
        <v>08-2023</v>
      </c>
      <c r="P661" s="41">
        <f>Tabla15[[#This Row],[sbruto]]-SUM(Tabla15[[#This Row],[ISR]:[AFP]])-Tabla15[[#This Row],[SNETO]]</f>
        <v>1182</v>
      </c>
      <c r="Q661" s="41">
        <f>_xlfn.XLOOKUP(Tabla15[[#This Row],[CODIGO]],Tabla20[CODIGO],Tabla20[ADP])</f>
        <v>0</v>
      </c>
      <c r="R661" s="61" t="str">
        <f>_xlfn.XLOOKUP(Tabla15[[#This Row],[cedula]],EMPXSEXO[NODOC],EMPXSEXO[GENERO])</f>
        <v>F</v>
      </c>
      <c r="S661" s="61" t="e">
        <f>_xlfn.XLOOKUP(Tabla15[[#This Row],[nomdepto2]],Tabla21[LUGAR],Tabla21[CODLUGAR])</f>
        <v>#REF!</v>
      </c>
      <c r="T661">
        <v>926</v>
      </c>
    </row>
    <row r="662" spans="1:20" hidden="1">
      <c r="A662" s="61" t="s">
        <v>2462</v>
      </c>
      <c r="B662" s="61" t="s">
        <v>2860</v>
      </c>
      <c r="C662" s="61" t="s">
        <v>2493</v>
      </c>
      <c r="D662" s="61" t="str">
        <f>Tabla15[[#This Row],[cedula]]&amp;Tabla15[[#This Row],[prog]]&amp;LEFT(Tabla15[[#This Row],[TIPO]],3)</f>
        <v>0010152970901TEM</v>
      </c>
      <c r="E662" s="61" t="e">
        <f>_xlfn.XLOOKUP(Tabla15[[#This Row],[CODIGO]],#REF!,#REF!,_xlfn.XLOOKUP(Tabla15[[#This Row],[CODIGO]],Tabla20[CODIGO],Tabla20[nombre],"BUSCAR"))</f>
        <v>#REF!</v>
      </c>
      <c r="F662" s="61" t="e">
        <f>_xlfn.XLOOKUP(Tabla15[[#This Row],[CODIGO]],#REF!,#REF!,_xlfn.XLOOKUP(Tabla15[[#This Row],[CODIGO]],Tabla20[CODIGO],Tabla20[cargo],"BUSCAR"))</f>
        <v>#REF!</v>
      </c>
      <c r="G662" s="110" t="e">
        <f>_xlfn.XLOOKUP(Tabla15[[#This Row],[cedula]],#REF!,#REF!,"X")</f>
        <v>#REF!</v>
      </c>
      <c r="H662" s="61" t="str">
        <f>_xlfn.XLOOKUP(Tabla15[[#This Row],[ctapresup]],TBLTIPO[cta],TBLTIPO[Tipo Empleado])</f>
        <v>TEMPORALES</v>
      </c>
      <c r="I662" s="92">
        <f>_xlfn.XLOOKUP(Tabla15[[#This Row],[cedula]],TCARRERA[CEDULA],TCARRERA[CATEGORIA DEL SERVIDOR],0)</f>
        <v>0</v>
      </c>
      <c r="J6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2" s="61" t="e">
        <f>IF(ISTEXT(Tabla15[[#This Row],[CARRERA]]),Tabla15[[#This Row],[CARRERA]],Tabla15[[#This Row],[STATUS_01]])</f>
        <v>#REF!</v>
      </c>
      <c r="L662" s="78">
        <f>_xlfn.XLOOKUP(Tabla15[[#This Row],[CODIGO]],Tabla20[CODIGO],Tabla20[sbruto])</f>
        <v>20000</v>
      </c>
      <c r="M662" s="80">
        <f>_xlfn.XLOOKUP(Tabla15[[#This Row],[CODIGO]],Tabla20[CODIGO],Tabla20[Otros Descuentos])</f>
        <v>25</v>
      </c>
      <c r="N662" s="78">
        <f>_xlfn.XLOOKUP(Tabla15[[#This Row],[CODIGO]],Tabla20[CODIGO],Tabla20[sneto])</f>
        <v>18793</v>
      </c>
      <c r="O662" s="78" t="str">
        <f>_xlfn.XLOOKUP(Tabla15[[#This Row],[CODIGO]],Tabla20[CODIGO],Tabla20[PERIODO])</f>
        <v>08-2023</v>
      </c>
      <c r="P662" s="41">
        <f>Tabla15[[#This Row],[sbruto]]-SUM(Tabla15[[#This Row],[ISR]:[AFP]])-Tabla15[[#This Row],[SNETO]]</f>
        <v>1182</v>
      </c>
      <c r="Q662" s="41">
        <f>_xlfn.XLOOKUP(Tabla15[[#This Row],[CODIGO]],Tabla20[CODIGO],Tabla20[ADP])</f>
        <v>0</v>
      </c>
      <c r="R662" s="61" t="str">
        <f>_xlfn.XLOOKUP(Tabla15[[#This Row],[cedula]],EMPXSEXO[NODOC],EMPXSEXO[GENERO])</f>
        <v>M</v>
      </c>
      <c r="S662" s="61" t="e">
        <f>_xlfn.XLOOKUP(Tabla15[[#This Row],[nomdepto2]],Tabla21[LUGAR],Tabla21[CODLUGAR])</f>
        <v>#REF!</v>
      </c>
      <c r="T662">
        <v>966</v>
      </c>
    </row>
    <row r="663" spans="1:20" hidden="1">
      <c r="A663" s="61" t="s">
        <v>2462</v>
      </c>
      <c r="B663" s="61" t="s">
        <v>3694</v>
      </c>
      <c r="C663" s="61" t="s">
        <v>2493</v>
      </c>
      <c r="D663" s="61" t="str">
        <f>Tabla15[[#This Row],[cedula]]&amp;Tabla15[[#This Row],[prog]]&amp;LEFT(Tabla15[[#This Row],[TIPO]],3)</f>
        <v>0540139480301TEM</v>
      </c>
      <c r="E663" s="61" t="e">
        <f>_xlfn.XLOOKUP(Tabla15[[#This Row],[CODIGO]],#REF!,#REF!,_xlfn.XLOOKUP(Tabla15[[#This Row],[CODIGO]],Tabla20[CODIGO],Tabla20[nombre],"BUSCAR"))</f>
        <v>#REF!</v>
      </c>
      <c r="F663" s="61" t="e">
        <f>_xlfn.XLOOKUP(Tabla15[[#This Row],[CODIGO]],#REF!,#REF!,_xlfn.XLOOKUP(Tabla15[[#This Row],[CODIGO]],Tabla20[CODIGO],Tabla20[cargo],"BUSCAR"))</f>
        <v>#REF!</v>
      </c>
      <c r="G663" s="110" t="e">
        <f>_xlfn.XLOOKUP(Tabla15[[#This Row],[cedula]],#REF!,#REF!,"X")</f>
        <v>#REF!</v>
      </c>
      <c r="H663" s="61" t="str">
        <f>_xlfn.XLOOKUP(Tabla15[[#This Row],[ctapresup]],TBLTIPO[cta],TBLTIPO[Tipo Empleado])</f>
        <v>TEMPORALES</v>
      </c>
      <c r="I663" s="92">
        <f>_xlfn.XLOOKUP(Tabla15[[#This Row],[cedula]],TCARRERA[CEDULA],TCARRERA[CATEGORIA DEL SERVIDOR],0)</f>
        <v>0</v>
      </c>
      <c r="J6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3" s="61" t="e">
        <f>IF(ISTEXT(Tabla15[[#This Row],[CARRERA]]),Tabla15[[#This Row],[CARRERA]],Tabla15[[#This Row],[STATUS_01]])</f>
        <v>#REF!</v>
      </c>
      <c r="L663" s="78">
        <f>_xlfn.XLOOKUP(Tabla15[[#This Row],[CODIGO]],Tabla20[CODIGO],Tabla20[sbruto])</f>
        <v>20000</v>
      </c>
      <c r="M663" s="78">
        <f>_xlfn.XLOOKUP(Tabla15[[#This Row],[CODIGO]],Tabla20[CODIGO],Tabla20[Otros Descuentos])</f>
        <v>25</v>
      </c>
      <c r="N663" s="78">
        <f>_xlfn.XLOOKUP(Tabla15[[#This Row],[CODIGO]],Tabla20[CODIGO],Tabla20[sneto])</f>
        <v>18793</v>
      </c>
      <c r="O663" s="78" t="str">
        <f>_xlfn.XLOOKUP(Tabla15[[#This Row],[CODIGO]],Tabla20[CODIGO],Tabla20[PERIODO])</f>
        <v>08-2023</v>
      </c>
      <c r="P663" s="41">
        <f>Tabla15[[#This Row],[sbruto]]-SUM(Tabla15[[#This Row],[ISR]:[AFP]])-Tabla15[[#This Row],[SNETO]]</f>
        <v>1182</v>
      </c>
      <c r="Q663" s="41">
        <f>_xlfn.XLOOKUP(Tabla15[[#This Row],[CODIGO]],Tabla20[CODIGO],Tabla20[ADP])</f>
        <v>0</v>
      </c>
      <c r="R663" s="61" t="str">
        <f>_xlfn.XLOOKUP(Tabla15[[#This Row],[cedula]],EMPXSEXO[NODOC],EMPXSEXO[GENERO])</f>
        <v>M</v>
      </c>
      <c r="S663" s="61" t="e">
        <f>_xlfn.XLOOKUP(Tabla15[[#This Row],[nomdepto2]],Tabla21[LUGAR],Tabla21[CODLUGAR])</f>
        <v>#REF!</v>
      </c>
      <c r="T663">
        <v>1102</v>
      </c>
    </row>
    <row r="664" spans="1:20">
      <c r="A664" s="61" t="s">
        <v>2463</v>
      </c>
      <c r="B664" s="61" t="s">
        <v>1744</v>
      </c>
      <c r="C664" s="61" t="s">
        <v>2493</v>
      </c>
      <c r="D664" s="61" t="str">
        <f>Tabla15[[#This Row],[cedula]]&amp;Tabla15[[#This Row],[prog]]&amp;LEFT(Tabla15[[#This Row],[TIPO]],3)</f>
        <v>0930012317201FIJ</v>
      </c>
      <c r="E664" s="61" t="e">
        <f>_xlfn.XLOOKUP(Tabla15[[#This Row],[CODIGO]],#REF!,#REF!,_xlfn.XLOOKUP(Tabla15[[#This Row],[CODIGO]],Tabla20[CODIGO],Tabla20[nombre],"BUSCAR"))</f>
        <v>#REF!</v>
      </c>
      <c r="F664" s="61" t="e">
        <f>_xlfn.XLOOKUP(Tabla15[[#This Row],[CODIGO]],#REF!,#REF!,_xlfn.XLOOKUP(Tabla15[[#This Row],[CODIGO]],Tabla20[CODIGO],Tabla20[cargo],"BUSCAR"))</f>
        <v>#REF!</v>
      </c>
      <c r="G664" s="110" t="e">
        <f>_xlfn.XLOOKUP(Tabla15[[#This Row],[cedula]],#REF!,#REF!,"X")</f>
        <v>#REF!</v>
      </c>
      <c r="H664" s="61" t="str">
        <f>_xlfn.XLOOKUP(Tabla15[[#This Row],[ctapresup]],TBLTIPO[cta],TBLTIPO[Tipo Empleado])</f>
        <v>FIJO</v>
      </c>
      <c r="I664" s="92">
        <f>_xlfn.XLOOKUP(Tabla15[[#This Row],[cedula]],TCARRERA[CEDULA],TCARRERA[CATEGORIA DEL SERVIDOR],0)</f>
        <v>0</v>
      </c>
      <c r="J6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4" s="61" t="e">
        <f>IF(ISTEXT(Tabla15[[#This Row],[CARRERA]]),Tabla15[[#This Row],[CARRERA]],Tabla15[[#This Row],[STATUS_01]])</f>
        <v>#REF!</v>
      </c>
      <c r="L664" s="78">
        <f>_xlfn.XLOOKUP(Tabla15[[#This Row],[CODIGO]],Tabla20[CODIGO],Tabla20[sbruto])</f>
        <v>20000</v>
      </c>
      <c r="M664" s="81">
        <f>_xlfn.XLOOKUP(Tabla15[[#This Row],[CODIGO]],Tabla20[CODIGO],Tabla20[Otros Descuentos])</f>
        <v>8781.2999999999993</v>
      </c>
      <c r="N664" s="78">
        <f>_xlfn.XLOOKUP(Tabla15[[#This Row],[CODIGO]],Tabla20[CODIGO],Tabla20[sneto])</f>
        <v>10036.700000000001</v>
      </c>
      <c r="O664" s="78" t="str">
        <f>_xlfn.XLOOKUP(Tabla15[[#This Row],[CODIGO]],Tabla20[CODIGO],Tabla20[PERIODO])</f>
        <v>08-2023</v>
      </c>
      <c r="P664" s="41">
        <f>Tabla15[[#This Row],[sbruto]]-SUM(Tabla15[[#This Row],[ISR]:[AFP]])-Tabla15[[#This Row],[SNETO]]</f>
        <v>1182</v>
      </c>
      <c r="Q664" s="41">
        <f>_xlfn.XLOOKUP(Tabla15[[#This Row],[CODIGO]],Tabla20[CODIGO],Tabla20[ADP])</f>
        <v>0</v>
      </c>
      <c r="R664" s="61" t="str">
        <f>_xlfn.XLOOKUP(Tabla15[[#This Row],[cedula]],EMPXSEXO[NODOC],EMPXSEXO[GENERO])</f>
        <v>F</v>
      </c>
      <c r="S664" s="61" t="e">
        <f>_xlfn.XLOOKUP(Tabla15[[#This Row],[nomdepto2]],Tabla21[LUGAR],Tabla21[CODLUGAR])</f>
        <v>#REF!</v>
      </c>
      <c r="T664">
        <v>78</v>
      </c>
    </row>
    <row r="665" spans="1:20" hidden="1">
      <c r="A665" s="61" t="s">
        <v>3076</v>
      </c>
      <c r="B665" s="61" t="s">
        <v>1786</v>
      </c>
      <c r="C665" s="61" t="s">
        <v>2493</v>
      </c>
      <c r="D665" s="61" t="str">
        <f>Tabla15[[#This Row],[cedula]]&amp;Tabla15[[#This Row],[prog]]&amp;LEFT(Tabla15[[#This Row],[TIPO]],3)</f>
        <v>0011687104701INT</v>
      </c>
      <c r="E665" s="61" t="e">
        <f>_xlfn.XLOOKUP(Tabla15[[#This Row],[CODIGO]],#REF!,#REF!,_xlfn.XLOOKUP(Tabla15[[#This Row],[CODIGO]],Tabla20[CODIGO],Tabla20[nombre],"BUSCAR"))</f>
        <v>#REF!</v>
      </c>
      <c r="F665" s="61" t="e">
        <f>_xlfn.XLOOKUP(Tabla15[[#This Row],[CODIGO]],#REF!,#REF!,_xlfn.XLOOKUP(Tabla15[[#This Row],[CODIGO]],Tabla20[CODIGO],Tabla20[cargo],"BUSCAR"))</f>
        <v>#REF!</v>
      </c>
      <c r="G665" s="110" t="e">
        <f>_xlfn.XLOOKUP(Tabla15[[#This Row],[cedula]],#REF!,#REF!,"X")</f>
        <v>#REF!</v>
      </c>
      <c r="H665" s="61" t="str">
        <f>_xlfn.XLOOKUP(Tabla15[[#This Row],[ctapresup]],TBLTIPO[cta],TBLTIPO[Tipo Empleado])</f>
        <v>INTERINATO</v>
      </c>
      <c r="I665" s="92">
        <f>_xlfn.XLOOKUP(Tabla15[[#This Row],[cedula]],TCARRERA[CEDULA],TCARRERA[CATEGORIA DEL SERVIDOR],0)</f>
        <v>0</v>
      </c>
      <c r="J6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5" s="61" t="e">
        <f>IF(ISTEXT(Tabla15[[#This Row],[CARRERA]]),Tabla15[[#This Row],[CARRERA]],Tabla15[[#This Row],[STATUS_01]])</f>
        <v>#REF!</v>
      </c>
      <c r="L665" s="78">
        <f>_xlfn.XLOOKUP(Tabla15[[#This Row],[CODIGO]],Tabla20[CODIGO],Tabla20[sbruto])</f>
        <v>20000</v>
      </c>
      <c r="M665" s="82">
        <f>_xlfn.XLOOKUP(Tabla15[[#This Row],[CODIGO]],Tabla20[CODIGO],Tabla20[Otros Descuentos])</f>
        <v>0</v>
      </c>
      <c r="N665" s="78">
        <f>_xlfn.XLOOKUP(Tabla15[[#This Row],[CODIGO]],Tabla20[CODIGO],Tabla20[sneto])</f>
        <v>16233.33</v>
      </c>
      <c r="O665" s="78" t="str">
        <f>_xlfn.XLOOKUP(Tabla15[[#This Row],[CODIGO]],Tabla20[CODIGO],Tabla20[PERIODO])</f>
        <v>08-2023</v>
      </c>
      <c r="P665" s="41">
        <f>Tabla15[[#This Row],[sbruto]]-SUM(Tabla15[[#This Row],[ISR]:[AFP]])-Tabla15[[#This Row],[SNETO]]</f>
        <v>3766.67</v>
      </c>
      <c r="Q665" s="41">
        <f>_xlfn.XLOOKUP(Tabla15[[#This Row],[CODIGO]],Tabla20[CODIGO],Tabla20[ADP])</f>
        <v>0</v>
      </c>
      <c r="R665" s="61" t="str">
        <f>_xlfn.XLOOKUP(Tabla15[[#This Row],[cedula]],EMPXSEXO[NODOC],EMPXSEXO[GENERO])</f>
        <v>F</v>
      </c>
      <c r="S665" s="61" t="e">
        <f>_xlfn.XLOOKUP(Tabla15[[#This Row],[nomdepto2]],Tabla21[LUGAR],Tabla21[CODLUGAR])</f>
        <v>#REF!</v>
      </c>
      <c r="T665">
        <v>1136</v>
      </c>
    </row>
    <row r="666" spans="1:20">
      <c r="A666" s="61" t="s">
        <v>2463</v>
      </c>
      <c r="B666" s="61" t="s">
        <v>1922</v>
      </c>
      <c r="C666" s="61" t="s">
        <v>2493</v>
      </c>
      <c r="D666" s="61" t="str">
        <f>Tabla15[[#This Row],[cedula]]&amp;Tabla15[[#This Row],[prog]]&amp;LEFT(Tabla15[[#This Row],[TIPO]],3)</f>
        <v>0010319438701FIJ</v>
      </c>
      <c r="E666" s="61" t="e">
        <f>_xlfn.XLOOKUP(Tabla15[[#This Row],[CODIGO]],#REF!,#REF!,_xlfn.XLOOKUP(Tabla15[[#This Row],[CODIGO]],Tabla20[CODIGO],Tabla20[nombre],"BUSCAR"))</f>
        <v>#REF!</v>
      </c>
      <c r="F666" s="61" t="e">
        <f>_xlfn.XLOOKUP(Tabla15[[#This Row],[CODIGO]],#REF!,#REF!,_xlfn.XLOOKUP(Tabla15[[#This Row],[CODIGO]],Tabla20[CODIGO],Tabla20[cargo],"BUSCAR"))</f>
        <v>#REF!</v>
      </c>
      <c r="G666" s="110" t="e">
        <f>_xlfn.XLOOKUP(Tabla15[[#This Row],[cedula]],#REF!,#REF!,"X")</f>
        <v>#REF!</v>
      </c>
      <c r="H666" s="61" t="str">
        <f>_xlfn.XLOOKUP(Tabla15[[#This Row],[ctapresup]],TBLTIPO[cta],TBLTIPO[Tipo Empleado])</f>
        <v>FIJO</v>
      </c>
      <c r="I666" s="92">
        <f>_xlfn.XLOOKUP(Tabla15[[#This Row],[cedula]],TCARRERA[CEDULA],TCARRERA[CATEGORIA DEL SERVIDOR],0)</f>
        <v>0</v>
      </c>
      <c r="J6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6" s="61" t="e">
        <f>IF(ISTEXT(Tabla15[[#This Row],[CARRERA]]),Tabla15[[#This Row],[CARRERA]],Tabla15[[#This Row],[STATUS_01]])</f>
        <v>#REF!</v>
      </c>
      <c r="L666" s="78">
        <f>_xlfn.XLOOKUP(Tabla15[[#This Row],[CODIGO]],Tabla20[CODIGO],Tabla20[sbruto])</f>
        <v>19800</v>
      </c>
      <c r="M666" s="79">
        <f>_xlfn.XLOOKUP(Tabla15[[#This Row],[CODIGO]],Tabla20[CODIGO],Tabla20[Otros Descuentos])</f>
        <v>25</v>
      </c>
      <c r="N666" s="78">
        <f>_xlfn.XLOOKUP(Tabla15[[#This Row],[CODIGO]],Tabla20[CODIGO],Tabla20[sneto])</f>
        <v>18604.82</v>
      </c>
      <c r="O666" s="78" t="str">
        <f>_xlfn.XLOOKUP(Tabla15[[#This Row],[CODIGO]],Tabla20[CODIGO],Tabla20[PERIODO])</f>
        <v>08-2023</v>
      </c>
      <c r="P666" s="41">
        <f>Tabla15[[#This Row],[sbruto]]-SUM(Tabla15[[#This Row],[ISR]:[AFP]])-Tabla15[[#This Row],[SNETO]]</f>
        <v>1170.1800000000003</v>
      </c>
      <c r="Q666" s="41">
        <f>_xlfn.XLOOKUP(Tabla15[[#This Row],[CODIGO]],Tabla20[CODIGO],Tabla20[ADP])</f>
        <v>0</v>
      </c>
      <c r="R666" s="61" t="str">
        <f>_xlfn.XLOOKUP(Tabla15[[#This Row],[cedula]],EMPXSEXO[NODOC],EMPXSEXO[GENERO])</f>
        <v>F</v>
      </c>
      <c r="S666" s="61" t="e">
        <f>_xlfn.XLOOKUP(Tabla15[[#This Row],[nomdepto2]],Tabla21[LUGAR],Tabla21[CODLUGAR])</f>
        <v>#REF!</v>
      </c>
      <c r="T666">
        <v>381</v>
      </c>
    </row>
    <row r="667" spans="1:20">
      <c r="A667" s="61" t="s">
        <v>2463</v>
      </c>
      <c r="B667" s="61" t="s">
        <v>1932</v>
      </c>
      <c r="C667" s="61" t="s">
        <v>2493</v>
      </c>
      <c r="D667" s="61" t="str">
        <f>Tabla15[[#This Row],[cedula]]&amp;Tabla15[[#This Row],[prog]]&amp;LEFT(Tabla15[[#This Row],[TIPO]],3)</f>
        <v>0180019926501FIJ</v>
      </c>
      <c r="E667" s="61" t="e">
        <f>_xlfn.XLOOKUP(Tabla15[[#This Row],[CODIGO]],#REF!,#REF!,_xlfn.XLOOKUP(Tabla15[[#This Row],[CODIGO]],Tabla20[CODIGO],Tabla20[nombre],"BUSCAR"))</f>
        <v>#REF!</v>
      </c>
      <c r="F667" s="61" t="e">
        <f>_xlfn.XLOOKUP(Tabla15[[#This Row],[CODIGO]],#REF!,#REF!,_xlfn.XLOOKUP(Tabla15[[#This Row],[CODIGO]],Tabla20[CODIGO],Tabla20[cargo],"BUSCAR"))</f>
        <v>#REF!</v>
      </c>
      <c r="G667" s="110" t="e">
        <f>_xlfn.XLOOKUP(Tabla15[[#This Row],[cedula]],#REF!,#REF!,"X")</f>
        <v>#REF!</v>
      </c>
      <c r="H667" s="61" t="str">
        <f>_xlfn.XLOOKUP(Tabla15[[#This Row],[ctapresup]],TBLTIPO[cta],TBLTIPO[Tipo Empleado])</f>
        <v>FIJO</v>
      </c>
      <c r="I667" s="92">
        <f>_xlfn.XLOOKUP(Tabla15[[#This Row],[cedula]],TCARRERA[CEDULA],TCARRERA[CATEGORIA DEL SERVIDOR],0)</f>
        <v>0</v>
      </c>
      <c r="J66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7" s="61" t="e">
        <f>IF(ISTEXT(Tabla15[[#This Row],[CARRERA]]),Tabla15[[#This Row],[CARRERA]],Tabla15[[#This Row],[STATUS_01]])</f>
        <v>#REF!</v>
      </c>
      <c r="L667" s="78">
        <f>_xlfn.XLOOKUP(Tabla15[[#This Row],[CODIGO]],Tabla20[CODIGO],Tabla20[sbruto])</f>
        <v>18000</v>
      </c>
      <c r="M667" s="82">
        <f>_xlfn.XLOOKUP(Tabla15[[#This Row],[CODIGO]],Tabla20[CODIGO],Tabla20[Otros Descuentos])</f>
        <v>25</v>
      </c>
      <c r="N667" s="78">
        <f>_xlfn.XLOOKUP(Tabla15[[#This Row],[CODIGO]],Tabla20[CODIGO],Tabla20[sneto])</f>
        <v>16911.2</v>
      </c>
      <c r="O667" s="78" t="str">
        <f>_xlfn.XLOOKUP(Tabla15[[#This Row],[CODIGO]],Tabla20[CODIGO],Tabla20[PERIODO])</f>
        <v>08-2023</v>
      </c>
      <c r="P667" s="41">
        <f>Tabla15[[#This Row],[sbruto]]-SUM(Tabla15[[#This Row],[ISR]:[AFP]])-Tabla15[[#This Row],[SNETO]]</f>
        <v>1063.7999999999993</v>
      </c>
      <c r="Q667" s="41">
        <f>_xlfn.XLOOKUP(Tabla15[[#This Row],[CODIGO]],Tabla20[CODIGO],Tabla20[ADP])</f>
        <v>0</v>
      </c>
      <c r="R667" s="61" t="str">
        <f>_xlfn.XLOOKUP(Tabla15[[#This Row],[cedula]],EMPXSEXO[NODOC],EMPXSEXO[GENERO])</f>
        <v>M</v>
      </c>
      <c r="S667" s="61" t="e">
        <f>_xlfn.XLOOKUP(Tabla15[[#This Row],[nomdepto2]],Tabla21[LUGAR],Tabla21[CODLUGAR])</f>
        <v>#REF!</v>
      </c>
      <c r="T667">
        <v>395</v>
      </c>
    </row>
    <row r="668" spans="1:20">
      <c r="A668" s="61" t="s">
        <v>2463</v>
      </c>
      <c r="B668" s="61" t="s">
        <v>2624</v>
      </c>
      <c r="C668" s="61" t="s">
        <v>2493</v>
      </c>
      <c r="D668" s="61" t="str">
        <f>Tabla15[[#This Row],[cedula]]&amp;Tabla15[[#This Row],[prog]]&amp;LEFT(Tabla15[[#This Row],[TIPO]],3)</f>
        <v>0260112679601FIJ</v>
      </c>
      <c r="E668" s="61" t="e">
        <f>_xlfn.XLOOKUP(Tabla15[[#This Row],[CODIGO]],#REF!,#REF!,_xlfn.XLOOKUP(Tabla15[[#This Row],[CODIGO]],Tabla20[CODIGO],Tabla20[nombre],"BUSCAR"))</f>
        <v>#REF!</v>
      </c>
      <c r="F668" s="61" t="e">
        <f>_xlfn.XLOOKUP(Tabla15[[#This Row],[CODIGO]],#REF!,#REF!,_xlfn.XLOOKUP(Tabla15[[#This Row],[CODIGO]],Tabla20[CODIGO],Tabla20[cargo],"BUSCAR"))</f>
        <v>#REF!</v>
      </c>
      <c r="G668" s="110" t="e">
        <f>_xlfn.XLOOKUP(Tabla15[[#This Row],[cedula]],#REF!,#REF!,"X")</f>
        <v>#REF!</v>
      </c>
      <c r="H668" s="61" t="str">
        <f>_xlfn.XLOOKUP(Tabla15[[#This Row],[ctapresup]],TBLTIPO[cta],TBLTIPO[Tipo Empleado])</f>
        <v>FIJO</v>
      </c>
      <c r="I668" s="92">
        <f>_xlfn.XLOOKUP(Tabla15[[#This Row],[cedula]],TCARRERA[CEDULA],TCARRERA[CATEGORIA DEL SERVIDOR],0)</f>
        <v>0</v>
      </c>
      <c r="J6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8" s="61" t="e">
        <f>IF(ISTEXT(Tabla15[[#This Row],[CARRERA]]),Tabla15[[#This Row],[CARRERA]],Tabla15[[#This Row],[STATUS_01]])</f>
        <v>#REF!</v>
      </c>
      <c r="L668" s="78">
        <f>_xlfn.XLOOKUP(Tabla15[[#This Row],[CODIGO]],Tabla20[CODIGO],Tabla20[sbruto])</f>
        <v>18000</v>
      </c>
      <c r="M668" s="82">
        <f>_xlfn.XLOOKUP(Tabla15[[#This Row],[CODIGO]],Tabla20[CODIGO],Tabla20[Otros Descuentos])</f>
        <v>25</v>
      </c>
      <c r="N668" s="78">
        <f>_xlfn.XLOOKUP(Tabla15[[#This Row],[CODIGO]],Tabla20[CODIGO],Tabla20[sneto])</f>
        <v>16911.2</v>
      </c>
      <c r="O668" s="78" t="str">
        <f>_xlfn.XLOOKUP(Tabla15[[#This Row],[CODIGO]],Tabla20[CODIGO],Tabla20[PERIODO])</f>
        <v>08-2023</v>
      </c>
      <c r="P668" s="41">
        <f>Tabla15[[#This Row],[sbruto]]-SUM(Tabla15[[#This Row],[ISR]:[AFP]])-Tabla15[[#This Row],[SNETO]]</f>
        <v>1063.7999999999993</v>
      </c>
      <c r="Q668" s="41">
        <f>_xlfn.XLOOKUP(Tabla15[[#This Row],[CODIGO]],Tabla20[CODIGO],Tabla20[ADP])</f>
        <v>0</v>
      </c>
      <c r="R668" s="61" t="str">
        <f>_xlfn.XLOOKUP(Tabla15[[#This Row],[cedula]],EMPXSEXO[NODOC],EMPXSEXO[GENERO])</f>
        <v>M</v>
      </c>
      <c r="S668" s="61" t="e">
        <f>_xlfn.XLOOKUP(Tabla15[[#This Row],[nomdepto2]],Tabla21[LUGAR],Tabla21[CODLUGAR])</f>
        <v>#REF!</v>
      </c>
      <c r="T668">
        <v>226</v>
      </c>
    </row>
    <row r="669" spans="1:20">
      <c r="A669" s="61" t="s">
        <v>2463</v>
      </c>
      <c r="B669" s="61" t="s">
        <v>2626</v>
      </c>
      <c r="C669" s="61" t="s">
        <v>2493</v>
      </c>
      <c r="D669" s="61" t="str">
        <f>Tabla15[[#This Row],[cedula]]&amp;Tabla15[[#This Row],[prog]]&amp;LEFT(Tabla15[[#This Row],[TIPO]],3)</f>
        <v>4023329250301FIJ</v>
      </c>
      <c r="E669" s="61" t="e">
        <f>_xlfn.XLOOKUP(Tabla15[[#This Row],[CODIGO]],#REF!,#REF!,_xlfn.XLOOKUP(Tabla15[[#This Row],[CODIGO]],Tabla20[CODIGO],Tabla20[nombre],"BUSCAR"))</f>
        <v>#REF!</v>
      </c>
      <c r="F669" s="61" t="e">
        <f>_xlfn.XLOOKUP(Tabla15[[#This Row],[CODIGO]],#REF!,#REF!,_xlfn.XLOOKUP(Tabla15[[#This Row],[CODIGO]],Tabla20[CODIGO],Tabla20[cargo],"BUSCAR"))</f>
        <v>#REF!</v>
      </c>
      <c r="G669" s="110" t="e">
        <f>_xlfn.XLOOKUP(Tabla15[[#This Row],[cedula]],#REF!,#REF!,"X")</f>
        <v>#REF!</v>
      </c>
      <c r="H669" s="61" t="str">
        <f>_xlfn.XLOOKUP(Tabla15[[#This Row],[ctapresup]],TBLTIPO[cta],TBLTIPO[Tipo Empleado])</f>
        <v>FIJO</v>
      </c>
      <c r="I669" s="92">
        <f>_xlfn.XLOOKUP(Tabla15[[#This Row],[cedula]],TCARRERA[CEDULA],TCARRERA[CATEGORIA DEL SERVIDOR],0)</f>
        <v>0</v>
      </c>
      <c r="J6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69" s="61" t="e">
        <f>IF(ISTEXT(Tabla15[[#This Row],[CARRERA]]),Tabla15[[#This Row],[CARRERA]],Tabla15[[#This Row],[STATUS_01]])</f>
        <v>#REF!</v>
      </c>
      <c r="L669" s="78">
        <f>_xlfn.XLOOKUP(Tabla15[[#This Row],[CODIGO]],Tabla20[CODIGO],Tabla20[sbruto])</f>
        <v>18000</v>
      </c>
      <c r="M669" s="78">
        <f>_xlfn.XLOOKUP(Tabla15[[#This Row],[CODIGO]],Tabla20[CODIGO],Tabla20[Otros Descuentos])</f>
        <v>1602.45</v>
      </c>
      <c r="N669" s="78">
        <f>_xlfn.XLOOKUP(Tabla15[[#This Row],[CODIGO]],Tabla20[CODIGO],Tabla20[sneto])</f>
        <v>15333.75</v>
      </c>
      <c r="O669" s="78" t="str">
        <f>_xlfn.XLOOKUP(Tabla15[[#This Row],[CODIGO]],Tabla20[CODIGO],Tabla20[PERIODO])</f>
        <v>08-2023</v>
      </c>
      <c r="P669" s="41">
        <f>Tabla15[[#This Row],[sbruto]]-SUM(Tabla15[[#This Row],[ISR]:[AFP]])-Tabla15[[#This Row],[SNETO]]</f>
        <v>1063.7999999999993</v>
      </c>
      <c r="Q669" s="41">
        <f>_xlfn.XLOOKUP(Tabla15[[#This Row],[CODIGO]],Tabla20[CODIGO],Tabla20[ADP])</f>
        <v>0</v>
      </c>
      <c r="R669" s="61" t="str">
        <f>_xlfn.XLOOKUP(Tabla15[[#This Row],[cedula]],EMPXSEXO[NODOC],EMPXSEXO[GENERO])</f>
        <v>M</v>
      </c>
      <c r="S669" s="61" t="e">
        <f>_xlfn.XLOOKUP(Tabla15[[#This Row],[nomdepto2]],Tabla21[LUGAR],Tabla21[CODLUGAR])</f>
        <v>#REF!</v>
      </c>
      <c r="T669">
        <v>296</v>
      </c>
    </row>
    <row r="670" spans="1:20">
      <c r="A670" s="61" t="s">
        <v>2463</v>
      </c>
      <c r="B670" s="61" t="s">
        <v>3620</v>
      </c>
      <c r="C670" s="61" t="s">
        <v>2493</v>
      </c>
      <c r="D670" s="61" t="str">
        <f>Tabla15[[#This Row],[cedula]]&amp;Tabla15[[#This Row],[prog]]&amp;LEFT(Tabla15[[#This Row],[TIPO]],3)</f>
        <v>4023716619001FIJ</v>
      </c>
      <c r="E670" s="61" t="e">
        <f>_xlfn.XLOOKUP(Tabla15[[#This Row],[CODIGO]],#REF!,#REF!,_xlfn.XLOOKUP(Tabla15[[#This Row],[CODIGO]],Tabla20[CODIGO],Tabla20[nombre],"BUSCAR"))</f>
        <v>#REF!</v>
      </c>
      <c r="F670" s="61" t="e">
        <f>_xlfn.XLOOKUP(Tabla15[[#This Row],[CODIGO]],#REF!,#REF!,_xlfn.XLOOKUP(Tabla15[[#This Row],[CODIGO]],Tabla20[CODIGO],Tabla20[cargo],"BUSCAR"))</f>
        <v>#REF!</v>
      </c>
      <c r="G670" s="110" t="e">
        <f>_xlfn.XLOOKUP(Tabla15[[#This Row],[cedula]],#REF!,#REF!,"X")</f>
        <v>#REF!</v>
      </c>
      <c r="H670" s="61" t="str">
        <f>_xlfn.XLOOKUP(Tabla15[[#This Row],[ctapresup]],TBLTIPO[cta],TBLTIPO[Tipo Empleado])</f>
        <v>FIJO</v>
      </c>
      <c r="I670" s="92">
        <f>_xlfn.XLOOKUP(Tabla15[[#This Row],[cedula]],TCARRERA[CEDULA],TCARRERA[CATEGORIA DEL SERVIDOR],0)</f>
        <v>0</v>
      </c>
      <c r="J6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70" s="61" t="e">
        <f>IF(ISTEXT(Tabla15[[#This Row],[CARRERA]]),Tabla15[[#This Row],[CARRERA]],Tabla15[[#This Row],[STATUS_01]])</f>
        <v>#REF!</v>
      </c>
      <c r="L670" s="78">
        <f>_xlfn.XLOOKUP(Tabla15[[#This Row],[CODIGO]],Tabla20[CODIGO],Tabla20[sbruto])</f>
        <v>17000</v>
      </c>
      <c r="M670" s="82">
        <f>_xlfn.XLOOKUP(Tabla15[[#This Row],[CODIGO]],Tabla20[CODIGO],Tabla20[Otros Descuentos])</f>
        <v>25</v>
      </c>
      <c r="N670" s="78">
        <f>_xlfn.XLOOKUP(Tabla15[[#This Row],[CODIGO]],Tabla20[CODIGO],Tabla20[sneto])</f>
        <v>15970.3</v>
      </c>
      <c r="O670" s="78" t="str">
        <f>_xlfn.XLOOKUP(Tabla15[[#This Row],[CODIGO]],Tabla20[CODIGO],Tabla20[PERIODO])</f>
        <v>08-2023</v>
      </c>
      <c r="P670" s="41">
        <f>Tabla15[[#This Row],[sbruto]]-SUM(Tabla15[[#This Row],[ISR]:[AFP]])-Tabla15[[#This Row],[SNETO]]</f>
        <v>1004.7000000000007</v>
      </c>
      <c r="Q670" s="41">
        <f>_xlfn.XLOOKUP(Tabla15[[#This Row],[CODIGO]],Tabla20[CODIGO],Tabla20[ADP])</f>
        <v>0</v>
      </c>
      <c r="R670" s="61" t="str">
        <f>_xlfn.XLOOKUP(Tabla15[[#This Row],[cedula]],EMPXSEXO[NODOC],EMPXSEXO[GENERO])</f>
        <v>F</v>
      </c>
      <c r="S670" s="61" t="e">
        <f>_xlfn.XLOOKUP(Tabla15[[#This Row],[nomdepto2]],Tabla21[LUGAR],Tabla21[CODLUGAR])</f>
        <v>#REF!</v>
      </c>
      <c r="T670">
        <v>415</v>
      </c>
    </row>
    <row r="671" spans="1:20">
      <c r="A671" s="61" t="s">
        <v>2463</v>
      </c>
      <c r="B671" s="61" t="s">
        <v>2692</v>
      </c>
      <c r="C671" s="61" t="s">
        <v>2493</v>
      </c>
      <c r="D671" s="61" t="str">
        <f>Tabla15[[#This Row],[cedula]]&amp;Tabla15[[#This Row],[prog]]&amp;LEFT(Tabla15[[#This Row],[TIPO]],3)</f>
        <v>0100105127301FIJ</v>
      </c>
      <c r="E671" s="61" t="e">
        <f>_xlfn.XLOOKUP(Tabla15[[#This Row],[CODIGO]],#REF!,#REF!,_xlfn.XLOOKUP(Tabla15[[#This Row],[CODIGO]],Tabla20[CODIGO],Tabla20[nombre],"BUSCAR"))</f>
        <v>#REF!</v>
      </c>
      <c r="F671" s="61" t="e">
        <f>_xlfn.XLOOKUP(Tabla15[[#This Row],[CODIGO]],#REF!,#REF!,_xlfn.XLOOKUP(Tabla15[[#This Row],[CODIGO]],Tabla20[CODIGO],Tabla20[cargo],"BUSCAR"))</f>
        <v>#REF!</v>
      </c>
      <c r="G671" s="110" t="e">
        <f>_xlfn.XLOOKUP(Tabla15[[#This Row],[cedula]],#REF!,#REF!,"X")</f>
        <v>#REF!</v>
      </c>
      <c r="H671" s="61" t="str">
        <f>_xlfn.XLOOKUP(Tabla15[[#This Row],[ctapresup]],TBLTIPO[cta],TBLTIPO[Tipo Empleado])</f>
        <v>FIJO</v>
      </c>
      <c r="I671" s="92">
        <f>_xlfn.XLOOKUP(Tabla15[[#This Row],[cedula]],TCARRERA[CEDULA],TCARRERA[CATEGORIA DEL SERVIDOR],0)</f>
        <v>0</v>
      </c>
      <c r="J6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71" s="61" t="e">
        <f>IF(ISTEXT(Tabla15[[#This Row],[CARRERA]]),Tabla15[[#This Row],[CARRERA]],Tabla15[[#This Row],[STATUS_01]])</f>
        <v>#REF!</v>
      </c>
      <c r="L671" s="78">
        <f>_xlfn.XLOOKUP(Tabla15[[#This Row],[CODIGO]],Tabla20[CODIGO],Tabla20[sbruto])</f>
        <v>17000</v>
      </c>
      <c r="M671" s="82">
        <f>_xlfn.XLOOKUP(Tabla15[[#This Row],[CODIGO]],Tabla20[CODIGO],Tabla20[Otros Descuentos])</f>
        <v>3571</v>
      </c>
      <c r="N671" s="78">
        <f>_xlfn.XLOOKUP(Tabla15[[#This Row],[CODIGO]],Tabla20[CODIGO],Tabla20[sneto])</f>
        <v>12424.3</v>
      </c>
      <c r="O671" s="78" t="str">
        <f>_xlfn.XLOOKUP(Tabla15[[#This Row],[CODIGO]],Tabla20[CODIGO],Tabla20[PERIODO])</f>
        <v>08-2023</v>
      </c>
      <c r="P671" s="41">
        <f>Tabla15[[#This Row],[sbruto]]-SUM(Tabla15[[#This Row],[ISR]:[AFP]])-Tabla15[[#This Row],[SNETO]]</f>
        <v>1004.7000000000007</v>
      </c>
      <c r="Q671" s="41">
        <f>_xlfn.XLOOKUP(Tabla15[[#This Row],[CODIGO]],Tabla20[CODIGO],Tabla20[ADP])</f>
        <v>0</v>
      </c>
      <c r="R671" s="61" t="str">
        <f>_xlfn.XLOOKUP(Tabla15[[#This Row],[cedula]],EMPXSEXO[NODOC],EMPXSEXO[GENERO])</f>
        <v>F</v>
      </c>
      <c r="S671" s="61" t="e">
        <f>_xlfn.XLOOKUP(Tabla15[[#This Row],[nomdepto2]],Tabla21[LUGAR],Tabla21[CODLUGAR])</f>
        <v>#REF!</v>
      </c>
      <c r="T671">
        <v>46</v>
      </c>
    </row>
    <row r="672" spans="1:20">
      <c r="A672" s="61" t="s">
        <v>2463</v>
      </c>
      <c r="B672" s="61" t="s">
        <v>3119</v>
      </c>
      <c r="C672" s="61" t="s">
        <v>2493</v>
      </c>
      <c r="D672" s="61" t="str">
        <f>Tabla15[[#This Row],[cedula]]&amp;Tabla15[[#This Row],[prog]]&amp;LEFT(Tabla15[[#This Row],[TIPO]],3)</f>
        <v>4021029603001FIJ</v>
      </c>
      <c r="E672" s="61" t="e">
        <f>_xlfn.XLOOKUP(Tabla15[[#This Row],[CODIGO]],#REF!,#REF!,_xlfn.XLOOKUP(Tabla15[[#This Row],[CODIGO]],Tabla20[CODIGO],Tabla20[nombre],"BUSCAR"))</f>
        <v>#REF!</v>
      </c>
      <c r="F672" s="61" t="e">
        <f>_xlfn.XLOOKUP(Tabla15[[#This Row],[CODIGO]],#REF!,#REF!,_xlfn.XLOOKUP(Tabla15[[#This Row],[CODIGO]],Tabla20[CODIGO],Tabla20[cargo],"BUSCAR"))</f>
        <v>#REF!</v>
      </c>
      <c r="G672" s="110" t="e">
        <f>_xlfn.XLOOKUP(Tabla15[[#This Row],[cedula]],#REF!,#REF!,"X")</f>
        <v>#REF!</v>
      </c>
      <c r="H672" s="61" t="str">
        <f>_xlfn.XLOOKUP(Tabla15[[#This Row],[ctapresup]],TBLTIPO[cta],TBLTIPO[Tipo Empleado])</f>
        <v>FIJO</v>
      </c>
      <c r="I672" s="92">
        <f>_xlfn.XLOOKUP(Tabla15[[#This Row],[cedula]],TCARRERA[CEDULA],TCARRERA[CATEGORIA DEL SERVIDOR],0)</f>
        <v>0</v>
      </c>
      <c r="J6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72" s="61" t="e">
        <f>IF(ISTEXT(Tabla15[[#This Row],[CARRERA]]),Tabla15[[#This Row],[CARRERA]],Tabla15[[#This Row],[STATUS_01]])</f>
        <v>#REF!</v>
      </c>
      <c r="L672" s="78">
        <f>_xlfn.XLOOKUP(Tabla15[[#This Row],[CODIGO]],Tabla20[CODIGO],Tabla20[sbruto])</f>
        <v>17000</v>
      </c>
      <c r="M672" s="79">
        <f>_xlfn.XLOOKUP(Tabla15[[#This Row],[CODIGO]],Tabla20[CODIGO],Tabla20[Otros Descuentos])</f>
        <v>25</v>
      </c>
      <c r="N672" s="78">
        <f>_xlfn.XLOOKUP(Tabla15[[#This Row],[CODIGO]],Tabla20[CODIGO],Tabla20[sneto])</f>
        <v>15970.3</v>
      </c>
      <c r="O672" s="78" t="str">
        <f>_xlfn.XLOOKUP(Tabla15[[#This Row],[CODIGO]],Tabla20[CODIGO],Tabla20[PERIODO])</f>
        <v>08-2023</v>
      </c>
      <c r="P672" s="41">
        <f>Tabla15[[#This Row],[sbruto]]-SUM(Tabla15[[#This Row],[ISR]:[AFP]])-Tabla15[[#This Row],[SNETO]]</f>
        <v>1004.7000000000007</v>
      </c>
      <c r="Q672" s="41">
        <f>_xlfn.XLOOKUP(Tabla15[[#This Row],[CODIGO]],Tabla20[CODIGO],Tabla20[ADP])</f>
        <v>0</v>
      </c>
      <c r="R672" s="61" t="str">
        <f>_xlfn.XLOOKUP(Tabla15[[#This Row],[cedula]],EMPXSEXO[NODOC],EMPXSEXO[GENERO])</f>
        <v>F</v>
      </c>
      <c r="S672" s="61" t="e">
        <f>_xlfn.XLOOKUP(Tabla15[[#This Row],[nomdepto2]],Tabla21[LUGAR],Tabla21[CODLUGAR])</f>
        <v>#REF!</v>
      </c>
      <c r="T672">
        <v>227</v>
      </c>
    </row>
    <row r="673" spans="1:20" hidden="1">
      <c r="A673" s="61" t="s">
        <v>2462</v>
      </c>
      <c r="B673" s="61" t="s">
        <v>2836</v>
      </c>
      <c r="C673" s="61" t="s">
        <v>2493</v>
      </c>
      <c r="D673" s="61" t="str">
        <f>Tabla15[[#This Row],[cedula]]&amp;Tabla15[[#This Row],[prog]]&amp;LEFT(Tabla15[[#This Row],[TIPO]],3)</f>
        <v>0540147558601TEM</v>
      </c>
      <c r="E673" s="61" t="e">
        <f>_xlfn.XLOOKUP(Tabla15[[#This Row],[CODIGO]],#REF!,#REF!,_xlfn.XLOOKUP(Tabla15[[#This Row],[CODIGO]],Tabla20[CODIGO],Tabla20[nombre],"BUSCAR"))</f>
        <v>#REF!</v>
      </c>
      <c r="F673" s="61" t="e">
        <f>_xlfn.XLOOKUP(Tabla15[[#This Row],[CODIGO]],#REF!,#REF!,_xlfn.XLOOKUP(Tabla15[[#This Row],[CODIGO]],Tabla20[CODIGO],Tabla20[cargo],"BUSCAR"))</f>
        <v>#REF!</v>
      </c>
      <c r="G673" s="110" t="e">
        <f>_xlfn.XLOOKUP(Tabla15[[#This Row],[cedula]],#REF!,#REF!,"X")</f>
        <v>#REF!</v>
      </c>
      <c r="H673" s="61" t="str">
        <f>_xlfn.XLOOKUP(Tabla15[[#This Row],[ctapresup]],TBLTIPO[cta],TBLTIPO[Tipo Empleado])</f>
        <v>TEMPORALES</v>
      </c>
      <c r="I673" s="92">
        <f>_xlfn.XLOOKUP(Tabla15[[#This Row],[cedula]],TCARRERA[CEDULA],TCARRERA[CATEGORIA DEL SERVIDOR],0)</f>
        <v>0</v>
      </c>
      <c r="J67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73" s="61" t="e">
        <f>IF(ISTEXT(Tabla15[[#This Row],[CARRERA]]),Tabla15[[#This Row],[CARRERA]],Tabla15[[#This Row],[STATUS_01]])</f>
        <v>#REF!</v>
      </c>
      <c r="L673" s="78">
        <f>_xlfn.XLOOKUP(Tabla15[[#This Row],[CODIGO]],Tabla20[CODIGO],Tabla20[sbruto])</f>
        <v>16500</v>
      </c>
      <c r="M673" s="82">
        <f>_xlfn.XLOOKUP(Tabla15[[#This Row],[CODIGO]],Tabla20[CODIGO],Tabla20[Otros Descuentos])</f>
        <v>25</v>
      </c>
      <c r="N673" s="78">
        <f>_xlfn.XLOOKUP(Tabla15[[#This Row],[CODIGO]],Tabla20[CODIGO],Tabla20[sneto])</f>
        <v>15499.85</v>
      </c>
      <c r="O673" s="78" t="str">
        <f>_xlfn.XLOOKUP(Tabla15[[#This Row],[CODIGO]],Tabla20[CODIGO],Tabla20[PERIODO])</f>
        <v>08-2023</v>
      </c>
      <c r="P673" s="41">
        <f>Tabla15[[#This Row],[sbruto]]-SUM(Tabla15[[#This Row],[ISR]:[AFP]])-Tabla15[[#This Row],[SNETO]]</f>
        <v>975.14999999999964</v>
      </c>
      <c r="Q673" s="41">
        <f>_xlfn.XLOOKUP(Tabla15[[#This Row],[CODIGO]],Tabla20[CODIGO],Tabla20[ADP])</f>
        <v>0</v>
      </c>
      <c r="R673" s="61" t="str">
        <f>_xlfn.XLOOKUP(Tabla15[[#This Row],[cedula]],EMPXSEXO[NODOC],EMPXSEXO[GENERO])</f>
        <v>M</v>
      </c>
      <c r="S673" s="61" t="e">
        <f>_xlfn.XLOOKUP(Tabla15[[#This Row],[nomdepto2]],Tabla21[LUGAR],Tabla21[CODLUGAR])</f>
        <v>#REF!</v>
      </c>
      <c r="T673">
        <v>949</v>
      </c>
    </row>
    <row r="674" spans="1:20">
      <c r="A674" s="61" t="s">
        <v>2463</v>
      </c>
      <c r="B674" s="61" t="s">
        <v>1851</v>
      </c>
      <c r="C674" s="61" t="s">
        <v>2493</v>
      </c>
      <c r="D674" s="61" t="str">
        <f>Tabla15[[#This Row],[cedula]]&amp;Tabla15[[#This Row],[prog]]&amp;LEFT(Tabla15[[#This Row],[TIPO]],3)</f>
        <v>4022492447801FIJ</v>
      </c>
      <c r="E674" s="61" t="e">
        <f>_xlfn.XLOOKUP(Tabla15[[#This Row],[CODIGO]],#REF!,#REF!,_xlfn.XLOOKUP(Tabla15[[#This Row],[CODIGO]],Tabla20[CODIGO],Tabla20[nombre],"BUSCAR"))</f>
        <v>#REF!</v>
      </c>
      <c r="F674" s="61" t="e">
        <f>_xlfn.XLOOKUP(Tabla15[[#This Row],[CODIGO]],#REF!,#REF!,_xlfn.XLOOKUP(Tabla15[[#This Row],[CODIGO]],Tabla20[CODIGO],Tabla20[cargo],"BUSCAR"))</f>
        <v>#REF!</v>
      </c>
      <c r="G674" s="110" t="e">
        <f>_xlfn.XLOOKUP(Tabla15[[#This Row],[cedula]],#REF!,#REF!,"X")</f>
        <v>#REF!</v>
      </c>
      <c r="H674" s="61" t="str">
        <f>_xlfn.XLOOKUP(Tabla15[[#This Row],[ctapresup]],TBLTIPO[cta],TBLTIPO[Tipo Empleado])</f>
        <v>FIJO</v>
      </c>
      <c r="I674" s="92">
        <f>_xlfn.XLOOKUP(Tabla15[[#This Row],[cedula]],TCARRERA[CEDULA],TCARRERA[CATEGORIA DEL SERVIDOR],0)</f>
        <v>0</v>
      </c>
      <c r="J6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74" s="61" t="e">
        <f>IF(ISTEXT(Tabla15[[#This Row],[CARRERA]]),Tabla15[[#This Row],[CARRERA]],Tabla15[[#This Row],[STATUS_01]])</f>
        <v>#REF!</v>
      </c>
      <c r="L674" s="78">
        <f>_xlfn.XLOOKUP(Tabla15[[#This Row],[CODIGO]],Tabla20[CODIGO],Tabla20[sbruto])</f>
        <v>16500</v>
      </c>
      <c r="M674" s="82">
        <f>_xlfn.XLOOKUP(Tabla15[[#This Row],[CODIGO]],Tabla20[CODIGO],Tabla20[Otros Descuentos])</f>
        <v>25</v>
      </c>
      <c r="N674" s="78">
        <f>_xlfn.XLOOKUP(Tabla15[[#This Row],[CODIGO]],Tabla20[CODIGO],Tabla20[sneto])</f>
        <v>15499.85</v>
      </c>
      <c r="O674" s="78" t="str">
        <f>_xlfn.XLOOKUP(Tabla15[[#This Row],[CODIGO]],Tabla20[CODIGO],Tabla20[PERIODO])</f>
        <v>08-2023</v>
      </c>
      <c r="P674" s="41">
        <f>Tabla15[[#This Row],[sbruto]]-SUM(Tabla15[[#This Row],[ISR]:[AFP]])-Tabla15[[#This Row],[SNETO]]</f>
        <v>975.14999999999964</v>
      </c>
      <c r="Q674" s="41">
        <f>_xlfn.XLOOKUP(Tabla15[[#This Row],[CODIGO]],Tabla20[CODIGO],Tabla20[ADP])</f>
        <v>0</v>
      </c>
      <c r="R674" s="61" t="str">
        <f>_xlfn.XLOOKUP(Tabla15[[#This Row],[cedula]],EMPXSEXO[NODOC],EMPXSEXO[GENERO])</f>
        <v>F</v>
      </c>
      <c r="S674" s="61" t="e">
        <f>_xlfn.XLOOKUP(Tabla15[[#This Row],[nomdepto2]],Tabla21[LUGAR],Tabla21[CODLUGAR])</f>
        <v>#REF!</v>
      </c>
      <c r="T674">
        <v>269</v>
      </c>
    </row>
    <row r="675" spans="1:20">
      <c r="A675" s="61" t="s">
        <v>2463</v>
      </c>
      <c r="B675" s="61" t="s">
        <v>1870</v>
      </c>
      <c r="C675" s="61" t="s">
        <v>2493</v>
      </c>
      <c r="D675" s="61" t="str">
        <f>Tabla15[[#This Row],[cedula]]&amp;Tabla15[[#This Row],[prog]]&amp;LEFT(Tabla15[[#This Row],[TIPO]],3)</f>
        <v>0011269942601FIJ</v>
      </c>
      <c r="E675" s="61" t="e">
        <f>_xlfn.XLOOKUP(Tabla15[[#This Row],[CODIGO]],#REF!,#REF!,_xlfn.XLOOKUP(Tabla15[[#This Row],[CODIGO]],Tabla20[CODIGO],Tabla20[nombre],"BUSCAR"))</f>
        <v>#REF!</v>
      </c>
      <c r="F675" s="61" t="e">
        <f>_xlfn.XLOOKUP(Tabla15[[#This Row],[CODIGO]],#REF!,#REF!,_xlfn.XLOOKUP(Tabla15[[#This Row],[CODIGO]],Tabla20[CODIGO],Tabla20[cargo],"BUSCAR"))</f>
        <v>#REF!</v>
      </c>
      <c r="G675" s="110" t="e">
        <f>_xlfn.XLOOKUP(Tabla15[[#This Row],[cedula]],#REF!,#REF!,"X")</f>
        <v>#REF!</v>
      </c>
      <c r="H675" s="61" t="str">
        <f>_xlfn.XLOOKUP(Tabla15[[#This Row],[ctapresup]],TBLTIPO[cta],TBLTIPO[Tipo Empleado])</f>
        <v>FIJO</v>
      </c>
      <c r="I675" s="92">
        <f>_xlfn.XLOOKUP(Tabla15[[#This Row],[cedula]],TCARRERA[CEDULA],TCARRERA[CATEGORIA DEL SERVIDOR],0)</f>
        <v>0</v>
      </c>
      <c r="J6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75" s="61" t="e">
        <f>IF(ISTEXT(Tabla15[[#This Row],[CARRERA]]),Tabla15[[#This Row],[CARRERA]],Tabla15[[#This Row],[STATUS_01]])</f>
        <v>#REF!</v>
      </c>
      <c r="L675" s="78">
        <f>_xlfn.XLOOKUP(Tabla15[[#This Row],[CODIGO]],Tabla20[CODIGO],Tabla20[sbruto])</f>
        <v>16500</v>
      </c>
      <c r="M675" s="82">
        <f>_xlfn.XLOOKUP(Tabla15[[#This Row],[CODIGO]],Tabla20[CODIGO],Tabla20[Otros Descuentos])</f>
        <v>25</v>
      </c>
      <c r="N675" s="78">
        <f>_xlfn.XLOOKUP(Tabla15[[#This Row],[CODIGO]],Tabla20[CODIGO],Tabla20[sneto])</f>
        <v>15499.85</v>
      </c>
      <c r="O675" s="78" t="str">
        <f>_xlfn.XLOOKUP(Tabla15[[#This Row],[CODIGO]],Tabla20[CODIGO],Tabla20[PERIODO])</f>
        <v>08-2023</v>
      </c>
      <c r="P675" s="41">
        <f>Tabla15[[#This Row],[sbruto]]-SUM(Tabla15[[#This Row],[ISR]:[AFP]])-Tabla15[[#This Row],[SNETO]]</f>
        <v>975.14999999999964</v>
      </c>
      <c r="Q675" s="41">
        <f>_xlfn.XLOOKUP(Tabla15[[#This Row],[CODIGO]],Tabla20[CODIGO],Tabla20[ADP])</f>
        <v>0</v>
      </c>
      <c r="R675" s="61" t="str">
        <f>_xlfn.XLOOKUP(Tabla15[[#This Row],[cedula]],EMPXSEXO[NODOC],EMPXSEXO[GENERO])</f>
        <v>M</v>
      </c>
      <c r="S675" s="61" t="e">
        <f>_xlfn.XLOOKUP(Tabla15[[#This Row],[nomdepto2]],Tabla21[LUGAR],Tabla21[CODLUGAR])</f>
        <v>#REF!</v>
      </c>
      <c r="T675">
        <v>308</v>
      </c>
    </row>
    <row r="676" spans="1:20">
      <c r="A676" s="61" t="s">
        <v>2463</v>
      </c>
      <c r="B676" s="61" t="s">
        <v>1892</v>
      </c>
      <c r="C676" s="61" t="s">
        <v>2493</v>
      </c>
      <c r="D676" s="61" t="str">
        <f>Tabla15[[#This Row],[cedula]]&amp;Tabla15[[#This Row],[prog]]&amp;LEFT(Tabla15[[#This Row],[TIPO]],3)</f>
        <v>0010033730201FIJ</v>
      </c>
      <c r="E676" s="61" t="e">
        <f>_xlfn.XLOOKUP(Tabla15[[#This Row],[CODIGO]],#REF!,#REF!,_xlfn.XLOOKUP(Tabla15[[#This Row],[CODIGO]],Tabla20[CODIGO],Tabla20[nombre],"BUSCAR"))</f>
        <v>#REF!</v>
      </c>
      <c r="F676" s="61" t="e">
        <f>_xlfn.XLOOKUP(Tabla15[[#This Row],[CODIGO]],#REF!,#REF!,_xlfn.XLOOKUP(Tabla15[[#This Row],[CODIGO]],Tabla20[CODIGO],Tabla20[cargo],"BUSCAR"))</f>
        <v>#REF!</v>
      </c>
      <c r="G676" s="110" t="e">
        <f>_xlfn.XLOOKUP(Tabla15[[#This Row],[cedula]],#REF!,#REF!,"X")</f>
        <v>#REF!</v>
      </c>
      <c r="H676" s="61" t="str">
        <f>_xlfn.XLOOKUP(Tabla15[[#This Row],[ctapresup]],TBLTIPO[cta],TBLTIPO[Tipo Empleado])</f>
        <v>FIJO</v>
      </c>
      <c r="I676" s="92">
        <f>_xlfn.XLOOKUP(Tabla15[[#This Row],[cedula]],TCARRERA[CEDULA],TCARRERA[CATEGORIA DEL SERVIDOR],0)</f>
        <v>0</v>
      </c>
      <c r="J6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76" s="61" t="e">
        <f>IF(ISTEXT(Tabla15[[#This Row],[CARRERA]]),Tabla15[[#This Row],[CARRERA]],Tabla15[[#This Row],[STATUS_01]])</f>
        <v>#REF!</v>
      </c>
      <c r="L676" s="78">
        <f>_xlfn.XLOOKUP(Tabla15[[#This Row],[CODIGO]],Tabla20[CODIGO],Tabla20[sbruto])</f>
        <v>16500</v>
      </c>
      <c r="M676" s="82">
        <f>_xlfn.XLOOKUP(Tabla15[[#This Row],[CODIGO]],Tabla20[CODIGO],Tabla20[Otros Descuentos])</f>
        <v>25</v>
      </c>
      <c r="N676" s="78">
        <f>_xlfn.XLOOKUP(Tabla15[[#This Row],[CODIGO]],Tabla20[CODIGO],Tabla20[sneto])</f>
        <v>15499.85</v>
      </c>
      <c r="O676" s="78" t="str">
        <f>_xlfn.XLOOKUP(Tabla15[[#This Row],[CODIGO]],Tabla20[CODIGO],Tabla20[PERIODO])</f>
        <v>08-2023</v>
      </c>
      <c r="P676" s="41">
        <f>Tabla15[[#This Row],[sbruto]]-SUM(Tabla15[[#This Row],[ISR]:[AFP]])-Tabla15[[#This Row],[SNETO]]</f>
        <v>975.14999999999964</v>
      </c>
      <c r="Q676" s="41">
        <f>_xlfn.XLOOKUP(Tabla15[[#This Row],[CODIGO]],Tabla20[CODIGO],Tabla20[ADP])</f>
        <v>0</v>
      </c>
      <c r="R676" s="61" t="str">
        <f>_xlfn.XLOOKUP(Tabla15[[#This Row],[cedula]],EMPXSEXO[NODOC],EMPXSEXO[GENERO])</f>
        <v>M</v>
      </c>
      <c r="S676" s="61" t="e">
        <f>_xlfn.XLOOKUP(Tabla15[[#This Row],[nomdepto2]],Tabla21[LUGAR],Tabla21[CODLUGAR])</f>
        <v>#REF!</v>
      </c>
      <c r="T676">
        <v>342</v>
      </c>
    </row>
    <row r="677" spans="1:20" hidden="1">
      <c r="A677" s="61" t="s">
        <v>2462</v>
      </c>
      <c r="B677" s="61" t="s">
        <v>2807</v>
      </c>
      <c r="C677" s="61" t="s">
        <v>2493</v>
      </c>
      <c r="D677" s="61" t="str">
        <f>Tabla15[[#This Row],[cedula]]&amp;Tabla15[[#This Row],[prog]]&amp;LEFT(Tabla15[[#This Row],[TIPO]],3)</f>
        <v>4022278805701TEM</v>
      </c>
      <c r="E677" s="61" t="e">
        <f>_xlfn.XLOOKUP(Tabla15[[#This Row],[CODIGO]],#REF!,#REF!,_xlfn.XLOOKUP(Tabla15[[#This Row],[CODIGO]],Tabla20[CODIGO],Tabla20[nombre],"BUSCAR"))</f>
        <v>#REF!</v>
      </c>
      <c r="F677" s="61" t="e">
        <f>_xlfn.XLOOKUP(Tabla15[[#This Row],[CODIGO]],#REF!,#REF!,_xlfn.XLOOKUP(Tabla15[[#This Row],[CODIGO]],Tabla20[CODIGO],Tabla20[cargo],"BUSCAR"))</f>
        <v>#REF!</v>
      </c>
      <c r="G677" s="110" t="e">
        <f>_xlfn.XLOOKUP(Tabla15[[#This Row],[cedula]],#REF!,#REF!,"X")</f>
        <v>#REF!</v>
      </c>
      <c r="H677" s="61" t="str">
        <f>_xlfn.XLOOKUP(Tabla15[[#This Row],[ctapresup]],TBLTIPO[cta],TBLTIPO[Tipo Empleado])</f>
        <v>TEMPORALES</v>
      </c>
      <c r="I677" s="92">
        <f>_xlfn.XLOOKUP(Tabla15[[#This Row],[cedula]],TCARRERA[CEDULA],TCARRERA[CATEGORIA DEL SERVIDOR],0)</f>
        <v>0</v>
      </c>
      <c r="J6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77" s="61" t="e">
        <f>IF(ISTEXT(Tabla15[[#This Row],[CARRERA]]),Tabla15[[#This Row],[CARRERA]],Tabla15[[#This Row],[STATUS_01]])</f>
        <v>#REF!</v>
      </c>
      <c r="L677" s="78">
        <f>_xlfn.XLOOKUP(Tabla15[[#This Row],[CODIGO]],Tabla20[CODIGO],Tabla20[sbruto])</f>
        <v>15000</v>
      </c>
      <c r="M677" s="82">
        <f>_xlfn.XLOOKUP(Tabla15[[#This Row],[CODIGO]],Tabla20[CODIGO],Tabla20[Otros Descuentos])</f>
        <v>25</v>
      </c>
      <c r="N677" s="81">
        <f>_xlfn.XLOOKUP(Tabla15[[#This Row],[CODIGO]],Tabla20[CODIGO],Tabla20[sneto])</f>
        <v>14088.5</v>
      </c>
      <c r="O677" s="81" t="str">
        <f>_xlfn.XLOOKUP(Tabla15[[#This Row],[CODIGO]],Tabla20[CODIGO],Tabla20[PERIODO])</f>
        <v>08-2023</v>
      </c>
      <c r="P677" s="41">
        <f>Tabla15[[#This Row],[sbruto]]-SUM(Tabla15[[#This Row],[ISR]:[AFP]])-Tabla15[[#This Row],[SNETO]]</f>
        <v>886.5</v>
      </c>
      <c r="Q677" s="41">
        <f>_xlfn.XLOOKUP(Tabla15[[#This Row],[CODIGO]],Tabla20[CODIGO],Tabla20[ADP])</f>
        <v>0</v>
      </c>
      <c r="R677" s="61" t="str">
        <f>_xlfn.XLOOKUP(Tabla15[[#This Row],[cedula]],EMPXSEXO[NODOC],EMPXSEXO[GENERO])</f>
        <v>M</v>
      </c>
      <c r="S677" s="61" t="e">
        <f>_xlfn.XLOOKUP(Tabla15[[#This Row],[nomdepto2]],Tabla21[LUGAR],Tabla21[CODLUGAR])</f>
        <v>#REF!</v>
      </c>
      <c r="T677">
        <v>923</v>
      </c>
    </row>
    <row r="678" spans="1:20" hidden="1">
      <c r="A678" s="61" t="s">
        <v>2462</v>
      </c>
      <c r="B678" s="61" t="s">
        <v>2876</v>
      </c>
      <c r="C678" s="61" t="s">
        <v>2493</v>
      </c>
      <c r="D678" s="61" t="str">
        <f>Tabla15[[#This Row],[cedula]]&amp;Tabla15[[#This Row],[prog]]&amp;LEFT(Tabla15[[#This Row],[TIPO]],3)</f>
        <v>0010045175601TEM</v>
      </c>
      <c r="E678" s="61" t="e">
        <f>_xlfn.XLOOKUP(Tabla15[[#This Row],[CODIGO]],#REF!,#REF!,_xlfn.XLOOKUP(Tabla15[[#This Row],[CODIGO]],Tabla20[CODIGO],Tabla20[nombre],"BUSCAR"))</f>
        <v>#REF!</v>
      </c>
      <c r="F678" s="61" t="e">
        <f>_xlfn.XLOOKUP(Tabla15[[#This Row],[CODIGO]],#REF!,#REF!,_xlfn.XLOOKUP(Tabla15[[#This Row],[CODIGO]],Tabla20[CODIGO],Tabla20[cargo],"BUSCAR"))</f>
        <v>#REF!</v>
      </c>
      <c r="G678" s="110" t="e">
        <f>_xlfn.XLOOKUP(Tabla15[[#This Row],[cedula]],#REF!,#REF!,"X")</f>
        <v>#REF!</v>
      </c>
      <c r="H678" s="61" t="str">
        <f>_xlfn.XLOOKUP(Tabla15[[#This Row],[ctapresup]],TBLTIPO[cta],TBLTIPO[Tipo Empleado])</f>
        <v>TEMPORALES</v>
      </c>
      <c r="I678" s="92">
        <f>_xlfn.XLOOKUP(Tabla15[[#This Row],[cedula]],TCARRERA[CEDULA],TCARRERA[CATEGORIA DEL SERVIDOR],0)</f>
        <v>0</v>
      </c>
      <c r="J6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78" s="61" t="e">
        <f>IF(ISTEXT(Tabla15[[#This Row],[CARRERA]]),Tabla15[[#This Row],[CARRERA]],Tabla15[[#This Row],[STATUS_01]])</f>
        <v>#REF!</v>
      </c>
      <c r="L678" s="78">
        <f>_xlfn.XLOOKUP(Tabla15[[#This Row],[CODIGO]],Tabla20[CODIGO],Tabla20[sbruto])</f>
        <v>15000</v>
      </c>
      <c r="M678" s="81">
        <f>_xlfn.XLOOKUP(Tabla15[[#This Row],[CODIGO]],Tabla20[CODIGO],Tabla20[Otros Descuentos])</f>
        <v>25</v>
      </c>
      <c r="N678" s="78">
        <f>_xlfn.XLOOKUP(Tabla15[[#This Row],[CODIGO]],Tabla20[CODIGO],Tabla20[sneto])</f>
        <v>14088.5</v>
      </c>
      <c r="O678" s="78" t="str">
        <f>_xlfn.XLOOKUP(Tabla15[[#This Row],[CODIGO]],Tabla20[CODIGO],Tabla20[PERIODO])</f>
        <v>08-2023</v>
      </c>
      <c r="P678" s="41">
        <f>Tabla15[[#This Row],[sbruto]]-SUM(Tabla15[[#This Row],[ISR]:[AFP]])-Tabla15[[#This Row],[SNETO]]</f>
        <v>886.5</v>
      </c>
      <c r="Q678" s="41">
        <f>_xlfn.XLOOKUP(Tabla15[[#This Row],[CODIGO]],Tabla20[CODIGO],Tabla20[ADP])</f>
        <v>0</v>
      </c>
      <c r="R678" s="61" t="str">
        <f>_xlfn.XLOOKUP(Tabla15[[#This Row],[cedula]],EMPXSEXO[NODOC],EMPXSEXO[GENERO])</f>
        <v>M</v>
      </c>
      <c r="S678" s="61" t="e">
        <f>_xlfn.XLOOKUP(Tabla15[[#This Row],[nomdepto2]],Tabla21[LUGAR],Tabla21[CODLUGAR])</f>
        <v>#REF!</v>
      </c>
      <c r="T678">
        <v>979</v>
      </c>
    </row>
    <row r="679" spans="1:20" hidden="1">
      <c r="A679" s="61" t="s">
        <v>2462</v>
      </c>
      <c r="B679" s="61" t="s">
        <v>2893</v>
      </c>
      <c r="C679" s="61" t="s">
        <v>2493</v>
      </c>
      <c r="D679" s="61" t="str">
        <f>Tabla15[[#This Row],[cedula]]&amp;Tabla15[[#This Row],[prog]]&amp;LEFT(Tabla15[[#This Row],[TIPO]],3)</f>
        <v>0970012483801TEM</v>
      </c>
      <c r="E679" s="61" t="e">
        <f>_xlfn.XLOOKUP(Tabla15[[#This Row],[CODIGO]],#REF!,#REF!,_xlfn.XLOOKUP(Tabla15[[#This Row],[CODIGO]],Tabla20[CODIGO],Tabla20[nombre],"BUSCAR"))</f>
        <v>#REF!</v>
      </c>
      <c r="F679" s="61" t="e">
        <f>_xlfn.XLOOKUP(Tabla15[[#This Row],[CODIGO]],#REF!,#REF!,_xlfn.XLOOKUP(Tabla15[[#This Row],[CODIGO]],Tabla20[CODIGO],Tabla20[cargo],"BUSCAR"))</f>
        <v>#REF!</v>
      </c>
      <c r="G679" s="110" t="e">
        <f>_xlfn.XLOOKUP(Tabla15[[#This Row],[cedula]],#REF!,#REF!,"X")</f>
        <v>#REF!</v>
      </c>
      <c r="H679" s="61" t="str">
        <f>_xlfn.XLOOKUP(Tabla15[[#This Row],[ctapresup]],TBLTIPO[cta],TBLTIPO[Tipo Empleado])</f>
        <v>TEMPORALES</v>
      </c>
      <c r="I679" s="92">
        <f>_xlfn.XLOOKUP(Tabla15[[#This Row],[cedula]],TCARRERA[CEDULA],TCARRERA[CATEGORIA DEL SERVIDOR],0)</f>
        <v>0</v>
      </c>
      <c r="J6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79" s="61" t="e">
        <f>IF(ISTEXT(Tabla15[[#This Row],[CARRERA]]),Tabla15[[#This Row],[CARRERA]],Tabla15[[#This Row],[STATUS_01]])</f>
        <v>#REF!</v>
      </c>
      <c r="L679" s="78">
        <f>_xlfn.XLOOKUP(Tabla15[[#This Row],[CODIGO]],Tabla20[CODIGO],Tabla20[sbruto])</f>
        <v>15000</v>
      </c>
      <c r="M679" s="82">
        <f>_xlfn.XLOOKUP(Tabla15[[#This Row],[CODIGO]],Tabla20[CODIGO],Tabla20[Otros Descuentos])</f>
        <v>25</v>
      </c>
      <c r="N679" s="78">
        <f>_xlfn.XLOOKUP(Tabla15[[#This Row],[CODIGO]],Tabla20[CODIGO],Tabla20[sneto])</f>
        <v>14088.5</v>
      </c>
      <c r="O679" s="78" t="str">
        <f>_xlfn.XLOOKUP(Tabla15[[#This Row],[CODIGO]],Tabla20[CODIGO],Tabla20[PERIODO])</f>
        <v>08-2023</v>
      </c>
      <c r="P679" s="41">
        <f>Tabla15[[#This Row],[sbruto]]-SUM(Tabla15[[#This Row],[ISR]:[AFP]])-Tabla15[[#This Row],[SNETO]]</f>
        <v>886.5</v>
      </c>
      <c r="Q679" s="41">
        <f>_xlfn.XLOOKUP(Tabla15[[#This Row],[CODIGO]],Tabla20[CODIGO],Tabla20[ADP])</f>
        <v>0</v>
      </c>
      <c r="R679" s="61" t="str">
        <f>_xlfn.XLOOKUP(Tabla15[[#This Row],[cedula]],EMPXSEXO[NODOC],EMPXSEXO[GENERO])</f>
        <v>M</v>
      </c>
      <c r="S679" s="61" t="e">
        <f>_xlfn.XLOOKUP(Tabla15[[#This Row],[nomdepto2]],Tabla21[LUGAR],Tabla21[CODLUGAR])</f>
        <v>#REF!</v>
      </c>
      <c r="T679">
        <v>1011</v>
      </c>
    </row>
    <row r="680" spans="1:20">
      <c r="A680" s="61" t="s">
        <v>2463</v>
      </c>
      <c r="B680" s="61" t="s">
        <v>1700</v>
      </c>
      <c r="C680" s="61" t="s">
        <v>2493</v>
      </c>
      <c r="D680" s="61" t="str">
        <f>Tabla15[[#This Row],[cedula]]&amp;Tabla15[[#This Row],[prog]]&amp;LEFT(Tabla15[[#This Row],[TIPO]],3)</f>
        <v>0011050261401FIJ</v>
      </c>
      <c r="E680" s="61" t="e">
        <f>_xlfn.XLOOKUP(Tabla15[[#This Row],[CODIGO]],#REF!,#REF!,_xlfn.XLOOKUP(Tabla15[[#This Row],[CODIGO]],Tabla20[CODIGO],Tabla20[nombre],"BUSCAR"))</f>
        <v>#REF!</v>
      </c>
      <c r="F680" s="61" t="e">
        <f>_xlfn.XLOOKUP(Tabla15[[#This Row],[CODIGO]],#REF!,#REF!,_xlfn.XLOOKUP(Tabla15[[#This Row],[CODIGO]],Tabla20[CODIGO],Tabla20[cargo],"BUSCAR"))</f>
        <v>#REF!</v>
      </c>
      <c r="G680" s="110" t="e">
        <f>_xlfn.XLOOKUP(Tabla15[[#This Row],[cedula]],#REF!,#REF!,"X")</f>
        <v>#REF!</v>
      </c>
      <c r="H680" s="61" t="str">
        <f>_xlfn.XLOOKUP(Tabla15[[#This Row],[ctapresup]],TBLTIPO[cta],TBLTIPO[Tipo Empleado])</f>
        <v>FIJO</v>
      </c>
      <c r="I680" s="92">
        <f>_xlfn.XLOOKUP(Tabla15[[#This Row],[cedula]],TCARRERA[CEDULA],TCARRERA[CATEGORIA DEL SERVIDOR],0)</f>
        <v>0</v>
      </c>
      <c r="J6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0" s="61" t="e">
        <f>IF(ISTEXT(Tabla15[[#This Row],[CARRERA]]),Tabla15[[#This Row],[CARRERA]],Tabla15[[#This Row],[STATUS_01]])</f>
        <v>#REF!</v>
      </c>
      <c r="L680" s="78">
        <f>_xlfn.XLOOKUP(Tabla15[[#This Row],[CODIGO]],Tabla20[CODIGO],Tabla20[sbruto])</f>
        <v>15000</v>
      </c>
      <c r="M680" s="82">
        <f>_xlfn.XLOOKUP(Tabla15[[#This Row],[CODIGO]],Tabla20[CODIGO],Tabla20[Otros Descuentos])</f>
        <v>25</v>
      </c>
      <c r="N680" s="78">
        <f>_xlfn.XLOOKUP(Tabla15[[#This Row],[CODIGO]],Tabla20[CODIGO],Tabla20[sneto])</f>
        <v>14088.5</v>
      </c>
      <c r="O680" s="78" t="str">
        <f>_xlfn.XLOOKUP(Tabla15[[#This Row],[CODIGO]],Tabla20[CODIGO],Tabla20[PERIODO])</f>
        <v>08-2023</v>
      </c>
      <c r="P680" s="41">
        <f>Tabla15[[#This Row],[sbruto]]-SUM(Tabla15[[#This Row],[ISR]:[AFP]])-Tabla15[[#This Row],[SNETO]]</f>
        <v>886.5</v>
      </c>
      <c r="Q680" s="41">
        <f>_xlfn.XLOOKUP(Tabla15[[#This Row],[CODIGO]],Tabla20[CODIGO],Tabla20[ADP])</f>
        <v>0</v>
      </c>
      <c r="R680" s="61" t="str">
        <f>_xlfn.XLOOKUP(Tabla15[[#This Row],[cedula]],EMPXSEXO[NODOC],EMPXSEXO[GENERO])</f>
        <v>F</v>
      </c>
      <c r="S680" s="61" t="e">
        <f>_xlfn.XLOOKUP(Tabla15[[#This Row],[nomdepto2]],Tabla21[LUGAR],Tabla21[CODLUGAR])</f>
        <v>#REF!</v>
      </c>
      <c r="T680">
        <v>28</v>
      </c>
    </row>
    <row r="681" spans="1:20" hidden="1">
      <c r="A681" s="61" t="s">
        <v>3002</v>
      </c>
      <c r="B681" s="61" t="s">
        <v>2713</v>
      </c>
      <c r="C681" s="61" t="s">
        <v>2493</v>
      </c>
      <c r="D681" s="61" t="str">
        <f>Tabla15[[#This Row],[cedula]]&amp;Tabla15[[#This Row],[prog]]&amp;LEFT(Tabla15[[#This Row],[TIPO]],3)</f>
        <v>0011783503301SUP</v>
      </c>
      <c r="E681" s="61" t="e">
        <f>_xlfn.XLOOKUP(Tabla15[[#This Row],[CODIGO]],#REF!,#REF!,_xlfn.XLOOKUP(Tabla15[[#This Row],[CODIGO]],Tabla20[CODIGO],Tabla20[nombre],"BUSCAR"))</f>
        <v>#REF!</v>
      </c>
      <c r="F681" s="61" t="e">
        <f>_xlfn.XLOOKUP(Tabla15[[#This Row],[CODIGO]],#REF!,#REF!,_xlfn.XLOOKUP(Tabla15[[#This Row],[CODIGO]],Tabla20[CODIGO],Tabla20[cargo],"BUSCAR"))</f>
        <v>#REF!</v>
      </c>
      <c r="G681" s="110" t="e">
        <f>_xlfn.XLOOKUP(Tabla15[[#This Row],[cedula]],#REF!,#REF!,"X")</f>
        <v>#REF!</v>
      </c>
      <c r="H681" s="61" t="str">
        <f>_xlfn.XLOOKUP(Tabla15[[#This Row],[ctapresup]],TBLTIPO[cta],TBLTIPO[Tipo Empleado])</f>
        <v>SUPLENCIA</v>
      </c>
      <c r="I681" s="92" t="str">
        <f>_xlfn.XLOOKUP(Tabla15[[#This Row],[cedula]],TCARRERA[CEDULA],TCARRERA[CATEGORIA DEL SERVIDOR],0)</f>
        <v>CARRERA ADMINISTRATIVA</v>
      </c>
      <c r="J6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1" s="61" t="str">
        <f>IF(ISTEXT(Tabla15[[#This Row],[CARRERA]]),Tabla15[[#This Row],[CARRERA]],Tabla15[[#This Row],[STATUS_01]])</f>
        <v>CARRERA ADMINISTRATIVA</v>
      </c>
      <c r="L681" s="78">
        <f>_xlfn.XLOOKUP(Tabla15[[#This Row],[CODIGO]],Tabla20[CODIGO],Tabla20[sbruto])</f>
        <v>15000</v>
      </c>
      <c r="M681" s="82">
        <f>_xlfn.XLOOKUP(Tabla15[[#This Row],[CODIGO]],Tabla20[CODIGO],Tabla20[Otros Descuentos])</f>
        <v>0</v>
      </c>
      <c r="N681" s="78">
        <f>_xlfn.XLOOKUP(Tabla15[[#This Row],[CODIGO]],Tabla20[CODIGO],Tabla20[sneto])</f>
        <v>11304.72</v>
      </c>
      <c r="O681" s="78" t="str">
        <f>_xlfn.XLOOKUP(Tabla15[[#This Row],[CODIGO]],Tabla20[CODIGO],Tabla20[PERIODO])</f>
        <v>08-2023</v>
      </c>
      <c r="P681" s="41">
        <f>Tabla15[[#This Row],[sbruto]]-SUM(Tabla15[[#This Row],[ISR]:[AFP]])-Tabla15[[#This Row],[SNETO]]</f>
        <v>3695.2800000000007</v>
      </c>
      <c r="Q681" s="41">
        <f>_xlfn.XLOOKUP(Tabla15[[#This Row],[CODIGO]],Tabla20[CODIGO],Tabla20[ADP])</f>
        <v>0</v>
      </c>
      <c r="R681" s="61" t="str">
        <f>_xlfn.XLOOKUP(Tabla15[[#This Row],[cedula]],EMPXSEXO[NODOC],EMPXSEXO[GENERO])</f>
        <v>F</v>
      </c>
      <c r="S681" s="61" t="e">
        <f>_xlfn.XLOOKUP(Tabla15[[#This Row],[nomdepto2]],Tabla21[LUGAR],Tabla21[CODLUGAR])</f>
        <v>#REF!</v>
      </c>
      <c r="T681">
        <v>842</v>
      </c>
    </row>
    <row r="682" spans="1:20" hidden="1">
      <c r="A682" s="61" t="s">
        <v>3002</v>
      </c>
      <c r="B682" s="61" t="s">
        <v>1142</v>
      </c>
      <c r="C682" s="61" t="s">
        <v>2493</v>
      </c>
      <c r="D682" s="61" t="str">
        <f>Tabla15[[#This Row],[cedula]]&amp;Tabla15[[#This Row],[prog]]&amp;LEFT(Tabla15[[#This Row],[TIPO]],3)</f>
        <v>0470089007401SUP</v>
      </c>
      <c r="E682" s="61" t="e">
        <f>_xlfn.XLOOKUP(Tabla15[[#This Row],[CODIGO]],#REF!,#REF!,_xlfn.XLOOKUP(Tabla15[[#This Row],[CODIGO]],Tabla20[CODIGO],Tabla20[nombre],"BUSCAR"))</f>
        <v>#REF!</v>
      </c>
      <c r="F682" s="61" t="e">
        <f>_xlfn.XLOOKUP(Tabla15[[#This Row],[CODIGO]],#REF!,#REF!,_xlfn.XLOOKUP(Tabla15[[#This Row],[CODIGO]],Tabla20[CODIGO],Tabla20[cargo],"BUSCAR"))</f>
        <v>#REF!</v>
      </c>
      <c r="G682" s="110" t="e">
        <f>_xlfn.XLOOKUP(Tabla15[[#This Row],[cedula]],#REF!,#REF!,"X")</f>
        <v>#REF!</v>
      </c>
      <c r="H682" s="61" t="str">
        <f>_xlfn.XLOOKUP(Tabla15[[#This Row],[ctapresup]],TBLTIPO[cta],TBLTIPO[Tipo Empleado])</f>
        <v>SUPLENCIA</v>
      </c>
      <c r="I682" s="92" t="str">
        <f>_xlfn.XLOOKUP(Tabla15[[#This Row],[cedula]],TCARRERA[CEDULA],TCARRERA[CATEGORIA DEL SERVIDOR],0)</f>
        <v>CARRERA ADMINISTRATIVA</v>
      </c>
      <c r="J6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2" s="61" t="str">
        <f>IF(ISTEXT(Tabla15[[#This Row],[CARRERA]]),Tabla15[[#This Row],[CARRERA]],Tabla15[[#This Row],[STATUS_01]])</f>
        <v>CARRERA ADMINISTRATIVA</v>
      </c>
      <c r="L682" s="78">
        <f>_xlfn.XLOOKUP(Tabla15[[#This Row],[CODIGO]],Tabla20[CODIGO],Tabla20[sbruto])</f>
        <v>15000</v>
      </c>
      <c r="M682" s="79">
        <f>_xlfn.XLOOKUP(Tabla15[[#This Row],[CODIGO]],Tabla20[CODIGO],Tabla20[Otros Descuentos])</f>
        <v>0</v>
      </c>
      <c r="N682" s="78">
        <f>_xlfn.XLOOKUP(Tabla15[[#This Row],[CODIGO]],Tabla20[CODIGO],Tabla20[sneto])</f>
        <v>11775.17</v>
      </c>
      <c r="O682" s="78" t="str">
        <f>_xlfn.XLOOKUP(Tabla15[[#This Row],[CODIGO]],Tabla20[CODIGO],Tabla20[PERIODO])</f>
        <v>08-2023</v>
      </c>
      <c r="P682" s="41">
        <f>Tabla15[[#This Row],[sbruto]]-SUM(Tabla15[[#This Row],[ISR]:[AFP]])-Tabla15[[#This Row],[SNETO]]</f>
        <v>3224.83</v>
      </c>
      <c r="Q682" s="41">
        <f>_xlfn.XLOOKUP(Tabla15[[#This Row],[CODIGO]],Tabla20[CODIGO],Tabla20[ADP])</f>
        <v>0</v>
      </c>
      <c r="R682" s="61" t="str">
        <f>_xlfn.XLOOKUP(Tabla15[[#This Row],[cedula]],EMPXSEXO[NODOC],EMPXSEXO[GENERO])</f>
        <v>F</v>
      </c>
      <c r="S682" s="61" t="e">
        <f>_xlfn.XLOOKUP(Tabla15[[#This Row],[nomdepto2]],Tabla21[LUGAR],Tabla21[CODLUGAR])</f>
        <v>#REF!</v>
      </c>
      <c r="T682">
        <v>843</v>
      </c>
    </row>
    <row r="683" spans="1:20">
      <c r="A683" s="61" t="s">
        <v>2463</v>
      </c>
      <c r="B683" s="61" t="s">
        <v>1765</v>
      </c>
      <c r="C683" s="61" t="s">
        <v>2493</v>
      </c>
      <c r="D683" s="61" t="str">
        <f>Tabla15[[#This Row],[cedula]]&amp;Tabla15[[#This Row],[prog]]&amp;LEFT(Tabla15[[#This Row],[TIPO]],3)</f>
        <v>0810005341501FIJ</v>
      </c>
      <c r="E683" s="61" t="e">
        <f>_xlfn.XLOOKUP(Tabla15[[#This Row],[CODIGO]],#REF!,#REF!,_xlfn.XLOOKUP(Tabla15[[#This Row],[CODIGO]],Tabla20[CODIGO],Tabla20[nombre],"BUSCAR"))</f>
        <v>#REF!</v>
      </c>
      <c r="F683" s="61" t="e">
        <f>_xlfn.XLOOKUP(Tabla15[[#This Row],[CODIGO]],#REF!,#REF!,_xlfn.XLOOKUP(Tabla15[[#This Row],[CODIGO]],Tabla20[CODIGO],Tabla20[cargo],"BUSCAR"))</f>
        <v>#REF!</v>
      </c>
      <c r="G683" s="110" t="e">
        <f>_xlfn.XLOOKUP(Tabla15[[#This Row],[cedula]],#REF!,#REF!,"X")</f>
        <v>#REF!</v>
      </c>
      <c r="H683" s="61" t="str">
        <f>_xlfn.XLOOKUP(Tabla15[[#This Row],[ctapresup]],TBLTIPO[cta],TBLTIPO[Tipo Empleado])</f>
        <v>FIJO</v>
      </c>
      <c r="I683" s="92">
        <f>_xlfn.XLOOKUP(Tabla15[[#This Row],[cedula]],TCARRERA[CEDULA],TCARRERA[CATEGORIA DEL SERVIDOR],0)</f>
        <v>0</v>
      </c>
      <c r="J6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3" s="61" t="e">
        <f>IF(ISTEXT(Tabla15[[#This Row],[CARRERA]]),Tabla15[[#This Row],[CARRERA]],Tabla15[[#This Row],[STATUS_01]])</f>
        <v>#REF!</v>
      </c>
      <c r="L683" s="78">
        <f>_xlfn.XLOOKUP(Tabla15[[#This Row],[CODIGO]],Tabla20[CODIGO],Tabla20[sbruto])</f>
        <v>14300</v>
      </c>
      <c r="M683" s="81">
        <f>_xlfn.XLOOKUP(Tabla15[[#This Row],[CODIGO]],Tabla20[CODIGO],Tabla20[Otros Descuentos])</f>
        <v>25</v>
      </c>
      <c r="N683" s="78">
        <f>_xlfn.XLOOKUP(Tabla15[[#This Row],[CODIGO]],Tabla20[CODIGO],Tabla20[sneto])</f>
        <v>13429.87</v>
      </c>
      <c r="O683" s="78" t="str">
        <f>_xlfn.XLOOKUP(Tabla15[[#This Row],[CODIGO]],Tabla20[CODIGO],Tabla20[PERIODO])</f>
        <v>08-2023</v>
      </c>
      <c r="P683" s="41">
        <f>Tabla15[[#This Row],[sbruto]]-SUM(Tabla15[[#This Row],[ISR]:[AFP]])-Tabla15[[#This Row],[SNETO]]</f>
        <v>845.1299999999992</v>
      </c>
      <c r="Q683" s="41">
        <f>_xlfn.XLOOKUP(Tabla15[[#This Row],[CODIGO]],Tabla20[CODIGO],Tabla20[ADP])</f>
        <v>0</v>
      </c>
      <c r="R683" s="61" t="str">
        <f>_xlfn.XLOOKUP(Tabla15[[#This Row],[cedula]],EMPXSEXO[NODOC],EMPXSEXO[GENERO])</f>
        <v>M</v>
      </c>
      <c r="S683" s="61" t="e">
        <f>_xlfn.XLOOKUP(Tabla15[[#This Row],[nomdepto2]],Tabla21[LUGAR],Tabla21[CODLUGAR])</f>
        <v>#REF!</v>
      </c>
      <c r="T683">
        <v>127</v>
      </c>
    </row>
    <row r="684" spans="1:20">
      <c r="A684" s="61" t="s">
        <v>2463</v>
      </c>
      <c r="B684" s="61" t="s">
        <v>1799</v>
      </c>
      <c r="C684" s="61" t="s">
        <v>2493</v>
      </c>
      <c r="D684" s="61" t="str">
        <f>Tabla15[[#This Row],[cedula]]&amp;Tabla15[[#This Row],[prog]]&amp;LEFT(Tabla15[[#This Row],[TIPO]],3)</f>
        <v>0550034389101FIJ</v>
      </c>
      <c r="E684" s="61" t="e">
        <f>_xlfn.XLOOKUP(Tabla15[[#This Row],[CODIGO]],#REF!,#REF!,_xlfn.XLOOKUP(Tabla15[[#This Row],[CODIGO]],Tabla20[CODIGO],Tabla20[nombre],"BUSCAR"))</f>
        <v>#REF!</v>
      </c>
      <c r="F684" s="61" t="e">
        <f>_xlfn.XLOOKUP(Tabla15[[#This Row],[CODIGO]],#REF!,#REF!,_xlfn.XLOOKUP(Tabla15[[#This Row],[CODIGO]],Tabla20[CODIGO],Tabla20[cargo],"BUSCAR"))</f>
        <v>#REF!</v>
      </c>
      <c r="G684" s="110" t="e">
        <f>_xlfn.XLOOKUP(Tabla15[[#This Row],[cedula]],#REF!,#REF!,"X")</f>
        <v>#REF!</v>
      </c>
      <c r="H684" s="61" t="str">
        <f>_xlfn.XLOOKUP(Tabla15[[#This Row],[ctapresup]],TBLTIPO[cta],TBLTIPO[Tipo Empleado])</f>
        <v>FIJO</v>
      </c>
      <c r="I684" s="92">
        <f>_xlfn.XLOOKUP(Tabla15[[#This Row],[cedula]],TCARRERA[CEDULA],TCARRERA[CATEGORIA DEL SERVIDOR],0)</f>
        <v>0</v>
      </c>
      <c r="J6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4" s="61" t="e">
        <f>IF(ISTEXT(Tabla15[[#This Row],[CARRERA]]),Tabla15[[#This Row],[CARRERA]],Tabla15[[#This Row],[STATUS_01]])</f>
        <v>#REF!</v>
      </c>
      <c r="L684" s="78">
        <f>_xlfn.XLOOKUP(Tabla15[[#This Row],[CODIGO]],Tabla20[CODIGO],Tabla20[sbruto])</f>
        <v>14300</v>
      </c>
      <c r="M684" s="78">
        <f>_xlfn.XLOOKUP(Tabla15[[#This Row],[CODIGO]],Tabla20[CODIGO],Tabla20[Otros Descuentos])</f>
        <v>2345.36</v>
      </c>
      <c r="N684" s="78">
        <f>_xlfn.XLOOKUP(Tabla15[[#This Row],[CODIGO]],Tabla20[CODIGO],Tabla20[sneto])</f>
        <v>11109.51</v>
      </c>
      <c r="O684" s="78" t="str">
        <f>_xlfn.XLOOKUP(Tabla15[[#This Row],[CODIGO]],Tabla20[CODIGO],Tabla20[PERIODO])</f>
        <v>08-2023</v>
      </c>
      <c r="P684" s="41">
        <f>Tabla15[[#This Row],[sbruto]]-SUM(Tabla15[[#This Row],[ISR]:[AFP]])-Tabla15[[#This Row],[SNETO]]</f>
        <v>845.1299999999992</v>
      </c>
      <c r="Q684" s="41">
        <f>_xlfn.XLOOKUP(Tabla15[[#This Row],[CODIGO]],Tabla20[CODIGO],Tabla20[ADP])</f>
        <v>0</v>
      </c>
      <c r="R684" s="61" t="str">
        <f>_xlfn.XLOOKUP(Tabla15[[#This Row],[cedula]],EMPXSEXO[NODOC],EMPXSEXO[GENERO])</f>
        <v>M</v>
      </c>
      <c r="S684" s="61" t="e">
        <f>_xlfn.XLOOKUP(Tabla15[[#This Row],[nomdepto2]],Tabla21[LUGAR],Tabla21[CODLUGAR])</f>
        <v>#REF!</v>
      </c>
      <c r="T684">
        <v>175</v>
      </c>
    </row>
    <row r="685" spans="1:20" hidden="1">
      <c r="A685" s="61" t="s">
        <v>2462</v>
      </c>
      <c r="B685" s="61" t="s">
        <v>2231</v>
      </c>
      <c r="C685" s="61" t="s">
        <v>2493</v>
      </c>
      <c r="D685" s="61" t="str">
        <f>Tabla15[[#This Row],[cedula]]&amp;Tabla15[[#This Row],[prog]]&amp;LEFT(Tabla15[[#This Row],[TIPO]],3)</f>
        <v>0680039485701TEM</v>
      </c>
      <c r="E685" s="61" t="e">
        <f>_xlfn.XLOOKUP(Tabla15[[#This Row],[CODIGO]],#REF!,#REF!,_xlfn.XLOOKUP(Tabla15[[#This Row],[CODIGO]],Tabla20[CODIGO],Tabla20[nombre],"BUSCAR"))</f>
        <v>#REF!</v>
      </c>
      <c r="F685" s="61" t="e">
        <f>_xlfn.XLOOKUP(Tabla15[[#This Row],[CODIGO]],#REF!,#REF!,_xlfn.XLOOKUP(Tabla15[[#This Row],[CODIGO]],Tabla20[CODIGO],Tabla20[cargo],"BUSCAR"))</f>
        <v>#REF!</v>
      </c>
      <c r="G685" s="110" t="e">
        <f>_xlfn.XLOOKUP(Tabla15[[#This Row],[cedula]],#REF!,#REF!,"X")</f>
        <v>#REF!</v>
      </c>
      <c r="H685" s="61" t="str">
        <f>_xlfn.XLOOKUP(Tabla15[[#This Row],[ctapresup]],TBLTIPO[cta],TBLTIPO[Tipo Empleado])</f>
        <v>TEMPORALES</v>
      </c>
      <c r="I685" s="92">
        <f>_xlfn.XLOOKUP(Tabla15[[#This Row],[cedula]],TCARRERA[CEDULA],TCARRERA[CATEGORIA DEL SERVIDOR],0)</f>
        <v>0</v>
      </c>
      <c r="J6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5" s="61" t="e">
        <f>IF(ISTEXT(Tabla15[[#This Row],[CARRERA]]),Tabla15[[#This Row],[CARRERA]],Tabla15[[#This Row],[STATUS_01]])</f>
        <v>#REF!</v>
      </c>
      <c r="L685" s="78">
        <f>_xlfn.XLOOKUP(Tabla15[[#This Row],[CODIGO]],Tabla20[CODIGO],Tabla20[sbruto])</f>
        <v>13200</v>
      </c>
      <c r="M685" s="79">
        <f>_xlfn.XLOOKUP(Tabla15[[#This Row],[CODIGO]],Tabla20[CODIGO],Tabla20[Otros Descuentos])</f>
        <v>25</v>
      </c>
      <c r="N685" s="78">
        <f>_xlfn.XLOOKUP(Tabla15[[#This Row],[CODIGO]],Tabla20[CODIGO],Tabla20[sneto])</f>
        <v>12394.88</v>
      </c>
      <c r="O685" s="78" t="str">
        <f>_xlfn.XLOOKUP(Tabla15[[#This Row],[CODIGO]],Tabla20[CODIGO],Tabla20[PERIODO])</f>
        <v>08-2023</v>
      </c>
      <c r="P685" s="41">
        <f>Tabla15[[#This Row],[sbruto]]-SUM(Tabla15[[#This Row],[ISR]:[AFP]])-Tabla15[[#This Row],[SNETO]]</f>
        <v>780.1200000000008</v>
      </c>
      <c r="Q685" s="41">
        <f>_xlfn.XLOOKUP(Tabla15[[#This Row],[CODIGO]],Tabla20[CODIGO],Tabla20[ADP])</f>
        <v>0</v>
      </c>
      <c r="R685" s="61" t="str">
        <f>_xlfn.XLOOKUP(Tabla15[[#This Row],[cedula]],EMPXSEXO[NODOC],EMPXSEXO[GENERO])</f>
        <v>M</v>
      </c>
      <c r="S685" s="61" t="e">
        <f>_xlfn.XLOOKUP(Tabla15[[#This Row],[nomdepto2]],Tabla21[LUGAR],Tabla21[CODLUGAR])</f>
        <v>#REF!</v>
      </c>
      <c r="T685">
        <v>877</v>
      </c>
    </row>
    <row r="686" spans="1:20">
      <c r="A686" s="61" t="s">
        <v>2463</v>
      </c>
      <c r="B686" s="61" t="s">
        <v>1758</v>
      </c>
      <c r="C686" s="61" t="s">
        <v>2493</v>
      </c>
      <c r="D686" s="61" t="str">
        <f>Tabla15[[#This Row],[cedula]]&amp;Tabla15[[#This Row],[prog]]&amp;LEFT(Tabla15[[#This Row],[TIPO]],3)</f>
        <v>0010244450201FIJ</v>
      </c>
      <c r="E686" s="61" t="e">
        <f>_xlfn.XLOOKUP(Tabla15[[#This Row],[CODIGO]],#REF!,#REF!,_xlfn.XLOOKUP(Tabla15[[#This Row],[CODIGO]],Tabla20[CODIGO],Tabla20[nombre],"BUSCAR"))</f>
        <v>#REF!</v>
      </c>
      <c r="F686" s="61" t="e">
        <f>_xlfn.XLOOKUP(Tabla15[[#This Row],[CODIGO]],#REF!,#REF!,_xlfn.XLOOKUP(Tabla15[[#This Row],[CODIGO]],Tabla20[CODIGO],Tabla20[cargo],"BUSCAR"))</f>
        <v>#REF!</v>
      </c>
      <c r="G686" s="110" t="e">
        <f>_xlfn.XLOOKUP(Tabla15[[#This Row],[cedula]],#REF!,#REF!,"X")</f>
        <v>#REF!</v>
      </c>
      <c r="H686" s="61" t="str">
        <f>_xlfn.XLOOKUP(Tabla15[[#This Row],[ctapresup]],TBLTIPO[cta],TBLTIPO[Tipo Empleado])</f>
        <v>FIJO</v>
      </c>
      <c r="I686" s="92">
        <f>_xlfn.XLOOKUP(Tabla15[[#This Row],[cedula]],TCARRERA[CEDULA],TCARRERA[CATEGORIA DEL SERVIDOR],0)</f>
        <v>0</v>
      </c>
      <c r="J6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6" s="61" t="e">
        <f>IF(ISTEXT(Tabla15[[#This Row],[CARRERA]]),Tabla15[[#This Row],[CARRERA]],Tabla15[[#This Row],[STATUS_01]])</f>
        <v>#REF!</v>
      </c>
      <c r="L686" s="78">
        <f>_xlfn.XLOOKUP(Tabla15[[#This Row],[CODIGO]],Tabla20[CODIGO],Tabla20[sbruto])</f>
        <v>13200</v>
      </c>
      <c r="M686" s="79">
        <f>_xlfn.XLOOKUP(Tabla15[[#This Row],[CODIGO]],Tabla20[CODIGO],Tabla20[Otros Descuentos])</f>
        <v>2571</v>
      </c>
      <c r="N686" s="78">
        <f>_xlfn.XLOOKUP(Tabla15[[#This Row],[CODIGO]],Tabla20[CODIGO],Tabla20[sneto])</f>
        <v>9848.8799999999992</v>
      </c>
      <c r="O686" s="78" t="str">
        <f>_xlfn.XLOOKUP(Tabla15[[#This Row],[CODIGO]],Tabla20[CODIGO],Tabla20[PERIODO])</f>
        <v>08-2023</v>
      </c>
      <c r="P686" s="41">
        <f>Tabla15[[#This Row],[sbruto]]-SUM(Tabla15[[#This Row],[ISR]:[AFP]])-Tabla15[[#This Row],[SNETO]]</f>
        <v>780.1200000000008</v>
      </c>
      <c r="Q686" s="41">
        <f>_xlfn.XLOOKUP(Tabla15[[#This Row],[CODIGO]],Tabla20[CODIGO],Tabla20[ADP])</f>
        <v>0</v>
      </c>
      <c r="R686" s="61" t="str">
        <f>_xlfn.XLOOKUP(Tabla15[[#This Row],[cedula]],EMPXSEXO[NODOC],EMPXSEXO[GENERO])</f>
        <v>F</v>
      </c>
      <c r="S686" s="61" t="e">
        <f>_xlfn.XLOOKUP(Tabla15[[#This Row],[nomdepto2]],Tabla21[LUGAR],Tabla21[CODLUGAR])</f>
        <v>#REF!</v>
      </c>
      <c r="T686">
        <v>108</v>
      </c>
    </row>
    <row r="687" spans="1:20">
      <c r="A687" s="61" t="s">
        <v>2463</v>
      </c>
      <c r="B687" s="61" t="s">
        <v>1812</v>
      </c>
      <c r="C687" s="61" t="s">
        <v>2493</v>
      </c>
      <c r="D687" s="61" t="str">
        <f>Tabla15[[#This Row],[cedula]]&amp;Tabla15[[#This Row],[prog]]&amp;LEFT(Tabla15[[#This Row],[TIPO]],3)</f>
        <v>4022105053301FIJ</v>
      </c>
      <c r="E687" s="61" t="e">
        <f>_xlfn.XLOOKUP(Tabla15[[#This Row],[CODIGO]],#REF!,#REF!,_xlfn.XLOOKUP(Tabla15[[#This Row],[CODIGO]],Tabla20[CODIGO],Tabla20[nombre],"BUSCAR"))</f>
        <v>#REF!</v>
      </c>
      <c r="F687" s="61" t="e">
        <f>_xlfn.XLOOKUP(Tabla15[[#This Row],[CODIGO]],#REF!,#REF!,_xlfn.XLOOKUP(Tabla15[[#This Row],[CODIGO]],Tabla20[CODIGO],Tabla20[cargo],"BUSCAR"))</f>
        <v>#REF!</v>
      </c>
      <c r="G687" s="110" t="e">
        <f>_xlfn.XLOOKUP(Tabla15[[#This Row],[cedula]],#REF!,#REF!,"X")</f>
        <v>#REF!</v>
      </c>
      <c r="H687" s="61" t="str">
        <f>_xlfn.XLOOKUP(Tabla15[[#This Row],[ctapresup]],TBLTIPO[cta],TBLTIPO[Tipo Empleado])</f>
        <v>FIJO</v>
      </c>
      <c r="I687" s="92">
        <f>_xlfn.XLOOKUP(Tabla15[[#This Row],[cedula]],TCARRERA[CEDULA],TCARRERA[CATEGORIA DEL SERVIDOR],0)</f>
        <v>0</v>
      </c>
      <c r="J6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7" s="61" t="e">
        <f>IF(ISTEXT(Tabla15[[#This Row],[CARRERA]]),Tabla15[[#This Row],[CARRERA]],Tabla15[[#This Row],[STATUS_01]])</f>
        <v>#REF!</v>
      </c>
      <c r="L687" s="78">
        <f>_xlfn.XLOOKUP(Tabla15[[#This Row],[CODIGO]],Tabla20[CODIGO],Tabla20[sbruto])</f>
        <v>13200</v>
      </c>
      <c r="M687" s="82">
        <f>_xlfn.XLOOKUP(Tabla15[[#This Row],[CODIGO]],Tabla20[CODIGO],Tabla20[Otros Descuentos])</f>
        <v>25</v>
      </c>
      <c r="N687" s="78">
        <f>_xlfn.XLOOKUP(Tabla15[[#This Row],[CODIGO]],Tabla20[CODIGO],Tabla20[sneto])</f>
        <v>12394.88</v>
      </c>
      <c r="O687" s="78" t="str">
        <f>_xlfn.XLOOKUP(Tabla15[[#This Row],[CODIGO]],Tabla20[CODIGO],Tabla20[PERIODO])</f>
        <v>08-2023</v>
      </c>
      <c r="P687" s="41">
        <f>Tabla15[[#This Row],[sbruto]]-SUM(Tabla15[[#This Row],[ISR]:[AFP]])-Tabla15[[#This Row],[SNETO]]</f>
        <v>780.1200000000008</v>
      </c>
      <c r="Q687" s="41">
        <f>_xlfn.XLOOKUP(Tabla15[[#This Row],[CODIGO]],Tabla20[CODIGO],Tabla20[ADP])</f>
        <v>0</v>
      </c>
      <c r="R687" s="61" t="str">
        <f>_xlfn.XLOOKUP(Tabla15[[#This Row],[cedula]],EMPXSEXO[NODOC],EMPXSEXO[GENERO])</f>
        <v>M</v>
      </c>
      <c r="S687" s="61" t="e">
        <f>_xlfn.XLOOKUP(Tabla15[[#This Row],[nomdepto2]],Tabla21[LUGAR],Tabla21[CODLUGAR])</f>
        <v>#REF!</v>
      </c>
      <c r="T687">
        <v>198</v>
      </c>
    </row>
    <row r="688" spans="1:20">
      <c r="A688" s="61" t="s">
        <v>2463</v>
      </c>
      <c r="B688" s="61" t="s">
        <v>1946</v>
      </c>
      <c r="C688" s="61" t="s">
        <v>2493</v>
      </c>
      <c r="D688" s="61" t="str">
        <f>Tabla15[[#This Row],[cedula]]&amp;Tabla15[[#This Row],[prog]]&amp;LEFT(Tabla15[[#This Row],[TIPO]],3)</f>
        <v>0011551870601FIJ</v>
      </c>
      <c r="E688" s="61" t="e">
        <f>_xlfn.XLOOKUP(Tabla15[[#This Row],[CODIGO]],#REF!,#REF!,_xlfn.XLOOKUP(Tabla15[[#This Row],[CODIGO]],Tabla20[CODIGO],Tabla20[nombre],"BUSCAR"))</f>
        <v>#REF!</v>
      </c>
      <c r="F688" s="61" t="e">
        <f>_xlfn.XLOOKUP(Tabla15[[#This Row],[CODIGO]],#REF!,#REF!,_xlfn.XLOOKUP(Tabla15[[#This Row],[CODIGO]],Tabla20[CODIGO],Tabla20[cargo],"BUSCAR"))</f>
        <v>#REF!</v>
      </c>
      <c r="G688" s="110" t="e">
        <f>_xlfn.XLOOKUP(Tabla15[[#This Row],[cedula]],#REF!,#REF!,"X")</f>
        <v>#REF!</v>
      </c>
      <c r="H688" s="61" t="str">
        <f>_xlfn.XLOOKUP(Tabla15[[#This Row],[ctapresup]],TBLTIPO[cta],TBLTIPO[Tipo Empleado])</f>
        <v>FIJO</v>
      </c>
      <c r="I688" s="92">
        <f>_xlfn.XLOOKUP(Tabla15[[#This Row],[cedula]],TCARRERA[CEDULA],TCARRERA[CATEGORIA DEL SERVIDOR],0)</f>
        <v>0</v>
      </c>
      <c r="J6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8" s="61" t="e">
        <f>IF(ISTEXT(Tabla15[[#This Row],[CARRERA]]),Tabla15[[#This Row],[CARRERA]],Tabla15[[#This Row],[STATUS_01]])</f>
        <v>#REF!</v>
      </c>
      <c r="L688" s="78">
        <f>_xlfn.XLOOKUP(Tabla15[[#This Row],[CODIGO]],Tabla20[CODIGO],Tabla20[sbruto])</f>
        <v>12375</v>
      </c>
      <c r="M688" s="78">
        <f>_xlfn.XLOOKUP(Tabla15[[#This Row],[CODIGO]],Tabla20[CODIGO],Tabla20[Otros Descuentos])</f>
        <v>25</v>
      </c>
      <c r="N688" s="78">
        <f>_xlfn.XLOOKUP(Tabla15[[#This Row],[CODIGO]],Tabla20[CODIGO],Tabla20[sneto])</f>
        <v>11618.64</v>
      </c>
      <c r="O688" s="78" t="str">
        <f>_xlfn.XLOOKUP(Tabla15[[#This Row],[CODIGO]],Tabla20[CODIGO],Tabla20[PERIODO])</f>
        <v>08-2023</v>
      </c>
      <c r="P688" s="41">
        <f>Tabla15[[#This Row],[sbruto]]-SUM(Tabla15[[#This Row],[ISR]:[AFP]])-Tabla15[[#This Row],[SNETO]]</f>
        <v>731.36000000000058</v>
      </c>
      <c r="Q688" s="41">
        <f>_xlfn.XLOOKUP(Tabla15[[#This Row],[CODIGO]],Tabla20[CODIGO],Tabla20[ADP])</f>
        <v>0</v>
      </c>
      <c r="R688" s="61" t="str">
        <f>_xlfn.XLOOKUP(Tabla15[[#This Row],[cedula]],EMPXSEXO[NODOC],EMPXSEXO[GENERO])</f>
        <v>F</v>
      </c>
      <c r="S688" s="61" t="e">
        <f>_xlfn.XLOOKUP(Tabla15[[#This Row],[nomdepto2]],Tabla21[LUGAR],Tabla21[CODLUGAR])</f>
        <v>#REF!</v>
      </c>
      <c r="T688">
        <v>420</v>
      </c>
    </row>
    <row r="689" spans="1:20">
      <c r="A689" s="61" t="s">
        <v>2463</v>
      </c>
      <c r="B689" s="61" t="s">
        <v>1866</v>
      </c>
      <c r="C689" s="61" t="s">
        <v>2493</v>
      </c>
      <c r="D689" s="61" t="str">
        <f>Tabla15[[#This Row],[cedula]]&amp;Tabla15[[#This Row],[prog]]&amp;LEFT(Tabla15[[#This Row],[TIPO]],3)</f>
        <v>0010287266001FIJ</v>
      </c>
      <c r="E689" s="61" t="e">
        <f>_xlfn.XLOOKUP(Tabla15[[#This Row],[CODIGO]],#REF!,#REF!,_xlfn.XLOOKUP(Tabla15[[#This Row],[CODIGO]],Tabla20[CODIGO],Tabla20[nombre],"BUSCAR"))</f>
        <v>#REF!</v>
      </c>
      <c r="F689" s="61" t="e">
        <f>_xlfn.XLOOKUP(Tabla15[[#This Row],[CODIGO]],#REF!,#REF!,_xlfn.XLOOKUP(Tabla15[[#This Row],[CODIGO]],Tabla20[CODIGO],Tabla20[cargo],"BUSCAR"))</f>
        <v>#REF!</v>
      </c>
      <c r="G689" s="110" t="e">
        <f>_xlfn.XLOOKUP(Tabla15[[#This Row],[cedula]],#REF!,#REF!,"X")</f>
        <v>#REF!</v>
      </c>
      <c r="H689" s="61" t="str">
        <f>_xlfn.XLOOKUP(Tabla15[[#This Row],[ctapresup]],TBLTIPO[cta],TBLTIPO[Tipo Empleado])</f>
        <v>FIJO</v>
      </c>
      <c r="I689" s="92">
        <f>_xlfn.XLOOKUP(Tabla15[[#This Row],[cedula]],TCARRERA[CEDULA],TCARRERA[CATEGORIA DEL SERVIDOR],0)</f>
        <v>0</v>
      </c>
      <c r="J6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89" s="61" t="e">
        <f>IF(ISTEXT(Tabla15[[#This Row],[CARRERA]]),Tabla15[[#This Row],[CARRERA]],Tabla15[[#This Row],[STATUS_01]])</f>
        <v>#REF!</v>
      </c>
      <c r="L689" s="78">
        <f>_xlfn.XLOOKUP(Tabla15[[#This Row],[CODIGO]],Tabla20[CODIGO],Tabla20[sbruto])</f>
        <v>11400.33</v>
      </c>
      <c r="M689" s="81">
        <f>_xlfn.XLOOKUP(Tabla15[[#This Row],[CODIGO]],Tabla20[CODIGO],Tabla20[Otros Descuentos])</f>
        <v>3735.05</v>
      </c>
      <c r="N689" s="78">
        <f>_xlfn.XLOOKUP(Tabla15[[#This Row],[CODIGO]],Tabla20[CODIGO],Tabla20[sneto])</f>
        <v>6991.52</v>
      </c>
      <c r="O689" s="78" t="str">
        <f>_xlfn.XLOOKUP(Tabla15[[#This Row],[CODIGO]],Tabla20[CODIGO],Tabla20[PERIODO])</f>
        <v>08-2023</v>
      </c>
      <c r="P689" s="41">
        <f>Tabla15[[#This Row],[sbruto]]-SUM(Tabla15[[#This Row],[ISR]:[AFP]])-Tabla15[[#This Row],[SNETO]]</f>
        <v>673.76000000000022</v>
      </c>
      <c r="Q689" s="41">
        <f>_xlfn.XLOOKUP(Tabla15[[#This Row],[CODIGO]],Tabla20[CODIGO],Tabla20[ADP])</f>
        <v>0</v>
      </c>
      <c r="R689" s="61" t="str">
        <f>_xlfn.XLOOKUP(Tabla15[[#This Row],[cedula]],EMPXSEXO[NODOC],EMPXSEXO[GENERO])</f>
        <v>F</v>
      </c>
      <c r="S689" s="61" t="e">
        <f>_xlfn.XLOOKUP(Tabla15[[#This Row],[nomdepto2]],Tabla21[LUGAR],Tabla21[CODLUGAR])</f>
        <v>#REF!</v>
      </c>
      <c r="T689">
        <v>298</v>
      </c>
    </row>
    <row r="690" spans="1:20" hidden="1">
      <c r="A690" s="61" t="s">
        <v>2462</v>
      </c>
      <c r="B690" s="61" t="s">
        <v>2903</v>
      </c>
      <c r="C690" s="61" t="s">
        <v>2493</v>
      </c>
      <c r="D690" s="61" t="str">
        <f>Tabla15[[#This Row],[cedula]]&amp;Tabla15[[#This Row],[prog]]&amp;LEFT(Tabla15[[#This Row],[TIPO]],3)</f>
        <v>0010490784501TEM</v>
      </c>
      <c r="E690" s="61" t="e">
        <f>_xlfn.XLOOKUP(Tabla15[[#This Row],[CODIGO]],#REF!,#REF!,_xlfn.XLOOKUP(Tabla15[[#This Row],[CODIGO]],Tabla20[CODIGO],Tabla20[nombre],"BUSCAR"))</f>
        <v>#REF!</v>
      </c>
      <c r="F690" s="61" t="e">
        <f>_xlfn.XLOOKUP(Tabla15[[#This Row],[CODIGO]],#REF!,#REF!,_xlfn.XLOOKUP(Tabla15[[#This Row],[CODIGO]],Tabla20[CODIGO],Tabla20[cargo],"BUSCAR"))</f>
        <v>#REF!</v>
      </c>
      <c r="G690" s="110" t="e">
        <f>_xlfn.XLOOKUP(Tabla15[[#This Row],[cedula]],#REF!,#REF!,"X")</f>
        <v>#REF!</v>
      </c>
      <c r="H690" s="61" t="str">
        <f>_xlfn.XLOOKUP(Tabla15[[#This Row],[ctapresup]],TBLTIPO[cta],TBLTIPO[Tipo Empleado])</f>
        <v>TEMPORALES</v>
      </c>
      <c r="I690" s="92">
        <f>_xlfn.XLOOKUP(Tabla15[[#This Row],[cedula]],TCARRERA[CEDULA],TCARRERA[CATEGORIA DEL SERVIDOR],0)</f>
        <v>0</v>
      </c>
      <c r="J6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0" s="61" t="e">
        <f>IF(ISTEXT(Tabla15[[#This Row],[CARRERA]]),Tabla15[[#This Row],[CARRERA]],Tabla15[[#This Row],[STATUS_01]])</f>
        <v>#REF!</v>
      </c>
      <c r="L690" s="78">
        <f>_xlfn.XLOOKUP(Tabla15[[#This Row],[CODIGO]],Tabla20[CODIGO],Tabla20[sbruto])</f>
        <v>11000</v>
      </c>
      <c r="M690" s="82">
        <f>_xlfn.XLOOKUP(Tabla15[[#This Row],[CODIGO]],Tabla20[CODIGO],Tabla20[Otros Descuentos])</f>
        <v>25</v>
      </c>
      <c r="N690" s="78">
        <f>_xlfn.XLOOKUP(Tabla15[[#This Row],[CODIGO]],Tabla20[CODIGO],Tabla20[sneto])</f>
        <v>10324.9</v>
      </c>
      <c r="O690" s="78" t="str">
        <f>_xlfn.XLOOKUP(Tabla15[[#This Row],[CODIGO]],Tabla20[CODIGO],Tabla20[PERIODO])</f>
        <v>08-2023</v>
      </c>
      <c r="P690" s="41">
        <f>Tabla15[[#This Row],[sbruto]]-SUM(Tabla15[[#This Row],[ISR]:[AFP]])-Tabla15[[#This Row],[SNETO]]</f>
        <v>650.10000000000036</v>
      </c>
      <c r="Q690" s="41">
        <f>_xlfn.XLOOKUP(Tabla15[[#This Row],[CODIGO]],Tabla20[CODIGO],Tabla20[ADP])</f>
        <v>0</v>
      </c>
      <c r="R690" s="61" t="str">
        <f>_xlfn.XLOOKUP(Tabla15[[#This Row],[cedula]],EMPXSEXO[NODOC],EMPXSEXO[GENERO])</f>
        <v>F</v>
      </c>
      <c r="S690" s="61" t="e">
        <f>_xlfn.XLOOKUP(Tabla15[[#This Row],[nomdepto2]],Tabla21[LUGAR],Tabla21[CODLUGAR])</f>
        <v>#REF!</v>
      </c>
      <c r="T690">
        <v>1018</v>
      </c>
    </row>
    <row r="691" spans="1:20">
      <c r="A691" s="61" t="s">
        <v>2463</v>
      </c>
      <c r="B691" s="61" t="s">
        <v>1731</v>
      </c>
      <c r="C691" s="61" t="s">
        <v>2493</v>
      </c>
      <c r="D691" s="61" t="str">
        <f>Tabla15[[#This Row],[cedula]]&amp;Tabla15[[#This Row],[prog]]&amp;LEFT(Tabla15[[#This Row],[TIPO]],3)</f>
        <v>0330008380901FIJ</v>
      </c>
      <c r="E691" s="61" t="e">
        <f>_xlfn.XLOOKUP(Tabla15[[#This Row],[CODIGO]],#REF!,#REF!,_xlfn.XLOOKUP(Tabla15[[#This Row],[CODIGO]],Tabla20[CODIGO],Tabla20[nombre],"BUSCAR"))</f>
        <v>#REF!</v>
      </c>
      <c r="F691" s="61" t="e">
        <f>_xlfn.XLOOKUP(Tabla15[[#This Row],[CODIGO]],#REF!,#REF!,_xlfn.XLOOKUP(Tabla15[[#This Row],[CODIGO]],Tabla20[CODIGO],Tabla20[cargo],"BUSCAR"))</f>
        <v>#REF!</v>
      </c>
      <c r="G691" s="110" t="e">
        <f>_xlfn.XLOOKUP(Tabla15[[#This Row],[cedula]],#REF!,#REF!,"X")</f>
        <v>#REF!</v>
      </c>
      <c r="H691" s="61" t="str">
        <f>_xlfn.XLOOKUP(Tabla15[[#This Row],[ctapresup]],TBLTIPO[cta],TBLTIPO[Tipo Empleado])</f>
        <v>FIJO</v>
      </c>
      <c r="I691" s="92">
        <f>_xlfn.XLOOKUP(Tabla15[[#This Row],[cedula]],TCARRERA[CEDULA],TCARRERA[CATEGORIA DEL SERVIDOR],0)</f>
        <v>0</v>
      </c>
      <c r="J6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1" s="61" t="e">
        <f>IF(ISTEXT(Tabla15[[#This Row],[CARRERA]]),Tabla15[[#This Row],[CARRERA]],Tabla15[[#This Row],[STATUS_01]])</f>
        <v>#REF!</v>
      </c>
      <c r="L691" s="78">
        <f>_xlfn.XLOOKUP(Tabla15[[#This Row],[CODIGO]],Tabla20[CODIGO],Tabla20[sbruto])</f>
        <v>11000</v>
      </c>
      <c r="M691" s="82">
        <f>_xlfn.XLOOKUP(Tabla15[[#This Row],[CODIGO]],Tabla20[CODIGO],Tabla20[Otros Descuentos])</f>
        <v>25</v>
      </c>
      <c r="N691" s="81">
        <f>_xlfn.XLOOKUP(Tabla15[[#This Row],[CODIGO]],Tabla20[CODIGO],Tabla20[sneto])</f>
        <v>10324.9</v>
      </c>
      <c r="O691" s="81" t="str">
        <f>_xlfn.XLOOKUP(Tabla15[[#This Row],[CODIGO]],Tabla20[CODIGO],Tabla20[PERIODO])</f>
        <v>08-2023</v>
      </c>
      <c r="P691" s="41">
        <f>Tabla15[[#This Row],[sbruto]]-SUM(Tabla15[[#This Row],[ISR]:[AFP]])-Tabla15[[#This Row],[SNETO]]</f>
        <v>650.10000000000036</v>
      </c>
      <c r="Q691" s="41">
        <f>_xlfn.XLOOKUP(Tabla15[[#This Row],[CODIGO]],Tabla20[CODIGO],Tabla20[ADP])</f>
        <v>0</v>
      </c>
      <c r="R691" s="61" t="str">
        <f>_xlfn.XLOOKUP(Tabla15[[#This Row],[cedula]],EMPXSEXO[NODOC],EMPXSEXO[GENERO])</f>
        <v>M</v>
      </c>
      <c r="S691" s="61" t="e">
        <f>_xlfn.XLOOKUP(Tabla15[[#This Row],[nomdepto2]],Tabla21[LUGAR],Tabla21[CODLUGAR])</f>
        <v>#REF!</v>
      </c>
      <c r="T691">
        <v>56</v>
      </c>
    </row>
    <row r="692" spans="1:20" hidden="1">
      <c r="A692" s="61" t="s">
        <v>2462</v>
      </c>
      <c r="B692" s="61" t="s">
        <v>2761</v>
      </c>
      <c r="C692" s="61" t="s">
        <v>2493</v>
      </c>
      <c r="D692" s="61" t="str">
        <f>Tabla15[[#This Row],[cedula]]&amp;Tabla15[[#This Row],[prog]]&amp;LEFT(Tabla15[[#This Row],[TIPO]],3)</f>
        <v>4023075083401TEM</v>
      </c>
      <c r="E692" s="61" t="e">
        <f>_xlfn.XLOOKUP(Tabla15[[#This Row],[CODIGO]],#REF!,#REF!,_xlfn.XLOOKUP(Tabla15[[#This Row],[CODIGO]],Tabla20[CODIGO],Tabla20[nombre],"BUSCAR"))</f>
        <v>#REF!</v>
      </c>
      <c r="F692" s="61" t="e">
        <f>_xlfn.XLOOKUP(Tabla15[[#This Row],[CODIGO]],#REF!,#REF!,_xlfn.XLOOKUP(Tabla15[[#This Row],[CODIGO]],Tabla20[CODIGO],Tabla20[cargo],"BUSCAR"))</f>
        <v>#REF!</v>
      </c>
      <c r="G692" s="110" t="e">
        <f>_xlfn.XLOOKUP(Tabla15[[#This Row],[cedula]],#REF!,#REF!,"X")</f>
        <v>#REF!</v>
      </c>
      <c r="H692" s="61" t="str">
        <f>_xlfn.XLOOKUP(Tabla15[[#This Row],[ctapresup]],TBLTIPO[cta],TBLTIPO[Tipo Empleado])</f>
        <v>TEMPORALES</v>
      </c>
      <c r="I692" s="92">
        <f>_xlfn.XLOOKUP(Tabla15[[#This Row],[cedula]],TCARRERA[CEDULA],TCARRERA[CATEGORIA DEL SERVIDOR],0)</f>
        <v>0</v>
      </c>
      <c r="J6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2" s="61" t="e">
        <f>IF(ISTEXT(Tabla15[[#This Row],[CARRERA]]),Tabla15[[#This Row],[CARRERA]],Tabla15[[#This Row],[STATUS_01]])</f>
        <v>#REF!</v>
      </c>
      <c r="L692" s="78">
        <f>_xlfn.XLOOKUP(Tabla15[[#This Row],[CODIGO]],Tabla20[CODIGO],Tabla20[sbruto])</f>
        <v>10000</v>
      </c>
      <c r="M692" s="82">
        <f>_xlfn.XLOOKUP(Tabla15[[#This Row],[CODIGO]],Tabla20[CODIGO],Tabla20[Otros Descuentos])</f>
        <v>25</v>
      </c>
      <c r="N692" s="78">
        <f>_xlfn.XLOOKUP(Tabla15[[#This Row],[CODIGO]],Tabla20[CODIGO],Tabla20[sneto])</f>
        <v>9384</v>
      </c>
      <c r="O692" s="78" t="str">
        <f>_xlfn.XLOOKUP(Tabla15[[#This Row],[CODIGO]],Tabla20[CODIGO],Tabla20[PERIODO])</f>
        <v>08-2023</v>
      </c>
      <c r="P692" s="41">
        <f>Tabla15[[#This Row],[sbruto]]-SUM(Tabla15[[#This Row],[ISR]:[AFP]])-Tabla15[[#This Row],[SNETO]]</f>
        <v>591</v>
      </c>
      <c r="Q692" s="41">
        <f>_xlfn.XLOOKUP(Tabla15[[#This Row],[CODIGO]],Tabla20[CODIGO],Tabla20[ADP])</f>
        <v>0</v>
      </c>
      <c r="R692" s="61" t="str">
        <f>_xlfn.XLOOKUP(Tabla15[[#This Row],[cedula]],EMPXSEXO[NODOC],EMPXSEXO[GENERO])</f>
        <v>F</v>
      </c>
      <c r="S692" s="61" t="e">
        <f>_xlfn.XLOOKUP(Tabla15[[#This Row],[nomdepto2]],Tabla21[LUGAR],Tabla21[CODLUGAR])</f>
        <v>#REF!</v>
      </c>
      <c r="T692">
        <v>869</v>
      </c>
    </row>
    <row r="693" spans="1:20" hidden="1">
      <c r="A693" s="61" t="s">
        <v>2462</v>
      </c>
      <c r="B693" s="61" t="s">
        <v>2674</v>
      </c>
      <c r="C693" s="61" t="s">
        <v>2493</v>
      </c>
      <c r="D693" s="61" t="str">
        <f>Tabla15[[#This Row],[cedula]]&amp;Tabla15[[#This Row],[prog]]&amp;LEFT(Tabla15[[#This Row],[TIPO]],3)</f>
        <v>4023616928601TEM</v>
      </c>
      <c r="E693" s="61" t="e">
        <f>_xlfn.XLOOKUP(Tabla15[[#This Row],[CODIGO]],#REF!,#REF!,_xlfn.XLOOKUP(Tabla15[[#This Row],[CODIGO]],Tabla20[CODIGO],Tabla20[nombre],"BUSCAR"))</f>
        <v>#REF!</v>
      </c>
      <c r="F693" s="61" t="e">
        <f>_xlfn.XLOOKUP(Tabla15[[#This Row],[CODIGO]],#REF!,#REF!,_xlfn.XLOOKUP(Tabla15[[#This Row],[CODIGO]],Tabla20[CODIGO],Tabla20[cargo],"BUSCAR"))</f>
        <v>#REF!</v>
      </c>
      <c r="G693" s="110" t="e">
        <f>_xlfn.XLOOKUP(Tabla15[[#This Row],[cedula]],#REF!,#REF!,"X")</f>
        <v>#REF!</v>
      </c>
      <c r="H693" s="61" t="str">
        <f>_xlfn.XLOOKUP(Tabla15[[#This Row],[ctapresup]],TBLTIPO[cta],TBLTIPO[Tipo Empleado])</f>
        <v>TEMPORALES</v>
      </c>
      <c r="I693" s="92">
        <f>_xlfn.XLOOKUP(Tabla15[[#This Row],[cedula]],TCARRERA[CEDULA],TCARRERA[CATEGORIA DEL SERVIDOR],0)</f>
        <v>0</v>
      </c>
      <c r="J6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3" s="61" t="e">
        <f>IF(ISTEXT(Tabla15[[#This Row],[CARRERA]]),Tabla15[[#This Row],[CARRERA]],Tabla15[[#This Row],[STATUS_01]])</f>
        <v>#REF!</v>
      </c>
      <c r="L693" s="78">
        <f>_xlfn.XLOOKUP(Tabla15[[#This Row],[CODIGO]],Tabla20[CODIGO],Tabla20[sbruto])</f>
        <v>10000</v>
      </c>
      <c r="M693" s="82">
        <f>_xlfn.XLOOKUP(Tabla15[[#This Row],[CODIGO]],Tabla20[CODIGO],Tabla20[Otros Descuentos])</f>
        <v>25</v>
      </c>
      <c r="N693" s="78">
        <f>_xlfn.XLOOKUP(Tabla15[[#This Row],[CODIGO]],Tabla20[CODIGO],Tabla20[sneto])</f>
        <v>9384</v>
      </c>
      <c r="O693" s="78" t="str">
        <f>_xlfn.XLOOKUP(Tabla15[[#This Row],[CODIGO]],Tabla20[CODIGO],Tabla20[PERIODO])</f>
        <v>08-2023</v>
      </c>
      <c r="P693" s="41">
        <f>Tabla15[[#This Row],[sbruto]]-SUM(Tabla15[[#This Row],[ISR]:[AFP]])-Tabla15[[#This Row],[SNETO]]</f>
        <v>591</v>
      </c>
      <c r="Q693" s="41">
        <f>_xlfn.XLOOKUP(Tabla15[[#This Row],[CODIGO]],Tabla20[CODIGO],Tabla20[ADP])</f>
        <v>0</v>
      </c>
      <c r="R693" s="61" t="str">
        <f>_xlfn.XLOOKUP(Tabla15[[#This Row],[cedula]],EMPXSEXO[NODOC],EMPXSEXO[GENERO])</f>
        <v>F</v>
      </c>
      <c r="S693" s="61" t="e">
        <f>_xlfn.XLOOKUP(Tabla15[[#This Row],[nomdepto2]],Tabla21[LUGAR],Tabla21[CODLUGAR])</f>
        <v>#REF!</v>
      </c>
      <c r="T693">
        <v>1043</v>
      </c>
    </row>
    <row r="694" spans="1:20" hidden="1">
      <c r="A694" s="61" t="s">
        <v>2462</v>
      </c>
      <c r="B694" s="61" t="s">
        <v>2324</v>
      </c>
      <c r="C694" s="61" t="s">
        <v>2493</v>
      </c>
      <c r="D694" s="61" t="str">
        <f>Tabla15[[#This Row],[cedula]]&amp;Tabla15[[#This Row],[prog]]&amp;LEFT(Tabla15[[#This Row],[TIPO]],3)</f>
        <v>4021268572701TEM</v>
      </c>
      <c r="E694" s="61" t="e">
        <f>_xlfn.XLOOKUP(Tabla15[[#This Row],[CODIGO]],#REF!,#REF!,_xlfn.XLOOKUP(Tabla15[[#This Row],[CODIGO]],Tabla20[CODIGO],Tabla20[nombre],"BUSCAR"))</f>
        <v>#REF!</v>
      </c>
      <c r="F694" s="61" t="e">
        <f>_xlfn.XLOOKUP(Tabla15[[#This Row],[CODIGO]],#REF!,#REF!,_xlfn.XLOOKUP(Tabla15[[#This Row],[CODIGO]],Tabla20[CODIGO],Tabla20[cargo],"BUSCAR"))</f>
        <v>#REF!</v>
      </c>
      <c r="G694" s="110" t="e">
        <f>_xlfn.XLOOKUP(Tabla15[[#This Row],[cedula]],#REF!,#REF!,"X")</f>
        <v>#REF!</v>
      </c>
      <c r="H694" s="61" t="str">
        <f>_xlfn.XLOOKUP(Tabla15[[#This Row],[ctapresup]],TBLTIPO[cta],TBLTIPO[Tipo Empleado])</f>
        <v>TEMPORALES</v>
      </c>
      <c r="I694" s="92">
        <f>_xlfn.XLOOKUP(Tabla15[[#This Row],[cedula]],TCARRERA[CEDULA],TCARRERA[CATEGORIA DEL SERVIDOR],0)</f>
        <v>0</v>
      </c>
      <c r="J6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4" s="61" t="e">
        <f>IF(ISTEXT(Tabla15[[#This Row],[CARRERA]]),Tabla15[[#This Row],[CARRERA]],Tabla15[[#This Row],[STATUS_01]])</f>
        <v>#REF!</v>
      </c>
      <c r="L694" s="78">
        <f>_xlfn.XLOOKUP(Tabla15[[#This Row],[CODIGO]],Tabla20[CODIGO],Tabla20[sbruto])</f>
        <v>10000</v>
      </c>
      <c r="M694" s="82">
        <f>_xlfn.XLOOKUP(Tabla15[[#This Row],[CODIGO]],Tabla20[CODIGO],Tabla20[Otros Descuentos])</f>
        <v>25</v>
      </c>
      <c r="N694" s="78">
        <f>_xlfn.XLOOKUP(Tabla15[[#This Row],[CODIGO]],Tabla20[CODIGO],Tabla20[sneto])</f>
        <v>9384</v>
      </c>
      <c r="O694" s="78" t="str">
        <f>_xlfn.XLOOKUP(Tabla15[[#This Row],[CODIGO]],Tabla20[CODIGO],Tabla20[PERIODO])</f>
        <v>08-2023</v>
      </c>
      <c r="P694" s="41">
        <f>Tabla15[[#This Row],[sbruto]]-SUM(Tabla15[[#This Row],[ISR]:[AFP]])-Tabla15[[#This Row],[SNETO]]</f>
        <v>591</v>
      </c>
      <c r="Q694" s="41">
        <f>_xlfn.XLOOKUP(Tabla15[[#This Row],[CODIGO]],Tabla20[CODIGO],Tabla20[ADP])</f>
        <v>0</v>
      </c>
      <c r="R694" s="61" t="str">
        <f>_xlfn.XLOOKUP(Tabla15[[#This Row],[cedula]],EMPXSEXO[NODOC],EMPXSEXO[GENERO])</f>
        <v>M</v>
      </c>
      <c r="S694" s="61" t="e">
        <f>_xlfn.XLOOKUP(Tabla15[[#This Row],[nomdepto2]],Tabla21[LUGAR],Tabla21[CODLUGAR])</f>
        <v>#REF!</v>
      </c>
      <c r="T694">
        <v>1095</v>
      </c>
    </row>
    <row r="695" spans="1:20">
      <c r="A695" s="61" t="s">
        <v>2463</v>
      </c>
      <c r="B695" s="61" t="s">
        <v>1906</v>
      </c>
      <c r="C695" s="61" t="s">
        <v>2493</v>
      </c>
      <c r="D695" s="61" t="str">
        <f>Tabla15[[#This Row],[cedula]]&amp;Tabla15[[#This Row],[prog]]&amp;LEFT(Tabla15[[#This Row],[TIPO]],3)</f>
        <v>0930064050601FIJ</v>
      </c>
      <c r="E695" s="61" t="e">
        <f>_xlfn.XLOOKUP(Tabla15[[#This Row],[CODIGO]],#REF!,#REF!,_xlfn.XLOOKUP(Tabla15[[#This Row],[CODIGO]],Tabla20[CODIGO],Tabla20[nombre],"BUSCAR"))</f>
        <v>#REF!</v>
      </c>
      <c r="F695" s="61" t="e">
        <f>_xlfn.XLOOKUP(Tabla15[[#This Row],[CODIGO]],#REF!,#REF!,_xlfn.XLOOKUP(Tabla15[[#This Row],[CODIGO]],Tabla20[CODIGO],Tabla20[cargo],"BUSCAR"))</f>
        <v>#REF!</v>
      </c>
      <c r="G695" s="110" t="e">
        <f>_xlfn.XLOOKUP(Tabla15[[#This Row],[cedula]],#REF!,#REF!,"X")</f>
        <v>#REF!</v>
      </c>
      <c r="H695" s="61" t="str">
        <f>_xlfn.XLOOKUP(Tabla15[[#This Row],[ctapresup]],TBLTIPO[cta],TBLTIPO[Tipo Empleado])</f>
        <v>FIJO</v>
      </c>
      <c r="I695" s="92">
        <f>_xlfn.XLOOKUP(Tabla15[[#This Row],[cedula]],TCARRERA[CEDULA],TCARRERA[CATEGORIA DEL SERVIDOR],0)</f>
        <v>0</v>
      </c>
      <c r="J6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5" s="61" t="e">
        <f>IF(ISTEXT(Tabla15[[#This Row],[CARRERA]]),Tabla15[[#This Row],[CARRERA]],Tabla15[[#This Row],[STATUS_01]])</f>
        <v>#REF!</v>
      </c>
      <c r="L695" s="78">
        <f>_xlfn.XLOOKUP(Tabla15[[#This Row],[CODIGO]],Tabla20[CODIGO],Tabla20[sbruto])</f>
        <v>10000</v>
      </c>
      <c r="M695" s="82">
        <f>_xlfn.XLOOKUP(Tabla15[[#This Row],[CODIGO]],Tabla20[CODIGO],Tabla20[Otros Descuentos])</f>
        <v>25</v>
      </c>
      <c r="N695" s="81">
        <f>_xlfn.XLOOKUP(Tabla15[[#This Row],[CODIGO]],Tabla20[CODIGO],Tabla20[sneto])</f>
        <v>9384</v>
      </c>
      <c r="O695" s="81" t="str">
        <f>_xlfn.XLOOKUP(Tabla15[[#This Row],[CODIGO]],Tabla20[CODIGO],Tabla20[PERIODO])</f>
        <v>08-2023</v>
      </c>
      <c r="P695" s="41">
        <f>Tabla15[[#This Row],[sbruto]]-SUM(Tabla15[[#This Row],[ISR]:[AFP]])-Tabla15[[#This Row],[SNETO]]</f>
        <v>591</v>
      </c>
      <c r="Q695" s="41">
        <f>_xlfn.XLOOKUP(Tabla15[[#This Row],[CODIGO]],Tabla20[CODIGO],Tabla20[ADP])</f>
        <v>0</v>
      </c>
      <c r="R695" s="61" t="str">
        <f>_xlfn.XLOOKUP(Tabla15[[#This Row],[cedula]],EMPXSEXO[NODOC],EMPXSEXO[GENERO])</f>
        <v>M</v>
      </c>
      <c r="S695" s="61" t="e">
        <f>_xlfn.XLOOKUP(Tabla15[[#This Row],[nomdepto2]],Tabla21[LUGAR],Tabla21[CODLUGAR])</f>
        <v>#REF!</v>
      </c>
      <c r="T695">
        <v>358</v>
      </c>
    </row>
    <row r="696" spans="1:20">
      <c r="A696" s="61" t="s">
        <v>2463</v>
      </c>
      <c r="B696" s="61" t="s">
        <v>1911</v>
      </c>
      <c r="C696" s="61" t="s">
        <v>2493</v>
      </c>
      <c r="D696" s="61" t="str">
        <f>Tabla15[[#This Row],[cedula]]&amp;Tabla15[[#This Row],[prog]]&amp;LEFT(Tabla15[[#This Row],[TIPO]],3)</f>
        <v>0010683397301FIJ</v>
      </c>
      <c r="E696" s="61" t="e">
        <f>_xlfn.XLOOKUP(Tabla15[[#This Row],[CODIGO]],#REF!,#REF!,_xlfn.XLOOKUP(Tabla15[[#This Row],[CODIGO]],Tabla20[CODIGO],Tabla20[nombre],"BUSCAR"))</f>
        <v>#REF!</v>
      </c>
      <c r="F696" s="61" t="e">
        <f>_xlfn.XLOOKUP(Tabla15[[#This Row],[CODIGO]],#REF!,#REF!,_xlfn.XLOOKUP(Tabla15[[#This Row],[CODIGO]],Tabla20[CODIGO],Tabla20[cargo],"BUSCAR"))</f>
        <v>#REF!</v>
      </c>
      <c r="G696" s="110" t="e">
        <f>_xlfn.XLOOKUP(Tabla15[[#This Row],[cedula]],#REF!,#REF!,"X")</f>
        <v>#REF!</v>
      </c>
      <c r="H696" s="61" t="str">
        <f>_xlfn.XLOOKUP(Tabla15[[#This Row],[ctapresup]],TBLTIPO[cta],TBLTIPO[Tipo Empleado])</f>
        <v>FIJO</v>
      </c>
      <c r="I696" s="92">
        <f>_xlfn.XLOOKUP(Tabla15[[#This Row],[cedula]],TCARRERA[CEDULA],TCARRERA[CATEGORIA DEL SERVIDOR],0)</f>
        <v>0</v>
      </c>
      <c r="J6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6" s="61" t="e">
        <f>IF(ISTEXT(Tabla15[[#This Row],[CARRERA]]),Tabla15[[#This Row],[CARRERA]],Tabla15[[#This Row],[STATUS_01]])</f>
        <v>#REF!</v>
      </c>
      <c r="L696" s="78">
        <f>_xlfn.XLOOKUP(Tabla15[[#This Row],[CODIGO]],Tabla20[CODIGO],Tabla20[sbruto])</f>
        <v>10000</v>
      </c>
      <c r="M696" s="78">
        <f>_xlfn.XLOOKUP(Tabla15[[#This Row],[CODIGO]],Tabla20[CODIGO],Tabla20[Otros Descuentos])</f>
        <v>25</v>
      </c>
      <c r="N696" s="78">
        <f>_xlfn.XLOOKUP(Tabla15[[#This Row],[CODIGO]],Tabla20[CODIGO],Tabla20[sneto])</f>
        <v>9384</v>
      </c>
      <c r="O696" s="78" t="str">
        <f>_xlfn.XLOOKUP(Tabla15[[#This Row],[CODIGO]],Tabla20[CODIGO],Tabla20[PERIODO])</f>
        <v>08-2023</v>
      </c>
      <c r="P696" s="41">
        <f>Tabla15[[#This Row],[sbruto]]-SUM(Tabla15[[#This Row],[ISR]:[AFP]])-Tabla15[[#This Row],[SNETO]]</f>
        <v>591</v>
      </c>
      <c r="Q696" s="41">
        <f>_xlfn.XLOOKUP(Tabla15[[#This Row],[CODIGO]],Tabla20[CODIGO],Tabla20[ADP])</f>
        <v>0</v>
      </c>
      <c r="R696" s="61" t="str">
        <f>_xlfn.XLOOKUP(Tabla15[[#This Row],[cedula]],EMPXSEXO[NODOC],EMPXSEXO[GENERO])</f>
        <v>F</v>
      </c>
      <c r="S696" s="61" t="e">
        <f>_xlfn.XLOOKUP(Tabla15[[#This Row],[nomdepto2]],Tabla21[LUGAR],Tabla21[CODLUGAR])</f>
        <v>#REF!</v>
      </c>
      <c r="T696">
        <v>363</v>
      </c>
    </row>
    <row r="697" spans="1:20">
      <c r="A697" s="61" t="s">
        <v>2463</v>
      </c>
      <c r="B697" s="61" t="s">
        <v>1947</v>
      </c>
      <c r="C697" s="61" t="s">
        <v>2493</v>
      </c>
      <c r="D697" s="61" t="str">
        <f>Tabla15[[#This Row],[cedula]]&amp;Tabla15[[#This Row],[prog]]&amp;LEFT(Tabla15[[#This Row],[TIPO]],3)</f>
        <v>0010482378601FIJ</v>
      </c>
      <c r="E697" s="61" t="e">
        <f>_xlfn.XLOOKUP(Tabla15[[#This Row],[CODIGO]],#REF!,#REF!,_xlfn.XLOOKUP(Tabla15[[#This Row],[CODIGO]],Tabla20[CODIGO],Tabla20[nombre],"BUSCAR"))</f>
        <v>#REF!</v>
      </c>
      <c r="F697" s="61" t="e">
        <f>_xlfn.XLOOKUP(Tabla15[[#This Row],[CODIGO]],#REF!,#REF!,_xlfn.XLOOKUP(Tabla15[[#This Row],[CODIGO]],Tabla20[CODIGO],Tabla20[cargo],"BUSCAR"))</f>
        <v>#REF!</v>
      </c>
      <c r="G697" s="110" t="e">
        <f>_xlfn.XLOOKUP(Tabla15[[#This Row],[cedula]],#REF!,#REF!,"X")</f>
        <v>#REF!</v>
      </c>
      <c r="H697" s="61" t="str">
        <f>_xlfn.XLOOKUP(Tabla15[[#This Row],[ctapresup]],TBLTIPO[cta],TBLTIPO[Tipo Empleado])</f>
        <v>FIJO</v>
      </c>
      <c r="I697" s="92">
        <f>_xlfn.XLOOKUP(Tabla15[[#This Row],[cedula]],TCARRERA[CEDULA],TCARRERA[CATEGORIA DEL SERVIDOR],0)</f>
        <v>0</v>
      </c>
      <c r="J6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7" s="61" t="e">
        <f>IF(ISTEXT(Tabla15[[#This Row],[CARRERA]]),Tabla15[[#This Row],[CARRERA]],Tabla15[[#This Row],[STATUS_01]])</f>
        <v>#REF!</v>
      </c>
      <c r="L697" s="78">
        <f>_xlfn.XLOOKUP(Tabla15[[#This Row],[CODIGO]],Tabla20[CODIGO],Tabla20[sbruto])</f>
        <v>10000</v>
      </c>
      <c r="M697" s="82">
        <f>_xlfn.XLOOKUP(Tabla15[[#This Row],[CODIGO]],Tabla20[CODIGO],Tabla20[Otros Descuentos])</f>
        <v>25</v>
      </c>
      <c r="N697" s="78">
        <f>_xlfn.XLOOKUP(Tabla15[[#This Row],[CODIGO]],Tabla20[CODIGO],Tabla20[sneto])</f>
        <v>9384</v>
      </c>
      <c r="O697" s="78" t="str">
        <f>_xlfn.XLOOKUP(Tabla15[[#This Row],[CODIGO]],Tabla20[CODIGO],Tabla20[PERIODO])</f>
        <v>08-2023</v>
      </c>
      <c r="P697" s="41">
        <f>Tabla15[[#This Row],[sbruto]]-SUM(Tabla15[[#This Row],[ISR]:[AFP]])-Tabla15[[#This Row],[SNETO]]</f>
        <v>591</v>
      </c>
      <c r="Q697" s="41">
        <f>_xlfn.XLOOKUP(Tabla15[[#This Row],[CODIGO]],Tabla20[CODIGO],Tabla20[ADP])</f>
        <v>0</v>
      </c>
      <c r="R697" s="61" t="str">
        <f>_xlfn.XLOOKUP(Tabla15[[#This Row],[cedula]],EMPXSEXO[NODOC],EMPXSEXO[GENERO])</f>
        <v>F</v>
      </c>
      <c r="S697" s="61" t="e">
        <f>_xlfn.XLOOKUP(Tabla15[[#This Row],[nomdepto2]],Tabla21[LUGAR],Tabla21[CODLUGAR])</f>
        <v>#REF!</v>
      </c>
      <c r="T697">
        <v>422</v>
      </c>
    </row>
    <row r="698" spans="1:20">
      <c r="A698" s="61" t="s">
        <v>2463</v>
      </c>
      <c r="B698" s="61" t="s">
        <v>1723</v>
      </c>
      <c r="C698" s="61" t="s">
        <v>2493</v>
      </c>
      <c r="D698" s="61" t="str">
        <f>Tabla15[[#This Row],[cedula]]&amp;Tabla15[[#This Row],[prog]]&amp;LEFT(Tabla15[[#This Row],[TIPO]],3)</f>
        <v>0810000857501FIJ</v>
      </c>
      <c r="E698" s="61" t="e">
        <f>_xlfn.XLOOKUP(Tabla15[[#This Row],[CODIGO]],#REF!,#REF!,_xlfn.XLOOKUP(Tabla15[[#This Row],[CODIGO]],Tabla20[CODIGO],Tabla20[nombre],"BUSCAR"))</f>
        <v>#REF!</v>
      </c>
      <c r="F698" s="61" t="e">
        <f>_xlfn.XLOOKUP(Tabla15[[#This Row],[CODIGO]],#REF!,#REF!,_xlfn.XLOOKUP(Tabla15[[#This Row],[CODIGO]],Tabla20[CODIGO],Tabla20[cargo],"BUSCAR"))</f>
        <v>#REF!</v>
      </c>
      <c r="G698" s="110" t="e">
        <f>_xlfn.XLOOKUP(Tabla15[[#This Row],[cedula]],#REF!,#REF!,"X")</f>
        <v>#REF!</v>
      </c>
      <c r="H698" s="61" t="str">
        <f>_xlfn.XLOOKUP(Tabla15[[#This Row],[ctapresup]],TBLTIPO[cta],TBLTIPO[Tipo Empleado])</f>
        <v>FIJO</v>
      </c>
      <c r="I698" s="92">
        <f>_xlfn.XLOOKUP(Tabla15[[#This Row],[cedula]],TCARRERA[CEDULA],TCARRERA[CATEGORIA DEL SERVIDOR],0)</f>
        <v>0</v>
      </c>
      <c r="J6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8" s="61" t="e">
        <f>IF(ISTEXT(Tabla15[[#This Row],[CARRERA]]),Tabla15[[#This Row],[CARRERA]],Tabla15[[#This Row],[STATUS_01]])</f>
        <v>#REF!</v>
      </c>
      <c r="L698" s="78">
        <f>_xlfn.XLOOKUP(Tabla15[[#This Row],[CODIGO]],Tabla20[CODIGO],Tabla20[sbruto])</f>
        <v>10000</v>
      </c>
      <c r="M698" s="82">
        <f>_xlfn.XLOOKUP(Tabla15[[#This Row],[CODIGO]],Tabla20[CODIGO],Tabla20[Otros Descuentos])</f>
        <v>375</v>
      </c>
      <c r="N698" s="78">
        <f>_xlfn.XLOOKUP(Tabla15[[#This Row],[CODIGO]],Tabla20[CODIGO],Tabla20[sneto])</f>
        <v>9034</v>
      </c>
      <c r="O698" s="78" t="str">
        <f>_xlfn.XLOOKUP(Tabla15[[#This Row],[CODIGO]],Tabla20[CODIGO],Tabla20[PERIODO])</f>
        <v>08-2023</v>
      </c>
      <c r="P698" s="41">
        <f>Tabla15[[#This Row],[sbruto]]-SUM(Tabla15[[#This Row],[ISR]:[AFP]])-Tabla15[[#This Row],[SNETO]]</f>
        <v>591</v>
      </c>
      <c r="Q698" s="41">
        <f>_xlfn.XLOOKUP(Tabla15[[#This Row],[CODIGO]],Tabla20[CODIGO],Tabla20[ADP])</f>
        <v>0</v>
      </c>
      <c r="R698" s="61" t="str">
        <f>_xlfn.XLOOKUP(Tabla15[[#This Row],[cedula]],EMPXSEXO[NODOC],EMPXSEXO[GENERO])</f>
        <v>F</v>
      </c>
      <c r="S698" s="61" t="e">
        <f>_xlfn.XLOOKUP(Tabla15[[#This Row],[nomdepto2]],Tabla21[LUGAR],Tabla21[CODLUGAR])</f>
        <v>#REF!</v>
      </c>
      <c r="T698">
        <v>43</v>
      </c>
    </row>
    <row r="699" spans="1:20">
      <c r="A699" s="61" t="s">
        <v>2463</v>
      </c>
      <c r="B699" s="61" t="s">
        <v>1729</v>
      </c>
      <c r="C699" s="61" t="s">
        <v>2493</v>
      </c>
      <c r="D699" s="61" t="str">
        <f>Tabla15[[#This Row],[cedula]]&amp;Tabla15[[#This Row],[prog]]&amp;LEFT(Tabla15[[#This Row],[TIPO]],3)</f>
        <v>0930026327501FIJ</v>
      </c>
      <c r="E699" s="61" t="e">
        <f>_xlfn.XLOOKUP(Tabla15[[#This Row],[CODIGO]],#REF!,#REF!,_xlfn.XLOOKUP(Tabla15[[#This Row],[CODIGO]],Tabla20[CODIGO],Tabla20[nombre],"BUSCAR"))</f>
        <v>#REF!</v>
      </c>
      <c r="F699" s="61" t="e">
        <f>_xlfn.XLOOKUP(Tabla15[[#This Row],[CODIGO]],#REF!,#REF!,_xlfn.XLOOKUP(Tabla15[[#This Row],[CODIGO]],Tabla20[CODIGO],Tabla20[cargo],"BUSCAR"))</f>
        <v>#REF!</v>
      </c>
      <c r="G699" s="110" t="e">
        <f>_xlfn.XLOOKUP(Tabla15[[#This Row],[cedula]],#REF!,#REF!,"X")</f>
        <v>#REF!</v>
      </c>
      <c r="H699" s="61" t="str">
        <f>_xlfn.XLOOKUP(Tabla15[[#This Row],[ctapresup]],TBLTIPO[cta],TBLTIPO[Tipo Empleado])</f>
        <v>FIJO</v>
      </c>
      <c r="I699" s="92">
        <f>_xlfn.XLOOKUP(Tabla15[[#This Row],[cedula]],TCARRERA[CEDULA],TCARRERA[CATEGORIA DEL SERVIDOR],0)</f>
        <v>0</v>
      </c>
      <c r="J6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699" s="61" t="e">
        <f>IF(ISTEXT(Tabla15[[#This Row],[CARRERA]]),Tabla15[[#This Row],[CARRERA]],Tabla15[[#This Row],[STATUS_01]])</f>
        <v>#REF!</v>
      </c>
      <c r="L699" s="78">
        <f>_xlfn.XLOOKUP(Tabla15[[#This Row],[CODIGO]],Tabla20[CODIGO],Tabla20[sbruto])</f>
        <v>10000</v>
      </c>
      <c r="M699" s="82">
        <f>_xlfn.XLOOKUP(Tabla15[[#This Row],[CODIGO]],Tabla20[CODIGO],Tabla20[Otros Descuentos])</f>
        <v>25</v>
      </c>
      <c r="N699" s="78">
        <f>_xlfn.XLOOKUP(Tabla15[[#This Row],[CODIGO]],Tabla20[CODIGO],Tabla20[sneto])</f>
        <v>9384</v>
      </c>
      <c r="O699" s="78" t="str">
        <f>_xlfn.XLOOKUP(Tabla15[[#This Row],[CODIGO]],Tabla20[CODIGO],Tabla20[PERIODO])</f>
        <v>08-2023</v>
      </c>
      <c r="P699" s="41">
        <f>Tabla15[[#This Row],[sbruto]]-SUM(Tabla15[[#This Row],[ISR]:[AFP]])-Tabla15[[#This Row],[SNETO]]</f>
        <v>591</v>
      </c>
      <c r="Q699" s="41">
        <f>_xlfn.XLOOKUP(Tabla15[[#This Row],[CODIGO]],Tabla20[CODIGO],Tabla20[ADP])</f>
        <v>0</v>
      </c>
      <c r="R699" s="61" t="str">
        <f>_xlfn.XLOOKUP(Tabla15[[#This Row],[cedula]],EMPXSEXO[NODOC],EMPXSEXO[GENERO])</f>
        <v>M</v>
      </c>
      <c r="S699" s="61" t="e">
        <f>_xlfn.XLOOKUP(Tabla15[[#This Row],[nomdepto2]],Tabla21[LUGAR],Tabla21[CODLUGAR])</f>
        <v>#REF!</v>
      </c>
      <c r="T699">
        <v>54</v>
      </c>
    </row>
    <row r="700" spans="1:20">
      <c r="A700" s="61" t="s">
        <v>2463</v>
      </c>
      <c r="B700" s="61" t="s">
        <v>1747</v>
      </c>
      <c r="C700" s="61" t="s">
        <v>2493</v>
      </c>
      <c r="D700" s="61" t="str">
        <f>Tabla15[[#This Row],[cedula]]&amp;Tabla15[[#This Row],[prog]]&amp;LEFT(Tabla15[[#This Row],[TIPO]],3)</f>
        <v>0080027259301FIJ</v>
      </c>
      <c r="E700" s="61" t="e">
        <f>_xlfn.XLOOKUP(Tabla15[[#This Row],[CODIGO]],#REF!,#REF!,_xlfn.XLOOKUP(Tabla15[[#This Row],[CODIGO]],Tabla20[CODIGO],Tabla20[nombre],"BUSCAR"))</f>
        <v>#REF!</v>
      </c>
      <c r="F700" s="61" t="e">
        <f>_xlfn.XLOOKUP(Tabla15[[#This Row],[CODIGO]],#REF!,#REF!,_xlfn.XLOOKUP(Tabla15[[#This Row],[CODIGO]],Tabla20[CODIGO],Tabla20[cargo],"BUSCAR"))</f>
        <v>#REF!</v>
      </c>
      <c r="G700" s="110" t="e">
        <f>_xlfn.XLOOKUP(Tabla15[[#This Row],[cedula]],#REF!,#REF!,"X")</f>
        <v>#REF!</v>
      </c>
      <c r="H700" s="61" t="str">
        <f>_xlfn.XLOOKUP(Tabla15[[#This Row],[ctapresup]],TBLTIPO[cta],TBLTIPO[Tipo Empleado])</f>
        <v>FIJO</v>
      </c>
      <c r="I700" s="92">
        <f>_xlfn.XLOOKUP(Tabla15[[#This Row],[cedula]],TCARRERA[CEDULA],TCARRERA[CATEGORIA DEL SERVIDOR],0)</f>
        <v>0</v>
      </c>
      <c r="J70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0" s="61" t="e">
        <f>IF(ISTEXT(Tabla15[[#This Row],[CARRERA]]),Tabla15[[#This Row],[CARRERA]],Tabla15[[#This Row],[STATUS_01]])</f>
        <v>#REF!</v>
      </c>
      <c r="L700" s="78">
        <f>_xlfn.XLOOKUP(Tabla15[[#This Row],[CODIGO]],Tabla20[CODIGO],Tabla20[sbruto])</f>
        <v>10000</v>
      </c>
      <c r="M700" s="82">
        <f>_xlfn.XLOOKUP(Tabla15[[#This Row],[CODIGO]],Tabla20[CODIGO],Tabla20[Otros Descuentos])</f>
        <v>25</v>
      </c>
      <c r="N700" s="78">
        <f>_xlfn.XLOOKUP(Tabla15[[#This Row],[CODIGO]],Tabla20[CODIGO],Tabla20[sneto])</f>
        <v>9384</v>
      </c>
      <c r="O700" s="78" t="str">
        <f>_xlfn.XLOOKUP(Tabla15[[#This Row],[CODIGO]],Tabla20[CODIGO],Tabla20[PERIODO])</f>
        <v>08-2023</v>
      </c>
      <c r="P700" s="41">
        <f>Tabla15[[#This Row],[sbruto]]-SUM(Tabla15[[#This Row],[ISR]:[AFP]])-Tabla15[[#This Row],[SNETO]]</f>
        <v>591</v>
      </c>
      <c r="Q700" s="41">
        <f>_xlfn.XLOOKUP(Tabla15[[#This Row],[CODIGO]],Tabla20[CODIGO],Tabla20[ADP])</f>
        <v>0</v>
      </c>
      <c r="R700" s="61" t="str">
        <f>_xlfn.XLOOKUP(Tabla15[[#This Row],[cedula]],EMPXSEXO[NODOC],EMPXSEXO[GENERO])</f>
        <v>F</v>
      </c>
      <c r="S700" s="61" t="e">
        <f>_xlfn.XLOOKUP(Tabla15[[#This Row],[nomdepto2]],Tabla21[LUGAR],Tabla21[CODLUGAR])</f>
        <v>#REF!</v>
      </c>
      <c r="T700">
        <v>86</v>
      </c>
    </row>
    <row r="701" spans="1:20">
      <c r="A701" s="61" t="s">
        <v>2463</v>
      </c>
      <c r="B701" s="61" t="s">
        <v>1764</v>
      </c>
      <c r="C701" s="61" t="s">
        <v>2493</v>
      </c>
      <c r="D701" s="61" t="str">
        <f>Tabla15[[#This Row],[cedula]]&amp;Tabla15[[#This Row],[prog]]&amp;LEFT(Tabla15[[#This Row],[TIPO]],3)</f>
        <v>0180008175201FIJ</v>
      </c>
      <c r="E701" s="61" t="e">
        <f>_xlfn.XLOOKUP(Tabla15[[#This Row],[CODIGO]],#REF!,#REF!,_xlfn.XLOOKUP(Tabla15[[#This Row],[CODIGO]],Tabla20[CODIGO],Tabla20[nombre],"BUSCAR"))</f>
        <v>#REF!</v>
      </c>
      <c r="F701" s="61" t="e">
        <f>_xlfn.XLOOKUP(Tabla15[[#This Row],[CODIGO]],#REF!,#REF!,_xlfn.XLOOKUP(Tabla15[[#This Row],[CODIGO]],Tabla20[CODIGO],Tabla20[cargo],"BUSCAR"))</f>
        <v>#REF!</v>
      </c>
      <c r="G701" s="110" t="e">
        <f>_xlfn.XLOOKUP(Tabla15[[#This Row],[cedula]],#REF!,#REF!,"X")</f>
        <v>#REF!</v>
      </c>
      <c r="H701" s="61" t="str">
        <f>_xlfn.XLOOKUP(Tabla15[[#This Row],[ctapresup]],TBLTIPO[cta],TBLTIPO[Tipo Empleado])</f>
        <v>FIJO</v>
      </c>
      <c r="I701" s="92">
        <f>_xlfn.XLOOKUP(Tabla15[[#This Row],[cedula]],TCARRERA[CEDULA],TCARRERA[CATEGORIA DEL SERVIDOR],0)</f>
        <v>0</v>
      </c>
      <c r="J7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1" s="61" t="e">
        <f>IF(ISTEXT(Tabla15[[#This Row],[CARRERA]]),Tabla15[[#This Row],[CARRERA]],Tabla15[[#This Row],[STATUS_01]])</f>
        <v>#REF!</v>
      </c>
      <c r="L701" s="78">
        <f>_xlfn.XLOOKUP(Tabla15[[#This Row],[CODIGO]],Tabla20[CODIGO],Tabla20[sbruto])</f>
        <v>10000</v>
      </c>
      <c r="M701" s="82">
        <f>_xlfn.XLOOKUP(Tabla15[[#This Row],[CODIGO]],Tabla20[CODIGO],Tabla20[Otros Descuentos])</f>
        <v>25</v>
      </c>
      <c r="N701" s="78">
        <f>_xlfn.XLOOKUP(Tabla15[[#This Row],[CODIGO]],Tabla20[CODIGO],Tabla20[sneto])</f>
        <v>9384</v>
      </c>
      <c r="O701" s="78" t="str">
        <f>_xlfn.XLOOKUP(Tabla15[[#This Row],[CODIGO]],Tabla20[CODIGO],Tabla20[PERIODO])</f>
        <v>08-2023</v>
      </c>
      <c r="P701" s="41">
        <f>Tabla15[[#This Row],[sbruto]]-SUM(Tabla15[[#This Row],[ISR]:[AFP]])-Tabla15[[#This Row],[SNETO]]</f>
        <v>591</v>
      </c>
      <c r="Q701" s="41">
        <f>_xlfn.XLOOKUP(Tabla15[[#This Row],[CODIGO]],Tabla20[CODIGO],Tabla20[ADP])</f>
        <v>0</v>
      </c>
      <c r="R701" s="61" t="str">
        <f>_xlfn.XLOOKUP(Tabla15[[#This Row],[cedula]],EMPXSEXO[NODOC],EMPXSEXO[GENERO])</f>
        <v>F</v>
      </c>
      <c r="S701" s="61" t="e">
        <f>_xlfn.XLOOKUP(Tabla15[[#This Row],[nomdepto2]],Tabla21[LUGAR],Tabla21[CODLUGAR])</f>
        <v>#REF!</v>
      </c>
      <c r="T701">
        <v>122</v>
      </c>
    </row>
    <row r="702" spans="1:20">
      <c r="A702" s="61" t="s">
        <v>2463</v>
      </c>
      <c r="B702" s="61" t="s">
        <v>1785</v>
      </c>
      <c r="C702" s="61" t="s">
        <v>2493</v>
      </c>
      <c r="D702" s="61" t="str">
        <f>Tabla15[[#This Row],[cedula]]&amp;Tabla15[[#This Row],[prog]]&amp;LEFT(Tabla15[[#This Row],[TIPO]],3)</f>
        <v>0340019582601FIJ</v>
      </c>
      <c r="E702" s="61" t="e">
        <f>_xlfn.XLOOKUP(Tabla15[[#This Row],[CODIGO]],#REF!,#REF!,_xlfn.XLOOKUP(Tabla15[[#This Row],[CODIGO]],Tabla20[CODIGO],Tabla20[nombre],"BUSCAR"))</f>
        <v>#REF!</v>
      </c>
      <c r="F702" s="61" t="e">
        <f>_xlfn.XLOOKUP(Tabla15[[#This Row],[CODIGO]],#REF!,#REF!,_xlfn.XLOOKUP(Tabla15[[#This Row],[CODIGO]],Tabla20[CODIGO],Tabla20[cargo],"BUSCAR"))</f>
        <v>#REF!</v>
      </c>
      <c r="G702" s="110" t="e">
        <f>_xlfn.XLOOKUP(Tabla15[[#This Row],[cedula]],#REF!,#REF!,"X")</f>
        <v>#REF!</v>
      </c>
      <c r="H702" s="61" t="str">
        <f>_xlfn.XLOOKUP(Tabla15[[#This Row],[ctapresup]],TBLTIPO[cta],TBLTIPO[Tipo Empleado])</f>
        <v>FIJO</v>
      </c>
      <c r="I702" s="92">
        <f>_xlfn.XLOOKUP(Tabla15[[#This Row],[cedula]],TCARRERA[CEDULA],TCARRERA[CATEGORIA DEL SERVIDOR],0)</f>
        <v>0</v>
      </c>
      <c r="J7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2" s="61" t="e">
        <f>IF(ISTEXT(Tabla15[[#This Row],[CARRERA]]),Tabla15[[#This Row],[CARRERA]],Tabla15[[#This Row],[STATUS_01]])</f>
        <v>#REF!</v>
      </c>
      <c r="L702" s="78">
        <f>_xlfn.XLOOKUP(Tabla15[[#This Row],[CODIGO]],Tabla20[CODIGO],Tabla20[sbruto])</f>
        <v>10000</v>
      </c>
      <c r="M702" s="82">
        <f>_xlfn.XLOOKUP(Tabla15[[#This Row],[CODIGO]],Tabla20[CODIGO],Tabla20[Otros Descuentos])</f>
        <v>25</v>
      </c>
      <c r="N702" s="78">
        <f>_xlfn.XLOOKUP(Tabla15[[#This Row],[CODIGO]],Tabla20[CODIGO],Tabla20[sneto])</f>
        <v>9384</v>
      </c>
      <c r="O702" s="78" t="str">
        <f>_xlfn.XLOOKUP(Tabla15[[#This Row],[CODIGO]],Tabla20[CODIGO],Tabla20[PERIODO])</f>
        <v>08-2023</v>
      </c>
      <c r="P702" s="41">
        <f>Tabla15[[#This Row],[sbruto]]-SUM(Tabla15[[#This Row],[ISR]:[AFP]])-Tabla15[[#This Row],[SNETO]]</f>
        <v>591</v>
      </c>
      <c r="Q702" s="41">
        <f>_xlfn.XLOOKUP(Tabla15[[#This Row],[CODIGO]],Tabla20[CODIGO],Tabla20[ADP])</f>
        <v>0</v>
      </c>
      <c r="R702" s="61" t="str">
        <f>_xlfn.XLOOKUP(Tabla15[[#This Row],[cedula]],EMPXSEXO[NODOC],EMPXSEXO[GENERO])</f>
        <v>M</v>
      </c>
      <c r="S702" s="61" t="e">
        <f>_xlfn.XLOOKUP(Tabla15[[#This Row],[nomdepto2]],Tabla21[LUGAR],Tabla21[CODLUGAR])</f>
        <v>#REF!</v>
      </c>
      <c r="T702">
        <v>159</v>
      </c>
    </row>
    <row r="703" spans="1:20">
      <c r="A703" s="61" t="s">
        <v>2463</v>
      </c>
      <c r="B703" s="61" t="s">
        <v>1788</v>
      </c>
      <c r="C703" s="61" t="s">
        <v>2493</v>
      </c>
      <c r="D703" s="61" t="str">
        <f>Tabla15[[#This Row],[cedula]]&amp;Tabla15[[#This Row],[prog]]&amp;LEFT(Tabla15[[#This Row],[TIPO]],3)</f>
        <v>0930067702901FIJ</v>
      </c>
      <c r="E703" s="61" t="e">
        <f>_xlfn.XLOOKUP(Tabla15[[#This Row],[CODIGO]],#REF!,#REF!,_xlfn.XLOOKUP(Tabla15[[#This Row],[CODIGO]],Tabla20[CODIGO],Tabla20[nombre],"BUSCAR"))</f>
        <v>#REF!</v>
      </c>
      <c r="F703" s="61" t="e">
        <f>_xlfn.XLOOKUP(Tabla15[[#This Row],[CODIGO]],#REF!,#REF!,_xlfn.XLOOKUP(Tabla15[[#This Row],[CODIGO]],Tabla20[CODIGO],Tabla20[cargo],"BUSCAR"))</f>
        <v>#REF!</v>
      </c>
      <c r="G703" s="110" t="e">
        <f>_xlfn.XLOOKUP(Tabla15[[#This Row],[cedula]],#REF!,#REF!,"X")</f>
        <v>#REF!</v>
      </c>
      <c r="H703" s="61" t="str">
        <f>_xlfn.XLOOKUP(Tabla15[[#This Row],[ctapresup]],TBLTIPO[cta],TBLTIPO[Tipo Empleado])</f>
        <v>FIJO</v>
      </c>
      <c r="I703" s="92">
        <f>_xlfn.XLOOKUP(Tabla15[[#This Row],[cedula]],TCARRERA[CEDULA],TCARRERA[CATEGORIA DEL SERVIDOR],0)</f>
        <v>0</v>
      </c>
      <c r="J7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3" s="61" t="e">
        <f>IF(ISTEXT(Tabla15[[#This Row],[CARRERA]]),Tabla15[[#This Row],[CARRERA]],Tabla15[[#This Row],[STATUS_01]])</f>
        <v>#REF!</v>
      </c>
      <c r="L703" s="78">
        <f>_xlfn.XLOOKUP(Tabla15[[#This Row],[CODIGO]],Tabla20[CODIGO],Tabla20[sbruto])</f>
        <v>10000</v>
      </c>
      <c r="M703" s="79">
        <f>_xlfn.XLOOKUP(Tabla15[[#This Row],[CODIGO]],Tabla20[CODIGO],Tabla20[Otros Descuentos])</f>
        <v>25</v>
      </c>
      <c r="N703" s="78">
        <f>_xlfn.XLOOKUP(Tabla15[[#This Row],[CODIGO]],Tabla20[CODIGO],Tabla20[sneto])</f>
        <v>9384</v>
      </c>
      <c r="O703" s="78" t="str">
        <f>_xlfn.XLOOKUP(Tabla15[[#This Row],[CODIGO]],Tabla20[CODIGO],Tabla20[PERIODO])</f>
        <v>08-2023</v>
      </c>
      <c r="P703" s="41">
        <f>Tabla15[[#This Row],[sbruto]]-SUM(Tabla15[[#This Row],[ISR]:[AFP]])-Tabla15[[#This Row],[SNETO]]</f>
        <v>591</v>
      </c>
      <c r="Q703" s="41">
        <f>_xlfn.XLOOKUP(Tabla15[[#This Row],[CODIGO]],Tabla20[CODIGO],Tabla20[ADP])</f>
        <v>0</v>
      </c>
      <c r="R703" s="61" t="str">
        <f>_xlfn.XLOOKUP(Tabla15[[#This Row],[cedula]],EMPXSEXO[NODOC],EMPXSEXO[GENERO])</f>
        <v>F</v>
      </c>
      <c r="S703" s="61" t="e">
        <f>_xlfn.XLOOKUP(Tabla15[[#This Row],[nomdepto2]],Tabla21[LUGAR],Tabla21[CODLUGAR])</f>
        <v>#REF!</v>
      </c>
      <c r="T703">
        <v>162</v>
      </c>
    </row>
    <row r="704" spans="1:20">
      <c r="A704" s="61" t="s">
        <v>2463</v>
      </c>
      <c r="B704" s="61" t="s">
        <v>1794</v>
      </c>
      <c r="C704" s="61" t="s">
        <v>2493</v>
      </c>
      <c r="D704" s="61" t="str">
        <f>Tabla15[[#This Row],[cedula]]&amp;Tabla15[[#This Row],[prog]]&amp;LEFT(Tabla15[[#This Row],[TIPO]],3)</f>
        <v>0010986868701FIJ</v>
      </c>
      <c r="E704" s="61" t="e">
        <f>_xlfn.XLOOKUP(Tabla15[[#This Row],[CODIGO]],#REF!,#REF!,_xlfn.XLOOKUP(Tabla15[[#This Row],[CODIGO]],Tabla20[CODIGO],Tabla20[nombre],"BUSCAR"))</f>
        <v>#REF!</v>
      </c>
      <c r="F704" s="61" t="e">
        <f>_xlfn.XLOOKUP(Tabla15[[#This Row],[CODIGO]],#REF!,#REF!,_xlfn.XLOOKUP(Tabla15[[#This Row],[CODIGO]],Tabla20[CODIGO],Tabla20[cargo],"BUSCAR"))</f>
        <v>#REF!</v>
      </c>
      <c r="G704" s="110" t="e">
        <f>_xlfn.XLOOKUP(Tabla15[[#This Row],[cedula]],#REF!,#REF!,"X")</f>
        <v>#REF!</v>
      </c>
      <c r="H704" s="61" t="str">
        <f>_xlfn.XLOOKUP(Tabla15[[#This Row],[ctapresup]],TBLTIPO[cta],TBLTIPO[Tipo Empleado])</f>
        <v>FIJO</v>
      </c>
      <c r="I704" s="92">
        <f>_xlfn.XLOOKUP(Tabla15[[#This Row],[cedula]],TCARRERA[CEDULA],TCARRERA[CATEGORIA DEL SERVIDOR],0)</f>
        <v>0</v>
      </c>
      <c r="J7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4" s="61" t="e">
        <f>IF(ISTEXT(Tabla15[[#This Row],[CARRERA]]),Tabla15[[#This Row],[CARRERA]],Tabla15[[#This Row],[STATUS_01]])</f>
        <v>#REF!</v>
      </c>
      <c r="L704" s="78">
        <f>_xlfn.XLOOKUP(Tabla15[[#This Row],[CODIGO]],Tabla20[CODIGO],Tabla20[sbruto])</f>
        <v>10000</v>
      </c>
      <c r="M704" s="82">
        <f>_xlfn.XLOOKUP(Tabla15[[#This Row],[CODIGO]],Tabla20[CODIGO],Tabla20[Otros Descuentos])</f>
        <v>2303.84</v>
      </c>
      <c r="N704" s="81">
        <f>_xlfn.XLOOKUP(Tabla15[[#This Row],[CODIGO]],Tabla20[CODIGO],Tabla20[sneto])</f>
        <v>7105.16</v>
      </c>
      <c r="O704" s="81" t="str">
        <f>_xlfn.XLOOKUP(Tabla15[[#This Row],[CODIGO]],Tabla20[CODIGO],Tabla20[PERIODO])</f>
        <v>08-2023</v>
      </c>
      <c r="P704" s="41">
        <f>Tabla15[[#This Row],[sbruto]]-SUM(Tabla15[[#This Row],[ISR]:[AFP]])-Tabla15[[#This Row],[SNETO]]</f>
        <v>591</v>
      </c>
      <c r="Q704" s="41">
        <f>_xlfn.XLOOKUP(Tabla15[[#This Row],[CODIGO]],Tabla20[CODIGO],Tabla20[ADP])</f>
        <v>0</v>
      </c>
      <c r="R704" s="61" t="str">
        <f>_xlfn.XLOOKUP(Tabla15[[#This Row],[cedula]],EMPXSEXO[NODOC],EMPXSEXO[GENERO])</f>
        <v>F</v>
      </c>
      <c r="S704" s="61" t="e">
        <f>_xlfn.XLOOKUP(Tabla15[[#This Row],[nomdepto2]],Tabla21[LUGAR],Tabla21[CODLUGAR])</f>
        <v>#REF!</v>
      </c>
      <c r="T704">
        <v>168</v>
      </c>
    </row>
    <row r="705" spans="1:20">
      <c r="A705" s="61" t="s">
        <v>2463</v>
      </c>
      <c r="B705" s="61" t="s">
        <v>1829</v>
      </c>
      <c r="C705" s="61" t="s">
        <v>2493</v>
      </c>
      <c r="D705" s="61" t="str">
        <f>Tabla15[[#This Row],[cedula]]&amp;Tabla15[[#This Row],[prog]]&amp;LEFT(Tabla15[[#This Row],[TIPO]],3)</f>
        <v>0011677331801FIJ</v>
      </c>
      <c r="E705" s="61" t="e">
        <f>_xlfn.XLOOKUP(Tabla15[[#This Row],[CODIGO]],#REF!,#REF!,_xlfn.XLOOKUP(Tabla15[[#This Row],[CODIGO]],Tabla20[CODIGO],Tabla20[nombre],"BUSCAR"))</f>
        <v>#REF!</v>
      </c>
      <c r="F705" s="61" t="e">
        <f>_xlfn.XLOOKUP(Tabla15[[#This Row],[CODIGO]],#REF!,#REF!,_xlfn.XLOOKUP(Tabla15[[#This Row],[CODIGO]],Tabla20[CODIGO],Tabla20[cargo],"BUSCAR"))</f>
        <v>#REF!</v>
      </c>
      <c r="G705" s="110" t="e">
        <f>_xlfn.XLOOKUP(Tabla15[[#This Row],[cedula]],#REF!,#REF!,"X")</f>
        <v>#REF!</v>
      </c>
      <c r="H705" s="61" t="str">
        <f>_xlfn.XLOOKUP(Tabla15[[#This Row],[ctapresup]],TBLTIPO[cta],TBLTIPO[Tipo Empleado])</f>
        <v>FIJO</v>
      </c>
      <c r="I705" s="92">
        <f>_xlfn.XLOOKUP(Tabla15[[#This Row],[cedula]],TCARRERA[CEDULA],TCARRERA[CATEGORIA DEL SERVIDOR],0)</f>
        <v>0</v>
      </c>
      <c r="J7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5" s="61" t="e">
        <f>IF(ISTEXT(Tabla15[[#This Row],[CARRERA]]),Tabla15[[#This Row],[CARRERA]],Tabla15[[#This Row],[STATUS_01]])</f>
        <v>#REF!</v>
      </c>
      <c r="L705" s="78">
        <f>_xlfn.XLOOKUP(Tabla15[[#This Row],[CODIGO]],Tabla20[CODIGO],Tabla20[sbruto])</f>
        <v>10000</v>
      </c>
      <c r="M705" s="81">
        <f>_xlfn.XLOOKUP(Tabla15[[#This Row],[CODIGO]],Tabla20[CODIGO],Tabla20[Otros Descuentos])</f>
        <v>25</v>
      </c>
      <c r="N705" s="78">
        <f>_xlfn.XLOOKUP(Tabla15[[#This Row],[CODIGO]],Tabla20[CODIGO],Tabla20[sneto])</f>
        <v>9384</v>
      </c>
      <c r="O705" s="78" t="str">
        <f>_xlfn.XLOOKUP(Tabla15[[#This Row],[CODIGO]],Tabla20[CODIGO],Tabla20[PERIODO])</f>
        <v>08-2023</v>
      </c>
      <c r="P705" s="41">
        <f>Tabla15[[#This Row],[sbruto]]-SUM(Tabla15[[#This Row],[ISR]:[AFP]])-Tabla15[[#This Row],[SNETO]]</f>
        <v>591</v>
      </c>
      <c r="Q705" s="41">
        <f>_xlfn.XLOOKUP(Tabla15[[#This Row],[CODIGO]],Tabla20[CODIGO],Tabla20[ADP])</f>
        <v>0</v>
      </c>
      <c r="R705" s="61" t="str">
        <f>_xlfn.XLOOKUP(Tabla15[[#This Row],[cedula]],EMPXSEXO[NODOC],EMPXSEXO[GENERO])</f>
        <v>F</v>
      </c>
      <c r="S705" s="61" t="e">
        <f>_xlfn.XLOOKUP(Tabla15[[#This Row],[nomdepto2]],Tabla21[LUGAR],Tabla21[CODLUGAR])</f>
        <v>#REF!</v>
      </c>
      <c r="T705">
        <v>228</v>
      </c>
    </row>
    <row r="706" spans="1:20">
      <c r="A706" s="61" t="s">
        <v>2463</v>
      </c>
      <c r="B706" s="61" t="s">
        <v>1835</v>
      </c>
      <c r="C706" s="61" t="s">
        <v>2493</v>
      </c>
      <c r="D706" s="61" t="str">
        <f>Tabla15[[#This Row],[cedula]]&amp;Tabla15[[#This Row],[prog]]&amp;LEFT(Tabla15[[#This Row],[TIPO]],3)</f>
        <v>2250010067601FIJ</v>
      </c>
      <c r="E706" s="61" t="e">
        <f>_xlfn.XLOOKUP(Tabla15[[#This Row],[CODIGO]],#REF!,#REF!,_xlfn.XLOOKUP(Tabla15[[#This Row],[CODIGO]],Tabla20[CODIGO],Tabla20[nombre],"BUSCAR"))</f>
        <v>#REF!</v>
      </c>
      <c r="F706" s="61" t="e">
        <f>_xlfn.XLOOKUP(Tabla15[[#This Row],[CODIGO]],#REF!,#REF!,_xlfn.XLOOKUP(Tabla15[[#This Row],[CODIGO]],Tabla20[CODIGO],Tabla20[cargo],"BUSCAR"))</f>
        <v>#REF!</v>
      </c>
      <c r="G706" s="110" t="e">
        <f>_xlfn.XLOOKUP(Tabla15[[#This Row],[cedula]],#REF!,#REF!,"X")</f>
        <v>#REF!</v>
      </c>
      <c r="H706" s="61" t="str">
        <f>_xlfn.XLOOKUP(Tabla15[[#This Row],[ctapresup]],TBLTIPO[cta],TBLTIPO[Tipo Empleado])</f>
        <v>FIJO</v>
      </c>
      <c r="I706" s="92">
        <f>_xlfn.XLOOKUP(Tabla15[[#This Row],[cedula]],TCARRERA[CEDULA],TCARRERA[CATEGORIA DEL SERVIDOR],0)</f>
        <v>0</v>
      </c>
      <c r="J7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6" s="61" t="e">
        <f>IF(ISTEXT(Tabla15[[#This Row],[CARRERA]]),Tabla15[[#This Row],[CARRERA]],Tabla15[[#This Row],[STATUS_01]])</f>
        <v>#REF!</v>
      </c>
      <c r="L706" s="78">
        <f>_xlfn.XLOOKUP(Tabla15[[#This Row],[CODIGO]],Tabla20[CODIGO],Tabla20[sbruto])</f>
        <v>10000</v>
      </c>
      <c r="M706" s="82">
        <f>_xlfn.XLOOKUP(Tabla15[[#This Row],[CODIGO]],Tabla20[CODIGO],Tabla20[Otros Descuentos])</f>
        <v>25</v>
      </c>
      <c r="N706" s="78">
        <f>_xlfn.XLOOKUP(Tabla15[[#This Row],[CODIGO]],Tabla20[CODIGO],Tabla20[sneto])</f>
        <v>9384</v>
      </c>
      <c r="O706" s="78" t="str">
        <f>_xlfn.XLOOKUP(Tabla15[[#This Row],[CODIGO]],Tabla20[CODIGO],Tabla20[PERIODO])</f>
        <v>08-2023</v>
      </c>
      <c r="P706" s="41">
        <f>Tabla15[[#This Row],[sbruto]]-SUM(Tabla15[[#This Row],[ISR]:[AFP]])-Tabla15[[#This Row],[SNETO]]</f>
        <v>591</v>
      </c>
      <c r="Q706" s="41">
        <f>_xlfn.XLOOKUP(Tabla15[[#This Row],[CODIGO]],Tabla20[CODIGO],Tabla20[ADP])</f>
        <v>0</v>
      </c>
      <c r="R706" s="61" t="str">
        <f>_xlfn.XLOOKUP(Tabla15[[#This Row],[cedula]],EMPXSEXO[NODOC],EMPXSEXO[GENERO])</f>
        <v>M</v>
      </c>
      <c r="S706" s="61" t="e">
        <f>_xlfn.XLOOKUP(Tabla15[[#This Row],[nomdepto2]],Tabla21[LUGAR],Tabla21[CODLUGAR])</f>
        <v>#REF!</v>
      </c>
      <c r="T706">
        <v>241</v>
      </c>
    </row>
    <row r="707" spans="1:20">
      <c r="A707" s="61" t="s">
        <v>2463</v>
      </c>
      <c r="B707" s="61" t="s">
        <v>1844</v>
      </c>
      <c r="C707" s="61" t="s">
        <v>2493</v>
      </c>
      <c r="D707" s="61" t="str">
        <f>Tabla15[[#This Row],[cedula]]&amp;Tabla15[[#This Row],[prog]]&amp;LEFT(Tabla15[[#This Row],[TIPO]],3)</f>
        <v>0540087354201FIJ</v>
      </c>
      <c r="E707" s="61" t="e">
        <f>_xlfn.XLOOKUP(Tabla15[[#This Row],[CODIGO]],#REF!,#REF!,_xlfn.XLOOKUP(Tabla15[[#This Row],[CODIGO]],Tabla20[CODIGO],Tabla20[nombre],"BUSCAR"))</f>
        <v>#REF!</v>
      </c>
      <c r="F707" s="61" t="e">
        <f>_xlfn.XLOOKUP(Tabla15[[#This Row],[CODIGO]],#REF!,#REF!,_xlfn.XLOOKUP(Tabla15[[#This Row],[CODIGO]],Tabla20[CODIGO],Tabla20[cargo],"BUSCAR"))</f>
        <v>#REF!</v>
      </c>
      <c r="G707" s="110" t="e">
        <f>_xlfn.XLOOKUP(Tabla15[[#This Row],[cedula]],#REF!,#REF!,"X")</f>
        <v>#REF!</v>
      </c>
      <c r="H707" s="61" t="str">
        <f>_xlfn.XLOOKUP(Tabla15[[#This Row],[ctapresup]],TBLTIPO[cta],TBLTIPO[Tipo Empleado])</f>
        <v>FIJO</v>
      </c>
      <c r="I707" s="92">
        <f>_xlfn.XLOOKUP(Tabla15[[#This Row],[cedula]],TCARRERA[CEDULA],TCARRERA[CATEGORIA DEL SERVIDOR],0)</f>
        <v>0</v>
      </c>
      <c r="J7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7" s="61" t="e">
        <f>IF(ISTEXT(Tabla15[[#This Row],[CARRERA]]),Tabla15[[#This Row],[CARRERA]],Tabla15[[#This Row],[STATUS_01]])</f>
        <v>#REF!</v>
      </c>
      <c r="L707" s="78">
        <f>_xlfn.XLOOKUP(Tabla15[[#This Row],[CODIGO]],Tabla20[CODIGO],Tabla20[sbruto])</f>
        <v>10000</v>
      </c>
      <c r="M707" s="82">
        <f>_xlfn.XLOOKUP(Tabla15[[#This Row],[CODIGO]],Tabla20[CODIGO],Tabla20[Otros Descuentos])</f>
        <v>1602.45</v>
      </c>
      <c r="N707" s="78">
        <f>_xlfn.XLOOKUP(Tabla15[[#This Row],[CODIGO]],Tabla20[CODIGO],Tabla20[sneto])</f>
        <v>7806.55</v>
      </c>
      <c r="O707" s="78" t="str">
        <f>_xlfn.XLOOKUP(Tabla15[[#This Row],[CODIGO]],Tabla20[CODIGO],Tabla20[PERIODO])</f>
        <v>08-2023</v>
      </c>
      <c r="P707" s="41">
        <f>Tabla15[[#This Row],[sbruto]]-SUM(Tabla15[[#This Row],[ISR]:[AFP]])-Tabla15[[#This Row],[SNETO]]</f>
        <v>591</v>
      </c>
      <c r="Q707" s="41">
        <f>_xlfn.XLOOKUP(Tabla15[[#This Row],[CODIGO]],Tabla20[CODIGO],Tabla20[ADP])</f>
        <v>0</v>
      </c>
      <c r="R707" s="61" t="str">
        <f>_xlfn.XLOOKUP(Tabla15[[#This Row],[cedula]],EMPXSEXO[NODOC],EMPXSEXO[GENERO])</f>
        <v>M</v>
      </c>
      <c r="S707" s="61" t="e">
        <f>_xlfn.XLOOKUP(Tabla15[[#This Row],[nomdepto2]],Tabla21[LUGAR],Tabla21[CODLUGAR])</f>
        <v>#REF!</v>
      </c>
      <c r="T707">
        <v>258</v>
      </c>
    </row>
    <row r="708" spans="1:20">
      <c r="A708" s="61" t="s">
        <v>2463</v>
      </c>
      <c r="B708" s="61" t="s">
        <v>1864</v>
      </c>
      <c r="C708" s="61" t="s">
        <v>2493</v>
      </c>
      <c r="D708" s="61" t="str">
        <f>Tabla15[[#This Row],[cedula]]&amp;Tabla15[[#This Row],[prog]]&amp;LEFT(Tabla15[[#This Row],[TIPO]],3)</f>
        <v>0010909919201FIJ</v>
      </c>
      <c r="E708" s="61" t="e">
        <f>_xlfn.XLOOKUP(Tabla15[[#This Row],[CODIGO]],#REF!,#REF!,_xlfn.XLOOKUP(Tabla15[[#This Row],[CODIGO]],Tabla20[CODIGO],Tabla20[nombre],"BUSCAR"))</f>
        <v>#REF!</v>
      </c>
      <c r="F708" s="61" t="e">
        <f>_xlfn.XLOOKUP(Tabla15[[#This Row],[CODIGO]],#REF!,#REF!,_xlfn.XLOOKUP(Tabla15[[#This Row],[CODIGO]],Tabla20[CODIGO],Tabla20[cargo],"BUSCAR"))</f>
        <v>#REF!</v>
      </c>
      <c r="G708" s="110" t="e">
        <f>_xlfn.XLOOKUP(Tabla15[[#This Row],[cedula]],#REF!,#REF!,"X")</f>
        <v>#REF!</v>
      </c>
      <c r="H708" s="61" t="str">
        <f>_xlfn.XLOOKUP(Tabla15[[#This Row],[ctapresup]],TBLTIPO[cta],TBLTIPO[Tipo Empleado])</f>
        <v>FIJO</v>
      </c>
      <c r="I708" s="92">
        <f>_xlfn.XLOOKUP(Tabla15[[#This Row],[cedula]],TCARRERA[CEDULA],TCARRERA[CATEGORIA DEL SERVIDOR],0)</f>
        <v>0</v>
      </c>
      <c r="J7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8" s="61" t="e">
        <f>IF(ISTEXT(Tabla15[[#This Row],[CARRERA]]),Tabla15[[#This Row],[CARRERA]],Tabla15[[#This Row],[STATUS_01]])</f>
        <v>#REF!</v>
      </c>
      <c r="L708" s="78">
        <f>_xlfn.XLOOKUP(Tabla15[[#This Row],[CODIGO]],Tabla20[CODIGO],Tabla20[sbruto])</f>
        <v>10000</v>
      </c>
      <c r="M708" s="78">
        <f>_xlfn.XLOOKUP(Tabla15[[#This Row],[CODIGO]],Tabla20[CODIGO],Tabla20[Otros Descuentos])</f>
        <v>7897.65</v>
      </c>
      <c r="N708" s="78">
        <f>_xlfn.XLOOKUP(Tabla15[[#This Row],[CODIGO]],Tabla20[CODIGO],Tabla20[sneto])</f>
        <v>100</v>
      </c>
      <c r="O708" s="78" t="str">
        <f>_xlfn.XLOOKUP(Tabla15[[#This Row],[CODIGO]],Tabla20[CODIGO],Tabla20[PERIODO])</f>
        <v>08-2023</v>
      </c>
      <c r="P708" s="41">
        <f>Tabla15[[#This Row],[sbruto]]-SUM(Tabla15[[#This Row],[ISR]:[AFP]])-Tabla15[[#This Row],[SNETO]]</f>
        <v>2002.3500000000004</v>
      </c>
      <c r="Q708" s="41">
        <f>_xlfn.XLOOKUP(Tabla15[[#This Row],[CODIGO]],Tabla20[CODIGO],Tabla20[ADP])</f>
        <v>0</v>
      </c>
      <c r="R708" s="61" t="str">
        <f>_xlfn.XLOOKUP(Tabla15[[#This Row],[cedula]],EMPXSEXO[NODOC],EMPXSEXO[GENERO])</f>
        <v>M</v>
      </c>
      <c r="S708" s="61" t="e">
        <f>_xlfn.XLOOKUP(Tabla15[[#This Row],[nomdepto2]],Tabla21[LUGAR],Tabla21[CODLUGAR])</f>
        <v>#REF!</v>
      </c>
      <c r="T708">
        <v>294</v>
      </c>
    </row>
    <row r="709" spans="1:20">
      <c r="A709" s="61" t="s">
        <v>2463</v>
      </c>
      <c r="B709" s="61" t="s">
        <v>2469</v>
      </c>
      <c r="C709" s="61" t="s">
        <v>2493</v>
      </c>
      <c r="D709" s="61" t="str">
        <f>Tabla15[[#This Row],[cedula]]&amp;Tabla15[[#This Row],[prog]]&amp;LEFT(Tabla15[[#This Row],[TIPO]],3)</f>
        <v>0010706831401FIJ</v>
      </c>
      <c r="E709" s="61" t="e">
        <f>_xlfn.XLOOKUP(Tabla15[[#This Row],[CODIGO]],#REF!,#REF!,_xlfn.XLOOKUP(Tabla15[[#This Row],[CODIGO]],Tabla20[CODIGO],Tabla20[nombre],"BUSCAR"))</f>
        <v>#REF!</v>
      </c>
      <c r="F709" s="61" t="e">
        <f>_xlfn.XLOOKUP(Tabla15[[#This Row],[CODIGO]],#REF!,#REF!,_xlfn.XLOOKUP(Tabla15[[#This Row],[CODIGO]],Tabla20[CODIGO],Tabla20[cargo],"BUSCAR"))</f>
        <v>#REF!</v>
      </c>
      <c r="G709" s="110" t="e">
        <f>_xlfn.XLOOKUP(Tabla15[[#This Row],[cedula]],#REF!,#REF!,"X")</f>
        <v>#REF!</v>
      </c>
      <c r="H709" s="61" t="str">
        <f>_xlfn.XLOOKUP(Tabla15[[#This Row],[ctapresup]],TBLTIPO[cta],TBLTIPO[Tipo Empleado])</f>
        <v>FIJO</v>
      </c>
      <c r="I709" s="92">
        <f>_xlfn.XLOOKUP(Tabla15[[#This Row],[cedula]],TCARRERA[CEDULA],TCARRERA[CATEGORIA DEL SERVIDOR],0)</f>
        <v>0</v>
      </c>
      <c r="J7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09" s="61" t="e">
        <f>IF(ISTEXT(Tabla15[[#This Row],[CARRERA]]),Tabla15[[#This Row],[CARRERA]],Tabla15[[#This Row],[STATUS_01]])</f>
        <v>#REF!</v>
      </c>
      <c r="L709" s="78">
        <f>_xlfn.XLOOKUP(Tabla15[[#This Row],[CODIGO]],Tabla20[CODIGO],Tabla20[sbruto])</f>
        <v>10000</v>
      </c>
      <c r="M709" s="82">
        <f>_xlfn.XLOOKUP(Tabla15[[#This Row],[CODIGO]],Tabla20[CODIGO],Tabla20[Otros Descuentos])</f>
        <v>25</v>
      </c>
      <c r="N709" s="81">
        <f>_xlfn.XLOOKUP(Tabla15[[#This Row],[CODIGO]],Tabla20[CODIGO],Tabla20[sneto])</f>
        <v>9384</v>
      </c>
      <c r="O709" s="81" t="str">
        <f>_xlfn.XLOOKUP(Tabla15[[#This Row],[CODIGO]],Tabla20[CODIGO],Tabla20[PERIODO])</f>
        <v>08-2023</v>
      </c>
      <c r="P709" s="41">
        <f>Tabla15[[#This Row],[sbruto]]-SUM(Tabla15[[#This Row],[ISR]:[AFP]])-Tabla15[[#This Row],[SNETO]]</f>
        <v>591</v>
      </c>
      <c r="Q709" s="41">
        <f>_xlfn.XLOOKUP(Tabla15[[#This Row],[CODIGO]],Tabla20[CODIGO],Tabla20[ADP])</f>
        <v>0</v>
      </c>
      <c r="R709" s="61" t="str">
        <f>_xlfn.XLOOKUP(Tabla15[[#This Row],[cedula]],EMPXSEXO[NODOC],EMPXSEXO[GENERO])</f>
        <v>M</v>
      </c>
      <c r="S709" s="61" t="e">
        <f>_xlfn.XLOOKUP(Tabla15[[#This Row],[nomdepto2]],Tabla21[LUGAR],Tabla21[CODLUGAR])</f>
        <v>#REF!</v>
      </c>
      <c r="T709">
        <v>310</v>
      </c>
    </row>
    <row r="710" spans="1:20">
      <c r="A710" s="61" t="s">
        <v>2463</v>
      </c>
      <c r="B710" s="61" t="s">
        <v>1885</v>
      </c>
      <c r="C710" s="61" t="s">
        <v>2493</v>
      </c>
      <c r="D710" s="61" t="str">
        <f>Tabla15[[#This Row],[cedula]]&amp;Tabla15[[#This Row],[prog]]&amp;LEFT(Tabla15[[#This Row],[TIPO]],3)</f>
        <v>0230076965601FIJ</v>
      </c>
      <c r="E710" s="61" t="e">
        <f>_xlfn.XLOOKUP(Tabla15[[#This Row],[CODIGO]],#REF!,#REF!,_xlfn.XLOOKUP(Tabla15[[#This Row],[CODIGO]],Tabla20[CODIGO],Tabla20[nombre],"BUSCAR"))</f>
        <v>#REF!</v>
      </c>
      <c r="F710" s="61" t="e">
        <f>_xlfn.XLOOKUP(Tabla15[[#This Row],[CODIGO]],#REF!,#REF!,_xlfn.XLOOKUP(Tabla15[[#This Row],[CODIGO]],Tabla20[CODIGO],Tabla20[cargo],"BUSCAR"))</f>
        <v>#REF!</v>
      </c>
      <c r="G710" s="110" t="e">
        <f>_xlfn.XLOOKUP(Tabla15[[#This Row],[cedula]],#REF!,#REF!,"X")</f>
        <v>#REF!</v>
      </c>
      <c r="H710" s="61" t="str">
        <f>_xlfn.XLOOKUP(Tabla15[[#This Row],[ctapresup]],TBLTIPO[cta],TBLTIPO[Tipo Empleado])</f>
        <v>FIJO</v>
      </c>
      <c r="I710" s="92">
        <f>_xlfn.XLOOKUP(Tabla15[[#This Row],[cedula]],TCARRERA[CEDULA],TCARRERA[CATEGORIA DEL SERVIDOR],0)</f>
        <v>0</v>
      </c>
      <c r="J7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0" s="61" t="e">
        <f>IF(ISTEXT(Tabla15[[#This Row],[CARRERA]]),Tabla15[[#This Row],[CARRERA]],Tabla15[[#This Row],[STATUS_01]])</f>
        <v>#REF!</v>
      </c>
      <c r="L710" s="78">
        <f>_xlfn.XLOOKUP(Tabla15[[#This Row],[CODIGO]],Tabla20[CODIGO],Tabla20[sbruto])</f>
        <v>10000</v>
      </c>
      <c r="M710" s="81">
        <f>_xlfn.XLOOKUP(Tabla15[[#This Row],[CODIGO]],Tabla20[CODIGO],Tabla20[Otros Descuentos])</f>
        <v>25</v>
      </c>
      <c r="N710" s="78">
        <f>_xlfn.XLOOKUP(Tabla15[[#This Row],[CODIGO]],Tabla20[CODIGO],Tabla20[sneto])</f>
        <v>9384</v>
      </c>
      <c r="O710" s="78" t="str">
        <f>_xlfn.XLOOKUP(Tabla15[[#This Row],[CODIGO]],Tabla20[CODIGO],Tabla20[PERIODO])</f>
        <v>08-2023</v>
      </c>
      <c r="P710" s="41">
        <f>Tabla15[[#This Row],[sbruto]]-SUM(Tabla15[[#This Row],[ISR]:[AFP]])-Tabla15[[#This Row],[SNETO]]</f>
        <v>591</v>
      </c>
      <c r="Q710" s="41">
        <f>_xlfn.XLOOKUP(Tabla15[[#This Row],[CODIGO]],Tabla20[CODIGO],Tabla20[ADP])</f>
        <v>0</v>
      </c>
      <c r="R710" s="61" t="str">
        <f>_xlfn.XLOOKUP(Tabla15[[#This Row],[cedula]],EMPXSEXO[NODOC],EMPXSEXO[GENERO])</f>
        <v>M</v>
      </c>
      <c r="S710" s="61" t="e">
        <f>_xlfn.XLOOKUP(Tabla15[[#This Row],[nomdepto2]],Tabla21[LUGAR],Tabla21[CODLUGAR])</f>
        <v>#REF!</v>
      </c>
      <c r="T710">
        <v>335</v>
      </c>
    </row>
    <row r="711" spans="1:20">
      <c r="A711" s="61" t="s">
        <v>2463</v>
      </c>
      <c r="B711" s="61" t="s">
        <v>2499</v>
      </c>
      <c r="C711" s="61" t="s">
        <v>2497</v>
      </c>
      <c r="D711" s="61" t="str">
        <f>Tabla15[[#This Row],[cedula]]&amp;Tabla15[[#This Row],[prog]]&amp;LEFT(Tabla15[[#This Row],[TIPO]],3)</f>
        <v>0011015388913FIJ</v>
      </c>
      <c r="E711" s="61" t="e">
        <f>_xlfn.XLOOKUP(Tabla15[[#This Row],[CODIGO]],#REF!,#REF!,_xlfn.XLOOKUP(Tabla15[[#This Row],[CODIGO]],Tabla20[CODIGO],Tabla20[nombre],"BUSCAR"))</f>
        <v>#REF!</v>
      </c>
      <c r="F711" s="61" t="e">
        <f>_xlfn.XLOOKUP(Tabla15[[#This Row],[CODIGO]],#REF!,#REF!,_xlfn.XLOOKUP(Tabla15[[#This Row],[CODIGO]],Tabla20[CODIGO],Tabla20[cargo],"BUSCAR"))</f>
        <v>#REF!</v>
      </c>
      <c r="G711" s="110" t="e">
        <f>_xlfn.XLOOKUP(Tabla15[[#This Row],[cedula]],#REF!,#REF!,"X")</f>
        <v>#REF!</v>
      </c>
      <c r="H711" s="61" t="str">
        <f>_xlfn.XLOOKUP(Tabla15[[#This Row],[ctapresup]],TBLTIPO[cta],TBLTIPO[Tipo Empleado])</f>
        <v>FIJO</v>
      </c>
      <c r="I711" s="92">
        <f>_xlfn.XLOOKUP(Tabla15[[#This Row],[cedula]],TCARRERA[CEDULA],TCARRERA[CATEGORIA DEL SERVIDOR],0)</f>
        <v>0</v>
      </c>
      <c r="J7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1" s="61" t="e">
        <f>IF(ISTEXT(Tabla15[[#This Row],[CARRERA]]),Tabla15[[#This Row],[CARRERA]],Tabla15[[#This Row],[STATUS_01]])</f>
        <v>#REF!</v>
      </c>
      <c r="L711" s="78">
        <f>_xlfn.XLOOKUP(Tabla15[[#This Row],[CODIGO]],Tabla20[CODIGO],Tabla20[sbruto])</f>
        <v>200000</v>
      </c>
      <c r="M711" s="81">
        <f>_xlfn.XLOOKUP(Tabla15[[#This Row],[CODIGO]],Tabla20[CODIGO],Tabla20[Otros Descuentos])</f>
        <v>25</v>
      </c>
      <c r="N711" s="78">
        <f>_xlfn.XLOOKUP(Tabla15[[#This Row],[CODIGO]],Tabla20[CODIGO],Tabla20[sneto])</f>
        <v>152823.07</v>
      </c>
      <c r="O711" s="78" t="str">
        <f>_xlfn.XLOOKUP(Tabla15[[#This Row],[CODIGO]],Tabla20[CODIGO],Tabla20[PERIODO])</f>
        <v>08-2023</v>
      </c>
      <c r="P711" s="41">
        <f>Tabla15[[#This Row],[sbruto]]-SUM(Tabla15[[#This Row],[ISR]:[AFP]])-Tabla15[[#This Row],[SNETO]]</f>
        <v>47151.929999999993</v>
      </c>
      <c r="Q711" s="41">
        <f>_xlfn.XLOOKUP(Tabla15[[#This Row],[CODIGO]],Tabla20[CODIGO],Tabla20[ADP])</f>
        <v>0</v>
      </c>
      <c r="R711" s="61" t="str">
        <f>_xlfn.XLOOKUP(Tabla15[[#This Row],[cedula]],EMPXSEXO[NODOC],EMPXSEXO[GENERO])</f>
        <v>M</v>
      </c>
      <c r="S711" s="61" t="e">
        <f>_xlfn.XLOOKUP(Tabla15[[#This Row],[nomdepto2]],Tabla21[LUGAR],Tabla21[CODLUGAR])</f>
        <v>#REF!</v>
      </c>
      <c r="T711">
        <v>574</v>
      </c>
    </row>
    <row r="712" spans="1:20">
      <c r="A712" s="61" t="s">
        <v>2463</v>
      </c>
      <c r="B712" s="61" t="s">
        <v>2031</v>
      </c>
      <c r="C712" s="61" t="s">
        <v>2497</v>
      </c>
      <c r="D712" s="61" t="str">
        <f>Tabla15[[#This Row],[cedula]]&amp;Tabla15[[#This Row],[prog]]&amp;LEFT(Tabla15[[#This Row],[TIPO]],3)</f>
        <v>0010175623713FIJ</v>
      </c>
      <c r="E712" s="61" t="e">
        <f>_xlfn.XLOOKUP(Tabla15[[#This Row],[CODIGO]],#REF!,#REF!,_xlfn.XLOOKUP(Tabla15[[#This Row],[CODIGO]],Tabla20[CODIGO],Tabla20[nombre],"BUSCAR"))</f>
        <v>#REF!</v>
      </c>
      <c r="F712" s="61" t="e">
        <f>_xlfn.XLOOKUP(Tabla15[[#This Row],[CODIGO]],#REF!,#REF!,_xlfn.XLOOKUP(Tabla15[[#This Row],[CODIGO]],Tabla20[CODIGO],Tabla20[cargo],"BUSCAR"))</f>
        <v>#REF!</v>
      </c>
      <c r="G712" s="110" t="e">
        <f>_xlfn.XLOOKUP(Tabla15[[#This Row],[cedula]],#REF!,#REF!,"X")</f>
        <v>#REF!</v>
      </c>
      <c r="H712" s="61" t="str">
        <f>_xlfn.XLOOKUP(Tabla15[[#This Row],[ctapresup]],TBLTIPO[cta],TBLTIPO[Tipo Empleado])</f>
        <v>FIJO</v>
      </c>
      <c r="I712" s="92">
        <f>_xlfn.XLOOKUP(Tabla15[[#This Row],[cedula]],TCARRERA[CEDULA],TCARRERA[CATEGORIA DEL SERVIDOR],0)</f>
        <v>0</v>
      </c>
      <c r="J7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2" s="61" t="e">
        <f>IF(ISTEXT(Tabla15[[#This Row],[CARRERA]]),Tabla15[[#This Row],[CARRERA]],Tabla15[[#This Row],[STATUS_01]])</f>
        <v>#REF!</v>
      </c>
      <c r="L712" s="78">
        <f>_xlfn.XLOOKUP(Tabla15[[#This Row],[CODIGO]],Tabla20[CODIGO],Tabla20[sbruto])</f>
        <v>175000</v>
      </c>
      <c r="M712" s="82">
        <f>_xlfn.XLOOKUP(Tabla15[[#This Row],[CODIGO]],Tabla20[CODIGO],Tabla20[Otros Descuentos])</f>
        <v>1025</v>
      </c>
      <c r="N712" s="78">
        <f>_xlfn.XLOOKUP(Tabla15[[#This Row],[CODIGO]],Tabla20[CODIGO],Tabla20[sneto])</f>
        <v>133885.26</v>
      </c>
      <c r="O712" s="78" t="str">
        <f>_xlfn.XLOOKUP(Tabla15[[#This Row],[CODIGO]],Tabla20[CODIGO],Tabla20[PERIODO])</f>
        <v>08-2023</v>
      </c>
      <c r="P712" s="41">
        <f>Tabla15[[#This Row],[sbruto]]-SUM(Tabla15[[#This Row],[ISR]:[AFP]])-Tabla15[[#This Row],[SNETO]]</f>
        <v>40089.739999999991</v>
      </c>
      <c r="Q712" s="41">
        <f>_xlfn.XLOOKUP(Tabla15[[#This Row],[CODIGO]],Tabla20[CODIGO],Tabla20[ADP])</f>
        <v>0</v>
      </c>
      <c r="R712" s="61" t="str">
        <f>_xlfn.XLOOKUP(Tabla15[[#This Row],[cedula]],EMPXSEXO[NODOC],EMPXSEXO[GENERO])</f>
        <v>F</v>
      </c>
      <c r="S712" s="61" t="e">
        <f>_xlfn.XLOOKUP(Tabla15[[#This Row],[nomdepto2]],Tabla21[LUGAR],Tabla21[CODLUGAR])</f>
        <v>#REF!</v>
      </c>
      <c r="T712">
        <v>546</v>
      </c>
    </row>
    <row r="713" spans="1:20">
      <c r="A713" s="61" t="s">
        <v>2463</v>
      </c>
      <c r="B713" s="61" t="s">
        <v>1271</v>
      </c>
      <c r="C713" s="61" t="s">
        <v>2497</v>
      </c>
      <c r="D713" s="61" t="str">
        <f>Tabla15[[#This Row],[cedula]]&amp;Tabla15[[#This Row],[prog]]&amp;LEFT(Tabla15[[#This Row],[TIPO]],3)</f>
        <v>0010099642013FIJ</v>
      </c>
      <c r="E713" s="61" t="e">
        <f>_xlfn.XLOOKUP(Tabla15[[#This Row],[CODIGO]],#REF!,#REF!,_xlfn.XLOOKUP(Tabla15[[#This Row],[CODIGO]],Tabla20[CODIGO],Tabla20[nombre],"BUSCAR"))</f>
        <v>#REF!</v>
      </c>
      <c r="F713" s="61" t="e">
        <f>_xlfn.XLOOKUP(Tabla15[[#This Row],[CODIGO]],#REF!,#REF!,_xlfn.XLOOKUP(Tabla15[[#This Row],[CODIGO]],Tabla20[CODIGO],Tabla20[cargo],"BUSCAR"))</f>
        <v>#REF!</v>
      </c>
      <c r="G713" s="110" t="e">
        <f>_xlfn.XLOOKUP(Tabla15[[#This Row],[cedula]],#REF!,#REF!,"X")</f>
        <v>#REF!</v>
      </c>
      <c r="H713" s="61" t="str">
        <f>_xlfn.XLOOKUP(Tabla15[[#This Row],[ctapresup]],TBLTIPO[cta],TBLTIPO[Tipo Empleado])</f>
        <v>FIJO</v>
      </c>
      <c r="I713" s="92" t="str">
        <f>_xlfn.XLOOKUP(Tabla15[[#This Row],[cedula]],TCARRERA[CEDULA],TCARRERA[CATEGORIA DEL SERVIDOR],0)</f>
        <v>CARRERA ADMINISTRATIVA</v>
      </c>
      <c r="J7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3" s="61" t="str">
        <f>IF(ISTEXT(Tabla15[[#This Row],[CARRERA]]),Tabla15[[#This Row],[CARRERA]],Tabla15[[#This Row],[STATUS_01]])</f>
        <v>CARRERA ADMINISTRATIVA</v>
      </c>
      <c r="L713" s="78">
        <f>_xlfn.XLOOKUP(Tabla15[[#This Row],[CODIGO]],Tabla20[CODIGO],Tabla20[sbruto])</f>
        <v>110000</v>
      </c>
      <c r="M713" s="82">
        <f>_xlfn.XLOOKUP(Tabla15[[#This Row],[CODIGO]],Tabla20[CODIGO],Tabla20[Otros Descuentos])</f>
        <v>675</v>
      </c>
      <c r="N713" s="78">
        <f>_xlfn.XLOOKUP(Tabla15[[#This Row],[CODIGO]],Tabla20[CODIGO],Tabla20[sneto])</f>
        <v>88366.38</v>
      </c>
      <c r="O713" s="78" t="str">
        <f>_xlfn.XLOOKUP(Tabla15[[#This Row],[CODIGO]],Tabla20[CODIGO],Tabla20[PERIODO])</f>
        <v>08-2023</v>
      </c>
      <c r="P713" s="41">
        <f>Tabla15[[#This Row],[sbruto]]-SUM(Tabla15[[#This Row],[ISR]:[AFP]])-Tabla15[[#This Row],[SNETO]]</f>
        <v>20958.619999999995</v>
      </c>
      <c r="Q713" s="41">
        <f>_xlfn.XLOOKUP(Tabla15[[#This Row],[CODIGO]],Tabla20[CODIGO],Tabla20[ADP])</f>
        <v>0</v>
      </c>
      <c r="R713" s="61" t="str">
        <f>_xlfn.XLOOKUP(Tabla15[[#This Row],[cedula]],EMPXSEXO[NODOC],EMPXSEXO[GENERO])</f>
        <v>F</v>
      </c>
      <c r="S713" s="61" t="e">
        <f>_xlfn.XLOOKUP(Tabla15[[#This Row],[nomdepto2]],Tabla21[LUGAR],Tabla21[CODLUGAR])</f>
        <v>#REF!</v>
      </c>
      <c r="T713">
        <v>551</v>
      </c>
    </row>
    <row r="714" spans="1:20">
      <c r="A714" s="61" t="s">
        <v>2463</v>
      </c>
      <c r="B714" s="61" t="s">
        <v>1324</v>
      </c>
      <c r="C714" s="61" t="s">
        <v>2497</v>
      </c>
      <c r="D714" s="61" t="str">
        <f>Tabla15[[#This Row],[cedula]]&amp;Tabla15[[#This Row],[prog]]&amp;LEFT(Tabla15[[#This Row],[TIPO]],3)</f>
        <v>0010921587113FIJ</v>
      </c>
      <c r="E714" s="61" t="e">
        <f>_xlfn.XLOOKUP(Tabla15[[#This Row],[CODIGO]],#REF!,#REF!,_xlfn.XLOOKUP(Tabla15[[#This Row],[CODIGO]],Tabla20[CODIGO],Tabla20[nombre],"BUSCAR"))</f>
        <v>#REF!</v>
      </c>
      <c r="F714" s="61" t="e">
        <f>_xlfn.XLOOKUP(Tabla15[[#This Row],[CODIGO]],#REF!,#REF!,_xlfn.XLOOKUP(Tabla15[[#This Row],[CODIGO]],Tabla20[CODIGO],Tabla20[cargo],"BUSCAR"))</f>
        <v>#REF!</v>
      </c>
      <c r="G714" s="110" t="e">
        <f>_xlfn.XLOOKUP(Tabla15[[#This Row],[cedula]],#REF!,#REF!,"X")</f>
        <v>#REF!</v>
      </c>
      <c r="H714" s="61" t="str">
        <f>_xlfn.XLOOKUP(Tabla15[[#This Row],[ctapresup]],TBLTIPO[cta],TBLTIPO[Tipo Empleado])</f>
        <v>FIJO</v>
      </c>
      <c r="I714" s="92" t="str">
        <f>_xlfn.XLOOKUP(Tabla15[[#This Row],[cedula]],TCARRERA[CEDULA],TCARRERA[CATEGORIA DEL SERVIDOR],0)</f>
        <v>CARRERA ADMINISTRATIVA</v>
      </c>
      <c r="J7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4" s="61" t="str">
        <f>IF(ISTEXT(Tabla15[[#This Row],[CARRERA]]),Tabla15[[#This Row],[CARRERA]],Tabla15[[#This Row],[STATUS_01]])</f>
        <v>CARRERA ADMINISTRATIVA</v>
      </c>
      <c r="L714" s="78">
        <f>_xlfn.XLOOKUP(Tabla15[[#This Row],[CODIGO]],Tabla20[CODIGO],Tabla20[sbruto])</f>
        <v>90000</v>
      </c>
      <c r="M714" s="82">
        <f>_xlfn.XLOOKUP(Tabla15[[#This Row],[CODIGO]],Tabla20[CODIGO],Tabla20[Otros Descuentos])</f>
        <v>2817</v>
      </c>
      <c r="N714" s="78">
        <f>_xlfn.XLOOKUP(Tabla15[[#This Row],[CODIGO]],Tabla20[CODIGO],Tabla20[sneto])</f>
        <v>72110.880000000005</v>
      </c>
      <c r="O714" s="78" t="str">
        <f>_xlfn.XLOOKUP(Tabla15[[#This Row],[CODIGO]],Tabla20[CODIGO],Tabla20[PERIODO])</f>
        <v>08-2023</v>
      </c>
      <c r="P714" s="41">
        <f>Tabla15[[#This Row],[sbruto]]-SUM(Tabla15[[#This Row],[ISR]:[AFP]])-Tabla15[[#This Row],[SNETO]]</f>
        <v>15072.119999999995</v>
      </c>
      <c r="Q714" s="41">
        <f>_xlfn.XLOOKUP(Tabla15[[#This Row],[CODIGO]],Tabla20[CODIGO],Tabla20[ADP])</f>
        <v>0</v>
      </c>
      <c r="R714" s="61" t="str">
        <f>_xlfn.XLOOKUP(Tabla15[[#This Row],[cedula]],EMPXSEXO[NODOC],EMPXSEXO[GENERO])</f>
        <v>F</v>
      </c>
      <c r="S714" s="61" t="e">
        <f>_xlfn.XLOOKUP(Tabla15[[#This Row],[nomdepto2]],Tabla21[LUGAR],Tabla21[CODLUGAR])</f>
        <v>#REF!</v>
      </c>
      <c r="T714">
        <v>800</v>
      </c>
    </row>
    <row r="715" spans="1:20" hidden="1">
      <c r="A715" s="61" t="s">
        <v>2462</v>
      </c>
      <c r="B715" s="61" t="s">
        <v>2293</v>
      </c>
      <c r="C715" s="61" t="s">
        <v>2493</v>
      </c>
      <c r="D715" s="61" t="str">
        <f>Tabla15[[#This Row],[cedula]]&amp;Tabla15[[#This Row],[prog]]&amp;LEFT(Tabla15[[#This Row],[TIPO]],3)</f>
        <v>0011651409201TEM</v>
      </c>
      <c r="E715" s="61" t="e">
        <f>_xlfn.XLOOKUP(Tabla15[[#This Row],[CODIGO]],#REF!,#REF!,_xlfn.XLOOKUP(Tabla15[[#This Row],[CODIGO]],Tabla20[CODIGO],Tabla20[nombre],"BUSCAR"))</f>
        <v>#REF!</v>
      </c>
      <c r="F715" s="61" t="e">
        <f>_xlfn.XLOOKUP(Tabla15[[#This Row],[CODIGO]],#REF!,#REF!,_xlfn.XLOOKUP(Tabla15[[#This Row],[CODIGO]],Tabla20[CODIGO],Tabla20[cargo],"BUSCAR"))</f>
        <v>#REF!</v>
      </c>
      <c r="G715" s="110" t="e">
        <f>_xlfn.XLOOKUP(Tabla15[[#This Row],[cedula]],#REF!,#REF!,"X")</f>
        <v>#REF!</v>
      </c>
      <c r="H715" s="61" t="str">
        <f>_xlfn.XLOOKUP(Tabla15[[#This Row],[ctapresup]],TBLTIPO[cta],TBLTIPO[Tipo Empleado])</f>
        <v>TEMPORALES</v>
      </c>
      <c r="I715" s="92">
        <f>_xlfn.XLOOKUP(Tabla15[[#This Row],[cedula]],TCARRERA[CEDULA],TCARRERA[CATEGORIA DEL SERVIDOR],0)</f>
        <v>0</v>
      </c>
      <c r="J7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5" s="61" t="e">
        <f>IF(ISTEXT(Tabla15[[#This Row],[CARRERA]]),Tabla15[[#This Row],[CARRERA]],Tabla15[[#This Row],[STATUS_01]])</f>
        <v>#REF!</v>
      </c>
      <c r="L715" s="78">
        <f>_xlfn.XLOOKUP(Tabla15[[#This Row],[CODIGO]],Tabla20[CODIGO],Tabla20[sbruto])</f>
        <v>75000</v>
      </c>
      <c r="M715" s="81">
        <f>_xlfn.XLOOKUP(Tabla15[[#This Row],[CODIGO]],Tabla20[CODIGO],Tabla20[Otros Descuentos])</f>
        <v>25</v>
      </c>
      <c r="N715" s="81">
        <f>_xlfn.XLOOKUP(Tabla15[[#This Row],[CODIGO]],Tabla20[CODIGO],Tabla20[sneto])</f>
        <v>64233.120000000003</v>
      </c>
      <c r="O715" s="81" t="str">
        <f>_xlfn.XLOOKUP(Tabla15[[#This Row],[CODIGO]],Tabla20[CODIGO],Tabla20[PERIODO])</f>
        <v>08-2023</v>
      </c>
      <c r="P715" s="41">
        <f>Tabla15[[#This Row],[sbruto]]-SUM(Tabla15[[#This Row],[ISR]:[AFP]])-Tabla15[[#This Row],[SNETO]]</f>
        <v>10741.879999999997</v>
      </c>
      <c r="Q715" s="41">
        <f>_xlfn.XLOOKUP(Tabla15[[#This Row],[CODIGO]],Tabla20[CODIGO],Tabla20[ADP])</f>
        <v>0</v>
      </c>
      <c r="R715" s="61" t="str">
        <f>_xlfn.XLOOKUP(Tabla15[[#This Row],[cedula]],EMPXSEXO[NODOC],EMPXSEXO[GENERO])</f>
        <v>M</v>
      </c>
      <c r="S715" s="61" t="e">
        <f>_xlfn.XLOOKUP(Tabla15[[#This Row],[nomdepto2]],Tabla21[LUGAR],Tabla21[CODLUGAR])</f>
        <v>#REF!</v>
      </c>
      <c r="T715">
        <v>1033</v>
      </c>
    </row>
    <row r="716" spans="1:20">
      <c r="A716" s="61" t="s">
        <v>2463</v>
      </c>
      <c r="B716" s="61" t="s">
        <v>1270</v>
      </c>
      <c r="C716" s="61" t="s">
        <v>2497</v>
      </c>
      <c r="D716" s="61" t="str">
        <f>Tabla15[[#This Row],[cedula]]&amp;Tabla15[[#This Row],[prog]]&amp;LEFT(Tabla15[[#This Row],[TIPO]],3)</f>
        <v>0011157902513FIJ</v>
      </c>
      <c r="E716" s="61" t="e">
        <f>_xlfn.XLOOKUP(Tabla15[[#This Row],[CODIGO]],#REF!,#REF!,_xlfn.XLOOKUP(Tabla15[[#This Row],[CODIGO]],Tabla20[CODIGO],Tabla20[nombre],"BUSCAR"))</f>
        <v>#REF!</v>
      </c>
      <c r="F716" s="61" t="e">
        <f>_xlfn.XLOOKUP(Tabla15[[#This Row],[CODIGO]],#REF!,#REF!,_xlfn.XLOOKUP(Tabla15[[#This Row],[CODIGO]],Tabla20[CODIGO],Tabla20[cargo],"BUSCAR"))</f>
        <v>#REF!</v>
      </c>
      <c r="G716" s="110" t="e">
        <f>_xlfn.XLOOKUP(Tabla15[[#This Row],[cedula]],#REF!,#REF!,"X")</f>
        <v>#REF!</v>
      </c>
      <c r="H716" s="61" t="str">
        <f>_xlfn.XLOOKUP(Tabla15[[#This Row],[ctapresup]],TBLTIPO[cta],TBLTIPO[Tipo Empleado])</f>
        <v>FIJO</v>
      </c>
      <c r="I716" s="92" t="str">
        <f>_xlfn.XLOOKUP(Tabla15[[#This Row],[cedula]],TCARRERA[CEDULA],TCARRERA[CATEGORIA DEL SERVIDOR],0)</f>
        <v>CARRERA ADMINISTRATIVA</v>
      </c>
      <c r="J7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6" s="61" t="str">
        <f>IF(ISTEXT(Tabla15[[#This Row],[CARRERA]]),Tabla15[[#This Row],[CARRERA]],Tabla15[[#This Row],[STATUS_01]])</f>
        <v>CARRERA ADMINISTRATIVA</v>
      </c>
      <c r="L716" s="78">
        <f>_xlfn.XLOOKUP(Tabla15[[#This Row],[CODIGO]],Tabla20[CODIGO],Tabla20[sbruto])</f>
        <v>75000</v>
      </c>
      <c r="M716" s="79">
        <f>_xlfn.XLOOKUP(Tabla15[[#This Row],[CODIGO]],Tabla20[CODIGO],Tabla20[Otros Descuentos])</f>
        <v>17613.66</v>
      </c>
      <c r="N716" s="78">
        <f>_xlfn.XLOOKUP(Tabla15[[#This Row],[CODIGO]],Tabla20[CODIGO],Tabla20[sneto])</f>
        <v>46959.95</v>
      </c>
      <c r="O716" s="78" t="str">
        <f>_xlfn.XLOOKUP(Tabla15[[#This Row],[CODIGO]],Tabla20[CODIGO],Tabla20[PERIODO])</f>
        <v>08-2023</v>
      </c>
      <c r="P716" s="41">
        <f>Tabla15[[#This Row],[sbruto]]-SUM(Tabla15[[#This Row],[ISR]:[AFP]])-Tabla15[[#This Row],[SNETO]]</f>
        <v>10426.39</v>
      </c>
      <c r="Q716" s="41">
        <f>_xlfn.XLOOKUP(Tabla15[[#This Row],[CODIGO]],Tabla20[CODIGO],Tabla20[ADP])</f>
        <v>0</v>
      </c>
      <c r="R716" s="61" t="str">
        <f>_xlfn.XLOOKUP(Tabla15[[#This Row],[cedula]],EMPXSEXO[NODOC],EMPXSEXO[GENERO])</f>
        <v>M</v>
      </c>
      <c r="S716" s="61" t="e">
        <f>_xlfn.XLOOKUP(Tabla15[[#This Row],[nomdepto2]],Tabla21[LUGAR],Tabla21[CODLUGAR])</f>
        <v>#REF!</v>
      </c>
      <c r="T716">
        <v>548</v>
      </c>
    </row>
    <row r="717" spans="1:20">
      <c r="A717" s="61" t="s">
        <v>2463</v>
      </c>
      <c r="B717" s="61" t="s">
        <v>1282</v>
      </c>
      <c r="C717" s="61" t="s">
        <v>2497</v>
      </c>
      <c r="D717" s="61" t="str">
        <f>Tabla15[[#This Row],[cedula]]&amp;Tabla15[[#This Row],[prog]]&amp;LEFT(Tabla15[[#This Row],[TIPO]],3)</f>
        <v>0010301960013FIJ</v>
      </c>
      <c r="E717" s="61" t="e">
        <f>_xlfn.XLOOKUP(Tabla15[[#This Row],[CODIGO]],#REF!,#REF!,_xlfn.XLOOKUP(Tabla15[[#This Row],[CODIGO]],Tabla20[CODIGO],Tabla20[nombre],"BUSCAR"))</f>
        <v>#REF!</v>
      </c>
      <c r="F717" s="61" t="e">
        <f>_xlfn.XLOOKUP(Tabla15[[#This Row],[CODIGO]],#REF!,#REF!,_xlfn.XLOOKUP(Tabla15[[#This Row],[CODIGO]],Tabla20[CODIGO],Tabla20[cargo],"BUSCAR"))</f>
        <v>#REF!</v>
      </c>
      <c r="G717" s="110" t="e">
        <f>_xlfn.XLOOKUP(Tabla15[[#This Row],[cedula]],#REF!,#REF!,"X")</f>
        <v>#REF!</v>
      </c>
      <c r="H717" s="61" t="str">
        <f>_xlfn.XLOOKUP(Tabla15[[#This Row],[ctapresup]],TBLTIPO[cta],TBLTIPO[Tipo Empleado])</f>
        <v>FIJO</v>
      </c>
      <c r="I717" s="92" t="str">
        <f>_xlfn.XLOOKUP(Tabla15[[#This Row],[cedula]],TCARRERA[CEDULA],TCARRERA[CATEGORIA DEL SERVIDOR],0)</f>
        <v>CARRERA ADMINISTRATIVA</v>
      </c>
      <c r="J7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7" s="61" t="str">
        <f>IF(ISTEXT(Tabla15[[#This Row],[CARRERA]]),Tabla15[[#This Row],[CARRERA]],Tabla15[[#This Row],[STATUS_01]])</f>
        <v>CARRERA ADMINISTRATIVA</v>
      </c>
      <c r="L717" s="78">
        <f>_xlfn.XLOOKUP(Tabla15[[#This Row],[CODIGO]],Tabla20[CODIGO],Tabla20[sbruto])</f>
        <v>75000</v>
      </c>
      <c r="M717" s="82">
        <f>_xlfn.XLOOKUP(Tabla15[[#This Row],[CODIGO]],Tabla20[CODIGO],Tabla20[Otros Descuentos])</f>
        <v>22963.82</v>
      </c>
      <c r="N717" s="78">
        <f>_xlfn.XLOOKUP(Tabla15[[#This Row],[CODIGO]],Tabla20[CODIGO],Tabla20[sneto])</f>
        <v>32647.74</v>
      </c>
      <c r="O717" s="78" t="str">
        <f>_xlfn.XLOOKUP(Tabla15[[#This Row],[CODIGO]],Tabla20[CODIGO],Tabla20[PERIODO])</f>
        <v>08-2023</v>
      </c>
      <c r="P717" s="41">
        <f>Tabla15[[#This Row],[sbruto]]-SUM(Tabla15[[#This Row],[ISR]:[AFP]])-Tabla15[[#This Row],[SNETO]]</f>
        <v>19388.440000000002</v>
      </c>
      <c r="Q717" s="41">
        <f>_xlfn.XLOOKUP(Tabla15[[#This Row],[CODIGO]],Tabla20[CODIGO],Tabla20[ADP])</f>
        <v>0</v>
      </c>
      <c r="R717" s="61" t="str">
        <f>_xlfn.XLOOKUP(Tabla15[[#This Row],[cedula]],EMPXSEXO[NODOC],EMPXSEXO[GENERO])</f>
        <v>M</v>
      </c>
      <c r="S717" s="61" t="e">
        <f>_xlfn.XLOOKUP(Tabla15[[#This Row],[nomdepto2]],Tabla21[LUGAR],Tabla21[CODLUGAR])</f>
        <v>#REF!</v>
      </c>
      <c r="T717">
        <v>615</v>
      </c>
    </row>
    <row r="718" spans="1:20">
      <c r="A718" s="61" t="s">
        <v>2463</v>
      </c>
      <c r="B718" s="61" t="s">
        <v>2155</v>
      </c>
      <c r="C718" s="61" t="s">
        <v>2497</v>
      </c>
      <c r="D718" s="61" t="str">
        <f>Tabla15[[#This Row],[cedula]]&amp;Tabla15[[#This Row],[prog]]&amp;LEFT(Tabla15[[#This Row],[TIPO]],3)</f>
        <v>0010881012813FIJ</v>
      </c>
      <c r="E718" s="61" t="e">
        <f>_xlfn.XLOOKUP(Tabla15[[#This Row],[CODIGO]],#REF!,#REF!,_xlfn.XLOOKUP(Tabla15[[#This Row],[CODIGO]],Tabla20[CODIGO],Tabla20[nombre],"BUSCAR"))</f>
        <v>#REF!</v>
      </c>
      <c r="F718" s="61" t="e">
        <f>_xlfn.XLOOKUP(Tabla15[[#This Row],[CODIGO]],#REF!,#REF!,_xlfn.XLOOKUP(Tabla15[[#This Row],[CODIGO]],Tabla20[CODIGO],Tabla20[cargo],"BUSCAR"))</f>
        <v>#REF!</v>
      </c>
      <c r="G718" s="110" t="e">
        <f>_xlfn.XLOOKUP(Tabla15[[#This Row],[cedula]],#REF!,#REF!,"X")</f>
        <v>#REF!</v>
      </c>
      <c r="H718" s="61" t="str">
        <f>_xlfn.XLOOKUP(Tabla15[[#This Row],[ctapresup]],TBLTIPO[cta],TBLTIPO[Tipo Empleado])</f>
        <v>FIJO</v>
      </c>
      <c r="I718" s="92">
        <f>_xlfn.XLOOKUP(Tabla15[[#This Row],[cedula]],TCARRERA[CEDULA],TCARRERA[CATEGORIA DEL SERVIDOR],0)</f>
        <v>0</v>
      </c>
      <c r="J7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8" s="61" t="e">
        <f>IF(ISTEXT(Tabla15[[#This Row],[CARRERA]]),Tabla15[[#This Row],[CARRERA]],Tabla15[[#This Row],[STATUS_01]])</f>
        <v>#REF!</v>
      </c>
      <c r="L718" s="78">
        <f>_xlfn.XLOOKUP(Tabla15[[#This Row],[CODIGO]],Tabla20[CODIGO],Tabla20[sbruto])</f>
        <v>75000</v>
      </c>
      <c r="M718" s="82">
        <f>_xlfn.XLOOKUP(Tabla15[[#This Row],[CODIGO]],Tabla20[CODIGO],Tabla20[Otros Descuentos])</f>
        <v>25</v>
      </c>
      <c r="N718" s="78">
        <f>_xlfn.XLOOKUP(Tabla15[[#This Row],[CODIGO]],Tabla20[CODIGO],Tabla20[sneto])</f>
        <v>64233.120000000003</v>
      </c>
      <c r="O718" s="78" t="str">
        <f>_xlfn.XLOOKUP(Tabla15[[#This Row],[CODIGO]],Tabla20[CODIGO],Tabla20[PERIODO])</f>
        <v>08-2023</v>
      </c>
      <c r="P718" s="41">
        <f>Tabla15[[#This Row],[sbruto]]-SUM(Tabla15[[#This Row],[ISR]:[AFP]])-Tabla15[[#This Row],[SNETO]]</f>
        <v>10741.879999999997</v>
      </c>
      <c r="Q718" s="41">
        <f>_xlfn.XLOOKUP(Tabla15[[#This Row],[CODIGO]],Tabla20[CODIGO],Tabla20[ADP])</f>
        <v>0</v>
      </c>
      <c r="R718" s="61" t="str">
        <f>_xlfn.XLOOKUP(Tabla15[[#This Row],[cedula]],EMPXSEXO[NODOC],EMPXSEXO[GENERO])</f>
        <v>F</v>
      </c>
      <c r="S718" s="61" t="e">
        <f>_xlfn.XLOOKUP(Tabla15[[#This Row],[nomdepto2]],Tabla21[LUGAR],Tabla21[CODLUGAR])</f>
        <v>#REF!</v>
      </c>
      <c r="T718">
        <v>743</v>
      </c>
    </row>
    <row r="719" spans="1:20">
      <c r="A719" s="61" t="s">
        <v>2463</v>
      </c>
      <c r="B719" s="61" t="s">
        <v>1320</v>
      </c>
      <c r="C719" s="61" t="s">
        <v>2497</v>
      </c>
      <c r="D719" s="61" t="str">
        <f>Tabla15[[#This Row],[cedula]]&amp;Tabla15[[#This Row],[prog]]&amp;LEFT(Tabla15[[#This Row],[TIPO]],3)</f>
        <v>0010155005113FIJ</v>
      </c>
      <c r="E719" s="61" t="e">
        <f>_xlfn.XLOOKUP(Tabla15[[#This Row],[CODIGO]],#REF!,#REF!,_xlfn.XLOOKUP(Tabla15[[#This Row],[CODIGO]],Tabla20[CODIGO],Tabla20[nombre],"BUSCAR"))</f>
        <v>#REF!</v>
      </c>
      <c r="F719" s="61" t="e">
        <f>_xlfn.XLOOKUP(Tabla15[[#This Row],[CODIGO]],#REF!,#REF!,_xlfn.XLOOKUP(Tabla15[[#This Row],[CODIGO]],Tabla20[CODIGO],Tabla20[cargo],"BUSCAR"))</f>
        <v>#REF!</v>
      </c>
      <c r="G719" s="110" t="e">
        <f>_xlfn.XLOOKUP(Tabla15[[#This Row],[cedula]],#REF!,#REF!,"X")</f>
        <v>#REF!</v>
      </c>
      <c r="H719" s="61" t="str">
        <f>_xlfn.XLOOKUP(Tabla15[[#This Row],[ctapresup]],TBLTIPO[cta],TBLTIPO[Tipo Empleado])</f>
        <v>FIJO</v>
      </c>
      <c r="I719" s="92" t="str">
        <f>_xlfn.XLOOKUP(Tabla15[[#This Row],[cedula]],TCARRERA[CEDULA],TCARRERA[CATEGORIA DEL SERVIDOR],0)</f>
        <v>CARRERA ADMINISTRATIVA</v>
      </c>
      <c r="J71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19" s="61" t="str">
        <f>IF(ISTEXT(Tabla15[[#This Row],[CARRERA]]),Tabla15[[#This Row],[CARRERA]],Tabla15[[#This Row],[STATUS_01]])</f>
        <v>CARRERA ADMINISTRATIVA</v>
      </c>
      <c r="L719" s="78">
        <f>_xlfn.XLOOKUP(Tabla15[[#This Row],[CODIGO]],Tabla20[CODIGO],Tabla20[sbruto])</f>
        <v>75000</v>
      </c>
      <c r="M719" s="81">
        <f>_xlfn.XLOOKUP(Tabla15[[#This Row],[CODIGO]],Tabla20[CODIGO],Tabla20[Otros Descuentos])</f>
        <v>5815.9</v>
      </c>
      <c r="N719" s="81">
        <f>_xlfn.XLOOKUP(Tabla15[[#This Row],[CODIGO]],Tabla20[CODIGO],Tabla20[sneto])</f>
        <v>59073.2</v>
      </c>
      <c r="O719" s="81" t="str">
        <f>_xlfn.XLOOKUP(Tabla15[[#This Row],[CODIGO]],Tabla20[CODIGO],Tabla20[PERIODO])</f>
        <v>08-2023</v>
      </c>
      <c r="P719" s="41">
        <f>Tabla15[[#This Row],[sbruto]]-SUM(Tabla15[[#This Row],[ISR]:[AFP]])-Tabla15[[#This Row],[SNETO]]</f>
        <v>10110.900000000001</v>
      </c>
      <c r="Q719" s="41">
        <f>_xlfn.XLOOKUP(Tabla15[[#This Row],[CODIGO]],Tabla20[CODIGO],Tabla20[ADP])</f>
        <v>0</v>
      </c>
      <c r="R719" s="61" t="str">
        <f>_xlfn.XLOOKUP(Tabla15[[#This Row],[cedula]],EMPXSEXO[NODOC],EMPXSEXO[GENERO])</f>
        <v>M</v>
      </c>
      <c r="S719" s="61" t="e">
        <f>_xlfn.XLOOKUP(Tabla15[[#This Row],[nomdepto2]],Tabla21[LUGAR],Tabla21[CODLUGAR])</f>
        <v>#REF!</v>
      </c>
      <c r="T719">
        <v>771</v>
      </c>
    </row>
    <row r="720" spans="1:20" hidden="1">
      <c r="A720" s="61" t="s">
        <v>2462</v>
      </c>
      <c r="B720" s="61" t="s">
        <v>2615</v>
      </c>
      <c r="C720" s="61" t="s">
        <v>2493</v>
      </c>
      <c r="D720" s="61" t="str">
        <f>Tabla15[[#This Row],[cedula]]&amp;Tabla15[[#This Row],[prog]]&amp;LEFT(Tabla15[[#This Row],[TIPO]],3)</f>
        <v>0011568925901TEM</v>
      </c>
      <c r="E720" s="61" t="e">
        <f>_xlfn.XLOOKUP(Tabla15[[#This Row],[CODIGO]],#REF!,#REF!,_xlfn.XLOOKUP(Tabla15[[#This Row],[CODIGO]],Tabla20[CODIGO],Tabla20[nombre],"BUSCAR"))</f>
        <v>#REF!</v>
      </c>
      <c r="F720" s="61" t="e">
        <f>_xlfn.XLOOKUP(Tabla15[[#This Row],[CODIGO]],#REF!,#REF!,_xlfn.XLOOKUP(Tabla15[[#This Row],[CODIGO]],Tabla20[CODIGO],Tabla20[cargo],"BUSCAR"))</f>
        <v>#REF!</v>
      </c>
      <c r="G720" s="110" t="e">
        <f>_xlfn.XLOOKUP(Tabla15[[#This Row],[cedula]],#REF!,#REF!,"X")</f>
        <v>#REF!</v>
      </c>
      <c r="H720" s="61" t="str">
        <f>_xlfn.XLOOKUP(Tabla15[[#This Row],[ctapresup]],TBLTIPO[cta],TBLTIPO[Tipo Empleado])</f>
        <v>TEMPORALES</v>
      </c>
      <c r="I720" s="92">
        <f>_xlfn.XLOOKUP(Tabla15[[#This Row],[cedula]],TCARRERA[CEDULA],TCARRERA[CATEGORIA DEL SERVIDOR],0)</f>
        <v>0</v>
      </c>
      <c r="J7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0" s="61" t="e">
        <f>IF(ISTEXT(Tabla15[[#This Row],[CARRERA]]),Tabla15[[#This Row],[CARRERA]],Tabla15[[#This Row],[STATUS_01]])</f>
        <v>#REF!</v>
      </c>
      <c r="L720" s="78">
        <f>_xlfn.XLOOKUP(Tabla15[[#This Row],[CODIGO]],Tabla20[CODIGO],Tabla20[sbruto])</f>
        <v>70000</v>
      </c>
      <c r="M720" s="82">
        <f>_xlfn.XLOOKUP(Tabla15[[#This Row],[CODIGO]],Tabla20[CODIGO],Tabla20[Otros Descuentos])</f>
        <v>25</v>
      </c>
      <c r="N720" s="78">
        <f>_xlfn.XLOOKUP(Tabla15[[#This Row],[CODIGO]],Tabla20[CODIGO],Tabla20[sneto])</f>
        <v>60469.52</v>
      </c>
      <c r="O720" s="78" t="str">
        <f>_xlfn.XLOOKUP(Tabla15[[#This Row],[CODIGO]],Tabla20[CODIGO],Tabla20[PERIODO])</f>
        <v>08-2023</v>
      </c>
      <c r="P720" s="41">
        <f>Tabla15[[#This Row],[sbruto]]-SUM(Tabla15[[#This Row],[ISR]:[AFP]])-Tabla15[[#This Row],[SNETO]]</f>
        <v>9505.4800000000032</v>
      </c>
      <c r="Q720" s="41">
        <f>_xlfn.XLOOKUP(Tabla15[[#This Row],[CODIGO]],Tabla20[CODIGO],Tabla20[ADP])</f>
        <v>0</v>
      </c>
      <c r="R720" s="61" t="str">
        <f>_xlfn.XLOOKUP(Tabla15[[#This Row],[cedula]],EMPXSEXO[NODOC],EMPXSEXO[GENERO])</f>
        <v>F</v>
      </c>
      <c r="S720" s="61" t="e">
        <f>_xlfn.XLOOKUP(Tabla15[[#This Row],[nomdepto2]],Tabla21[LUGAR],Tabla21[CODLUGAR])</f>
        <v>#REF!</v>
      </c>
      <c r="T720">
        <v>1070</v>
      </c>
    </row>
    <row r="721" spans="1:20">
      <c r="A721" s="61" t="s">
        <v>2463</v>
      </c>
      <c r="B721" s="61" t="s">
        <v>1322</v>
      </c>
      <c r="C721" s="61" t="s">
        <v>2497</v>
      </c>
      <c r="D721" s="61" t="str">
        <f>Tabla15[[#This Row],[cedula]]&amp;Tabla15[[#This Row],[prog]]&amp;LEFT(Tabla15[[#This Row],[TIPO]],3)</f>
        <v>0010163762713FIJ</v>
      </c>
      <c r="E721" s="61" t="e">
        <f>_xlfn.XLOOKUP(Tabla15[[#This Row],[CODIGO]],#REF!,#REF!,_xlfn.XLOOKUP(Tabla15[[#This Row],[CODIGO]],Tabla20[CODIGO],Tabla20[nombre],"BUSCAR"))</f>
        <v>#REF!</v>
      </c>
      <c r="F721" s="61" t="e">
        <f>_xlfn.XLOOKUP(Tabla15[[#This Row],[CODIGO]],#REF!,#REF!,_xlfn.XLOOKUP(Tabla15[[#This Row],[CODIGO]],Tabla20[CODIGO],Tabla20[cargo],"BUSCAR"))</f>
        <v>#REF!</v>
      </c>
      <c r="G721" s="110" t="e">
        <f>_xlfn.XLOOKUP(Tabla15[[#This Row],[cedula]],#REF!,#REF!,"X")</f>
        <v>#REF!</v>
      </c>
      <c r="H721" s="61" t="str">
        <f>_xlfn.XLOOKUP(Tabla15[[#This Row],[ctapresup]],TBLTIPO[cta],TBLTIPO[Tipo Empleado])</f>
        <v>FIJO</v>
      </c>
      <c r="I721" s="92" t="str">
        <f>_xlfn.XLOOKUP(Tabla15[[#This Row],[cedula]],TCARRERA[CEDULA],TCARRERA[CATEGORIA DEL SERVIDOR],0)</f>
        <v>CARRERA ADMINISTRATIVA</v>
      </c>
      <c r="J72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1" s="61" t="str">
        <f>IF(ISTEXT(Tabla15[[#This Row],[CARRERA]]),Tabla15[[#This Row],[CARRERA]],Tabla15[[#This Row],[STATUS_01]])</f>
        <v>CARRERA ADMINISTRATIVA</v>
      </c>
      <c r="L721" s="78">
        <f>_xlfn.XLOOKUP(Tabla15[[#This Row],[CODIGO]],Tabla20[CODIGO],Tabla20[sbruto])</f>
        <v>70000</v>
      </c>
      <c r="M721" s="82">
        <f>_xlfn.XLOOKUP(Tabla15[[#This Row],[CODIGO]],Tabla20[CODIGO],Tabla20[Otros Descuentos])</f>
        <v>31513.69</v>
      </c>
      <c r="N721" s="78">
        <f>_xlfn.XLOOKUP(Tabla15[[#This Row],[CODIGO]],Tabla20[CODIGO],Tabla20[sneto])</f>
        <v>28980.83</v>
      </c>
      <c r="O721" s="78" t="str">
        <f>_xlfn.XLOOKUP(Tabla15[[#This Row],[CODIGO]],Tabla20[CODIGO],Tabla20[PERIODO])</f>
        <v>08-2023</v>
      </c>
      <c r="P721" s="41">
        <f>Tabla15[[#This Row],[sbruto]]-SUM(Tabla15[[#This Row],[ISR]:[AFP]])-Tabla15[[#This Row],[SNETO]]</f>
        <v>9505.4799999999959</v>
      </c>
      <c r="Q721" s="41">
        <f>_xlfn.XLOOKUP(Tabla15[[#This Row],[CODIGO]],Tabla20[CODIGO],Tabla20[ADP])</f>
        <v>0</v>
      </c>
      <c r="R721" s="61" t="str">
        <f>_xlfn.XLOOKUP(Tabla15[[#This Row],[cedula]],EMPXSEXO[NODOC],EMPXSEXO[GENERO])</f>
        <v>M</v>
      </c>
      <c r="S721" s="61" t="e">
        <f>_xlfn.XLOOKUP(Tabla15[[#This Row],[nomdepto2]],Tabla21[LUGAR],Tabla21[CODLUGAR])</f>
        <v>#REF!</v>
      </c>
      <c r="T721">
        <v>787</v>
      </c>
    </row>
    <row r="722" spans="1:20">
      <c r="A722" s="61" t="s">
        <v>2463</v>
      </c>
      <c r="B722" s="61" t="s">
        <v>2174</v>
      </c>
      <c r="C722" s="61" t="s">
        <v>2497</v>
      </c>
      <c r="D722" s="61" t="str">
        <f>Tabla15[[#This Row],[cedula]]&amp;Tabla15[[#This Row],[prog]]&amp;LEFT(Tabla15[[#This Row],[TIPO]],3)</f>
        <v>0011104415213FIJ</v>
      </c>
      <c r="E722" s="61" t="e">
        <f>_xlfn.XLOOKUP(Tabla15[[#This Row],[CODIGO]],#REF!,#REF!,_xlfn.XLOOKUP(Tabla15[[#This Row],[CODIGO]],Tabla20[CODIGO],Tabla20[nombre],"BUSCAR"))</f>
        <v>#REF!</v>
      </c>
      <c r="F722" s="61" t="e">
        <f>_xlfn.XLOOKUP(Tabla15[[#This Row],[CODIGO]],#REF!,#REF!,_xlfn.XLOOKUP(Tabla15[[#This Row],[CODIGO]],Tabla20[CODIGO],Tabla20[cargo],"BUSCAR"))</f>
        <v>#REF!</v>
      </c>
      <c r="G722" s="110" t="e">
        <f>_xlfn.XLOOKUP(Tabla15[[#This Row],[cedula]],#REF!,#REF!,"X")</f>
        <v>#REF!</v>
      </c>
      <c r="H722" s="61" t="str">
        <f>_xlfn.XLOOKUP(Tabla15[[#This Row],[ctapresup]],TBLTIPO[cta],TBLTIPO[Tipo Empleado])</f>
        <v>FIJO</v>
      </c>
      <c r="I722" s="92">
        <f>_xlfn.XLOOKUP(Tabla15[[#This Row],[cedula]],TCARRERA[CEDULA],TCARRERA[CATEGORIA DEL SERVIDOR],0)</f>
        <v>0</v>
      </c>
      <c r="J72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2" s="61" t="e">
        <f>IF(ISTEXT(Tabla15[[#This Row],[CARRERA]]),Tabla15[[#This Row],[CARRERA]],Tabla15[[#This Row],[STATUS_01]])</f>
        <v>#REF!</v>
      </c>
      <c r="L722" s="78">
        <f>_xlfn.XLOOKUP(Tabla15[[#This Row],[CODIGO]],Tabla20[CODIGO],Tabla20[sbruto])</f>
        <v>65000</v>
      </c>
      <c r="M722" s="80">
        <f>_xlfn.XLOOKUP(Tabla15[[#This Row],[CODIGO]],Tabla20[CODIGO],Tabla20[Otros Descuentos])</f>
        <v>2521</v>
      </c>
      <c r="N722" s="78">
        <f>_xlfn.XLOOKUP(Tabla15[[#This Row],[CODIGO]],Tabla20[CODIGO],Tabla20[sneto])</f>
        <v>54209.919999999998</v>
      </c>
      <c r="O722" s="78" t="str">
        <f>_xlfn.XLOOKUP(Tabla15[[#This Row],[CODIGO]],Tabla20[CODIGO],Tabla20[PERIODO])</f>
        <v>08-2023</v>
      </c>
      <c r="P722" s="41">
        <f>Tabla15[[#This Row],[sbruto]]-SUM(Tabla15[[#This Row],[ISR]:[AFP]])-Tabla15[[#This Row],[SNETO]]</f>
        <v>8269.0800000000017</v>
      </c>
      <c r="Q722" s="41">
        <f>_xlfn.XLOOKUP(Tabla15[[#This Row],[CODIGO]],Tabla20[CODIGO],Tabla20[ADP])</f>
        <v>0</v>
      </c>
      <c r="R722" s="61" t="str">
        <f>_xlfn.XLOOKUP(Tabla15[[#This Row],[cedula]],EMPXSEXO[NODOC],EMPXSEXO[GENERO])</f>
        <v>M</v>
      </c>
      <c r="S722" s="61" t="e">
        <f>_xlfn.XLOOKUP(Tabla15[[#This Row],[nomdepto2]],Tabla21[LUGAR],Tabla21[CODLUGAR])</f>
        <v>#REF!</v>
      </c>
      <c r="T722">
        <v>779</v>
      </c>
    </row>
    <row r="723" spans="1:20">
      <c r="A723" s="61" t="s">
        <v>2463</v>
      </c>
      <c r="B723" s="61" t="s">
        <v>1285</v>
      </c>
      <c r="C723" s="61" t="s">
        <v>2497</v>
      </c>
      <c r="D723" s="61" t="str">
        <f>Tabla15[[#This Row],[cedula]]&amp;Tabla15[[#This Row],[prog]]&amp;LEFT(Tabla15[[#This Row],[TIPO]],3)</f>
        <v>0010382788713FIJ</v>
      </c>
      <c r="E723" s="61" t="e">
        <f>_xlfn.XLOOKUP(Tabla15[[#This Row],[CODIGO]],#REF!,#REF!,_xlfn.XLOOKUP(Tabla15[[#This Row],[CODIGO]],Tabla20[CODIGO],Tabla20[nombre],"BUSCAR"))</f>
        <v>#REF!</v>
      </c>
      <c r="F723" s="61" t="e">
        <f>_xlfn.XLOOKUP(Tabla15[[#This Row],[CODIGO]],#REF!,#REF!,_xlfn.XLOOKUP(Tabla15[[#This Row],[CODIGO]],Tabla20[CODIGO],Tabla20[cargo],"BUSCAR"))</f>
        <v>#REF!</v>
      </c>
      <c r="G723" s="110" t="e">
        <f>_xlfn.XLOOKUP(Tabla15[[#This Row],[cedula]],#REF!,#REF!,"X")</f>
        <v>#REF!</v>
      </c>
      <c r="H723" s="61" t="str">
        <f>_xlfn.XLOOKUP(Tabla15[[#This Row],[ctapresup]],TBLTIPO[cta],TBLTIPO[Tipo Empleado])</f>
        <v>FIJO</v>
      </c>
      <c r="I723" s="92" t="str">
        <f>_xlfn.XLOOKUP(Tabla15[[#This Row],[cedula]],TCARRERA[CEDULA],TCARRERA[CATEGORIA DEL SERVIDOR],0)</f>
        <v>CARRERA ADMINISTRATIVA</v>
      </c>
      <c r="J7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3" s="61" t="str">
        <f>IF(ISTEXT(Tabla15[[#This Row],[CARRERA]]),Tabla15[[#This Row],[CARRERA]],Tabla15[[#This Row],[STATUS_01]])</f>
        <v>CARRERA ADMINISTRATIVA</v>
      </c>
      <c r="L723" s="78">
        <f>_xlfn.XLOOKUP(Tabla15[[#This Row],[CODIGO]],Tabla20[CODIGO],Tabla20[sbruto])</f>
        <v>60000</v>
      </c>
      <c r="M723" s="82">
        <f>_xlfn.XLOOKUP(Tabla15[[#This Row],[CODIGO]],Tabla20[CODIGO],Tabla20[Otros Descuentos])</f>
        <v>33550.51</v>
      </c>
      <c r="N723" s="78">
        <f>_xlfn.XLOOKUP(Tabla15[[#This Row],[CODIGO]],Tabla20[CODIGO],Tabla20[sneto])</f>
        <v>19732.3</v>
      </c>
      <c r="O723" s="78" t="str">
        <f>_xlfn.XLOOKUP(Tabla15[[#This Row],[CODIGO]],Tabla20[CODIGO],Tabla20[PERIODO])</f>
        <v>08-2023</v>
      </c>
      <c r="P723" s="41">
        <f>Tabla15[[#This Row],[sbruto]]-SUM(Tabla15[[#This Row],[ISR]:[AFP]])-Tabla15[[#This Row],[SNETO]]</f>
        <v>6717.1900000000023</v>
      </c>
      <c r="Q723" s="41">
        <f>_xlfn.XLOOKUP(Tabla15[[#This Row],[CODIGO]],Tabla20[CODIGO],Tabla20[ADP])</f>
        <v>0</v>
      </c>
      <c r="R723" s="61" t="str">
        <f>_xlfn.XLOOKUP(Tabla15[[#This Row],[cedula]],EMPXSEXO[NODOC],EMPXSEXO[GENERO])</f>
        <v>F</v>
      </c>
      <c r="S723" s="61" t="e">
        <f>_xlfn.XLOOKUP(Tabla15[[#This Row],[nomdepto2]],Tabla21[LUGAR],Tabla21[CODLUGAR])</f>
        <v>#REF!</v>
      </c>
      <c r="T723">
        <v>629</v>
      </c>
    </row>
    <row r="724" spans="1:20">
      <c r="A724" s="61" t="s">
        <v>2463</v>
      </c>
      <c r="B724" s="61" t="s">
        <v>1290</v>
      </c>
      <c r="C724" s="61" t="s">
        <v>2497</v>
      </c>
      <c r="D724" s="61" t="str">
        <f>Tabla15[[#This Row],[cedula]]&amp;Tabla15[[#This Row],[prog]]&amp;LEFT(Tabla15[[#This Row],[TIPO]],3)</f>
        <v>0010106630613FIJ</v>
      </c>
      <c r="E724" s="61" t="e">
        <f>_xlfn.XLOOKUP(Tabla15[[#This Row],[CODIGO]],#REF!,#REF!,_xlfn.XLOOKUP(Tabla15[[#This Row],[CODIGO]],Tabla20[CODIGO],Tabla20[nombre],"BUSCAR"))</f>
        <v>#REF!</v>
      </c>
      <c r="F724" s="61" t="e">
        <f>_xlfn.XLOOKUP(Tabla15[[#This Row],[CODIGO]],#REF!,#REF!,_xlfn.XLOOKUP(Tabla15[[#This Row],[CODIGO]],Tabla20[CODIGO],Tabla20[cargo],"BUSCAR"))</f>
        <v>#REF!</v>
      </c>
      <c r="G724" s="110" t="e">
        <f>_xlfn.XLOOKUP(Tabla15[[#This Row],[cedula]],#REF!,#REF!,"X")</f>
        <v>#REF!</v>
      </c>
      <c r="H724" s="61" t="str">
        <f>_xlfn.XLOOKUP(Tabla15[[#This Row],[ctapresup]],TBLTIPO[cta],TBLTIPO[Tipo Empleado])</f>
        <v>FIJO</v>
      </c>
      <c r="I724" s="92" t="str">
        <f>_xlfn.XLOOKUP(Tabla15[[#This Row],[cedula]],TCARRERA[CEDULA],TCARRERA[CATEGORIA DEL SERVIDOR],0)</f>
        <v>CARRERA ADMINISTRATIVA</v>
      </c>
      <c r="J7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4" s="61" t="str">
        <f>IF(ISTEXT(Tabla15[[#This Row],[CARRERA]]),Tabla15[[#This Row],[CARRERA]],Tabla15[[#This Row],[STATUS_01]])</f>
        <v>CARRERA ADMINISTRATIVA</v>
      </c>
      <c r="L724" s="78">
        <f>_xlfn.XLOOKUP(Tabla15[[#This Row],[CODIGO]],Tabla20[CODIGO],Tabla20[sbruto])</f>
        <v>60000</v>
      </c>
      <c r="M724" s="82">
        <f>_xlfn.XLOOKUP(Tabla15[[#This Row],[CODIGO]],Tabla20[CODIGO],Tabla20[Otros Descuentos])</f>
        <v>375</v>
      </c>
      <c r="N724" s="78">
        <f>_xlfn.XLOOKUP(Tabla15[[#This Row],[CODIGO]],Tabla20[CODIGO],Tabla20[sneto])</f>
        <v>52592.32</v>
      </c>
      <c r="O724" s="78" t="str">
        <f>_xlfn.XLOOKUP(Tabla15[[#This Row],[CODIGO]],Tabla20[CODIGO],Tabla20[PERIODO])</f>
        <v>08-2023</v>
      </c>
      <c r="P724" s="41">
        <f>Tabla15[[#This Row],[sbruto]]-SUM(Tabla15[[#This Row],[ISR]:[AFP]])-Tabla15[[#This Row],[SNETO]]</f>
        <v>7032.68</v>
      </c>
      <c r="Q724" s="41">
        <f>_xlfn.XLOOKUP(Tabla15[[#This Row],[CODIGO]],Tabla20[CODIGO],Tabla20[ADP])</f>
        <v>0</v>
      </c>
      <c r="R724" s="61" t="str">
        <f>_xlfn.XLOOKUP(Tabla15[[#This Row],[cedula]],EMPXSEXO[NODOC],EMPXSEXO[GENERO])</f>
        <v>F</v>
      </c>
      <c r="S724" s="61" t="e">
        <f>_xlfn.XLOOKUP(Tabla15[[#This Row],[nomdepto2]],Tabla21[LUGAR],Tabla21[CODLUGAR])</f>
        <v>#REF!</v>
      </c>
      <c r="T724">
        <v>692</v>
      </c>
    </row>
    <row r="725" spans="1:20">
      <c r="A725" s="61" t="s">
        <v>2463</v>
      </c>
      <c r="B725" s="61" t="s">
        <v>2105</v>
      </c>
      <c r="C725" s="61" t="s">
        <v>2497</v>
      </c>
      <c r="D725" s="61" t="str">
        <f>Tabla15[[#This Row],[cedula]]&amp;Tabla15[[#This Row],[prog]]&amp;LEFT(Tabla15[[#This Row],[TIPO]],3)</f>
        <v>0010653807713FIJ</v>
      </c>
      <c r="E725" s="61" t="e">
        <f>_xlfn.XLOOKUP(Tabla15[[#This Row],[CODIGO]],#REF!,#REF!,_xlfn.XLOOKUP(Tabla15[[#This Row],[CODIGO]],Tabla20[CODIGO],Tabla20[nombre],"BUSCAR"))</f>
        <v>#REF!</v>
      </c>
      <c r="F725" s="61" t="e">
        <f>_xlfn.XLOOKUP(Tabla15[[#This Row],[CODIGO]],#REF!,#REF!,_xlfn.XLOOKUP(Tabla15[[#This Row],[CODIGO]],Tabla20[CODIGO],Tabla20[cargo],"BUSCAR"))</f>
        <v>#REF!</v>
      </c>
      <c r="G725" s="110" t="e">
        <f>_xlfn.XLOOKUP(Tabla15[[#This Row],[cedula]],#REF!,#REF!,"X")</f>
        <v>#REF!</v>
      </c>
      <c r="H725" s="61" t="str">
        <f>_xlfn.XLOOKUP(Tabla15[[#This Row],[ctapresup]],TBLTIPO[cta],TBLTIPO[Tipo Empleado])</f>
        <v>FIJO</v>
      </c>
      <c r="I725" s="92">
        <f>_xlfn.XLOOKUP(Tabla15[[#This Row],[cedula]],TCARRERA[CEDULA],TCARRERA[CATEGORIA DEL SERVIDOR],0)</f>
        <v>0</v>
      </c>
      <c r="J7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5" s="61" t="e">
        <f>IF(ISTEXT(Tabla15[[#This Row],[CARRERA]]),Tabla15[[#This Row],[CARRERA]],Tabla15[[#This Row],[STATUS_01]])</f>
        <v>#REF!</v>
      </c>
      <c r="L725" s="78">
        <f>_xlfn.XLOOKUP(Tabla15[[#This Row],[CODIGO]],Tabla20[CODIGO],Tabla20[sbruto])</f>
        <v>55000</v>
      </c>
      <c r="M725" s="82">
        <f>_xlfn.XLOOKUP(Tabla15[[#This Row],[CODIGO]],Tabla20[CODIGO],Tabla20[Otros Descuentos])</f>
        <v>75</v>
      </c>
      <c r="N725" s="78">
        <f>_xlfn.XLOOKUP(Tabla15[[#This Row],[CODIGO]],Tabla20[CODIGO],Tabla20[sneto])</f>
        <v>49114.82</v>
      </c>
      <c r="O725" s="78" t="str">
        <f>_xlfn.XLOOKUP(Tabla15[[#This Row],[CODIGO]],Tabla20[CODIGO],Tabla20[PERIODO])</f>
        <v>08-2023</v>
      </c>
      <c r="P725" s="41">
        <f>Tabla15[[#This Row],[sbruto]]-SUM(Tabla15[[#This Row],[ISR]:[AFP]])-Tabla15[[#This Row],[SNETO]]</f>
        <v>5810.18</v>
      </c>
      <c r="Q725" s="41">
        <f>_xlfn.XLOOKUP(Tabla15[[#This Row],[CODIGO]],Tabla20[CODIGO],Tabla20[ADP])</f>
        <v>0</v>
      </c>
      <c r="R725" s="61" t="str">
        <f>_xlfn.XLOOKUP(Tabla15[[#This Row],[cedula]],EMPXSEXO[NODOC],EMPXSEXO[GENERO])</f>
        <v>F</v>
      </c>
      <c r="S725" s="61" t="e">
        <f>_xlfn.XLOOKUP(Tabla15[[#This Row],[nomdepto2]],Tabla21[LUGAR],Tabla21[CODLUGAR])</f>
        <v>#REF!</v>
      </c>
      <c r="T725">
        <v>659</v>
      </c>
    </row>
    <row r="726" spans="1:20">
      <c r="A726" s="61" t="s">
        <v>2463</v>
      </c>
      <c r="B726" s="61" t="s">
        <v>1304</v>
      </c>
      <c r="C726" s="61" t="s">
        <v>2497</v>
      </c>
      <c r="D726" s="61" t="str">
        <f>Tabla15[[#This Row],[cedula]]&amp;Tabla15[[#This Row],[prog]]&amp;LEFT(Tabla15[[#This Row],[TIPO]],3)</f>
        <v>0010527901213FIJ</v>
      </c>
      <c r="E726" s="61" t="e">
        <f>_xlfn.XLOOKUP(Tabla15[[#This Row],[CODIGO]],#REF!,#REF!,_xlfn.XLOOKUP(Tabla15[[#This Row],[CODIGO]],Tabla20[CODIGO],Tabla20[nombre],"BUSCAR"))</f>
        <v>#REF!</v>
      </c>
      <c r="F726" s="61" t="e">
        <f>_xlfn.XLOOKUP(Tabla15[[#This Row],[CODIGO]],#REF!,#REF!,_xlfn.XLOOKUP(Tabla15[[#This Row],[CODIGO]],Tabla20[CODIGO],Tabla20[cargo],"BUSCAR"))</f>
        <v>#REF!</v>
      </c>
      <c r="G726" s="110" t="e">
        <f>_xlfn.XLOOKUP(Tabla15[[#This Row],[cedula]],#REF!,#REF!,"X")</f>
        <v>#REF!</v>
      </c>
      <c r="H726" s="61" t="str">
        <f>_xlfn.XLOOKUP(Tabla15[[#This Row],[ctapresup]],TBLTIPO[cta],TBLTIPO[Tipo Empleado])</f>
        <v>FIJO</v>
      </c>
      <c r="I726" s="92" t="str">
        <f>_xlfn.XLOOKUP(Tabla15[[#This Row],[cedula]],TCARRERA[CEDULA],TCARRERA[CATEGORIA DEL SERVIDOR],0)</f>
        <v>CARRERA ADMINISTRATIVA</v>
      </c>
      <c r="J7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6" s="61" t="str">
        <f>IF(ISTEXT(Tabla15[[#This Row],[CARRERA]]),Tabla15[[#This Row],[CARRERA]],Tabla15[[#This Row],[STATUS_01]])</f>
        <v>CARRERA ADMINISTRATIVA</v>
      </c>
      <c r="L726" s="78">
        <f>_xlfn.XLOOKUP(Tabla15[[#This Row],[CODIGO]],Tabla20[CODIGO],Tabla20[sbruto])</f>
        <v>55000</v>
      </c>
      <c r="M726" s="82">
        <f>_xlfn.XLOOKUP(Tabla15[[#This Row],[CODIGO]],Tabla20[CODIGO],Tabla20[Otros Descuentos])</f>
        <v>11446.27</v>
      </c>
      <c r="N726" s="78">
        <f>_xlfn.XLOOKUP(Tabla15[[#This Row],[CODIGO]],Tabla20[CODIGO],Tabla20[sneto])</f>
        <v>37743.550000000003</v>
      </c>
      <c r="O726" s="78" t="str">
        <f>_xlfn.XLOOKUP(Tabla15[[#This Row],[CODIGO]],Tabla20[CODIGO],Tabla20[PERIODO])</f>
        <v>08-2023</v>
      </c>
      <c r="P726" s="41">
        <f>Tabla15[[#This Row],[sbruto]]-SUM(Tabla15[[#This Row],[ISR]:[AFP]])-Tabla15[[#This Row],[SNETO]]</f>
        <v>5772.2299999999932</v>
      </c>
      <c r="Q726" s="41">
        <f>_xlfn.XLOOKUP(Tabla15[[#This Row],[CODIGO]],Tabla20[CODIGO],Tabla20[ADP])</f>
        <v>37.950000000000003</v>
      </c>
      <c r="R726" s="61" t="str">
        <f>_xlfn.XLOOKUP(Tabla15[[#This Row],[cedula]],EMPXSEXO[NODOC],EMPXSEXO[GENERO])</f>
        <v>F</v>
      </c>
      <c r="S726" s="61" t="e">
        <f>_xlfn.XLOOKUP(Tabla15[[#This Row],[nomdepto2]],Tabla21[LUGAR],Tabla21[CODLUGAR])</f>
        <v>#REF!</v>
      </c>
      <c r="T726">
        <v>727</v>
      </c>
    </row>
    <row r="727" spans="1:20">
      <c r="A727" s="61" t="s">
        <v>2463</v>
      </c>
      <c r="B727" s="61" t="s">
        <v>1321</v>
      </c>
      <c r="C727" s="61" t="s">
        <v>2497</v>
      </c>
      <c r="D727" s="61" t="str">
        <f>Tabla15[[#This Row],[cedula]]&amp;Tabla15[[#This Row],[prog]]&amp;LEFT(Tabla15[[#This Row],[TIPO]],3)</f>
        <v>0010249035613FIJ</v>
      </c>
      <c r="E727" s="61" t="e">
        <f>_xlfn.XLOOKUP(Tabla15[[#This Row],[CODIGO]],#REF!,#REF!,_xlfn.XLOOKUP(Tabla15[[#This Row],[CODIGO]],Tabla20[CODIGO],Tabla20[nombre],"BUSCAR"))</f>
        <v>#REF!</v>
      </c>
      <c r="F727" s="61" t="e">
        <f>_xlfn.XLOOKUP(Tabla15[[#This Row],[CODIGO]],#REF!,#REF!,_xlfn.XLOOKUP(Tabla15[[#This Row],[CODIGO]],Tabla20[CODIGO],Tabla20[cargo],"BUSCAR"))</f>
        <v>#REF!</v>
      </c>
      <c r="G727" s="110" t="e">
        <f>_xlfn.XLOOKUP(Tabla15[[#This Row],[cedula]],#REF!,#REF!,"X")</f>
        <v>#REF!</v>
      </c>
      <c r="H727" s="61" t="str">
        <f>_xlfn.XLOOKUP(Tabla15[[#This Row],[ctapresup]],TBLTIPO[cta],TBLTIPO[Tipo Empleado])</f>
        <v>FIJO</v>
      </c>
      <c r="I727" s="92" t="str">
        <f>_xlfn.XLOOKUP(Tabla15[[#This Row],[cedula]],TCARRERA[CEDULA],TCARRERA[CATEGORIA DEL SERVIDOR],0)</f>
        <v>CARRERA ADMINISTRATIVA</v>
      </c>
      <c r="J7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7" s="61" t="str">
        <f>IF(ISTEXT(Tabla15[[#This Row],[CARRERA]]),Tabla15[[#This Row],[CARRERA]],Tabla15[[#This Row],[STATUS_01]])</f>
        <v>CARRERA ADMINISTRATIVA</v>
      </c>
      <c r="L727" s="78">
        <f>_xlfn.XLOOKUP(Tabla15[[#This Row],[CODIGO]],Tabla20[CODIGO],Tabla20[sbruto])</f>
        <v>55000</v>
      </c>
      <c r="M727" s="81">
        <f>_xlfn.XLOOKUP(Tabla15[[#This Row],[CODIGO]],Tabla20[CODIGO],Tabla20[Otros Descuentos])</f>
        <v>38018.300000000003</v>
      </c>
      <c r="N727" s="78">
        <f>_xlfn.XLOOKUP(Tabla15[[#This Row],[CODIGO]],Tabla20[CODIGO],Tabla20[sneto])</f>
        <v>11171.52</v>
      </c>
      <c r="O727" s="78" t="str">
        <f>_xlfn.XLOOKUP(Tabla15[[#This Row],[CODIGO]],Tabla20[CODIGO],Tabla20[PERIODO])</f>
        <v>08-2023</v>
      </c>
      <c r="P727" s="41">
        <f>Tabla15[[#This Row],[sbruto]]-SUM(Tabla15[[#This Row],[ISR]:[AFP]])-Tabla15[[#This Row],[SNETO]]</f>
        <v>5810.179999999993</v>
      </c>
      <c r="Q727" s="41">
        <f>_xlfn.XLOOKUP(Tabla15[[#This Row],[CODIGO]],Tabla20[CODIGO],Tabla20[ADP])</f>
        <v>0</v>
      </c>
      <c r="R727" s="61" t="str">
        <f>_xlfn.XLOOKUP(Tabla15[[#This Row],[cedula]],EMPXSEXO[NODOC],EMPXSEXO[GENERO])</f>
        <v>M</v>
      </c>
      <c r="S727" s="61" t="e">
        <f>_xlfn.XLOOKUP(Tabla15[[#This Row],[nomdepto2]],Tabla21[LUGAR],Tabla21[CODLUGAR])</f>
        <v>#REF!</v>
      </c>
      <c r="T727">
        <v>778</v>
      </c>
    </row>
    <row r="728" spans="1:20">
      <c r="A728" s="61" t="s">
        <v>2463</v>
      </c>
      <c r="B728" s="61" t="s">
        <v>3011</v>
      </c>
      <c r="C728" s="61" t="s">
        <v>2497</v>
      </c>
      <c r="D728" s="61" t="str">
        <f>Tabla15[[#This Row],[cedula]]&amp;Tabla15[[#This Row],[prog]]&amp;LEFT(Tabla15[[#This Row],[TIPO]],3)</f>
        <v>0010909895413FIJ</v>
      </c>
      <c r="E728" s="61" t="e">
        <f>_xlfn.XLOOKUP(Tabla15[[#This Row],[CODIGO]],#REF!,#REF!,_xlfn.XLOOKUP(Tabla15[[#This Row],[CODIGO]],Tabla20[CODIGO],Tabla20[nombre],"BUSCAR"))</f>
        <v>#REF!</v>
      </c>
      <c r="F728" s="61" t="e">
        <f>_xlfn.XLOOKUP(Tabla15[[#This Row],[CODIGO]],#REF!,#REF!,_xlfn.XLOOKUP(Tabla15[[#This Row],[CODIGO]],Tabla20[CODIGO],Tabla20[cargo],"BUSCAR"))</f>
        <v>#REF!</v>
      </c>
      <c r="G728" s="110" t="e">
        <f>_xlfn.XLOOKUP(Tabla15[[#This Row],[cedula]],#REF!,#REF!,"X")</f>
        <v>#REF!</v>
      </c>
      <c r="H728" s="61" t="str">
        <f>_xlfn.XLOOKUP(Tabla15[[#This Row],[ctapresup]],TBLTIPO[cta],TBLTIPO[Tipo Empleado])</f>
        <v>FIJO</v>
      </c>
      <c r="I728" s="92">
        <f>_xlfn.XLOOKUP(Tabla15[[#This Row],[cedula]],TCARRERA[CEDULA],TCARRERA[CATEGORIA DEL SERVIDOR],0)</f>
        <v>0</v>
      </c>
      <c r="J7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8" s="61" t="e">
        <f>IF(ISTEXT(Tabla15[[#This Row],[CARRERA]]),Tabla15[[#This Row],[CARRERA]],Tabla15[[#This Row],[STATUS_01]])</f>
        <v>#REF!</v>
      </c>
      <c r="L728" s="78">
        <f>_xlfn.XLOOKUP(Tabla15[[#This Row],[CODIGO]],Tabla20[CODIGO],Tabla20[sbruto])</f>
        <v>55000</v>
      </c>
      <c r="M728" s="82">
        <f>_xlfn.XLOOKUP(Tabla15[[#This Row],[CODIGO]],Tabla20[CODIGO],Tabla20[Otros Descuentos])</f>
        <v>25</v>
      </c>
      <c r="N728" s="78">
        <f>_xlfn.XLOOKUP(Tabla15[[#This Row],[CODIGO]],Tabla20[CODIGO],Tabla20[sneto])</f>
        <v>49164.82</v>
      </c>
      <c r="O728" s="78" t="str">
        <f>_xlfn.XLOOKUP(Tabla15[[#This Row],[CODIGO]],Tabla20[CODIGO],Tabla20[PERIODO])</f>
        <v>08-2023</v>
      </c>
      <c r="P728" s="41">
        <f>Tabla15[[#This Row],[sbruto]]-SUM(Tabla15[[#This Row],[ISR]:[AFP]])-Tabla15[[#This Row],[SNETO]]</f>
        <v>5810.18</v>
      </c>
      <c r="Q728" s="41">
        <f>_xlfn.XLOOKUP(Tabla15[[#This Row],[CODIGO]],Tabla20[CODIGO],Tabla20[ADP])</f>
        <v>0</v>
      </c>
      <c r="R728" s="61" t="str">
        <f>_xlfn.XLOOKUP(Tabla15[[#This Row],[cedula]],EMPXSEXO[NODOC],EMPXSEXO[GENERO])</f>
        <v>F</v>
      </c>
      <c r="S728" s="61" t="e">
        <f>_xlfn.XLOOKUP(Tabla15[[#This Row],[nomdepto2]],Tabla21[LUGAR],Tabla21[CODLUGAR])</f>
        <v>#REF!</v>
      </c>
      <c r="T728">
        <v>801</v>
      </c>
    </row>
    <row r="729" spans="1:20">
      <c r="A729" s="61" t="s">
        <v>2463</v>
      </c>
      <c r="B729" s="61" t="s">
        <v>2073</v>
      </c>
      <c r="C729" s="61" t="s">
        <v>2497</v>
      </c>
      <c r="D729" s="61" t="str">
        <f>Tabla15[[#This Row],[cedula]]&amp;Tabla15[[#This Row],[prog]]&amp;LEFT(Tabla15[[#This Row],[TIPO]],3)</f>
        <v>0010959355813FIJ</v>
      </c>
      <c r="E729" s="61" t="e">
        <f>_xlfn.XLOOKUP(Tabla15[[#This Row],[CODIGO]],#REF!,#REF!,_xlfn.XLOOKUP(Tabla15[[#This Row],[CODIGO]],Tabla20[CODIGO],Tabla20[nombre],"BUSCAR"))</f>
        <v>#REF!</v>
      </c>
      <c r="F729" s="61" t="e">
        <f>_xlfn.XLOOKUP(Tabla15[[#This Row],[CODIGO]],#REF!,#REF!,_xlfn.XLOOKUP(Tabla15[[#This Row],[CODIGO]],Tabla20[CODIGO],Tabla20[cargo],"BUSCAR"))</f>
        <v>#REF!</v>
      </c>
      <c r="G729" s="110" t="e">
        <f>_xlfn.XLOOKUP(Tabla15[[#This Row],[cedula]],#REF!,#REF!,"X")</f>
        <v>#REF!</v>
      </c>
      <c r="H729" s="61" t="str">
        <f>_xlfn.XLOOKUP(Tabla15[[#This Row],[ctapresup]],TBLTIPO[cta],TBLTIPO[Tipo Empleado])</f>
        <v>FIJO</v>
      </c>
      <c r="I729" s="92">
        <f>_xlfn.XLOOKUP(Tabla15[[#This Row],[cedula]],TCARRERA[CEDULA],TCARRERA[CATEGORIA DEL SERVIDOR],0)</f>
        <v>0</v>
      </c>
      <c r="J7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29" s="61" t="e">
        <f>IF(ISTEXT(Tabla15[[#This Row],[CARRERA]]),Tabla15[[#This Row],[CARRERA]],Tabla15[[#This Row],[STATUS_01]])</f>
        <v>#REF!</v>
      </c>
      <c r="L729" s="78">
        <f>_xlfn.XLOOKUP(Tabla15[[#This Row],[CODIGO]],Tabla20[CODIGO],Tabla20[sbruto])</f>
        <v>45000</v>
      </c>
      <c r="M729" s="81">
        <f>_xlfn.XLOOKUP(Tabla15[[#This Row],[CODIGO]],Tabla20[CODIGO],Tabla20[Otros Descuentos])</f>
        <v>28891.19</v>
      </c>
      <c r="N729" s="78">
        <f>_xlfn.XLOOKUP(Tabla15[[#This Row],[CODIGO]],Tabla20[CODIGO],Tabla20[sneto])</f>
        <v>12300.98</v>
      </c>
      <c r="O729" s="78" t="str">
        <f>_xlfn.XLOOKUP(Tabla15[[#This Row],[CODIGO]],Tabla20[CODIGO],Tabla20[PERIODO])</f>
        <v>08-2023</v>
      </c>
      <c r="P729" s="41">
        <f>Tabla15[[#This Row],[sbruto]]-SUM(Tabla15[[#This Row],[ISR]:[AFP]])-Tabla15[[#This Row],[SNETO]]</f>
        <v>3807.8300000000017</v>
      </c>
      <c r="Q729" s="41">
        <f>_xlfn.XLOOKUP(Tabla15[[#This Row],[CODIGO]],Tabla20[CODIGO],Tabla20[ADP])</f>
        <v>0</v>
      </c>
      <c r="R729" s="61" t="str">
        <f>_xlfn.XLOOKUP(Tabla15[[#This Row],[cedula]],EMPXSEXO[NODOC],EMPXSEXO[GENERO])</f>
        <v>M</v>
      </c>
      <c r="S729" s="61" t="e">
        <f>_xlfn.XLOOKUP(Tabla15[[#This Row],[nomdepto2]],Tabla21[LUGAR],Tabla21[CODLUGAR])</f>
        <v>#REF!</v>
      </c>
      <c r="T729">
        <v>618</v>
      </c>
    </row>
    <row r="730" spans="1:20">
      <c r="A730" s="61" t="s">
        <v>2463</v>
      </c>
      <c r="B730" s="61" t="s">
        <v>2733</v>
      </c>
      <c r="C730" s="61" t="s">
        <v>2497</v>
      </c>
      <c r="D730" s="61" t="str">
        <f>Tabla15[[#This Row],[cedula]]&amp;Tabla15[[#This Row],[prog]]&amp;LEFT(Tabla15[[#This Row],[TIPO]],3)</f>
        <v>2240070667113FIJ</v>
      </c>
      <c r="E730" s="61" t="e">
        <f>_xlfn.XLOOKUP(Tabla15[[#This Row],[CODIGO]],#REF!,#REF!,_xlfn.XLOOKUP(Tabla15[[#This Row],[CODIGO]],Tabla20[CODIGO],Tabla20[nombre],"BUSCAR"))</f>
        <v>#REF!</v>
      </c>
      <c r="F730" s="61" t="e">
        <f>_xlfn.XLOOKUP(Tabla15[[#This Row],[CODIGO]],#REF!,#REF!,_xlfn.XLOOKUP(Tabla15[[#This Row],[CODIGO]],Tabla20[CODIGO],Tabla20[cargo],"BUSCAR"))</f>
        <v>#REF!</v>
      </c>
      <c r="G730" s="110" t="e">
        <f>_xlfn.XLOOKUP(Tabla15[[#This Row],[cedula]],#REF!,#REF!,"X")</f>
        <v>#REF!</v>
      </c>
      <c r="H730" s="61" t="str">
        <f>_xlfn.XLOOKUP(Tabla15[[#This Row],[ctapresup]],TBLTIPO[cta],TBLTIPO[Tipo Empleado])</f>
        <v>FIJO</v>
      </c>
      <c r="I730" s="92">
        <f>_xlfn.XLOOKUP(Tabla15[[#This Row],[cedula]],TCARRERA[CEDULA],TCARRERA[CATEGORIA DEL SERVIDOR],0)</f>
        <v>0</v>
      </c>
      <c r="J7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30" s="61" t="e">
        <f>IF(ISTEXT(Tabla15[[#This Row],[CARRERA]]),Tabla15[[#This Row],[CARRERA]],Tabla15[[#This Row],[STATUS_01]])</f>
        <v>#REF!</v>
      </c>
      <c r="L730" s="78">
        <f>_xlfn.XLOOKUP(Tabla15[[#This Row],[CODIGO]],Tabla20[CODIGO],Tabla20[sbruto])</f>
        <v>40000</v>
      </c>
      <c r="M730" s="82">
        <f>_xlfn.XLOOKUP(Tabla15[[#This Row],[CODIGO]],Tabla20[CODIGO],Tabla20[Otros Descuentos])</f>
        <v>25</v>
      </c>
      <c r="N730" s="78">
        <f>_xlfn.XLOOKUP(Tabla15[[#This Row],[CODIGO]],Tabla20[CODIGO],Tabla20[sneto])</f>
        <v>37168.35</v>
      </c>
      <c r="O730" s="78" t="str">
        <f>_xlfn.XLOOKUP(Tabla15[[#This Row],[CODIGO]],Tabla20[CODIGO],Tabla20[PERIODO])</f>
        <v>08-2023</v>
      </c>
      <c r="P730" s="41">
        <f>Tabla15[[#This Row],[sbruto]]-SUM(Tabla15[[#This Row],[ISR]:[AFP]])-Tabla15[[#This Row],[SNETO]]</f>
        <v>2806.6500000000015</v>
      </c>
      <c r="Q730" s="41">
        <f>_xlfn.XLOOKUP(Tabla15[[#This Row],[CODIGO]],Tabla20[CODIGO],Tabla20[ADP])</f>
        <v>0</v>
      </c>
      <c r="R730" s="61" t="str">
        <f>_xlfn.XLOOKUP(Tabla15[[#This Row],[cedula]],EMPXSEXO[NODOC],EMPXSEXO[GENERO])</f>
        <v>M</v>
      </c>
      <c r="S730" s="61" t="e">
        <f>_xlfn.XLOOKUP(Tabla15[[#This Row],[nomdepto2]],Tabla21[LUGAR],Tabla21[CODLUGAR])</f>
        <v>#REF!</v>
      </c>
      <c r="T730">
        <v>573</v>
      </c>
    </row>
    <row r="731" spans="1:20">
      <c r="A731" s="61" t="s">
        <v>2463</v>
      </c>
      <c r="B731" s="61" t="s">
        <v>2154</v>
      </c>
      <c r="C731" s="61" t="s">
        <v>2497</v>
      </c>
      <c r="D731" s="61" t="str">
        <f>Tabla15[[#This Row],[cedula]]&amp;Tabla15[[#This Row],[prog]]&amp;LEFT(Tabla15[[#This Row],[TIPO]],3)</f>
        <v>2230094808413FIJ</v>
      </c>
      <c r="E731" s="61" t="e">
        <f>_xlfn.XLOOKUP(Tabla15[[#This Row],[CODIGO]],#REF!,#REF!,_xlfn.XLOOKUP(Tabla15[[#This Row],[CODIGO]],Tabla20[CODIGO],Tabla20[nombre],"BUSCAR"))</f>
        <v>#REF!</v>
      </c>
      <c r="F731" s="61" t="e">
        <f>_xlfn.XLOOKUP(Tabla15[[#This Row],[CODIGO]],#REF!,#REF!,_xlfn.XLOOKUP(Tabla15[[#This Row],[CODIGO]],Tabla20[CODIGO],Tabla20[cargo],"BUSCAR"))</f>
        <v>#REF!</v>
      </c>
      <c r="G731" s="110" t="e">
        <f>_xlfn.XLOOKUP(Tabla15[[#This Row],[cedula]],#REF!,#REF!,"X")</f>
        <v>#REF!</v>
      </c>
      <c r="H731" s="61" t="str">
        <f>_xlfn.XLOOKUP(Tabla15[[#This Row],[ctapresup]],TBLTIPO[cta],TBLTIPO[Tipo Empleado])</f>
        <v>FIJO</v>
      </c>
      <c r="I731" s="92">
        <f>_xlfn.XLOOKUP(Tabla15[[#This Row],[cedula]],TCARRERA[CEDULA],TCARRERA[CATEGORIA DEL SERVIDOR],0)</f>
        <v>0</v>
      </c>
      <c r="J7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31" s="61" t="e">
        <f>IF(ISTEXT(Tabla15[[#This Row],[CARRERA]]),Tabla15[[#This Row],[CARRERA]],Tabla15[[#This Row],[STATUS_01]])</f>
        <v>#REF!</v>
      </c>
      <c r="L731" s="78">
        <f>_xlfn.XLOOKUP(Tabla15[[#This Row],[CODIGO]],Tabla20[CODIGO],Tabla20[sbruto])</f>
        <v>40000</v>
      </c>
      <c r="M731" s="82">
        <f>_xlfn.XLOOKUP(Tabla15[[#This Row],[CODIGO]],Tabla20[CODIGO],Tabla20[Otros Descuentos])</f>
        <v>325</v>
      </c>
      <c r="N731" s="78">
        <f>_xlfn.XLOOKUP(Tabla15[[#This Row],[CODIGO]],Tabla20[CODIGO],Tabla20[sneto])</f>
        <v>36868.35</v>
      </c>
      <c r="O731" s="78" t="str">
        <f>_xlfn.XLOOKUP(Tabla15[[#This Row],[CODIGO]],Tabla20[CODIGO],Tabla20[PERIODO])</f>
        <v>08-2023</v>
      </c>
      <c r="P731" s="41">
        <f>Tabla15[[#This Row],[sbruto]]-SUM(Tabla15[[#This Row],[ISR]:[AFP]])-Tabla15[[#This Row],[SNETO]]</f>
        <v>2806.6500000000015</v>
      </c>
      <c r="Q731" s="41">
        <f>_xlfn.XLOOKUP(Tabla15[[#This Row],[CODIGO]],Tabla20[CODIGO],Tabla20[ADP])</f>
        <v>0</v>
      </c>
      <c r="R731" s="61" t="str">
        <f>_xlfn.XLOOKUP(Tabla15[[#This Row],[cedula]],EMPXSEXO[NODOC],EMPXSEXO[GENERO])</f>
        <v>M</v>
      </c>
      <c r="S731" s="61" t="e">
        <f>_xlfn.XLOOKUP(Tabla15[[#This Row],[nomdepto2]],Tabla21[LUGAR],Tabla21[CODLUGAR])</f>
        <v>#REF!</v>
      </c>
      <c r="T731">
        <v>740</v>
      </c>
    </row>
    <row r="732" spans="1:20">
      <c r="A732" s="61" t="s">
        <v>2463</v>
      </c>
      <c r="B732" s="61" t="s">
        <v>2171</v>
      </c>
      <c r="C732" s="61" t="s">
        <v>2497</v>
      </c>
      <c r="D732" s="61" t="str">
        <f>Tabla15[[#This Row],[cedula]]&amp;Tabla15[[#This Row],[prog]]&amp;LEFT(Tabla15[[#This Row],[TIPO]],3)</f>
        <v>0011410010013FIJ</v>
      </c>
      <c r="E732" s="61" t="e">
        <f>_xlfn.XLOOKUP(Tabla15[[#This Row],[CODIGO]],#REF!,#REF!,_xlfn.XLOOKUP(Tabla15[[#This Row],[CODIGO]],Tabla20[CODIGO],Tabla20[nombre],"BUSCAR"))</f>
        <v>#REF!</v>
      </c>
      <c r="F732" s="61" t="e">
        <f>_xlfn.XLOOKUP(Tabla15[[#This Row],[CODIGO]],#REF!,#REF!,_xlfn.XLOOKUP(Tabla15[[#This Row],[CODIGO]],Tabla20[CODIGO],Tabla20[cargo],"BUSCAR"))</f>
        <v>#REF!</v>
      </c>
      <c r="G732" s="110" t="e">
        <f>_xlfn.XLOOKUP(Tabla15[[#This Row],[cedula]],#REF!,#REF!,"X")</f>
        <v>#REF!</v>
      </c>
      <c r="H732" s="61" t="str">
        <f>_xlfn.XLOOKUP(Tabla15[[#This Row],[ctapresup]],TBLTIPO[cta],TBLTIPO[Tipo Empleado])</f>
        <v>FIJO</v>
      </c>
      <c r="I732" s="92">
        <f>_xlfn.XLOOKUP(Tabla15[[#This Row],[cedula]],TCARRERA[CEDULA],TCARRERA[CATEGORIA DEL SERVIDOR],0)</f>
        <v>0</v>
      </c>
      <c r="J7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32" s="61" t="e">
        <f>IF(ISTEXT(Tabla15[[#This Row],[CARRERA]]),Tabla15[[#This Row],[CARRERA]],Tabla15[[#This Row],[STATUS_01]])</f>
        <v>#REF!</v>
      </c>
      <c r="L732" s="78">
        <f>_xlfn.XLOOKUP(Tabla15[[#This Row],[CODIGO]],Tabla20[CODIGO],Tabla20[sbruto])</f>
        <v>40000</v>
      </c>
      <c r="M732" s="82">
        <f>_xlfn.XLOOKUP(Tabla15[[#This Row],[CODIGO]],Tabla20[CODIGO],Tabla20[Otros Descuentos])</f>
        <v>2898.45</v>
      </c>
      <c r="N732" s="78">
        <f>_xlfn.XLOOKUP(Tabla15[[#This Row],[CODIGO]],Tabla20[CODIGO],Tabla20[sneto])</f>
        <v>34531.519999999997</v>
      </c>
      <c r="O732" s="78" t="str">
        <f>_xlfn.XLOOKUP(Tabla15[[#This Row],[CODIGO]],Tabla20[CODIGO],Tabla20[PERIODO])</f>
        <v>08-2023</v>
      </c>
      <c r="P732" s="41">
        <f>Tabla15[[#This Row],[sbruto]]-SUM(Tabla15[[#This Row],[ISR]:[AFP]])-Tabla15[[#This Row],[SNETO]]</f>
        <v>2570.0300000000061</v>
      </c>
      <c r="Q732" s="41">
        <f>_xlfn.XLOOKUP(Tabla15[[#This Row],[CODIGO]],Tabla20[CODIGO],Tabla20[ADP])</f>
        <v>0</v>
      </c>
      <c r="R732" s="61" t="str">
        <f>_xlfn.XLOOKUP(Tabla15[[#This Row],[cedula]],EMPXSEXO[NODOC],EMPXSEXO[GENERO])</f>
        <v>M</v>
      </c>
      <c r="S732" s="61" t="e">
        <f>_xlfn.XLOOKUP(Tabla15[[#This Row],[nomdepto2]],Tabla21[LUGAR],Tabla21[CODLUGAR])</f>
        <v>#REF!</v>
      </c>
      <c r="T732">
        <v>775</v>
      </c>
    </row>
    <row r="733" spans="1:20" hidden="1">
      <c r="A733" s="61" t="s">
        <v>2462</v>
      </c>
      <c r="B733" s="61" t="s">
        <v>2763</v>
      </c>
      <c r="C733" s="61" t="s">
        <v>2493</v>
      </c>
      <c r="D733" s="61" t="str">
        <f>Tabla15[[#This Row],[cedula]]&amp;Tabla15[[#This Row],[prog]]&amp;LEFT(Tabla15[[#This Row],[TIPO]],3)</f>
        <v>2290028827901TEM</v>
      </c>
      <c r="E733" s="61" t="e">
        <f>_xlfn.XLOOKUP(Tabla15[[#This Row],[CODIGO]],#REF!,#REF!,_xlfn.XLOOKUP(Tabla15[[#This Row],[CODIGO]],Tabla20[CODIGO],Tabla20[nombre],"BUSCAR"))</f>
        <v>#REF!</v>
      </c>
      <c r="F733" s="61" t="e">
        <f>_xlfn.XLOOKUP(Tabla15[[#This Row],[CODIGO]],#REF!,#REF!,_xlfn.XLOOKUP(Tabla15[[#This Row],[CODIGO]],Tabla20[CODIGO],Tabla20[cargo],"BUSCAR"))</f>
        <v>#REF!</v>
      </c>
      <c r="G733" s="110" t="e">
        <f>_xlfn.XLOOKUP(Tabla15[[#This Row],[cedula]],#REF!,#REF!,"X")</f>
        <v>#REF!</v>
      </c>
      <c r="H733" s="61" t="str">
        <f>_xlfn.XLOOKUP(Tabla15[[#This Row],[ctapresup]],TBLTIPO[cta],TBLTIPO[Tipo Empleado])</f>
        <v>TEMPORALES</v>
      </c>
      <c r="I733" s="92">
        <f>_xlfn.XLOOKUP(Tabla15[[#This Row],[cedula]],TCARRERA[CEDULA],TCARRERA[CATEGORIA DEL SERVIDOR],0)</f>
        <v>0</v>
      </c>
      <c r="J7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33" s="61" t="e">
        <f>IF(ISTEXT(Tabla15[[#This Row],[CARRERA]]),Tabla15[[#This Row],[CARRERA]],Tabla15[[#This Row],[STATUS_01]])</f>
        <v>#REF!</v>
      </c>
      <c r="L733" s="78">
        <f>_xlfn.XLOOKUP(Tabla15[[#This Row],[CODIGO]],Tabla20[CODIGO],Tabla20[sbruto])</f>
        <v>36000</v>
      </c>
      <c r="M733" s="82">
        <f>_xlfn.XLOOKUP(Tabla15[[#This Row],[CODIGO]],Tabla20[CODIGO],Tabla20[Otros Descuentos])</f>
        <v>25</v>
      </c>
      <c r="N733" s="81">
        <f>_xlfn.XLOOKUP(Tabla15[[#This Row],[CODIGO]],Tabla20[CODIGO],Tabla20[sneto])</f>
        <v>33847.4</v>
      </c>
      <c r="O733" s="81" t="str">
        <f>_xlfn.XLOOKUP(Tabla15[[#This Row],[CODIGO]],Tabla20[CODIGO],Tabla20[PERIODO])</f>
        <v>08-2023</v>
      </c>
      <c r="P733" s="41">
        <f>Tabla15[[#This Row],[sbruto]]-SUM(Tabla15[[#This Row],[ISR]:[AFP]])-Tabla15[[#This Row],[SNETO]]</f>
        <v>2127.5999999999985</v>
      </c>
      <c r="Q733" s="41">
        <f>_xlfn.XLOOKUP(Tabla15[[#This Row],[CODIGO]],Tabla20[CODIGO],Tabla20[ADP])</f>
        <v>0</v>
      </c>
      <c r="R733" s="61" t="str">
        <f>_xlfn.XLOOKUP(Tabla15[[#This Row],[cedula]],EMPXSEXO[NODOC],EMPXSEXO[GENERO])</f>
        <v>F</v>
      </c>
      <c r="S733" s="61" t="e">
        <f>_xlfn.XLOOKUP(Tabla15[[#This Row],[nomdepto2]],Tabla21[LUGAR],Tabla21[CODLUGAR])</f>
        <v>#REF!</v>
      </c>
      <c r="T733">
        <v>870</v>
      </c>
    </row>
    <row r="734" spans="1:20">
      <c r="A734" s="61" t="s">
        <v>2463</v>
      </c>
      <c r="B734" s="61" t="s">
        <v>2731</v>
      </c>
      <c r="C734" s="61" t="s">
        <v>2497</v>
      </c>
      <c r="D734" s="61" t="str">
        <f>Tabla15[[#This Row],[cedula]]&amp;Tabla15[[#This Row],[prog]]&amp;LEFT(Tabla15[[#This Row],[TIPO]],3)</f>
        <v>4022646614813FIJ</v>
      </c>
      <c r="E734" s="61" t="e">
        <f>_xlfn.XLOOKUP(Tabla15[[#This Row],[CODIGO]],#REF!,#REF!,_xlfn.XLOOKUP(Tabla15[[#This Row],[CODIGO]],Tabla20[CODIGO],Tabla20[nombre],"BUSCAR"))</f>
        <v>#REF!</v>
      </c>
      <c r="F734" s="61" t="e">
        <f>_xlfn.XLOOKUP(Tabla15[[#This Row],[CODIGO]],#REF!,#REF!,_xlfn.XLOOKUP(Tabla15[[#This Row],[CODIGO]],Tabla20[CODIGO],Tabla20[cargo],"BUSCAR"))</f>
        <v>#REF!</v>
      </c>
      <c r="G734" s="110" t="e">
        <f>_xlfn.XLOOKUP(Tabla15[[#This Row],[cedula]],#REF!,#REF!,"X")</f>
        <v>#REF!</v>
      </c>
      <c r="H734" s="61" t="str">
        <f>_xlfn.XLOOKUP(Tabla15[[#This Row],[ctapresup]],TBLTIPO[cta],TBLTIPO[Tipo Empleado])</f>
        <v>FIJO</v>
      </c>
      <c r="I734" s="92">
        <f>_xlfn.XLOOKUP(Tabla15[[#This Row],[cedula]],TCARRERA[CEDULA],TCARRERA[CATEGORIA DEL SERVIDOR],0)</f>
        <v>0</v>
      </c>
      <c r="J7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34" s="61" t="e">
        <f>IF(ISTEXT(Tabla15[[#This Row],[CARRERA]]),Tabla15[[#This Row],[CARRERA]],Tabla15[[#This Row],[STATUS_01]])</f>
        <v>#REF!</v>
      </c>
      <c r="L734" s="78">
        <f>_xlfn.XLOOKUP(Tabla15[[#This Row],[CODIGO]],Tabla20[CODIGO],Tabla20[sbruto])</f>
        <v>36000</v>
      </c>
      <c r="M734" s="82">
        <f>_xlfn.XLOOKUP(Tabla15[[#This Row],[CODIGO]],Tabla20[CODIGO],Tabla20[Otros Descuentos])</f>
        <v>2071</v>
      </c>
      <c r="N734" s="78">
        <f>_xlfn.XLOOKUP(Tabla15[[#This Row],[CODIGO]],Tabla20[CODIGO],Tabla20[sneto])</f>
        <v>31801.4</v>
      </c>
      <c r="O734" s="78" t="str">
        <f>_xlfn.XLOOKUP(Tabla15[[#This Row],[CODIGO]],Tabla20[CODIGO],Tabla20[PERIODO])</f>
        <v>08-2023</v>
      </c>
      <c r="P734" s="41">
        <f>Tabla15[[#This Row],[sbruto]]-SUM(Tabla15[[#This Row],[ISR]:[AFP]])-Tabla15[[#This Row],[SNETO]]</f>
        <v>2127.5999999999985</v>
      </c>
      <c r="Q734" s="41">
        <f>_xlfn.XLOOKUP(Tabla15[[#This Row],[CODIGO]],Tabla20[CODIGO],Tabla20[ADP])</f>
        <v>0</v>
      </c>
      <c r="R734" s="61" t="str">
        <f>_xlfn.XLOOKUP(Tabla15[[#This Row],[cedula]],EMPXSEXO[NODOC],EMPXSEXO[GENERO])</f>
        <v>M</v>
      </c>
      <c r="S734" s="61" t="e">
        <f>_xlfn.XLOOKUP(Tabla15[[#This Row],[nomdepto2]],Tabla21[LUGAR],Tabla21[CODLUGAR])</f>
        <v>#REF!</v>
      </c>
      <c r="T734">
        <v>553</v>
      </c>
    </row>
    <row r="735" spans="1:20">
      <c r="A735" s="61" t="s">
        <v>2463</v>
      </c>
      <c r="B735" s="61" t="s">
        <v>2055</v>
      </c>
      <c r="C735" s="61" t="s">
        <v>2497</v>
      </c>
      <c r="D735" s="61" t="str">
        <f>Tabla15[[#This Row],[cedula]]&amp;Tabla15[[#This Row],[prog]]&amp;LEFT(Tabla15[[#This Row],[TIPO]],3)</f>
        <v>0010249077813FIJ</v>
      </c>
      <c r="E735" s="61" t="e">
        <f>_xlfn.XLOOKUP(Tabla15[[#This Row],[CODIGO]],#REF!,#REF!,_xlfn.XLOOKUP(Tabla15[[#This Row],[CODIGO]],Tabla20[CODIGO],Tabla20[nombre],"BUSCAR"))</f>
        <v>#REF!</v>
      </c>
      <c r="F735" s="61" t="e">
        <f>_xlfn.XLOOKUP(Tabla15[[#This Row],[CODIGO]],#REF!,#REF!,_xlfn.XLOOKUP(Tabla15[[#This Row],[CODIGO]],Tabla20[CODIGO],Tabla20[cargo],"BUSCAR"))</f>
        <v>#REF!</v>
      </c>
      <c r="G735" s="110" t="e">
        <f>_xlfn.XLOOKUP(Tabla15[[#This Row],[cedula]],#REF!,#REF!,"X")</f>
        <v>#REF!</v>
      </c>
      <c r="H735" s="61" t="str">
        <f>_xlfn.XLOOKUP(Tabla15[[#This Row],[ctapresup]],TBLTIPO[cta],TBLTIPO[Tipo Empleado])</f>
        <v>FIJO</v>
      </c>
      <c r="I735" s="92">
        <f>_xlfn.XLOOKUP(Tabla15[[#This Row],[cedula]],TCARRERA[CEDULA],TCARRERA[CATEGORIA DEL SERVIDOR],0)</f>
        <v>0</v>
      </c>
      <c r="J7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35" s="61" t="e">
        <f>IF(ISTEXT(Tabla15[[#This Row],[CARRERA]]),Tabla15[[#This Row],[CARRERA]],Tabla15[[#This Row],[STATUS_01]])</f>
        <v>#REF!</v>
      </c>
      <c r="L735" s="78">
        <f>_xlfn.XLOOKUP(Tabla15[[#This Row],[CODIGO]],Tabla20[CODIGO],Tabla20[sbruto])</f>
        <v>36000</v>
      </c>
      <c r="M735" s="82">
        <f>_xlfn.XLOOKUP(Tabla15[[#This Row],[CODIGO]],Tabla20[CODIGO],Tabla20[Otros Descuentos])</f>
        <v>15405.69</v>
      </c>
      <c r="N735" s="78">
        <f>_xlfn.XLOOKUP(Tabla15[[#This Row],[CODIGO]],Tabla20[CODIGO],Tabla20[sneto])</f>
        <v>18466.71</v>
      </c>
      <c r="O735" s="78" t="str">
        <f>_xlfn.XLOOKUP(Tabla15[[#This Row],[CODIGO]],Tabla20[CODIGO],Tabla20[PERIODO])</f>
        <v>08-2023</v>
      </c>
      <c r="P735" s="41">
        <f>Tabla15[[#This Row],[sbruto]]-SUM(Tabla15[[#This Row],[ISR]:[AFP]])-Tabla15[[#This Row],[SNETO]]</f>
        <v>2127.5999999999985</v>
      </c>
      <c r="Q735" s="41">
        <f>_xlfn.XLOOKUP(Tabla15[[#This Row],[CODIGO]],Tabla20[CODIGO],Tabla20[ADP])</f>
        <v>0</v>
      </c>
      <c r="R735" s="61" t="str">
        <f>_xlfn.XLOOKUP(Tabla15[[#This Row],[cedula]],EMPXSEXO[NODOC],EMPXSEXO[GENERO])</f>
        <v>M</v>
      </c>
      <c r="S735" s="61" t="e">
        <f>_xlfn.XLOOKUP(Tabla15[[#This Row],[nomdepto2]],Tabla21[LUGAR],Tabla21[CODLUGAR])</f>
        <v>#REF!</v>
      </c>
      <c r="T735">
        <v>586</v>
      </c>
    </row>
    <row r="736" spans="1:20">
      <c r="A736" s="61" t="s">
        <v>2463</v>
      </c>
      <c r="B736" s="61" t="s">
        <v>2737</v>
      </c>
      <c r="C736" s="61" t="s">
        <v>2497</v>
      </c>
      <c r="D736" s="61" t="str">
        <f>Tabla15[[#This Row],[cedula]]&amp;Tabla15[[#This Row],[prog]]&amp;LEFT(Tabla15[[#This Row],[TIPO]],3)</f>
        <v>0011549616813FIJ</v>
      </c>
      <c r="E736" s="61" t="e">
        <f>_xlfn.XLOOKUP(Tabla15[[#This Row],[CODIGO]],#REF!,#REF!,_xlfn.XLOOKUP(Tabla15[[#This Row],[CODIGO]],Tabla20[CODIGO],Tabla20[nombre],"BUSCAR"))</f>
        <v>#REF!</v>
      </c>
      <c r="F736" s="61" t="e">
        <f>_xlfn.XLOOKUP(Tabla15[[#This Row],[CODIGO]],#REF!,#REF!,_xlfn.XLOOKUP(Tabla15[[#This Row],[CODIGO]],Tabla20[CODIGO],Tabla20[cargo],"BUSCAR"))</f>
        <v>#REF!</v>
      </c>
      <c r="G736" s="110" t="e">
        <f>_xlfn.XLOOKUP(Tabla15[[#This Row],[cedula]],#REF!,#REF!,"X")</f>
        <v>#REF!</v>
      </c>
      <c r="H736" s="61" t="str">
        <f>_xlfn.XLOOKUP(Tabla15[[#This Row],[ctapresup]],TBLTIPO[cta],TBLTIPO[Tipo Empleado])</f>
        <v>FIJO</v>
      </c>
      <c r="I736" s="92">
        <f>_xlfn.XLOOKUP(Tabla15[[#This Row],[cedula]],TCARRERA[CEDULA],TCARRERA[CATEGORIA DEL SERVIDOR],0)</f>
        <v>0</v>
      </c>
      <c r="J7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36" s="61" t="e">
        <f>IF(ISTEXT(Tabla15[[#This Row],[CARRERA]]),Tabla15[[#This Row],[CARRERA]],Tabla15[[#This Row],[STATUS_01]])</f>
        <v>#REF!</v>
      </c>
      <c r="L736" s="78">
        <f>_xlfn.XLOOKUP(Tabla15[[#This Row],[CODIGO]],Tabla20[CODIGO],Tabla20[sbruto])</f>
        <v>36000</v>
      </c>
      <c r="M736" s="82">
        <f>_xlfn.XLOOKUP(Tabla15[[#This Row],[CODIGO]],Tabla20[CODIGO],Tabla20[Otros Descuentos])</f>
        <v>4571</v>
      </c>
      <c r="N736" s="78">
        <f>_xlfn.XLOOKUP(Tabla15[[#This Row],[CODIGO]],Tabla20[CODIGO],Tabla20[sneto])</f>
        <v>29301.4</v>
      </c>
      <c r="O736" s="78" t="str">
        <f>_xlfn.XLOOKUP(Tabla15[[#This Row],[CODIGO]],Tabla20[CODIGO],Tabla20[PERIODO])</f>
        <v>08-2023</v>
      </c>
      <c r="P736" s="41">
        <f>Tabla15[[#This Row],[sbruto]]-SUM(Tabla15[[#This Row],[ISR]:[AFP]])-Tabla15[[#This Row],[SNETO]]</f>
        <v>2127.5999999999985</v>
      </c>
      <c r="Q736" s="41">
        <f>_xlfn.XLOOKUP(Tabla15[[#This Row],[CODIGO]],Tabla20[CODIGO],Tabla20[ADP])</f>
        <v>0</v>
      </c>
      <c r="R736" s="61" t="str">
        <f>_xlfn.XLOOKUP(Tabla15[[#This Row],[cedula]],EMPXSEXO[NODOC],EMPXSEXO[GENERO])</f>
        <v>M</v>
      </c>
      <c r="S736" s="61" t="e">
        <f>_xlfn.XLOOKUP(Tabla15[[#This Row],[nomdepto2]],Tabla21[LUGAR],Tabla21[CODLUGAR])</f>
        <v>#REF!</v>
      </c>
      <c r="T736">
        <v>604</v>
      </c>
    </row>
    <row r="737" spans="1:20">
      <c r="A737" s="61" t="s">
        <v>2463</v>
      </c>
      <c r="B737" s="61" t="s">
        <v>1283</v>
      </c>
      <c r="C737" s="61" t="s">
        <v>2497</v>
      </c>
      <c r="D737" s="61" t="str">
        <f>Tabla15[[#This Row],[cedula]]&amp;Tabla15[[#This Row],[prog]]&amp;LEFT(Tabla15[[#This Row],[TIPO]],3)</f>
        <v>0900012656613FIJ</v>
      </c>
      <c r="E737" s="61" t="e">
        <f>_xlfn.XLOOKUP(Tabla15[[#This Row],[CODIGO]],#REF!,#REF!,_xlfn.XLOOKUP(Tabla15[[#This Row],[CODIGO]],Tabla20[CODIGO],Tabla20[nombre],"BUSCAR"))</f>
        <v>#REF!</v>
      </c>
      <c r="F737" s="61" t="e">
        <f>_xlfn.XLOOKUP(Tabla15[[#This Row],[CODIGO]],#REF!,#REF!,_xlfn.XLOOKUP(Tabla15[[#This Row],[CODIGO]],Tabla20[CODIGO],Tabla20[cargo],"BUSCAR"))</f>
        <v>#REF!</v>
      </c>
      <c r="G737" s="110" t="e">
        <f>_xlfn.XLOOKUP(Tabla15[[#This Row],[cedula]],#REF!,#REF!,"X")</f>
        <v>#REF!</v>
      </c>
      <c r="H737" s="61" t="str">
        <f>_xlfn.XLOOKUP(Tabla15[[#This Row],[ctapresup]],TBLTIPO[cta],TBLTIPO[Tipo Empleado])</f>
        <v>FIJO</v>
      </c>
      <c r="I737" s="92" t="str">
        <f>_xlfn.XLOOKUP(Tabla15[[#This Row],[cedula]],TCARRERA[CEDULA],TCARRERA[CATEGORIA DEL SERVIDOR],0)</f>
        <v>CARRERA ADMINISTRATIVA</v>
      </c>
      <c r="J7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37" s="61" t="str">
        <f>IF(ISTEXT(Tabla15[[#This Row],[CARRERA]]),Tabla15[[#This Row],[CARRERA]],Tabla15[[#This Row],[STATUS_01]])</f>
        <v>CARRERA ADMINISTRATIVA</v>
      </c>
      <c r="L737" s="78">
        <f>_xlfn.XLOOKUP(Tabla15[[#This Row],[CODIGO]],Tabla20[CODIGO],Tabla20[sbruto])</f>
        <v>36000</v>
      </c>
      <c r="M737" s="82">
        <f>_xlfn.XLOOKUP(Tabla15[[#This Row],[CODIGO]],Tabla20[CODIGO],Tabla20[Otros Descuentos])</f>
        <v>18591.89</v>
      </c>
      <c r="N737" s="81">
        <f>_xlfn.XLOOKUP(Tabla15[[#This Row],[CODIGO]],Tabla20[CODIGO],Tabla20[sneto])</f>
        <v>15280.51</v>
      </c>
      <c r="O737" s="81" t="str">
        <f>_xlfn.XLOOKUP(Tabla15[[#This Row],[CODIGO]],Tabla20[CODIGO],Tabla20[PERIODO])</f>
        <v>08-2023</v>
      </c>
      <c r="P737" s="41">
        <f>Tabla15[[#This Row],[sbruto]]-SUM(Tabla15[[#This Row],[ISR]:[AFP]])-Tabla15[[#This Row],[SNETO]]</f>
        <v>2127.5999999999985</v>
      </c>
      <c r="Q737" s="41">
        <f>_xlfn.XLOOKUP(Tabla15[[#This Row],[CODIGO]],Tabla20[CODIGO],Tabla20[ADP])</f>
        <v>0</v>
      </c>
      <c r="R737" s="61" t="str">
        <f>_xlfn.XLOOKUP(Tabla15[[#This Row],[cedula]],EMPXSEXO[NODOC],EMPXSEXO[GENERO])</f>
        <v>M</v>
      </c>
      <c r="S737" s="61" t="e">
        <f>_xlfn.XLOOKUP(Tabla15[[#This Row],[nomdepto2]],Tabla21[LUGAR],Tabla21[CODLUGAR])</f>
        <v>#REF!</v>
      </c>
      <c r="T737">
        <v>627</v>
      </c>
    </row>
    <row r="738" spans="1:20">
      <c r="A738" s="61" t="s">
        <v>2463</v>
      </c>
      <c r="B738" s="61" t="s">
        <v>2112</v>
      </c>
      <c r="C738" s="61" t="s">
        <v>2497</v>
      </c>
      <c r="D738" s="61" t="str">
        <f>Tabla15[[#This Row],[cedula]]&amp;Tabla15[[#This Row],[prog]]&amp;LEFT(Tabla15[[#This Row],[TIPO]],3)</f>
        <v>0120090714313FIJ</v>
      </c>
      <c r="E738" s="61" t="e">
        <f>_xlfn.XLOOKUP(Tabla15[[#This Row],[CODIGO]],#REF!,#REF!,_xlfn.XLOOKUP(Tabla15[[#This Row],[CODIGO]],Tabla20[CODIGO],Tabla20[nombre],"BUSCAR"))</f>
        <v>#REF!</v>
      </c>
      <c r="F738" s="61" t="e">
        <f>_xlfn.XLOOKUP(Tabla15[[#This Row],[CODIGO]],#REF!,#REF!,_xlfn.XLOOKUP(Tabla15[[#This Row],[CODIGO]],Tabla20[CODIGO],Tabla20[cargo],"BUSCAR"))</f>
        <v>#REF!</v>
      </c>
      <c r="G738" s="110" t="e">
        <f>_xlfn.XLOOKUP(Tabla15[[#This Row],[cedula]],#REF!,#REF!,"X")</f>
        <v>#REF!</v>
      </c>
      <c r="H738" s="61" t="str">
        <f>_xlfn.XLOOKUP(Tabla15[[#This Row],[ctapresup]],TBLTIPO[cta],TBLTIPO[Tipo Empleado])</f>
        <v>FIJO</v>
      </c>
      <c r="I738" s="92">
        <f>_xlfn.XLOOKUP(Tabla15[[#This Row],[cedula]],TCARRERA[CEDULA],TCARRERA[CATEGORIA DEL SERVIDOR],0)</f>
        <v>0</v>
      </c>
      <c r="J7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38" s="61" t="e">
        <f>IF(ISTEXT(Tabla15[[#This Row],[CARRERA]]),Tabla15[[#This Row],[CARRERA]],Tabla15[[#This Row],[STATUS_01]])</f>
        <v>#REF!</v>
      </c>
      <c r="L738" s="78">
        <f>_xlfn.XLOOKUP(Tabla15[[#This Row],[CODIGO]],Tabla20[CODIGO],Tabla20[sbruto])</f>
        <v>36000</v>
      </c>
      <c r="M738" s="82">
        <f>_xlfn.XLOOKUP(Tabla15[[#This Row],[CODIGO]],Tabla20[CODIGO],Tabla20[Otros Descuentos])</f>
        <v>18734.05</v>
      </c>
      <c r="N738" s="78">
        <f>_xlfn.XLOOKUP(Tabla15[[#This Row],[CODIGO]],Tabla20[CODIGO],Tabla20[sneto])</f>
        <v>15138.35</v>
      </c>
      <c r="O738" s="78" t="str">
        <f>_xlfn.XLOOKUP(Tabla15[[#This Row],[CODIGO]],Tabla20[CODIGO],Tabla20[PERIODO])</f>
        <v>08-2023</v>
      </c>
      <c r="P738" s="41">
        <f>Tabla15[[#This Row],[sbruto]]-SUM(Tabla15[[#This Row],[ISR]:[AFP]])-Tabla15[[#This Row],[SNETO]]</f>
        <v>2127.5999999999985</v>
      </c>
      <c r="Q738" s="41">
        <f>_xlfn.XLOOKUP(Tabla15[[#This Row],[CODIGO]],Tabla20[CODIGO],Tabla20[ADP])</f>
        <v>0</v>
      </c>
      <c r="R738" s="61" t="str">
        <f>_xlfn.XLOOKUP(Tabla15[[#This Row],[cedula]],EMPXSEXO[NODOC],EMPXSEXO[GENERO])</f>
        <v>M</v>
      </c>
      <c r="S738" s="61" t="e">
        <f>_xlfn.XLOOKUP(Tabla15[[#This Row],[nomdepto2]],Tabla21[LUGAR],Tabla21[CODLUGAR])</f>
        <v>#REF!</v>
      </c>
      <c r="T738">
        <v>669</v>
      </c>
    </row>
    <row r="739" spans="1:20">
      <c r="A739" s="61" t="s">
        <v>2463</v>
      </c>
      <c r="B739" s="61" t="s">
        <v>2178</v>
      </c>
      <c r="C739" s="61" t="s">
        <v>2497</v>
      </c>
      <c r="D739" s="61" t="str">
        <f>Tabla15[[#This Row],[cedula]]&amp;Tabla15[[#This Row],[prog]]&amp;LEFT(Tabla15[[#This Row],[TIPO]],3)</f>
        <v>0310004038913FIJ</v>
      </c>
      <c r="E739" s="61" t="e">
        <f>_xlfn.XLOOKUP(Tabla15[[#This Row],[CODIGO]],#REF!,#REF!,_xlfn.XLOOKUP(Tabla15[[#This Row],[CODIGO]],Tabla20[CODIGO],Tabla20[nombre],"BUSCAR"))</f>
        <v>#REF!</v>
      </c>
      <c r="F739" s="61" t="e">
        <f>_xlfn.XLOOKUP(Tabla15[[#This Row],[CODIGO]],#REF!,#REF!,_xlfn.XLOOKUP(Tabla15[[#This Row],[CODIGO]],Tabla20[CODIGO],Tabla20[cargo],"BUSCAR"))</f>
        <v>#REF!</v>
      </c>
      <c r="G739" s="110" t="e">
        <f>_xlfn.XLOOKUP(Tabla15[[#This Row],[cedula]],#REF!,#REF!,"X")</f>
        <v>#REF!</v>
      </c>
      <c r="H739" s="61" t="str">
        <f>_xlfn.XLOOKUP(Tabla15[[#This Row],[ctapresup]],TBLTIPO[cta],TBLTIPO[Tipo Empleado])</f>
        <v>FIJO</v>
      </c>
      <c r="I739" s="92">
        <f>_xlfn.XLOOKUP(Tabla15[[#This Row],[cedula]],TCARRERA[CEDULA],TCARRERA[CATEGORIA DEL SERVIDOR],0)</f>
        <v>0</v>
      </c>
      <c r="J7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39" s="61" t="e">
        <f>IF(ISTEXT(Tabla15[[#This Row],[CARRERA]]),Tabla15[[#This Row],[CARRERA]],Tabla15[[#This Row],[STATUS_01]])</f>
        <v>#REF!</v>
      </c>
      <c r="L739" s="78">
        <f>_xlfn.XLOOKUP(Tabla15[[#This Row],[CODIGO]],Tabla20[CODIGO],Tabla20[sbruto])</f>
        <v>36000</v>
      </c>
      <c r="M739" s="82">
        <f>_xlfn.XLOOKUP(Tabla15[[#This Row],[CODIGO]],Tabla20[CODIGO],Tabla20[Otros Descuentos])</f>
        <v>75</v>
      </c>
      <c r="N739" s="78">
        <f>_xlfn.XLOOKUP(Tabla15[[#This Row],[CODIGO]],Tabla20[CODIGO],Tabla20[sneto])</f>
        <v>33797.4</v>
      </c>
      <c r="O739" s="78" t="str">
        <f>_xlfn.XLOOKUP(Tabla15[[#This Row],[CODIGO]],Tabla20[CODIGO],Tabla20[PERIODO])</f>
        <v>08-2023</v>
      </c>
      <c r="P739" s="41">
        <f>Tabla15[[#This Row],[sbruto]]-SUM(Tabla15[[#This Row],[ISR]:[AFP]])-Tabla15[[#This Row],[SNETO]]</f>
        <v>2127.5999999999985</v>
      </c>
      <c r="Q739" s="41">
        <f>_xlfn.XLOOKUP(Tabla15[[#This Row],[CODIGO]],Tabla20[CODIGO],Tabla20[ADP])</f>
        <v>0</v>
      </c>
      <c r="R739" s="61" t="str">
        <f>_xlfn.XLOOKUP(Tabla15[[#This Row],[cedula]],EMPXSEXO[NODOC],EMPXSEXO[GENERO])</f>
        <v>M</v>
      </c>
      <c r="S739" s="61" t="e">
        <f>_xlfn.XLOOKUP(Tabla15[[#This Row],[nomdepto2]],Tabla21[LUGAR],Tabla21[CODLUGAR])</f>
        <v>#REF!</v>
      </c>
      <c r="T739">
        <v>793</v>
      </c>
    </row>
    <row r="740" spans="1:20" hidden="1">
      <c r="A740" s="61" t="s">
        <v>3002</v>
      </c>
      <c r="B740" s="61" t="s">
        <v>1307</v>
      </c>
      <c r="C740" s="61" t="s">
        <v>2493</v>
      </c>
      <c r="D740" s="61" t="str">
        <f>Tabla15[[#This Row],[cedula]]&amp;Tabla15[[#This Row],[prog]]&amp;LEFT(Tabla15[[#This Row],[TIPO]],3)</f>
        <v>0010242810901SUP</v>
      </c>
      <c r="E740" s="61" t="e">
        <f>_xlfn.XLOOKUP(Tabla15[[#This Row],[CODIGO]],#REF!,#REF!,_xlfn.XLOOKUP(Tabla15[[#This Row],[CODIGO]],Tabla20[CODIGO],Tabla20[nombre],"BUSCAR"))</f>
        <v>#REF!</v>
      </c>
      <c r="F740" s="61" t="e">
        <f>_xlfn.XLOOKUP(Tabla15[[#This Row],[CODIGO]],#REF!,#REF!,_xlfn.XLOOKUP(Tabla15[[#This Row],[CODIGO]],Tabla20[CODIGO],Tabla20[cargo],"BUSCAR"))</f>
        <v>#REF!</v>
      </c>
      <c r="G740" s="110" t="e">
        <f>_xlfn.XLOOKUP(Tabla15[[#This Row],[cedula]],#REF!,#REF!,"X")</f>
        <v>#REF!</v>
      </c>
      <c r="H740" s="61" t="str">
        <f>_xlfn.XLOOKUP(Tabla15[[#This Row],[ctapresup]],TBLTIPO[cta],TBLTIPO[Tipo Empleado])</f>
        <v>SUPLENCIA</v>
      </c>
      <c r="I740" s="92" t="str">
        <f>_xlfn.XLOOKUP(Tabla15[[#This Row],[cedula]],TCARRERA[CEDULA],TCARRERA[CATEGORIA DEL SERVIDOR],0)</f>
        <v>CARRERA ADMINISTRATIVA</v>
      </c>
      <c r="J7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40" s="61" t="str">
        <f>IF(ISTEXT(Tabla15[[#This Row],[CARRERA]]),Tabla15[[#This Row],[CARRERA]],Tabla15[[#This Row],[STATUS_01]])</f>
        <v>CARRERA ADMINISTRATIVA</v>
      </c>
      <c r="L740" s="78">
        <f>_xlfn.XLOOKUP(Tabla15[[#This Row],[CODIGO]],Tabla20[CODIGO],Tabla20[sbruto])</f>
        <v>35000</v>
      </c>
      <c r="M740" s="82">
        <f>_xlfn.XLOOKUP(Tabla15[[#This Row],[CODIGO]],Tabla20[CODIGO],Tabla20[Otros Descuentos])</f>
        <v>0</v>
      </c>
      <c r="N740" s="78">
        <f>_xlfn.XLOOKUP(Tabla15[[#This Row],[CODIGO]],Tabla20[CODIGO],Tabla20[sneto])</f>
        <v>27563.05</v>
      </c>
      <c r="O740" s="78" t="str">
        <f>_xlfn.XLOOKUP(Tabla15[[#This Row],[CODIGO]],Tabla20[CODIGO],Tabla20[PERIODO])</f>
        <v>08-2023</v>
      </c>
      <c r="P740" s="41">
        <f>Tabla15[[#This Row],[sbruto]]-SUM(Tabla15[[#This Row],[ISR]:[AFP]])-Tabla15[[#This Row],[SNETO]]</f>
        <v>7436.9500000000007</v>
      </c>
      <c r="Q740" s="41">
        <f>_xlfn.XLOOKUP(Tabla15[[#This Row],[CODIGO]],Tabla20[CODIGO],Tabla20[ADP])</f>
        <v>0</v>
      </c>
      <c r="R740" s="61" t="str">
        <f>_xlfn.XLOOKUP(Tabla15[[#This Row],[cedula]],EMPXSEXO[NODOC],EMPXSEXO[GENERO])</f>
        <v>F</v>
      </c>
      <c r="S740" s="61" t="e">
        <f>_xlfn.XLOOKUP(Tabla15[[#This Row],[nomdepto2]],Tabla21[LUGAR],Tabla21[CODLUGAR])</f>
        <v>#REF!</v>
      </c>
      <c r="T740">
        <v>839</v>
      </c>
    </row>
    <row r="741" spans="1:20">
      <c r="A741" s="99" t="s">
        <v>2463</v>
      </c>
      <c r="B741" s="99" t="s">
        <v>1277</v>
      </c>
      <c r="C741" s="99" t="s">
        <v>2497</v>
      </c>
      <c r="D741" s="99" t="str">
        <f>Tabla15[[#This Row],[cedula]]&amp;Tabla15[[#This Row],[prog]]&amp;LEFT(Tabla15[[#This Row],[TIPO]],3)</f>
        <v>0560099419713FIJ</v>
      </c>
      <c r="E741" s="99" t="e">
        <f>_xlfn.XLOOKUP(Tabla15[[#This Row],[CODIGO]],#REF!,#REF!,_xlfn.XLOOKUP(Tabla15[[#This Row],[CODIGO]],Tabla20[CODIGO],Tabla20[nombre],"BUSCAR"))</f>
        <v>#REF!</v>
      </c>
      <c r="F741" s="100" t="e">
        <f>_xlfn.XLOOKUP(Tabla15[[#This Row],[CODIGO]],#REF!,#REF!,_xlfn.XLOOKUP(Tabla15[[#This Row],[CODIGO]],Tabla20[CODIGO],Tabla20[cargo],"BUSCAR"))</f>
        <v>#REF!</v>
      </c>
      <c r="G741" s="110" t="e">
        <f>_xlfn.XLOOKUP(Tabla15[[#This Row],[cedula]],#REF!,#REF!,"X")</f>
        <v>#REF!</v>
      </c>
      <c r="H741" s="100" t="str">
        <f>_xlfn.XLOOKUP(Tabla15[[#This Row],[ctapresup]],TBLTIPO[cta],TBLTIPO[Tipo Empleado])</f>
        <v>FIJO</v>
      </c>
      <c r="I741" s="102" t="str">
        <f>_xlfn.XLOOKUP(Tabla15[[#This Row],[cedula]],TCARRERA[CEDULA],TCARRERA[CATEGORIA DEL SERVIDOR],0)</f>
        <v>CARRERA ADMINISTRATIVA</v>
      </c>
      <c r="J74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41" s="103" t="str">
        <f>IF(ISTEXT(Tabla15[[#This Row],[CARRERA]]),Tabla15[[#This Row],[CARRERA]],Tabla15[[#This Row],[STATUS_01]])</f>
        <v>CARRERA ADMINISTRATIVA</v>
      </c>
      <c r="L741" s="41">
        <f>_xlfn.XLOOKUP(Tabla15[[#This Row],[CODIGO]],Tabla20[CODIGO],Tabla20[sbruto])</f>
        <v>35000</v>
      </c>
      <c r="M741" s="105">
        <f>_xlfn.XLOOKUP(Tabla15[[#This Row],[CODIGO]],Tabla20[CODIGO],Tabla20[Otros Descuentos])</f>
        <v>25793.06</v>
      </c>
      <c r="N741" s="109">
        <f>_xlfn.XLOOKUP(Tabla15[[#This Row],[CODIGO]],Tabla20[CODIGO],Tabla20[sneto])</f>
        <v>7138.44</v>
      </c>
      <c r="O741" s="101" t="str">
        <f>_xlfn.XLOOKUP(Tabla15[[#This Row],[CODIGO]],Tabla20[CODIGO],Tabla20[PERIODO])</f>
        <v>08-2023</v>
      </c>
      <c r="P741" s="41">
        <f>Tabla15[[#This Row],[sbruto]]-SUM(Tabla15[[#This Row],[ISR]:[AFP]])-Tabla15[[#This Row],[SNETO]]</f>
        <v>2068.5</v>
      </c>
      <c r="Q741" s="104">
        <f>_xlfn.XLOOKUP(Tabla15[[#This Row],[CODIGO]],Tabla20[CODIGO],Tabla20[ADP])</f>
        <v>0</v>
      </c>
      <c r="R741" s="99" t="str">
        <f>_xlfn.XLOOKUP(Tabla15[[#This Row],[cedula]],EMPXSEXO[NODOC],EMPXSEXO[GENERO])</f>
        <v>M</v>
      </c>
      <c r="S741" s="61" t="e">
        <f>_xlfn.XLOOKUP(Tabla15[[#This Row],[nomdepto2]],Tabla21[LUGAR],Tabla21[CODLUGAR])</f>
        <v>#REF!</v>
      </c>
      <c r="T741">
        <v>576</v>
      </c>
    </row>
    <row r="742" spans="1:20">
      <c r="A742" s="61" t="s">
        <v>2463</v>
      </c>
      <c r="B742" s="61" t="s">
        <v>2047</v>
      </c>
      <c r="C742" s="61" t="s">
        <v>2497</v>
      </c>
      <c r="D742" s="61" t="str">
        <f>Tabla15[[#This Row],[cedula]]&amp;Tabla15[[#This Row],[prog]]&amp;LEFT(Tabla15[[#This Row],[TIPO]],3)</f>
        <v>0010225513013FIJ</v>
      </c>
      <c r="E742" s="61" t="e">
        <f>_xlfn.XLOOKUP(Tabla15[[#This Row],[CODIGO]],#REF!,#REF!,_xlfn.XLOOKUP(Tabla15[[#This Row],[CODIGO]],Tabla20[CODIGO],Tabla20[nombre],"BUSCAR"))</f>
        <v>#REF!</v>
      </c>
      <c r="F742" s="61" t="e">
        <f>_xlfn.XLOOKUP(Tabla15[[#This Row],[CODIGO]],#REF!,#REF!,_xlfn.XLOOKUP(Tabla15[[#This Row],[CODIGO]],Tabla20[CODIGO],Tabla20[cargo],"BUSCAR"))</f>
        <v>#REF!</v>
      </c>
      <c r="G742" s="110" t="e">
        <f>_xlfn.XLOOKUP(Tabla15[[#This Row],[cedula]],#REF!,#REF!,"X")</f>
        <v>#REF!</v>
      </c>
      <c r="H742" s="61" t="str">
        <f>_xlfn.XLOOKUP(Tabla15[[#This Row],[ctapresup]],TBLTIPO[cta],TBLTIPO[Tipo Empleado])</f>
        <v>FIJO</v>
      </c>
      <c r="I742" s="92">
        <f>_xlfn.XLOOKUP(Tabla15[[#This Row],[cedula]],TCARRERA[CEDULA],TCARRERA[CATEGORIA DEL SERVIDOR],0)</f>
        <v>0</v>
      </c>
      <c r="J74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42" s="61" t="e">
        <f>IF(ISTEXT(Tabla15[[#This Row],[CARRERA]]),Tabla15[[#This Row],[CARRERA]],Tabla15[[#This Row],[STATUS_01]])</f>
        <v>#REF!</v>
      </c>
      <c r="L742" s="78">
        <f>_xlfn.XLOOKUP(Tabla15[[#This Row],[CODIGO]],Tabla20[CODIGO],Tabla20[sbruto])</f>
        <v>35000</v>
      </c>
      <c r="M742" s="82">
        <f>_xlfn.XLOOKUP(Tabla15[[#This Row],[CODIGO]],Tabla20[CODIGO],Tabla20[Otros Descuentos])</f>
        <v>1471</v>
      </c>
      <c r="N742" s="78">
        <f>_xlfn.XLOOKUP(Tabla15[[#This Row],[CODIGO]],Tabla20[CODIGO],Tabla20[sneto])</f>
        <v>31460.5</v>
      </c>
      <c r="O742" s="78" t="str">
        <f>_xlfn.XLOOKUP(Tabla15[[#This Row],[CODIGO]],Tabla20[CODIGO],Tabla20[PERIODO])</f>
        <v>08-2023</v>
      </c>
      <c r="P742" s="41">
        <f>Tabla15[[#This Row],[sbruto]]-SUM(Tabla15[[#This Row],[ISR]:[AFP]])-Tabla15[[#This Row],[SNETO]]</f>
        <v>2068.5</v>
      </c>
      <c r="Q742" s="41">
        <f>_xlfn.XLOOKUP(Tabla15[[#This Row],[CODIGO]],Tabla20[CODIGO],Tabla20[ADP])</f>
        <v>0</v>
      </c>
      <c r="R742" s="61" t="str">
        <f>_xlfn.XLOOKUP(Tabla15[[#This Row],[cedula]],EMPXSEXO[NODOC],EMPXSEXO[GENERO])</f>
        <v>F</v>
      </c>
      <c r="S742" s="61" t="e">
        <f>_xlfn.XLOOKUP(Tabla15[[#This Row],[nomdepto2]],Tabla21[LUGAR],Tabla21[CODLUGAR])</f>
        <v>#REF!</v>
      </c>
      <c r="T742">
        <v>577</v>
      </c>
    </row>
    <row r="743" spans="1:20">
      <c r="A743" s="61" t="s">
        <v>2463</v>
      </c>
      <c r="B743" s="61" t="s">
        <v>2074</v>
      </c>
      <c r="C743" s="61" t="s">
        <v>2497</v>
      </c>
      <c r="D743" s="61" t="str">
        <f>Tabla15[[#This Row],[cedula]]&amp;Tabla15[[#This Row],[prog]]&amp;LEFT(Tabla15[[#This Row],[TIPO]],3)</f>
        <v>0011400697613FIJ</v>
      </c>
      <c r="E743" s="61" t="e">
        <f>_xlfn.XLOOKUP(Tabla15[[#This Row],[CODIGO]],#REF!,#REF!,_xlfn.XLOOKUP(Tabla15[[#This Row],[CODIGO]],Tabla20[CODIGO],Tabla20[nombre],"BUSCAR"))</f>
        <v>#REF!</v>
      </c>
      <c r="F743" s="61" t="e">
        <f>_xlfn.XLOOKUP(Tabla15[[#This Row],[CODIGO]],#REF!,#REF!,_xlfn.XLOOKUP(Tabla15[[#This Row],[CODIGO]],Tabla20[CODIGO],Tabla20[cargo],"BUSCAR"))</f>
        <v>#REF!</v>
      </c>
      <c r="G743" s="110" t="e">
        <f>_xlfn.XLOOKUP(Tabla15[[#This Row],[cedula]],#REF!,#REF!,"X")</f>
        <v>#REF!</v>
      </c>
      <c r="H743" s="61" t="str">
        <f>_xlfn.XLOOKUP(Tabla15[[#This Row],[ctapresup]],TBLTIPO[cta],TBLTIPO[Tipo Empleado])</f>
        <v>FIJO</v>
      </c>
      <c r="I743" s="92">
        <f>_xlfn.XLOOKUP(Tabla15[[#This Row],[cedula]],TCARRERA[CEDULA],TCARRERA[CATEGORIA DEL SERVIDOR],0)</f>
        <v>0</v>
      </c>
      <c r="J74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43" s="61" t="e">
        <f>IF(ISTEXT(Tabla15[[#This Row],[CARRERA]]),Tabla15[[#This Row],[CARRERA]],Tabla15[[#This Row],[STATUS_01]])</f>
        <v>#REF!</v>
      </c>
      <c r="L743" s="78">
        <f>_xlfn.XLOOKUP(Tabla15[[#This Row],[CODIGO]],Tabla20[CODIGO],Tabla20[sbruto])</f>
        <v>35000</v>
      </c>
      <c r="M743" s="81">
        <f>_xlfn.XLOOKUP(Tabla15[[#This Row],[CODIGO]],Tabla20[CODIGO],Tabla20[Otros Descuentos])</f>
        <v>20782.91</v>
      </c>
      <c r="N743" s="78">
        <f>_xlfn.XLOOKUP(Tabla15[[#This Row],[CODIGO]],Tabla20[CODIGO],Tabla20[sneto])</f>
        <v>12148.59</v>
      </c>
      <c r="O743" s="78" t="str">
        <f>_xlfn.XLOOKUP(Tabla15[[#This Row],[CODIGO]],Tabla20[CODIGO],Tabla20[PERIODO])</f>
        <v>08-2023</v>
      </c>
      <c r="P743" s="41">
        <f>Tabla15[[#This Row],[sbruto]]-SUM(Tabla15[[#This Row],[ISR]:[AFP]])-Tabla15[[#This Row],[SNETO]]</f>
        <v>2068.5</v>
      </c>
      <c r="Q743" s="41">
        <f>_xlfn.XLOOKUP(Tabla15[[#This Row],[CODIGO]],Tabla20[CODIGO],Tabla20[ADP])</f>
        <v>0</v>
      </c>
      <c r="R743" s="61" t="str">
        <f>_xlfn.XLOOKUP(Tabla15[[#This Row],[cedula]],EMPXSEXO[NODOC],EMPXSEXO[GENERO])</f>
        <v>M</v>
      </c>
      <c r="S743" s="61" t="e">
        <f>_xlfn.XLOOKUP(Tabla15[[#This Row],[nomdepto2]],Tabla21[LUGAR],Tabla21[CODLUGAR])</f>
        <v>#REF!</v>
      </c>
      <c r="T743">
        <v>619</v>
      </c>
    </row>
    <row r="744" spans="1:20">
      <c r="A744" s="61" t="s">
        <v>2463</v>
      </c>
      <c r="B744" s="61" t="s">
        <v>2108</v>
      </c>
      <c r="C744" s="61" t="s">
        <v>2497</v>
      </c>
      <c r="D744" s="61" t="str">
        <f>Tabla15[[#This Row],[cedula]]&amp;Tabla15[[#This Row],[prog]]&amp;LEFT(Tabla15[[#This Row],[TIPO]],3)</f>
        <v>0010906166313FIJ</v>
      </c>
      <c r="E744" s="61" t="e">
        <f>_xlfn.XLOOKUP(Tabla15[[#This Row],[CODIGO]],#REF!,#REF!,_xlfn.XLOOKUP(Tabla15[[#This Row],[CODIGO]],Tabla20[CODIGO],Tabla20[nombre],"BUSCAR"))</f>
        <v>#REF!</v>
      </c>
      <c r="F744" s="61" t="e">
        <f>_xlfn.XLOOKUP(Tabla15[[#This Row],[CODIGO]],#REF!,#REF!,_xlfn.XLOOKUP(Tabla15[[#This Row],[CODIGO]],Tabla20[CODIGO],Tabla20[cargo],"BUSCAR"))</f>
        <v>#REF!</v>
      </c>
      <c r="G744" s="110" t="e">
        <f>_xlfn.XLOOKUP(Tabla15[[#This Row],[cedula]],#REF!,#REF!,"X")</f>
        <v>#REF!</v>
      </c>
      <c r="H744" s="61" t="str">
        <f>_xlfn.XLOOKUP(Tabla15[[#This Row],[ctapresup]],TBLTIPO[cta],TBLTIPO[Tipo Empleado])</f>
        <v>FIJO</v>
      </c>
      <c r="I744" s="92">
        <f>_xlfn.XLOOKUP(Tabla15[[#This Row],[cedula]],TCARRERA[CEDULA],TCARRERA[CATEGORIA DEL SERVIDOR],0)</f>
        <v>0</v>
      </c>
      <c r="J7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44" s="61" t="e">
        <f>IF(ISTEXT(Tabla15[[#This Row],[CARRERA]]),Tabla15[[#This Row],[CARRERA]],Tabla15[[#This Row],[STATUS_01]])</f>
        <v>#REF!</v>
      </c>
      <c r="L744" s="78">
        <f>_xlfn.XLOOKUP(Tabla15[[#This Row],[CODIGO]],Tabla20[CODIGO],Tabla20[sbruto])</f>
        <v>35000</v>
      </c>
      <c r="M744" s="82">
        <f>_xlfn.XLOOKUP(Tabla15[[#This Row],[CODIGO]],Tabla20[CODIGO],Tabla20[Otros Descuentos])</f>
        <v>25</v>
      </c>
      <c r="N744" s="81">
        <f>_xlfn.XLOOKUP(Tabla15[[#This Row],[CODIGO]],Tabla20[CODIGO],Tabla20[sneto])</f>
        <v>32906.5</v>
      </c>
      <c r="O744" s="81" t="str">
        <f>_xlfn.XLOOKUP(Tabla15[[#This Row],[CODIGO]],Tabla20[CODIGO],Tabla20[PERIODO])</f>
        <v>08-2023</v>
      </c>
      <c r="P744" s="41">
        <f>Tabla15[[#This Row],[sbruto]]-SUM(Tabla15[[#This Row],[ISR]:[AFP]])-Tabla15[[#This Row],[SNETO]]</f>
        <v>2068.5</v>
      </c>
      <c r="Q744" s="41">
        <f>_xlfn.XLOOKUP(Tabla15[[#This Row],[CODIGO]],Tabla20[CODIGO],Tabla20[ADP])</f>
        <v>0</v>
      </c>
      <c r="R744" s="61" t="str">
        <f>_xlfn.XLOOKUP(Tabla15[[#This Row],[cedula]],EMPXSEXO[NODOC],EMPXSEXO[GENERO])</f>
        <v>F</v>
      </c>
      <c r="S744" s="61" t="e">
        <f>_xlfn.XLOOKUP(Tabla15[[#This Row],[nomdepto2]],Tabla21[LUGAR],Tabla21[CODLUGAR])</f>
        <v>#REF!</v>
      </c>
      <c r="T744">
        <v>662</v>
      </c>
    </row>
    <row r="745" spans="1:20">
      <c r="A745" s="61" t="s">
        <v>2463</v>
      </c>
      <c r="B745" s="61" t="s">
        <v>2110</v>
      </c>
      <c r="C745" s="61" t="s">
        <v>2497</v>
      </c>
      <c r="D745" s="61" t="str">
        <f>Tabla15[[#This Row],[cedula]]&amp;Tabla15[[#This Row],[prog]]&amp;LEFT(Tabla15[[#This Row],[TIPO]],3)</f>
        <v>4022290899413FIJ</v>
      </c>
      <c r="E745" s="61" t="e">
        <f>_xlfn.XLOOKUP(Tabla15[[#This Row],[CODIGO]],#REF!,#REF!,_xlfn.XLOOKUP(Tabla15[[#This Row],[CODIGO]],Tabla20[CODIGO],Tabla20[nombre],"BUSCAR"))</f>
        <v>#REF!</v>
      </c>
      <c r="F745" s="61" t="e">
        <f>_xlfn.XLOOKUP(Tabla15[[#This Row],[CODIGO]],#REF!,#REF!,_xlfn.XLOOKUP(Tabla15[[#This Row],[CODIGO]],Tabla20[CODIGO],Tabla20[cargo],"BUSCAR"))</f>
        <v>#REF!</v>
      </c>
      <c r="G745" s="110" t="e">
        <f>_xlfn.XLOOKUP(Tabla15[[#This Row],[cedula]],#REF!,#REF!,"X")</f>
        <v>#REF!</v>
      </c>
      <c r="H745" s="61" t="str">
        <f>_xlfn.XLOOKUP(Tabla15[[#This Row],[ctapresup]],TBLTIPO[cta],TBLTIPO[Tipo Empleado])</f>
        <v>FIJO</v>
      </c>
      <c r="I745" s="92">
        <f>_xlfn.XLOOKUP(Tabla15[[#This Row],[cedula]],TCARRERA[CEDULA],TCARRERA[CATEGORIA DEL SERVIDOR],0)</f>
        <v>0</v>
      </c>
      <c r="J7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45" s="61" t="e">
        <f>IF(ISTEXT(Tabla15[[#This Row],[CARRERA]]),Tabla15[[#This Row],[CARRERA]],Tabla15[[#This Row],[STATUS_01]])</f>
        <v>#REF!</v>
      </c>
      <c r="L745" s="78">
        <f>_xlfn.XLOOKUP(Tabla15[[#This Row],[CODIGO]],Tabla20[CODIGO],Tabla20[sbruto])</f>
        <v>35000</v>
      </c>
      <c r="M745" s="82">
        <f>_xlfn.XLOOKUP(Tabla15[[#This Row],[CODIGO]],Tabla20[CODIGO],Tabla20[Otros Descuentos])</f>
        <v>25</v>
      </c>
      <c r="N745" s="78">
        <f>_xlfn.XLOOKUP(Tabla15[[#This Row],[CODIGO]],Tabla20[CODIGO],Tabla20[sneto])</f>
        <v>32906.5</v>
      </c>
      <c r="O745" s="78" t="str">
        <f>_xlfn.XLOOKUP(Tabla15[[#This Row],[CODIGO]],Tabla20[CODIGO],Tabla20[PERIODO])</f>
        <v>08-2023</v>
      </c>
      <c r="P745" s="41">
        <f>Tabla15[[#This Row],[sbruto]]-SUM(Tabla15[[#This Row],[ISR]:[AFP]])-Tabla15[[#This Row],[SNETO]]</f>
        <v>2068.5</v>
      </c>
      <c r="Q745" s="41">
        <f>_xlfn.XLOOKUP(Tabla15[[#This Row],[CODIGO]],Tabla20[CODIGO],Tabla20[ADP])</f>
        <v>0</v>
      </c>
      <c r="R745" s="61" t="str">
        <f>_xlfn.XLOOKUP(Tabla15[[#This Row],[cedula]],EMPXSEXO[NODOC],EMPXSEXO[GENERO])</f>
        <v>M</v>
      </c>
      <c r="S745" s="61" t="e">
        <f>_xlfn.XLOOKUP(Tabla15[[#This Row],[nomdepto2]],Tabla21[LUGAR],Tabla21[CODLUGAR])</f>
        <v>#REF!</v>
      </c>
      <c r="T745">
        <v>665</v>
      </c>
    </row>
    <row r="746" spans="1:20">
      <c r="A746" s="61" t="s">
        <v>2463</v>
      </c>
      <c r="B746" s="61" t="s">
        <v>1296</v>
      </c>
      <c r="C746" s="61" t="s">
        <v>2497</v>
      </c>
      <c r="D746" s="61" t="str">
        <f>Tabla15[[#This Row],[cedula]]&amp;Tabla15[[#This Row],[prog]]&amp;LEFT(Tabla15[[#This Row],[TIPO]],3)</f>
        <v>0010248647913FIJ</v>
      </c>
      <c r="E746" s="61" t="e">
        <f>_xlfn.XLOOKUP(Tabla15[[#This Row],[CODIGO]],#REF!,#REF!,_xlfn.XLOOKUP(Tabla15[[#This Row],[CODIGO]],Tabla20[CODIGO],Tabla20[nombre],"BUSCAR"))</f>
        <v>#REF!</v>
      </c>
      <c r="F746" s="61" t="e">
        <f>_xlfn.XLOOKUP(Tabla15[[#This Row],[CODIGO]],#REF!,#REF!,_xlfn.XLOOKUP(Tabla15[[#This Row],[CODIGO]],Tabla20[CODIGO],Tabla20[cargo],"BUSCAR"))</f>
        <v>#REF!</v>
      </c>
      <c r="G746" s="110" t="e">
        <f>_xlfn.XLOOKUP(Tabla15[[#This Row],[cedula]],#REF!,#REF!,"X")</f>
        <v>#REF!</v>
      </c>
      <c r="H746" s="61" t="str">
        <f>_xlfn.XLOOKUP(Tabla15[[#This Row],[ctapresup]],TBLTIPO[cta],TBLTIPO[Tipo Empleado])</f>
        <v>FIJO</v>
      </c>
      <c r="I746" s="92" t="str">
        <f>_xlfn.XLOOKUP(Tabla15[[#This Row],[cedula]],TCARRERA[CEDULA],TCARRERA[CATEGORIA DEL SERVIDOR],0)</f>
        <v>CARRERA ADMINISTRATIVA</v>
      </c>
      <c r="J7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46" s="61" t="str">
        <f>IF(ISTEXT(Tabla15[[#This Row],[CARRERA]]),Tabla15[[#This Row],[CARRERA]],Tabla15[[#This Row],[STATUS_01]])</f>
        <v>CARRERA ADMINISTRATIVA</v>
      </c>
      <c r="L746" s="78">
        <f>_xlfn.XLOOKUP(Tabla15[[#This Row],[CODIGO]],Tabla20[CODIGO],Tabla20[sbruto])</f>
        <v>35000</v>
      </c>
      <c r="M746" s="79">
        <f>_xlfn.XLOOKUP(Tabla15[[#This Row],[CODIGO]],Tabla20[CODIGO],Tabla20[Otros Descuentos])</f>
        <v>375</v>
      </c>
      <c r="N746" s="78">
        <f>_xlfn.XLOOKUP(Tabla15[[#This Row],[CODIGO]],Tabla20[CODIGO],Tabla20[sneto])</f>
        <v>32556.5</v>
      </c>
      <c r="O746" s="78" t="str">
        <f>_xlfn.XLOOKUP(Tabla15[[#This Row],[CODIGO]],Tabla20[CODIGO],Tabla20[PERIODO])</f>
        <v>08-2023</v>
      </c>
      <c r="P746" s="41">
        <f>Tabla15[[#This Row],[sbruto]]-SUM(Tabla15[[#This Row],[ISR]:[AFP]])-Tabla15[[#This Row],[SNETO]]</f>
        <v>2068.5</v>
      </c>
      <c r="Q746" s="41">
        <f>_xlfn.XLOOKUP(Tabla15[[#This Row],[CODIGO]],Tabla20[CODIGO],Tabla20[ADP])</f>
        <v>0</v>
      </c>
      <c r="R746" s="61" t="str">
        <f>_xlfn.XLOOKUP(Tabla15[[#This Row],[cedula]],EMPXSEXO[NODOC],EMPXSEXO[GENERO])</f>
        <v>F</v>
      </c>
      <c r="S746" s="61" t="e">
        <f>_xlfn.XLOOKUP(Tabla15[[#This Row],[nomdepto2]],Tabla21[LUGAR],Tabla21[CODLUGAR])</f>
        <v>#REF!</v>
      </c>
      <c r="T746">
        <v>714</v>
      </c>
    </row>
    <row r="747" spans="1:20">
      <c r="A747" s="61" t="s">
        <v>2463</v>
      </c>
      <c r="B747" s="61" t="s">
        <v>1307</v>
      </c>
      <c r="C747" s="61" t="s">
        <v>2497</v>
      </c>
      <c r="D747" s="61" t="str">
        <f>Tabla15[[#This Row],[cedula]]&amp;Tabla15[[#This Row],[prog]]&amp;LEFT(Tabla15[[#This Row],[TIPO]],3)</f>
        <v>0010242810913FIJ</v>
      </c>
      <c r="E747" s="61" t="e">
        <f>_xlfn.XLOOKUP(Tabla15[[#This Row],[CODIGO]],#REF!,#REF!,_xlfn.XLOOKUP(Tabla15[[#This Row],[CODIGO]],Tabla20[CODIGO],Tabla20[nombre],"BUSCAR"))</f>
        <v>#REF!</v>
      </c>
      <c r="F747" s="61" t="e">
        <f>_xlfn.XLOOKUP(Tabla15[[#This Row],[CODIGO]],#REF!,#REF!,_xlfn.XLOOKUP(Tabla15[[#This Row],[CODIGO]],Tabla20[CODIGO],Tabla20[cargo],"BUSCAR"))</f>
        <v>#REF!</v>
      </c>
      <c r="G747" s="110" t="e">
        <f>_xlfn.XLOOKUP(Tabla15[[#This Row],[cedula]],#REF!,#REF!,"X")</f>
        <v>#REF!</v>
      </c>
      <c r="H747" s="61" t="str">
        <f>_xlfn.XLOOKUP(Tabla15[[#This Row],[ctapresup]],TBLTIPO[cta],TBLTIPO[Tipo Empleado])</f>
        <v>FIJO</v>
      </c>
      <c r="I747" s="92" t="str">
        <f>_xlfn.XLOOKUP(Tabla15[[#This Row],[cedula]],TCARRERA[CEDULA],TCARRERA[CATEGORIA DEL SERVIDOR],0)</f>
        <v>CARRERA ADMINISTRATIVA</v>
      </c>
      <c r="J7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47" s="61" t="str">
        <f>IF(ISTEXT(Tabla15[[#This Row],[CARRERA]]),Tabla15[[#This Row],[CARRERA]],Tabla15[[#This Row],[STATUS_01]])</f>
        <v>CARRERA ADMINISTRATIVA</v>
      </c>
      <c r="L747" s="78">
        <f>_xlfn.XLOOKUP(Tabla15[[#This Row],[CODIGO]],Tabla20[CODIGO],Tabla20[sbruto])</f>
        <v>35000</v>
      </c>
      <c r="M747" s="82">
        <f>_xlfn.XLOOKUP(Tabla15[[#This Row],[CODIGO]],Tabla20[CODIGO],Tabla20[Otros Descuentos])</f>
        <v>8167</v>
      </c>
      <c r="N747" s="81">
        <f>_xlfn.XLOOKUP(Tabla15[[#This Row],[CODIGO]],Tabla20[CODIGO],Tabla20[sneto])</f>
        <v>24764.5</v>
      </c>
      <c r="O747" s="81" t="str">
        <f>_xlfn.XLOOKUP(Tabla15[[#This Row],[CODIGO]],Tabla20[CODIGO],Tabla20[PERIODO])</f>
        <v>08-2023</v>
      </c>
      <c r="P747" s="41">
        <f>Tabla15[[#This Row],[sbruto]]-SUM(Tabla15[[#This Row],[ISR]:[AFP]])-Tabla15[[#This Row],[SNETO]]</f>
        <v>2068.5</v>
      </c>
      <c r="Q747" s="41">
        <f>_xlfn.XLOOKUP(Tabla15[[#This Row],[CODIGO]],Tabla20[CODIGO],Tabla20[ADP])</f>
        <v>0</v>
      </c>
      <c r="R747" s="61" t="str">
        <f>_xlfn.XLOOKUP(Tabla15[[#This Row],[cedula]],EMPXSEXO[NODOC],EMPXSEXO[GENERO])</f>
        <v>F</v>
      </c>
      <c r="S747" s="61" t="e">
        <f>_xlfn.XLOOKUP(Tabla15[[#This Row],[nomdepto2]],Tabla21[LUGAR],Tabla21[CODLUGAR])</f>
        <v>#REF!</v>
      </c>
      <c r="T747">
        <v>731</v>
      </c>
    </row>
    <row r="748" spans="1:20">
      <c r="A748" s="61" t="s">
        <v>2463</v>
      </c>
      <c r="B748" s="61" t="s">
        <v>1310</v>
      </c>
      <c r="C748" s="61" t="s">
        <v>2497</v>
      </c>
      <c r="D748" s="61" t="str">
        <f>Tabla15[[#This Row],[cedula]]&amp;Tabla15[[#This Row],[prog]]&amp;LEFT(Tabla15[[#This Row],[TIPO]],3)</f>
        <v>0010951153513FIJ</v>
      </c>
      <c r="E748" s="61" t="e">
        <f>_xlfn.XLOOKUP(Tabla15[[#This Row],[CODIGO]],#REF!,#REF!,_xlfn.XLOOKUP(Tabla15[[#This Row],[CODIGO]],Tabla20[CODIGO],Tabla20[nombre],"BUSCAR"))</f>
        <v>#REF!</v>
      </c>
      <c r="F748" s="61" t="e">
        <f>_xlfn.XLOOKUP(Tabla15[[#This Row],[CODIGO]],#REF!,#REF!,_xlfn.XLOOKUP(Tabla15[[#This Row],[CODIGO]],Tabla20[CODIGO],Tabla20[cargo],"BUSCAR"))</f>
        <v>#REF!</v>
      </c>
      <c r="G748" s="110" t="e">
        <f>_xlfn.XLOOKUP(Tabla15[[#This Row],[cedula]],#REF!,#REF!,"X")</f>
        <v>#REF!</v>
      </c>
      <c r="H748" s="61" t="str">
        <f>_xlfn.XLOOKUP(Tabla15[[#This Row],[ctapresup]],TBLTIPO[cta],TBLTIPO[Tipo Empleado])</f>
        <v>FIJO</v>
      </c>
      <c r="I748" s="92" t="str">
        <f>_xlfn.XLOOKUP(Tabla15[[#This Row],[cedula]],TCARRERA[CEDULA],TCARRERA[CATEGORIA DEL SERVIDOR],0)</f>
        <v>CARRERA ADMINISTRATIVA</v>
      </c>
      <c r="J7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48" s="61" t="str">
        <f>IF(ISTEXT(Tabla15[[#This Row],[CARRERA]]),Tabla15[[#This Row],[CARRERA]],Tabla15[[#This Row],[STATUS_01]])</f>
        <v>CARRERA ADMINISTRATIVA</v>
      </c>
      <c r="L748" s="78">
        <f>_xlfn.XLOOKUP(Tabla15[[#This Row],[CODIGO]],Tabla20[CODIGO],Tabla20[sbruto])</f>
        <v>35000</v>
      </c>
      <c r="M748" s="82">
        <f>_xlfn.XLOOKUP(Tabla15[[#This Row],[CODIGO]],Tabla20[CODIGO],Tabla20[Otros Descuentos])</f>
        <v>19030.45</v>
      </c>
      <c r="N748" s="81">
        <f>_xlfn.XLOOKUP(Tabla15[[#This Row],[CODIGO]],Tabla20[CODIGO],Tabla20[sneto])</f>
        <v>13901.05</v>
      </c>
      <c r="O748" s="81" t="str">
        <f>_xlfn.XLOOKUP(Tabla15[[#This Row],[CODIGO]],Tabla20[CODIGO],Tabla20[PERIODO])</f>
        <v>08-2023</v>
      </c>
      <c r="P748" s="41">
        <f>Tabla15[[#This Row],[sbruto]]-SUM(Tabla15[[#This Row],[ISR]:[AFP]])-Tabla15[[#This Row],[SNETO]]</f>
        <v>2068.5</v>
      </c>
      <c r="Q748" s="41">
        <f>_xlfn.XLOOKUP(Tabla15[[#This Row],[CODIGO]],Tabla20[CODIGO],Tabla20[ADP])</f>
        <v>0</v>
      </c>
      <c r="R748" s="61" t="str">
        <f>_xlfn.XLOOKUP(Tabla15[[#This Row],[cedula]],EMPXSEXO[NODOC],EMPXSEXO[GENERO])</f>
        <v>M</v>
      </c>
      <c r="S748" s="61" t="e">
        <f>_xlfn.XLOOKUP(Tabla15[[#This Row],[nomdepto2]],Tabla21[LUGAR],Tabla21[CODLUGAR])</f>
        <v>#REF!</v>
      </c>
      <c r="T748">
        <v>741</v>
      </c>
    </row>
    <row r="749" spans="1:20">
      <c r="A749" s="61" t="s">
        <v>2463</v>
      </c>
      <c r="B749" s="61" t="s">
        <v>3575</v>
      </c>
      <c r="C749" s="61" t="s">
        <v>2497</v>
      </c>
      <c r="D749" s="61" t="str">
        <f>Tabla15[[#This Row],[cedula]]&amp;Tabla15[[#This Row],[prog]]&amp;LEFT(Tabla15[[#This Row],[TIPO]],3)</f>
        <v>0011727005813FIJ</v>
      </c>
      <c r="E749" s="61" t="e">
        <f>_xlfn.XLOOKUP(Tabla15[[#This Row],[CODIGO]],#REF!,#REF!,_xlfn.XLOOKUP(Tabla15[[#This Row],[CODIGO]],Tabla20[CODIGO],Tabla20[nombre],"BUSCAR"))</f>
        <v>#REF!</v>
      </c>
      <c r="F749" s="61" t="e">
        <f>_xlfn.XLOOKUP(Tabla15[[#This Row],[CODIGO]],#REF!,#REF!,_xlfn.XLOOKUP(Tabla15[[#This Row],[CODIGO]],Tabla20[CODIGO],Tabla20[cargo],"BUSCAR"))</f>
        <v>#REF!</v>
      </c>
      <c r="G749" s="110" t="e">
        <f>_xlfn.XLOOKUP(Tabla15[[#This Row],[cedula]],#REF!,#REF!,"X")</f>
        <v>#REF!</v>
      </c>
      <c r="H749" s="61" t="str">
        <f>_xlfn.XLOOKUP(Tabla15[[#This Row],[ctapresup]],TBLTIPO[cta],TBLTIPO[Tipo Empleado])</f>
        <v>FIJO</v>
      </c>
      <c r="I749" s="92">
        <f>_xlfn.XLOOKUP(Tabla15[[#This Row],[cedula]],TCARRERA[CEDULA],TCARRERA[CATEGORIA DEL SERVIDOR],0)</f>
        <v>0</v>
      </c>
      <c r="J7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49" s="61" t="e">
        <f>IF(ISTEXT(Tabla15[[#This Row],[CARRERA]]),Tabla15[[#This Row],[CARRERA]],Tabla15[[#This Row],[STATUS_01]])</f>
        <v>#REF!</v>
      </c>
      <c r="L749" s="78">
        <f>_xlfn.XLOOKUP(Tabla15[[#This Row],[CODIGO]],Tabla20[CODIGO],Tabla20[sbruto])</f>
        <v>35000</v>
      </c>
      <c r="M749" s="79">
        <f>_xlfn.XLOOKUP(Tabla15[[#This Row],[CODIGO]],Tabla20[CODIGO],Tabla20[Otros Descuentos])</f>
        <v>25</v>
      </c>
      <c r="N749" s="78">
        <f>_xlfn.XLOOKUP(Tabla15[[#This Row],[CODIGO]],Tabla20[CODIGO],Tabla20[sneto])</f>
        <v>32906.5</v>
      </c>
      <c r="O749" s="78" t="str">
        <f>_xlfn.XLOOKUP(Tabla15[[#This Row],[CODIGO]],Tabla20[CODIGO],Tabla20[PERIODO])</f>
        <v>08-2023</v>
      </c>
      <c r="P749" s="41">
        <f>Tabla15[[#This Row],[sbruto]]-SUM(Tabla15[[#This Row],[ISR]:[AFP]])-Tabla15[[#This Row],[SNETO]]</f>
        <v>2068.5</v>
      </c>
      <c r="Q749" s="41">
        <f>_xlfn.XLOOKUP(Tabla15[[#This Row],[CODIGO]],Tabla20[CODIGO],Tabla20[ADP])</f>
        <v>0</v>
      </c>
      <c r="R749" s="61" t="str">
        <f>_xlfn.XLOOKUP(Tabla15[[#This Row],[cedula]],EMPXSEXO[NODOC],EMPXSEXO[GENERO])</f>
        <v>F</v>
      </c>
      <c r="S749" s="61" t="e">
        <f>_xlfn.XLOOKUP(Tabla15[[#This Row],[nomdepto2]],Tabla21[LUGAR],Tabla21[CODLUGAR])</f>
        <v>#REF!</v>
      </c>
      <c r="T749">
        <v>780</v>
      </c>
    </row>
    <row r="750" spans="1:20">
      <c r="A750" s="61" t="s">
        <v>2463</v>
      </c>
      <c r="B750" s="61" t="s">
        <v>2194</v>
      </c>
      <c r="C750" s="61" t="s">
        <v>2497</v>
      </c>
      <c r="D750" s="61" t="str">
        <f>Tabla15[[#This Row],[cedula]]&amp;Tabla15[[#This Row],[prog]]&amp;LEFT(Tabla15[[#This Row],[TIPO]],3)</f>
        <v>0010074447313FIJ</v>
      </c>
      <c r="E750" s="61" t="e">
        <f>_xlfn.XLOOKUP(Tabla15[[#This Row],[CODIGO]],#REF!,#REF!,_xlfn.XLOOKUP(Tabla15[[#This Row],[CODIGO]],Tabla20[CODIGO],Tabla20[nombre],"BUSCAR"))</f>
        <v>#REF!</v>
      </c>
      <c r="F750" s="61" t="e">
        <f>_xlfn.XLOOKUP(Tabla15[[#This Row],[CODIGO]],#REF!,#REF!,_xlfn.XLOOKUP(Tabla15[[#This Row],[CODIGO]],Tabla20[CODIGO],Tabla20[cargo],"BUSCAR"))</f>
        <v>#REF!</v>
      </c>
      <c r="G750" s="110" t="e">
        <f>_xlfn.XLOOKUP(Tabla15[[#This Row],[cedula]],#REF!,#REF!,"X")</f>
        <v>#REF!</v>
      </c>
      <c r="H750" s="61" t="str">
        <f>_xlfn.XLOOKUP(Tabla15[[#This Row],[ctapresup]],TBLTIPO[cta],TBLTIPO[Tipo Empleado])</f>
        <v>FIJO</v>
      </c>
      <c r="I750" s="92">
        <f>_xlfn.XLOOKUP(Tabla15[[#This Row],[cedula]],TCARRERA[CEDULA],TCARRERA[CATEGORIA DEL SERVIDOR],0)</f>
        <v>0</v>
      </c>
      <c r="J7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0" s="61" t="e">
        <f>IF(ISTEXT(Tabla15[[#This Row],[CARRERA]]),Tabla15[[#This Row],[CARRERA]],Tabla15[[#This Row],[STATUS_01]])</f>
        <v>#REF!</v>
      </c>
      <c r="L750" s="78">
        <f>_xlfn.XLOOKUP(Tabla15[[#This Row],[CODIGO]],Tabla20[CODIGO],Tabla20[sbruto])</f>
        <v>35000</v>
      </c>
      <c r="M750" s="82">
        <f>_xlfn.XLOOKUP(Tabla15[[#This Row],[CODIGO]],Tabla20[CODIGO],Tabla20[Otros Descuentos])</f>
        <v>22317.63</v>
      </c>
      <c r="N750" s="78">
        <f>_xlfn.XLOOKUP(Tabla15[[#This Row],[CODIGO]],Tabla20[CODIGO],Tabla20[sneto])</f>
        <v>10613.87</v>
      </c>
      <c r="O750" s="78" t="str">
        <f>_xlfn.XLOOKUP(Tabla15[[#This Row],[CODIGO]],Tabla20[CODIGO],Tabla20[PERIODO])</f>
        <v>08-2023</v>
      </c>
      <c r="P750" s="41">
        <f>Tabla15[[#This Row],[sbruto]]-SUM(Tabla15[[#This Row],[ISR]:[AFP]])-Tabla15[[#This Row],[SNETO]]</f>
        <v>2068.5</v>
      </c>
      <c r="Q750" s="41">
        <f>_xlfn.XLOOKUP(Tabla15[[#This Row],[CODIGO]],Tabla20[CODIGO],Tabla20[ADP])</f>
        <v>0</v>
      </c>
      <c r="R750" s="61" t="str">
        <f>_xlfn.XLOOKUP(Tabla15[[#This Row],[cedula]],EMPXSEXO[NODOC],EMPXSEXO[GENERO])</f>
        <v>M</v>
      </c>
      <c r="S750" s="61" t="e">
        <f>_xlfn.XLOOKUP(Tabla15[[#This Row],[nomdepto2]],Tabla21[LUGAR],Tabla21[CODLUGAR])</f>
        <v>#REF!</v>
      </c>
      <c r="T750">
        <v>816</v>
      </c>
    </row>
    <row r="751" spans="1:20">
      <c r="A751" s="61" t="s">
        <v>2463</v>
      </c>
      <c r="B751" s="61" t="s">
        <v>1278</v>
      </c>
      <c r="C751" s="61" t="s">
        <v>2497</v>
      </c>
      <c r="D751" s="61" t="str">
        <f>Tabla15[[#This Row],[cedula]]&amp;Tabla15[[#This Row],[prog]]&amp;LEFT(Tabla15[[#This Row],[TIPO]],3)</f>
        <v>0010058298013FIJ</v>
      </c>
      <c r="E751" s="61" t="e">
        <f>_xlfn.XLOOKUP(Tabla15[[#This Row],[CODIGO]],#REF!,#REF!,_xlfn.XLOOKUP(Tabla15[[#This Row],[CODIGO]],Tabla20[CODIGO],Tabla20[nombre],"BUSCAR"))</f>
        <v>#REF!</v>
      </c>
      <c r="F751" s="61" t="e">
        <f>_xlfn.XLOOKUP(Tabla15[[#This Row],[CODIGO]],#REF!,#REF!,_xlfn.XLOOKUP(Tabla15[[#This Row],[CODIGO]],Tabla20[CODIGO],Tabla20[cargo],"BUSCAR"))</f>
        <v>#REF!</v>
      </c>
      <c r="G751" s="110" t="e">
        <f>_xlfn.XLOOKUP(Tabla15[[#This Row],[cedula]],#REF!,#REF!,"X")</f>
        <v>#REF!</v>
      </c>
      <c r="H751" s="61" t="str">
        <f>_xlfn.XLOOKUP(Tabla15[[#This Row],[ctapresup]],TBLTIPO[cta],TBLTIPO[Tipo Empleado])</f>
        <v>FIJO</v>
      </c>
      <c r="I751" s="92" t="str">
        <f>_xlfn.XLOOKUP(Tabla15[[#This Row],[cedula]],TCARRERA[CEDULA],TCARRERA[CATEGORIA DEL SERVIDOR],0)</f>
        <v>CARRERA ADMINISTRATIVA</v>
      </c>
      <c r="J7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1" s="61" t="str">
        <f>IF(ISTEXT(Tabla15[[#This Row],[CARRERA]]),Tabla15[[#This Row],[CARRERA]],Tabla15[[#This Row],[STATUS_01]])</f>
        <v>CARRERA ADMINISTRATIVA</v>
      </c>
      <c r="L751" s="78">
        <f>_xlfn.XLOOKUP(Tabla15[[#This Row],[CODIGO]],Tabla20[CODIGO],Tabla20[sbruto])</f>
        <v>31500</v>
      </c>
      <c r="M751" s="82">
        <f>_xlfn.XLOOKUP(Tabla15[[#This Row],[CODIGO]],Tabla20[CODIGO],Tabla20[Otros Descuentos])</f>
        <v>6671.01</v>
      </c>
      <c r="N751" s="78">
        <f>_xlfn.XLOOKUP(Tabla15[[#This Row],[CODIGO]],Tabla20[CODIGO],Tabla20[sneto])</f>
        <v>22967.34</v>
      </c>
      <c r="O751" s="78" t="str">
        <f>_xlfn.XLOOKUP(Tabla15[[#This Row],[CODIGO]],Tabla20[CODIGO],Tabla20[PERIODO])</f>
        <v>08-2023</v>
      </c>
      <c r="P751" s="41">
        <f>Tabla15[[#This Row],[sbruto]]-SUM(Tabla15[[#This Row],[ISR]:[AFP]])-Tabla15[[#This Row],[SNETO]]</f>
        <v>1861.6500000000015</v>
      </c>
      <c r="Q751" s="41">
        <f>_xlfn.XLOOKUP(Tabla15[[#This Row],[CODIGO]],Tabla20[CODIGO],Tabla20[ADP])</f>
        <v>0</v>
      </c>
      <c r="R751" s="61" t="str">
        <f>_xlfn.XLOOKUP(Tabla15[[#This Row],[cedula]],EMPXSEXO[NODOC],EMPXSEXO[GENERO])</f>
        <v>F</v>
      </c>
      <c r="S751" s="61" t="e">
        <f>_xlfn.XLOOKUP(Tabla15[[#This Row],[nomdepto2]],Tabla21[LUGAR],Tabla21[CODLUGAR])</f>
        <v>#REF!</v>
      </c>
      <c r="T751">
        <v>597</v>
      </c>
    </row>
    <row r="752" spans="1:20">
      <c r="A752" s="61" t="s">
        <v>2463</v>
      </c>
      <c r="B752" s="61" t="s">
        <v>1300</v>
      </c>
      <c r="C752" s="61" t="s">
        <v>2497</v>
      </c>
      <c r="D752" s="61" t="str">
        <f>Tabla15[[#This Row],[cedula]]&amp;Tabla15[[#This Row],[prog]]&amp;LEFT(Tabla15[[#This Row],[TIPO]],3)</f>
        <v>0011157421613FIJ</v>
      </c>
      <c r="E752" s="61" t="e">
        <f>_xlfn.XLOOKUP(Tabla15[[#This Row],[CODIGO]],#REF!,#REF!,_xlfn.XLOOKUP(Tabla15[[#This Row],[CODIGO]],Tabla20[CODIGO],Tabla20[nombre],"BUSCAR"))</f>
        <v>#REF!</v>
      </c>
      <c r="F752" s="61" t="e">
        <f>_xlfn.XLOOKUP(Tabla15[[#This Row],[CODIGO]],#REF!,#REF!,_xlfn.XLOOKUP(Tabla15[[#This Row],[CODIGO]],Tabla20[CODIGO],Tabla20[cargo],"BUSCAR"))</f>
        <v>#REF!</v>
      </c>
      <c r="G752" s="110" t="e">
        <f>_xlfn.XLOOKUP(Tabla15[[#This Row],[cedula]],#REF!,#REF!,"X")</f>
        <v>#REF!</v>
      </c>
      <c r="H752" s="61" t="str">
        <f>_xlfn.XLOOKUP(Tabla15[[#This Row],[ctapresup]],TBLTIPO[cta],TBLTIPO[Tipo Empleado])</f>
        <v>FIJO</v>
      </c>
      <c r="I752" s="92" t="str">
        <f>_xlfn.XLOOKUP(Tabla15[[#This Row],[cedula]],TCARRERA[CEDULA],TCARRERA[CATEGORIA DEL SERVIDOR],0)</f>
        <v>CARRERA ADMINISTRATIVA</v>
      </c>
      <c r="J7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2" s="61" t="str">
        <f>IF(ISTEXT(Tabla15[[#This Row],[CARRERA]]),Tabla15[[#This Row],[CARRERA]],Tabla15[[#This Row],[STATUS_01]])</f>
        <v>CARRERA ADMINISTRATIVA</v>
      </c>
      <c r="L752" s="78">
        <f>_xlfn.XLOOKUP(Tabla15[[#This Row],[CODIGO]],Tabla20[CODIGO],Tabla20[sbruto])</f>
        <v>31500</v>
      </c>
      <c r="M752" s="79">
        <f>_xlfn.XLOOKUP(Tabla15[[#This Row],[CODIGO]],Tabla20[CODIGO],Tabla20[Otros Descuentos])</f>
        <v>11649</v>
      </c>
      <c r="N752" s="78">
        <f>_xlfn.XLOOKUP(Tabla15[[#This Row],[CODIGO]],Tabla20[CODIGO],Tabla20[sneto])</f>
        <v>17989.349999999999</v>
      </c>
      <c r="O752" s="78" t="str">
        <f>_xlfn.XLOOKUP(Tabla15[[#This Row],[CODIGO]],Tabla20[CODIGO],Tabla20[PERIODO])</f>
        <v>08-2023</v>
      </c>
      <c r="P752" s="41">
        <f>Tabla15[[#This Row],[sbruto]]-SUM(Tabla15[[#This Row],[ISR]:[AFP]])-Tabla15[[#This Row],[SNETO]]</f>
        <v>1861.6500000000015</v>
      </c>
      <c r="Q752" s="41">
        <f>_xlfn.XLOOKUP(Tabla15[[#This Row],[CODIGO]],Tabla20[CODIGO],Tabla20[ADP])</f>
        <v>0</v>
      </c>
      <c r="R752" s="61" t="str">
        <f>_xlfn.XLOOKUP(Tabla15[[#This Row],[cedula]],EMPXSEXO[NODOC],EMPXSEXO[GENERO])</f>
        <v>F</v>
      </c>
      <c r="S752" s="61" t="e">
        <f>_xlfn.XLOOKUP(Tabla15[[#This Row],[nomdepto2]],Tabla21[LUGAR],Tabla21[CODLUGAR])</f>
        <v>#REF!</v>
      </c>
      <c r="T752">
        <v>720</v>
      </c>
    </row>
    <row r="753" spans="1:20">
      <c r="A753" s="61" t="s">
        <v>2463</v>
      </c>
      <c r="B753" s="61" t="s">
        <v>2048</v>
      </c>
      <c r="C753" s="61" t="s">
        <v>2497</v>
      </c>
      <c r="D753" s="61" t="str">
        <f>Tabla15[[#This Row],[cedula]]&amp;Tabla15[[#This Row],[prog]]&amp;LEFT(Tabla15[[#This Row],[TIPO]],3)</f>
        <v>0011407005513FIJ</v>
      </c>
      <c r="E753" s="61" t="e">
        <f>_xlfn.XLOOKUP(Tabla15[[#This Row],[CODIGO]],#REF!,#REF!,_xlfn.XLOOKUP(Tabla15[[#This Row],[CODIGO]],Tabla20[CODIGO],Tabla20[nombre],"BUSCAR"))</f>
        <v>#REF!</v>
      </c>
      <c r="F753" s="61" t="e">
        <f>_xlfn.XLOOKUP(Tabla15[[#This Row],[CODIGO]],#REF!,#REF!,_xlfn.XLOOKUP(Tabla15[[#This Row],[CODIGO]],Tabla20[CODIGO],Tabla20[cargo],"BUSCAR"))</f>
        <v>#REF!</v>
      </c>
      <c r="G753" s="110" t="e">
        <f>_xlfn.XLOOKUP(Tabla15[[#This Row],[cedula]],#REF!,#REF!,"X")</f>
        <v>#REF!</v>
      </c>
      <c r="H753" s="61" t="str">
        <f>_xlfn.XLOOKUP(Tabla15[[#This Row],[ctapresup]],TBLTIPO[cta],TBLTIPO[Tipo Empleado])</f>
        <v>FIJO</v>
      </c>
      <c r="I753" s="92">
        <f>_xlfn.XLOOKUP(Tabla15[[#This Row],[cedula]],TCARRERA[CEDULA],TCARRERA[CATEGORIA DEL SERVIDOR],0)</f>
        <v>0</v>
      </c>
      <c r="J7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3" s="61" t="e">
        <f>IF(ISTEXT(Tabla15[[#This Row],[CARRERA]]),Tabla15[[#This Row],[CARRERA]],Tabla15[[#This Row],[STATUS_01]])</f>
        <v>#REF!</v>
      </c>
      <c r="L753" s="78">
        <f>_xlfn.XLOOKUP(Tabla15[[#This Row],[CODIGO]],Tabla20[CODIGO],Tabla20[sbruto])</f>
        <v>30000</v>
      </c>
      <c r="M753" s="81">
        <f>_xlfn.XLOOKUP(Tabla15[[#This Row],[CODIGO]],Tabla20[CODIGO],Tabla20[Otros Descuentos])</f>
        <v>25</v>
      </c>
      <c r="N753" s="78">
        <f>_xlfn.XLOOKUP(Tabla15[[#This Row],[CODIGO]],Tabla20[CODIGO],Tabla20[sneto])</f>
        <v>28202</v>
      </c>
      <c r="O753" s="78" t="str">
        <f>_xlfn.XLOOKUP(Tabla15[[#This Row],[CODIGO]],Tabla20[CODIGO],Tabla20[PERIODO])</f>
        <v>08-2023</v>
      </c>
      <c r="P753" s="41">
        <f>Tabla15[[#This Row],[sbruto]]-SUM(Tabla15[[#This Row],[ISR]:[AFP]])-Tabla15[[#This Row],[SNETO]]</f>
        <v>1773</v>
      </c>
      <c r="Q753" s="41">
        <f>_xlfn.XLOOKUP(Tabla15[[#This Row],[CODIGO]],Tabla20[CODIGO],Tabla20[ADP])</f>
        <v>0</v>
      </c>
      <c r="R753" s="61" t="str">
        <f>_xlfn.XLOOKUP(Tabla15[[#This Row],[cedula]],EMPXSEXO[NODOC],EMPXSEXO[GENERO])</f>
        <v>F</v>
      </c>
      <c r="S753" s="61" t="e">
        <f>_xlfn.XLOOKUP(Tabla15[[#This Row],[nomdepto2]],Tabla21[LUGAR],Tabla21[CODLUGAR])</f>
        <v>#REF!</v>
      </c>
      <c r="T753">
        <v>578</v>
      </c>
    </row>
    <row r="754" spans="1:20">
      <c r="A754" s="61" t="s">
        <v>2463</v>
      </c>
      <c r="B754" s="61" t="s">
        <v>3563</v>
      </c>
      <c r="C754" s="61" t="s">
        <v>2497</v>
      </c>
      <c r="D754" s="61" t="str">
        <f>Tabla15[[#This Row],[cedula]]&amp;Tabla15[[#This Row],[prog]]&amp;LEFT(Tabla15[[#This Row],[TIPO]],3)</f>
        <v>0010053961813FIJ</v>
      </c>
      <c r="E754" s="61" t="e">
        <f>_xlfn.XLOOKUP(Tabla15[[#This Row],[CODIGO]],#REF!,#REF!,_xlfn.XLOOKUP(Tabla15[[#This Row],[CODIGO]],Tabla20[CODIGO],Tabla20[nombre],"BUSCAR"))</f>
        <v>#REF!</v>
      </c>
      <c r="F754" s="61" t="e">
        <f>_xlfn.XLOOKUP(Tabla15[[#This Row],[CODIGO]],#REF!,#REF!,_xlfn.XLOOKUP(Tabla15[[#This Row],[CODIGO]],Tabla20[CODIGO],Tabla20[cargo],"BUSCAR"))</f>
        <v>#REF!</v>
      </c>
      <c r="G754" s="110" t="e">
        <f>_xlfn.XLOOKUP(Tabla15[[#This Row],[cedula]],#REF!,#REF!,"X")</f>
        <v>#REF!</v>
      </c>
      <c r="H754" s="61" t="str">
        <f>_xlfn.XLOOKUP(Tabla15[[#This Row],[ctapresup]],TBLTIPO[cta],TBLTIPO[Tipo Empleado])</f>
        <v>FIJO</v>
      </c>
      <c r="I754" s="92">
        <f>_xlfn.XLOOKUP(Tabla15[[#This Row],[cedula]],TCARRERA[CEDULA],TCARRERA[CATEGORIA DEL SERVIDOR],0)</f>
        <v>0</v>
      </c>
      <c r="J7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4" s="61" t="e">
        <f>IF(ISTEXT(Tabla15[[#This Row],[CARRERA]]),Tabla15[[#This Row],[CARRERA]],Tabla15[[#This Row],[STATUS_01]])</f>
        <v>#REF!</v>
      </c>
      <c r="L754" s="78">
        <f>_xlfn.XLOOKUP(Tabla15[[#This Row],[CODIGO]],Tabla20[CODIGO],Tabla20[sbruto])</f>
        <v>30000</v>
      </c>
      <c r="M754" s="79">
        <f>_xlfn.XLOOKUP(Tabla15[[#This Row],[CODIGO]],Tabla20[CODIGO],Tabla20[Otros Descuentos])</f>
        <v>25</v>
      </c>
      <c r="N754" s="78">
        <f>_xlfn.XLOOKUP(Tabla15[[#This Row],[CODIGO]],Tabla20[CODIGO],Tabla20[sneto])</f>
        <v>28202</v>
      </c>
      <c r="O754" s="78" t="str">
        <f>_xlfn.XLOOKUP(Tabla15[[#This Row],[CODIGO]],Tabla20[CODIGO],Tabla20[PERIODO])</f>
        <v>08-2023</v>
      </c>
      <c r="P754" s="41">
        <f>Tabla15[[#This Row],[sbruto]]-SUM(Tabla15[[#This Row],[ISR]:[AFP]])-Tabla15[[#This Row],[SNETO]]</f>
        <v>1773</v>
      </c>
      <c r="Q754" s="41">
        <f>_xlfn.XLOOKUP(Tabla15[[#This Row],[CODIGO]],Tabla20[CODIGO],Tabla20[ADP])</f>
        <v>0</v>
      </c>
      <c r="R754" s="61" t="str">
        <f>_xlfn.XLOOKUP(Tabla15[[#This Row],[cedula]],EMPXSEXO[NODOC],EMPXSEXO[GENERO])</f>
        <v>F</v>
      </c>
      <c r="S754" s="61" t="e">
        <f>_xlfn.XLOOKUP(Tabla15[[#This Row],[nomdepto2]],Tabla21[LUGAR],Tabla21[CODLUGAR])</f>
        <v>#REF!</v>
      </c>
      <c r="T754">
        <v>641</v>
      </c>
    </row>
    <row r="755" spans="1:20">
      <c r="A755" s="61" t="s">
        <v>2463</v>
      </c>
      <c r="B755" s="61" t="s">
        <v>2029</v>
      </c>
      <c r="C755" s="61" t="s">
        <v>2497</v>
      </c>
      <c r="D755" s="61" t="str">
        <f>Tabla15[[#This Row],[cedula]]&amp;Tabla15[[#This Row],[prog]]&amp;LEFT(Tabla15[[#This Row],[TIPO]],3)</f>
        <v>0010496385513FIJ</v>
      </c>
      <c r="E755" s="61" t="e">
        <f>_xlfn.XLOOKUP(Tabla15[[#This Row],[CODIGO]],#REF!,#REF!,_xlfn.XLOOKUP(Tabla15[[#This Row],[CODIGO]],Tabla20[CODIGO],Tabla20[nombre],"BUSCAR"))</f>
        <v>#REF!</v>
      </c>
      <c r="F755" s="61" t="e">
        <f>_xlfn.XLOOKUP(Tabla15[[#This Row],[CODIGO]],#REF!,#REF!,_xlfn.XLOOKUP(Tabla15[[#This Row],[CODIGO]],Tabla20[CODIGO],Tabla20[cargo],"BUSCAR"))</f>
        <v>#REF!</v>
      </c>
      <c r="G755" s="110" t="e">
        <f>_xlfn.XLOOKUP(Tabla15[[#This Row],[cedula]],#REF!,#REF!,"X")</f>
        <v>#REF!</v>
      </c>
      <c r="H755" s="61" t="str">
        <f>_xlfn.XLOOKUP(Tabla15[[#This Row],[ctapresup]],TBLTIPO[cta],TBLTIPO[Tipo Empleado])</f>
        <v>FIJO</v>
      </c>
      <c r="I755" s="92">
        <f>_xlfn.XLOOKUP(Tabla15[[#This Row],[cedula]],TCARRERA[CEDULA],TCARRERA[CATEGORIA DEL SERVIDOR],0)</f>
        <v>0</v>
      </c>
      <c r="J7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5" s="61" t="e">
        <f>IF(ISTEXT(Tabla15[[#This Row],[CARRERA]]),Tabla15[[#This Row],[CARRERA]],Tabla15[[#This Row],[STATUS_01]])</f>
        <v>#REF!</v>
      </c>
      <c r="L755" s="78">
        <f>_xlfn.XLOOKUP(Tabla15[[#This Row],[CODIGO]],Tabla20[CODIGO],Tabla20[sbruto])</f>
        <v>27300</v>
      </c>
      <c r="M755" s="82">
        <f>_xlfn.XLOOKUP(Tabla15[[#This Row],[CODIGO]],Tabla20[CODIGO],Tabla20[Otros Descuentos])</f>
        <v>12651.93</v>
      </c>
      <c r="N755" s="78">
        <f>_xlfn.XLOOKUP(Tabla15[[#This Row],[CODIGO]],Tabla20[CODIGO],Tabla20[sneto])</f>
        <v>13034.64</v>
      </c>
      <c r="O755" s="78" t="str">
        <f>_xlfn.XLOOKUP(Tabla15[[#This Row],[CODIGO]],Tabla20[CODIGO],Tabla20[PERIODO])</f>
        <v>08-2023</v>
      </c>
      <c r="P755" s="41">
        <f>Tabla15[[#This Row],[sbruto]]-SUM(Tabla15[[#This Row],[ISR]:[AFP]])-Tabla15[[#This Row],[SNETO]]</f>
        <v>1613.4300000000003</v>
      </c>
      <c r="Q755" s="41">
        <f>_xlfn.XLOOKUP(Tabla15[[#This Row],[CODIGO]],Tabla20[CODIGO],Tabla20[ADP])</f>
        <v>0</v>
      </c>
      <c r="R755" s="61" t="str">
        <f>_xlfn.XLOOKUP(Tabla15[[#This Row],[cedula]],EMPXSEXO[NODOC],EMPXSEXO[GENERO])</f>
        <v>F</v>
      </c>
      <c r="S755" s="61" t="e">
        <f>_xlfn.XLOOKUP(Tabla15[[#This Row],[nomdepto2]],Tabla21[LUGAR],Tabla21[CODLUGAR])</f>
        <v>#REF!</v>
      </c>
      <c r="T755">
        <v>544</v>
      </c>
    </row>
    <row r="756" spans="1:20">
      <c r="A756" s="61" t="s">
        <v>2463</v>
      </c>
      <c r="B756" s="61" t="s">
        <v>2094</v>
      </c>
      <c r="C756" s="61" t="s">
        <v>2497</v>
      </c>
      <c r="D756" s="61" t="str">
        <f>Tabla15[[#This Row],[cedula]]&amp;Tabla15[[#This Row],[prog]]&amp;LEFT(Tabla15[[#This Row],[TIPO]],3)</f>
        <v>0010007883113FIJ</v>
      </c>
      <c r="E756" s="61" t="e">
        <f>_xlfn.XLOOKUP(Tabla15[[#This Row],[CODIGO]],#REF!,#REF!,_xlfn.XLOOKUP(Tabla15[[#This Row],[CODIGO]],Tabla20[CODIGO],Tabla20[nombre],"BUSCAR"))</f>
        <v>#REF!</v>
      </c>
      <c r="F756" s="61" t="e">
        <f>_xlfn.XLOOKUP(Tabla15[[#This Row],[CODIGO]],#REF!,#REF!,_xlfn.XLOOKUP(Tabla15[[#This Row],[CODIGO]],Tabla20[CODIGO],Tabla20[cargo],"BUSCAR"))</f>
        <v>#REF!</v>
      </c>
      <c r="G756" s="110" t="e">
        <f>_xlfn.XLOOKUP(Tabla15[[#This Row],[cedula]],#REF!,#REF!,"X")</f>
        <v>#REF!</v>
      </c>
      <c r="H756" s="61" t="str">
        <f>_xlfn.XLOOKUP(Tabla15[[#This Row],[ctapresup]],TBLTIPO[cta],TBLTIPO[Tipo Empleado])</f>
        <v>FIJO</v>
      </c>
      <c r="I756" s="92" t="str">
        <f>_xlfn.XLOOKUP(Tabla15[[#This Row],[cedula]],TCARRERA[CEDULA],TCARRERA[CATEGORIA DEL SERVIDOR],0)</f>
        <v>CARRERA ADMINISTRATIVA</v>
      </c>
      <c r="J7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6" s="61" t="str">
        <f>IF(ISTEXT(Tabla15[[#This Row],[CARRERA]]),Tabla15[[#This Row],[CARRERA]],Tabla15[[#This Row],[STATUS_01]])</f>
        <v>CARRERA ADMINISTRATIVA</v>
      </c>
      <c r="L756" s="78">
        <f>_xlfn.XLOOKUP(Tabla15[[#This Row],[CODIGO]],Tabla20[CODIGO],Tabla20[sbruto])</f>
        <v>27300</v>
      </c>
      <c r="M756" s="82">
        <f>_xlfn.XLOOKUP(Tabla15[[#This Row],[CODIGO]],Tabla20[CODIGO],Tabla20[Otros Descuentos])</f>
        <v>4967.88</v>
      </c>
      <c r="N756" s="78">
        <f>_xlfn.XLOOKUP(Tabla15[[#This Row],[CODIGO]],Tabla20[CODIGO],Tabla20[sneto])</f>
        <v>20718.689999999999</v>
      </c>
      <c r="O756" s="78" t="str">
        <f>_xlfn.XLOOKUP(Tabla15[[#This Row],[CODIGO]],Tabla20[CODIGO],Tabla20[PERIODO])</f>
        <v>08-2023</v>
      </c>
      <c r="P756" s="41">
        <f>Tabla15[[#This Row],[sbruto]]-SUM(Tabla15[[#This Row],[ISR]:[AFP]])-Tabla15[[#This Row],[SNETO]]</f>
        <v>1613.4300000000003</v>
      </c>
      <c r="Q756" s="41">
        <f>_xlfn.XLOOKUP(Tabla15[[#This Row],[CODIGO]],Tabla20[CODIGO],Tabla20[ADP])</f>
        <v>0</v>
      </c>
      <c r="R756" s="61" t="str">
        <f>_xlfn.XLOOKUP(Tabla15[[#This Row],[cedula]],EMPXSEXO[NODOC],EMPXSEXO[GENERO])</f>
        <v>F</v>
      </c>
      <c r="S756" s="61" t="e">
        <f>_xlfn.XLOOKUP(Tabla15[[#This Row],[nomdepto2]],Tabla21[LUGAR],Tabla21[CODLUGAR])</f>
        <v>#REF!</v>
      </c>
      <c r="T756">
        <v>644</v>
      </c>
    </row>
    <row r="757" spans="1:20">
      <c r="A757" s="61" t="s">
        <v>2463</v>
      </c>
      <c r="B757" s="61" t="s">
        <v>1308</v>
      </c>
      <c r="C757" s="61" t="s">
        <v>2497</v>
      </c>
      <c r="D757" s="61" t="str">
        <f>Tabla15[[#This Row],[cedula]]&amp;Tabla15[[#This Row],[prog]]&amp;LEFT(Tabla15[[#This Row],[TIPO]],3)</f>
        <v>0010252783513FIJ</v>
      </c>
      <c r="E757" s="61" t="e">
        <f>_xlfn.XLOOKUP(Tabla15[[#This Row],[CODIGO]],#REF!,#REF!,_xlfn.XLOOKUP(Tabla15[[#This Row],[CODIGO]],Tabla20[CODIGO],Tabla20[nombre],"BUSCAR"))</f>
        <v>#REF!</v>
      </c>
      <c r="F757" s="61" t="e">
        <f>_xlfn.XLOOKUP(Tabla15[[#This Row],[CODIGO]],#REF!,#REF!,_xlfn.XLOOKUP(Tabla15[[#This Row],[CODIGO]],Tabla20[CODIGO],Tabla20[cargo],"BUSCAR"))</f>
        <v>#REF!</v>
      </c>
      <c r="G757" s="110" t="e">
        <f>_xlfn.XLOOKUP(Tabla15[[#This Row],[cedula]],#REF!,#REF!,"X")</f>
        <v>#REF!</v>
      </c>
      <c r="H757" s="61" t="str">
        <f>_xlfn.XLOOKUP(Tabla15[[#This Row],[ctapresup]],TBLTIPO[cta],TBLTIPO[Tipo Empleado])</f>
        <v>FIJO</v>
      </c>
      <c r="I757" s="92" t="str">
        <f>_xlfn.XLOOKUP(Tabla15[[#This Row],[cedula]],TCARRERA[CEDULA],TCARRERA[CATEGORIA DEL SERVIDOR],0)</f>
        <v>CARRERA ADMINISTRATIVA</v>
      </c>
      <c r="J7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7" s="61" t="str">
        <f>IF(ISTEXT(Tabla15[[#This Row],[CARRERA]]),Tabla15[[#This Row],[CARRERA]],Tabla15[[#This Row],[STATUS_01]])</f>
        <v>CARRERA ADMINISTRATIVA</v>
      </c>
      <c r="L757" s="78">
        <f>_xlfn.XLOOKUP(Tabla15[[#This Row],[CODIGO]],Tabla20[CODIGO],Tabla20[sbruto])</f>
        <v>27300</v>
      </c>
      <c r="M757" s="82">
        <f>_xlfn.XLOOKUP(Tabla15[[#This Row],[CODIGO]],Tabla20[CODIGO],Tabla20[Otros Descuentos])</f>
        <v>4498.45</v>
      </c>
      <c r="N757" s="78">
        <f>_xlfn.XLOOKUP(Tabla15[[#This Row],[CODIGO]],Tabla20[CODIGO],Tabla20[sneto])</f>
        <v>21188.12</v>
      </c>
      <c r="O757" s="78" t="str">
        <f>_xlfn.XLOOKUP(Tabla15[[#This Row],[CODIGO]],Tabla20[CODIGO],Tabla20[PERIODO])</f>
        <v>08-2023</v>
      </c>
      <c r="P757" s="41">
        <f>Tabla15[[#This Row],[sbruto]]-SUM(Tabla15[[#This Row],[ISR]:[AFP]])-Tabla15[[#This Row],[SNETO]]</f>
        <v>1613.4300000000003</v>
      </c>
      <c r="Q757" s="41">
        <f>_xlfn.XLOOKUP(Tabla15[[#This Row],[CODIGO]],Tabla20[CODIGO],Tabla20[ADP])</f>
        <v>0</v>
      </c>
      <c r="R757" s="61" t="str">
        <f>_xlfn.XLOOKUP(Tabla15[[#This Row],[cedula]],EMPXSEXO[NODOC],EMPXSEXO[GENERO])</f>
        <v>F</v>
      </c>
      <c r="S757" s="61" t="e">
        <f>_xlfn.XLOOKUP(Tabla15[[#This Row],[nomdepto2]],Tabla21[LUGAR],Tabla21[CODLUGAR])</f>
        <v>#REF!</v>
      </c>
      <c r="T757">
        <v>738</v>
      </c>
    </row>
    <row r="758" spans="1:20">
      <c r="A758" s="61" t="s">
        <v>2463</v>
      </c>
      <c r="B758" s="61" t="s">
        <v>2042</v>
      </c>
      <c r="C758" s="61" t="s">
        <v>2497</v>
      </c>
      <c r="D758" s="61" t="str">
        <f>Tabla15[[#This Row],[cedula]]&amp;Tabla15[[#This Row],[prog]]&amp;LEFT(Tabla15[[#This Row],[TIPO]],3)</f>
        <v>0011240047813FIJ</v>
      </c>
      <c r="E758" s="61" t="e">
        <f>_xlfn.XLOOKUP(Tabla15[[#This Row],[CODIGO]],#REF!,#REF!,_xlfn.XLOOKUP(Tabla15[[#This Row],[CODIGO]],Tabla20[CODIGO],Tabla20[nombre],"BUSCAR"))</f>
        <v>#REF!</v>
      </c>
      <c r="F758" s="61" t="e">
        <f>_xlfn.XLOOKUP(Tabla15[[#This Row],[CODIGO]],#REF!,#REF!,_xlfn.XLOOKUP(Tabla15[[#This Row],[CODIGO]],Tabla20[CODIGO],Tabla20[cargo],"BUSCAR"))</f>
        <v>#REF!</v>
      </c>
      <c r="G758" s="110" t="e">
        <f>_xlfn.XLOOKUP(Tabla15[[#This Row],[cedula]],#REF!,#REF!,"X")</f>
        <v>#REF!</v>
      </c>
      <c r="H758" s="61" t="str">
        <f>_xlfn.XLOOKUP(Tabla15[[#This Row],[ctapresup]],TBLTIPO[cta],TBLTIPO[Tipo Empleado])</f>
        <v>FIJO</v>
      </c>
      <c r="I758" s="92">
        <f>_xlfn.XLOOKUP(Tabla15[[#This Row],[cedula]],TCARRERA[CEDULA],TCARRERA[CATEGORIA DEL SERVIDOR],0)</f>
        <v>0</v>
      </c>
      <c r="J7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8" s="61" t="e">
        <f>IF(ISTEXT(Tabla15[[#This Row],[CARRERA]]),Tabla15[[#This Row],[CARRERA]],Tabla15[[#This Row],[STATUS_01]])</f>
        <v>#REF!</v>
      </c>
      <c r="L758" s="78">
        <f>_xlfn.XLOOKUP(Tabla15[[#This Row],[CODIGO]],Tabla20[CODIGO],Tabla20[sbruto])</f>
        <v>26250</v>
      </c>
      <c r="M758" s="82">
        <f>_xlfn.XLOOKUP(Tabla15[[#This Row],[CODIGO]],Tabla20[CODIGO],Tabla20[Otros Descuentos])</f>
        <v>5294.74</v>
      </c>
      <c r="N758" s="81">
        <f>_xlfn.XLOOKUP(Tabla15[[#This Row],[CODIGO]],Tabla20[CODIGO],Tabla20[sneto])</f>
        <v>19403.88</v>
      </c>
      <c r="O758" s="81" t="str">
        <f>_xlfn.XLOOKUP(Tabla15[[#This Row],[CODIGO]],Tabla20[CODIGO],Tabla20[PERIODO])</f>
        <v>08-2023</v>
      </c>
      <c r="P758" s="41">
        <f>Tabla15[[#This Row],[sbruto]]-SUM(Tabla15[[#This Row],[ISR]:[AFP]])-Tabla15[[#This Row],[SNETO]]</f>
        <v>1551.3799999999974</v>
      </c>
      <c r="Q758" s="41">
        <f>_xlfn.XLOOKUP(Tabla15[[#This Row],[CODIGO]],Tabla20[CODIGO],Tabla20[ADP])</f>
        <v>0</v>
      </c>
      <c r="R758" s="61" t="str">
        <f>_xlfn.XLOOKUP(Tabla15[[#This Row],[cedula]],EMPXSEXO[NODOC],EMPXSEXO[GENERO])</f>
        <v>M</v>
      </c>
      <c r="S758" s="61" t="e">
        <f>_xlfn.XLOOKUP(Tabla15[[#This Row],[nomdepto2]],Tabla21[LUGAR],Tabla21[CODLUGAR])</f>
        <v>#REF!</v>
      </c>
      <c r="T758">
        <v>566</v>
      </c>
    </row>
    <row r="759" spans="1:20">
      <c r="A759" s="61" t="s">
        <v>2463</v>
      </c>
      <c r="B759" s="61" t="s">
        <v>2059</v>
      </c>
      <c r="C759" s="61" t="s">
        <v>2497</v>
      </c>
      <c r="D759" s="61" t="str">
        <f>Tabla15[[#This Row],[cedula]]&amp;Tabla15[[#This Row],[prog]]&amp;LEFT(Tabla15[[#This Row],[TIPO]],3)</f>
        <v>0010264650213FIJ</v>
      </c>
      <c r="E759" s="61" t="e">
        <f>_xlfn.XLOOKUP(Tabla15[[#This Row],[CODIGO]],#REF!,#REF!,_xlfn.XLOOKUP(Tabla15[[#This Row],[CODIGO]],Tabla20[CODIGO],Tabla20[nombre],"BUSCAR"))</f>
        <v>#REF!</v>
      </c>
      <c r="F759" s="61" t="e">
        <f>_xlfn.XLOOKUP(Tabla15[[#This Row],[CODIGO]],#REF!,#REF!,_xlfn.XLOOKUP(Tabla15[[#This Row],[CODIGO]],Tabla20[CODIGO],Tabla20[cargo],"BUSCAR"))</f>
        <v>#REF!</v>
      </c>
      <c r="G759" s="110" t="e">
        <f>_xlfn.XLOOKUP(Tabla15[[#This Row],[cedula]],#REF!,#REF!,"X")</f>
        <v>#REF!</v>
      </c>
      <c r="H759" s="61" t="str">
        <f>_xlfn.XLOOKUP(Tabla15[[#This Row],[ctapresup]],TBLTIPO[cta],TBLTIPO[Tipo Empleado])</f>
        <v>FIJO</v>
      </c>
      <c r="I759" s="92">
        <f>_xlfn.XLOOKUP(Tabla15[[#This Row],[cedula]],TCARRERA[CEDULA],TCARRERA[CATEGORIA DEL SERVIDOR],0)</f>
        <v>0</v>
      </c>
      <c r="J7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59" s="61" t="e">
        <f>IF(ISTEXT(Tabla15[[#This Row],[CARRERA]]),Tabla15[[#This Row],[CARRERA]],Tabla15[[#This Row],[STATUS_01]])</f>
        <v>#REF!</v>
      </c>
      <c r="L759" s="78">
        <f>_xlfn.XLOOKUP(Tabla15[[#This Row],[CODIGO]],Tabla20[CODIGO],Tabla20[sbruto])</f>
        <v>26250</v>
      </c>
      <c r="M759" s="82">
        <f>_xlfn.XLOOKUP(Tabla15[[#This Row],[CODIGO]],Tabla20[CODIGO],Tabla20[Otros Descuentos])</f>
        <v>5924.87</v>
      </c>
      <c r="N759" s="78">
        <f>_xlfn.XLOOKUP(Tabla15[[#This Row],[CODIGO]],Tabla20[CODIGO],Tabla20[sneto])</f>
        <v>18773.75</v>
      </c>
      <c r="O759" s="78" t="str">
        <f>_xlfn.XLOOKUP(Tabla15[[#This Row],[CODIGO]],Tabla20[CODIGO],Tabla20[PERIODO])</f>
        <v>08-2023</v>
      </c>
      <c r="P759" s="41">
        <f>Tabla15[[#This Row],[sbruto]]-SUM(Tabla15[[#This Row],[ISR]:[AFP]])-Tabla15[[#This Row],[SNETO]]</f>
        <v>1551.380000000001</v>
      </c>
      <c r="Q759" s="41">
        <f>_xlfn.XLOOKUP(Tabla15[[#This Row],[CODIGO]],Tabla20[CODIGO],Tabla20[ADP])</f>
        <v>0</v>
      </c>
      <c r="R759" s="61" t="str">
        <f>_xlfn.XLOOKUP(Tabla15[[#This Row],[cedula]],EMPXSEXO[NODOC],EMPXSEXO[GENERO])</f>
        <v>M</v>
      </c>
      <c r="S759" s="61" t="e">
        <f>_xlfn.XLOOKUP(Tabla15[[#This Row],[nomdepto2]],Tabla21[LUGAR],Tabla21[CODLUGAR])</f>
        <v>#REF!</v>
      </c>
      <c r="T759">
        <v>592</v>
      </c>
    </row>
    <row r="760" spans="1:20">
      <c r="A760" s="61" t="s">
        <v>2463</v>
      </c>
      <c r="B760" s="61" t="s">
        <v>3634</v>
      </c>
      <c r="C760" s="61" t="s">
        <v>2497</v>
      </c>
      <c r="D760" s="61" t="str">
        <f>Tabla15[[#This Row],[cedula]]&amp;Tabla15[[#This Row],[prog]]&amp;LEFT(Tabla15[[#This Row],[TIPO]],3)</f>
        <v>4023785152813FIJ</v>
      </c>
      <c r="E760" s="61" t="e">
        <f>_xlfn.XLOOKUP(Tabla15[[#This Row],[CODIGO]],#REF!,#REF!,_xlfn.XLOOKUP(Tabla15[[#This Row],[CODIGO]],Tabla20[CODIGO],Tabla20[nombre],"BUSCAR"))</f>
        <v>#REF!</v>
      </c>
      <c r="F760" s="61" t="e">
        <f>_xlfn.XLOOKUP(Tabla15[[#This Row],[CODIGO]],#REF!,#REF!,_xlfn.XLOOKUP(Tabla15[[#This Row],[CODIGO]],Tabla20[CODIGO],Tabla20[cargo],"BUSCAR"))</f>
        <v>#REF!</v>
      </c>
      <c r="G760" s="110" t="e">
        <f>_xlfn.XLOOKUP(Tabla15[[#This Row],[cedula]],#REF!,#REF!,"X")</f>
        <v>#REF!</v>
      </c>
      <c r="H760" s="61" t="str">
        <f>_xlfn.XLOOKUP(Tabla15[[#This Row],[ctapresup]],TBLTIPO[cta],TBLTIPO[Tipo Empleado])</f>
        <v>FIJO</v>
      </c>
      <c r="I760" s="92">
        <f>_xlfn.XLOOKUP(Tabla15[[#This Row],[cedula]],TCARRERA[CEDULA],TCARRERA[CATEGORIA DEL SERVIDOR],0)</f>
        <v>0</v>
      </c>
      <c r="J7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0" s="61" t="e">
        <f>IF(ISTEXT(Tabla15[[#This Row],[CARRERA]]),Tabla15[[#This Row],[CARRERA]],Tabla15[[#This Row],[STATUS_01]])</f>
        <v>#REF!</v>
      </c>
      <c r="L760" s="78">
        <f>_xlfn.XLOOKUP(Tabla15[[#This Row],[CODIGO]],Tabla20[CODIGO],Tabla20[sbruto])</f>
        <v>25000</v>
      </c>
      <c r="M760" s="82">
        <f>_xlfn.XLOOKUP(Tabla15[[#This Row],[CODIGO]],Tabla20[CODIGO],Tabla20[Otros Descuentos])</f>
        <v>25</v>
      </c>
      <c r="N760" s="78">
        <f>_xlfn.XLOOKUP(Tabla15[[#This Row],[CODIGO]],Tabla20[CODIGO],Tabla20[sneto])</f>
        <v>23497.5</v>
      </c>
      <c r="O760" s="78" t="str">
        <f>_xlfn.XLOOKUP(Tabla15[[#This Row],[CODIGO]],Tabla20[CODIGO],Tabla20[PERIODO])</f>
        <v>08-2023</v>
      </c>
      <c r="P760" s="41">
        <f>Tabla15[[#This Row],[sbruto]]-SUM(Tabla15[[#This Row],[ISR]:[AFP]])-Tabla15[[#This Row],[SNETO]]</f>
        <v>1477.5</v>
      </c>
      <c r="Q760" s="41">
        <f>_xlfn.XLOOKUP(Tabla15[[#This Row],[CODIGO]],Tabla20[CODIGO],Tabla20[ADP])</f>
        <v>0</v>
      </c>
      <c r="R760" s="61" t="str">
        <f>_xlfn.XLOOKUP(Tabla15[[#This Row],[cedula]],EMPXSEXO[NODOC],EMPXSEXO[GENERO])</f>
        <v>F</v>
      </c>
      <c r="S760" s="61" t="e">
        <f>_xlfn.XLOOKUP(Tabla15[[#This Row],[nomdepto2]],Tabla21[LUGAR],Tabla21[CODLUGAR])</f>
        <v>#REF!</v>
      </c>
      <c r="T760">
        <v>582</v>
      </c>
    </row>
    <row r="761" spans="1:20">
      <c r="A761" s="61" t="s">
        <v>2463</v>
      </c>
      <c r="B761" s="61" t="s">
        <v>2566</v>
      </c>
      <c r="C761" s="61" t="s">
        <v>2497</v>
      </c>
      <c r="D761" s="61" t="str">
        <f>Tabla15[[#This Row],[cedula]]&amp;Tabla15[[#This Row],[prog]]&amp;LEFT(Tabla15[[#This Row],[TIPO]],3)</f>
        <v>4022665157413FIJ</v>
      </c>
      <c r="E761" s="61" t="e">
        <f>_xlfn.XLOOKUP(Tabla15[[#This Row],[CODIGO]],#REF!,#REF!,_xlfn.XLOOKUP(Tabla15[[#This Row],[CODIGO]],Tabla20[CODIGO],Tabla20[nombre],"BUSCAR"))</f>
        <v>#REF!</v>
      </c>
      <c r="F761" s="61" t="e">
        <f>_xlfn.XLOOKUP(Tabla15[[#This Row],[CODIGO]],#REF!,#REF!,_xlfn.XLOOKUP(Tabla15[[#This Row],[CODIGO]],Tabla20[CODIGO],Tabla20[cargo],"BUSCAR"))</f>
        <v>#REF!</v>
      </c>
      <c r="G761" s="110" t="e">
        <f>_xlfn.XLOOKUP(Tabla15[[#This Row],[cedula]],#REF!,#REF!,"X")</f>
        <v>#REF!</v>
      </c>
      <c r="H761" s="61" t="str">
        <f>_xlfn.XLOOKUP(Tabla15[[#This Row],[ctapresup]],TBLTIPO[cta],TBLTIPO[Tipo Empleado])</f>
        <v>FIJO</v>
      </c>
      <c r="I761" s="92">
        <f>_xlfn.XLOOKUP(Tabla15[[#This Row],[cedula]],TCARRERA[CEDULA],TCARRERA[CATEGORIA DEL SERVIDOR],0)</f>
        <v>0</v>
      </c>
      <c r="J7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1" s="61" t="e">
        <f>IF(ISTEXT(Tabla15[[#This Row],[CARRERA]]),Tabla15[[#This Row],[CARRERA]],Tabla15[[#This Row],[STATUS_01]])</f>
        <v>#REF!</v>
      </c>
      <c r="L761" s="78">
        <f>_xlfn.XLOOKUP(Tabla15[[#This Row],[CODIGO]],Tabla20[CODIGO],Tabla20[sbruto])</f>
        <v>25000</v>
      </c>
      <c r="M761" s="80">
        <f>_xlfn.XLOOKUP(Tabla15[[#This Row],[CODIGO]],Tabla20[CODIGO],Tabla20[Otros Descuentos])</f>
        <v>3571</v>
      </c>
      <c r="N761" s="78">
        <f>_xlfn.XLOOKUP(Tabla15[[#This Row],[CODIGO]],Tabla20[CODIGO],Tabla20[sneto])</f>
        <v>19951.5</v>
      </c>
      <c r="O761" s="78" t="str">
        <f>_xlfn.XLOOKUP(Tabla15[[#This Row],[CODIGO]],Tabla20[CODIGO],Tabla20[PERIODO])</f>
        <v>08-2023</v>
      </c>
      <c r="P761" s="41">
        <f>Tabla15[[#This Row],[sbruto]]-SUM(Tabla15[[#This Row],[ISR]:[AFP]])-Tabla15[[#This Row],[SNETO]]</f>
        <v>1477.5</v>
      </c>
      <c r="Q761" s="41">
        <f>_xlfn.XLOOKUP(Tabla15[[#This Row],[CODIGO]],Tabla20[CODIGO],Tabla20[ADP])</f>
        <v>0</v>
      </c>
      <c r="R761" s="61" t="str">
        <f>_xlfn.XLOOKUP(Tabla15[[#This Row],[cedula]],EMPXSEXO[NODOC],EMPXSEXO[GENERO])</f>
        <v>F</v>
      </c>
      <c r="S761" s="61" t="e">
        <f>_xlfn.XLOOKUP(Tabla15[[#This Row],[nomdepto2]],Tabla21[LUGAR],Tabla21[CODLUGAR])</f>
        <v>#REF!</v>
      </c>
      <c r="T761">
        <v>589</v>
      </c>
    </row>
    <row r="762" spans="1:20">
      <c r="A762" s="61" t="s">
        <v>2463</v>
      </c>
      <c r="B762" s="61" t="s">
        <v>3557</v>
      </c>
      <c r="C762" s="61" t="s">
        <v>2497</v>
      </c>
      <c r="D762" s="61" t="str">
        <f>Tabla15[[#This Row],[cedula]]&amp;Tabla15[[#This Row],[prog]]&amp;LEFT(Tabla15[[#This Row],[TIPO]],3)</f>
        <v>0100005876613FIJ</v>
      </c>
      <c r="E762" s="61" t="e">
        <f>_xlfn.XLOOKUP(Tabla15[[#This Row],[CODIGO]],#REF!,#REF!,_xlfn.XLOOKUP(Tabla15[[#This Row],[CODIGO]],Tabla20[CODIGO],Tabla20[nombre],"BUSCAR"))</f>
        <v>#REF!</v>
      </c>
      <c r="F762" s="61" t="e">
        <f>_xlfn.XLOOKUP(Tabla15[[#This Row],[CODIGO]],#REF!,#REF!,_xlfn.XLOOKUP(Tabla15[[#This Row],[CODIGO]],Tabla20[CODIGO],Tabla20[cargo],"BUSCAR"))</f>
        <v>#REF!</v>
      </c>
      <c r="G762" s="110" t="e">
        <f>_xlfn.XLOOKUP(Tabla15[[#This Row],[cedula]],#REF!,#REF!,"X")</f>
        <v>#REF!</v>
      </c>
      <c r="H762" s="61" t="str">
        <f>_xlfn.XLOOKUP(Tabla15[[#This Row],[ctapresup]],TBLTIPO[cta],TBLTIPO[Tipo Empleado])</f>
        <v>FIJO</v>
      </c>
      <c r="I762" s="92">
        <f>_xlfn.XLOOKUP(Tabla15[[#This Row],[cedula]],TCARRERA[CEDULA],TCARRERA[CATEGORIA DEL SERVIDOR],0)</f>
        <v>0</v>
      </c>
      <c r="J7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2" s="61" t="e">
        <f>IF(ISTEXT(Tabla15[[#This Row],[CARRERA]]),Tabla15[[#This Row],[CARRERA]],Tabla15[[#This Row],[STATUS_01]])</f>
        <v>#REF!</v>
      </c>
      <c r="L762" s="78">
        <f>_xlfn.XLOOKUP(Tabla15[[#This Row],[CODIGO]],Tabla20[CODIGO],Tabla20[sbruto])</f>
        <v>22000</v>
      </c>
      <c r="M762" s="82">
        <f>_xlfn.XLOOKUP(Tabla15[[#This Row],[CODIGO]],Tabla20[CODIGO],Tabla20[Otros Descuentos])</f>
        <v>4571</v>
      </c>
      <c r="N762" s="78">
        <f>_xlfn.XLOOKUP(Tabla15[[#This Row],[CODIGO]],Tabla20[CODIGO],Tabla20[sneto])</f>
        <v>16128.8</v>
      </c>
      <c r="O762" s="78" t="str">
        <f>_xlfn.XLOOKUP(Tabla15[[#This Row],[CODIGO]],Tabla20[CODIGO],Tabla20[PERIODO])</f>
        <v>08-2023</v>
      </c>
      <c r="P762" s="41">
        <f>Tabla15[[#This Row],[sbruto]]-SUM(Tabla15[[#This Row],[ISR]:[AFP]])-Tabla15[[#This Row],[SNETO]]</f>
        <v>1300.2000000000007</v>
      </c>
      <c r="Q762" s="41">
        <f>_xlfn.XLOOKUP(Tabla15[[#This Row],[CODIGO]],Tabla20[CODIGO],Tabla20[ADP])</f>
        <v>0</v>
      </c>
      <c r="R762" s="61" t="str">
        <f>_xlfn.XLOOKUP(Tabla15[[#This Row],[cedula]],EMPXSEXO[NODOC],EMPXSEXO[GENERO])</f>
        <v>M</v>
      </c>
      <c r="S762" s="61" t="e">
        <f>_xlfn.XLOOKUP(Tabla15[[#This Row],[nomdepto2]],Tabla21[LUGAR],Tabla21[CODLUGAR])</f>
        <v>#REF!</v>
      </c>
      <c r="T762">
        <v>555</v>
      </c>
    </row>
    <row r="763" spans="1:20">
      <c r="A763" s="61" t="s">
        <v>2463</v>
      </c>
      <c r="B763" s="61" t="s">
        <v>1275</v>
      </c>
      <c r="C763" s="61" t="s">
        <v>2497</v>
      </c>
      <c r="D763" s="61" t="str">
        <f>Tabla15[[#This Row],[cedula]]&amp;Tabla15[[#This Row],[prog]]&amp;LEFT(Tabla15[[#This Row],[TIPO]],3)</f>
        <v>0520006813713FIJ</v>
      </c>
      <c r="E763" s="61" t="e">
        <f>_xlfn.XLOOKUP(Tabla15[[#This Row],[CODIGO]],#REF!,#REF!,_xlfn.XLOOKUP(Tabla15[[#This Row],[CODIGO]],Tabla20[CODIGO],Tabla20[nombre],"BUSCAR"))</f>
        <v>#REF!</v>
      </c>
      <c r="F763" s="61" t="e">
        <f>_xlfn.XLOOKUP(Tabla15[[#This Row],[CODIGO]],#REF!,#REF!,_xlfn.XLOOKUP(Tabla15[[#This Row],[CODIGO]],Tabla20[CODIGO],Tabla20[cargo],"BUSCAR"))</f>
        <v>#REF!</v>
      </c>
      <c r="G763" s="110" t="e">
        <f>_xlfn.XLOOKUP(Tabla15[[#This Row],[cedula]],#REF!,#REF!,"X")</f>
        <v>#REF!</v>
      </c>
      <c r="H763" s="61" t="str">
        <f>_xlfn.XLOOKUP(Tabla15[[#This Row],[ctapresup]],TBLTIPO[cta],TBLTIPO[Tipo Empleado])</f>
        <v>FIJO</v>
      </c>
      <c r="I763" s="92" t="str">
        <f>_xlfn.XLOOKUP(Tabla15[[#This Row],[cedula]],TCARRERA[CEDULA],TCARRERA[CATEGORIA DEL SERVIDOR],0)</f>
        <v>CARRERA ADMINISTRATIVA</v>
      </c>
      <c r="J7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3" s="61" t="str">
        <f>IF(ISTEXT(Tabla15[[#This Row],[CARRERA]]),Tabla15[[#This Row],[CARRERA]],Tabla15[[#This Row],[STATUS_01]])</f>
        <v>CARRERA ADMINISTRATIVA</v>
      </c>
      <c r="L763" s="78">
        <f>_xlfn.XLOOKUP(Tabla15[[#This Row],[CODIGO]],Tabla20[CODIGO],Tabla20[sbruto])</f>
        <v>22000</v>
      </c>
      <c r="M763" s="81">
        <f>_xlfn.XLOOKUP(Tabla15[[#This Row],[CODIGO]],Tabla20[CODIGO],Tabla20[Otros Descuentos])</f>
        <v>12894.91</v>
      </c>
      <c r="N763" s="78">
        <f>_xlfn.XLOOKUP(Tabla15[[#This Row],[CODIGO]],Tabla20[CODIGO],Tabla20[sneto])</f>
        <v>7804.89</v>
      </c>
      <c r="O763" s="78" t="str">
        <f>_xlfn.XLOOKUP(Tabla15[[#This Row],[CODIGO]],Tabla20[CODIGO],Tabla20[PERIODO])</f>
        <v>08-2023</v>
      </c>
      <c r="P763" s="41">
        <f>Tabla15[[#This Row],[sbruto]]-SUM(Tabla15[[#This Row],[ISR]:[AFP]])-Tabla15[[#This Row],[SNETO]]</f>
        <v>1300.2000000000007</v>
      </c>
      <c r="Q763" s="41">
        <f>_xlfn.XLOOKUP(Tabla15[[#This Row],[CODIGO]],Tabla20[CODIGO],Tabla20[ADP])</f>
        <v>0</v>
      </c>
      <c r="R763" s="61" t="str">
        <f>_xlfn.XLOOKUP(Tabla15[[#This Row],[cedula]],EMPXSEXO[NODOC],EMPXSEXO[GENERO])</f>
        <v>M</v>
      </c>
      <c r="S763" s="61" t="e">
        <f>_xlfn.XLOOKUP(Tabla15[[#This Row],[nomdepto2]],Tabla21[LUGAR],Tabla21[CODLUGAR])</f>
        <v>#REF!</v>
      </c>
      <c r="T763">
        <v>569</v>
      </c>
    </row>
    <row r="764" spans="1:20">
      <c r="A764" s="61" t="s">
        <v>2463</v>
      </c>
      <c r="B764" s="61" t="s">
        <v>2057</v>
      </c>
      <c r="C764" s="61" t="s">
        <v>2497</v>
      </c>
      <c r="D764" s="61" t="str">
        <f>Tabla15[[#This Row],[cedula]]&amp;Tabla15[[#This Row],[prog]]&amp;LEFT(Tabla15[[#This Row],[TIPO]],3)</f>
        <v>0170012140113FIJ</v>
      </c>
      <c r="E764" s="61" t="e">
        <f>_xlfn.XLOOKUP(Tabla15[[#This Row],[CODIGO]],#REF!,#REF!,_xlfn.XLOOKUP(Tabla15[[#This Row],[CODIGO]],Tabla20[CODIGO],Tabla20[nombre],"BUSCAR"))</f>
        <v>#REF!</v>
      </c>
      <c r="F764" s="61" t="e">
        <f>_xlfn.XLOOKUP(Tabla15[[#This Row],[CODIGO]],#REF!,#REF!,_xlfn.XLOOKUP(Tabla15[[#This Row],[CODIGO]],Tabla20[CODIGO],Tabla20[cargo],"BUSCAR"))</f>
        <v>#REF!</v>
      </c>
      <c r="G764" s="110" t="e">
        <f>_xlfn.XLOOKUP(Tabla15[[#This Row],[cedula]],#REF!,#REF!,"X")</f>
        <v>#REF!</v>
      </c>
      <c r="H764" s="61" t="str">
        <f>_xlfn.XLOOKUP(Tabla15[[#This Row],[ctapresup]],TBLTIPO[cta],TBLTIPO[Tipo Empleado])</f>
        <v>FIJO</v>
      </c>
      <c r="I764" s="92">
        <f>_xlfn.XLOOKUP(Tabla15[[#This Row],[cedula]],TCARRERA[CEDULA],TCARRERA[CATEGORIA DEL SERVIDOR],0)</f>
        <v>0</v>
      </c>
      <c r="J7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4" s="61" t="e">
        <f>IF(ISTEXT(Tabla15[[#This Row],[CARRERA]]),Tabla15[[#This Row],[CARRERA]],Tabla15[[#This Row],[STATUS_01]])</f>
        <v>#REF!</v>
      </c>
      <c r="L764" s="78">
        <f>_xlfn.XLOOKUP(Tabla15[[#This Row],[CODIGO]],Tabla20[CODIGO],Tabla20[sbruto])</f>
        <v>22000</v>
      </c>
      <c r="M764" s="82">
        <f>_xlfn.XLOOKUP(Tabla15[[#This Row],[CODIGO]],Tabla20[CODIGO],Tabla20[Otros Descuentos])</f>
        <v>16564.62</v>
      </c>
      <c r="N764" s="78">
        <f>_xlfn.XLOOKUP(Tabla15[[#This Row],[CODIGO]],Tabla20[CODIGO],Tabla20[sneto])</f>
        <v>4135.18</v>
      </c>
      <c r="O764" s="78" t="str">
        <f>_xlfn.XLOOKUP(Tabla15[[#This Row],[CODIGO]],Tabla20[CODIGO],Tabla20[PERIODO])</f>
        <v>08-2023</v>
      </c>
      <c r="P764" s="41">
        <f>Tabla15[[#This Row],[sbruto]]-SUM(Tabla15[[#This Row],[ISR]:[AFP]])-Tabla15[[#This Row],[SNETO]]</f>
        <v>1300.2000000000007</v>
      </c>
      <c r="Q764" s="41">
        <f>_xlfn.XLOOKUP(Tabla15[[#This Row],[CODIGO]],Tabla20[CODIGO],Tabla20[ADP])</f>
        <v>0</v>
      </c>
      <c r="R764" s="61" t="str">
        <f>_xlfn.XLOOKUP(Tabla15[[#This Row],[cedula]],EMPXSEXO[NODOC],EMPXSEXO[GENERO])</f>
        <v>M</v>
      </c>
      <c r="S764" s="61" t="e">
        <f>_xlfn.XLOOKUP(Tabla15[[#This Row],[nomdepto2]],Tabla21[LUGAR],Tabla21[CODLUGAR])</f>
        <v>#REF!</v>
      </c>
      <c r="T764">
        <v>590</v>
      </c>
    </row>
    <row r="765" spans="1:20">
      <c r="A765" s="61" t="s">
        <v>2463</v>
      </c>
      <c r="B765" s="61" t="s">
        <v>2735</v>
      </c>
      <c r="C765" s="61" t="s">
        <v>2497</v>
      </c>
      <c r="D765" s="61" t="str">
        <f>Tabla15[[#This Row],[cedula]]&amp;Tabla15[[#This Row],[prog]]&amp;LEFT(Tabla15[[#This Row],[TIPO]],3)</f>
        <v>0011600180113FIJ</v>
      </c>
      <c r="E765" s="61" t="e">
        <f>_xlfn.XLOOKUP(Tabla15[[#This Row],[CODIGO]],#REF!,#REF!,_xlfn.XLOOKUP(Tabla15[[#This Row],[CODIGO]],Tabla20[CODIGO],Tabla20[nombre],"BUSCAR"))</f>
        <v>#REF!</v>
      </c>
      <c r="F765" s="61" t="e">
        <f>_xlfn.XLOOKUP(Tabla15[[#This Row],[CODIGO]],#REF!,#REF!,_xlfn.XLOOKUP(Tabla15[[#This Row],[CODIGO]],Tabla20[CODIGO],Tabla20[cargo],"BUSCAR"))</f>
        <v>#REF!</v>
      </c>
      <c r="G765" s="110" t="e">
        <f>_xlfn.XLOOKUP(Tabla15[[#This Row],[cedula]],#REF!,#REF!,"X")</f>
        <v>#REF!</v>
      </c>
      <c r="H765" s="61" t="str">
        <f>_xlfn.XLOOKUP(Tabla15[[#This Row],[ctapresup]],TBLTIPO[cta],TBLTIPO[Tipo Empleado])</f>
        <v>FIJO</v>
      </c>
      <c r="I765" s="92">
        <f>_xlfn.XLOOKUP(Tabla15[[#This Row],[cedula]],TCARRERA[CEDULA],TCARRERA[CATEGORIA DEL SERVIDOR],0)</f>
        <v>0</v>
      </c>
      <c r="J7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5" s="61" t="e">
        <f>IF(ISTEXT(Tabla15[[#This Row],[CARRERA]]),Tabla15[[#This Row],[CARRERA]],Tabla15[[#This Row],[STATUS_01]])</f>
        <v>#REF!</v>
      </c>
      <c r="L765" s="78">
        <f>_xlfn.XLOOKUP(Tabla15[[#This Row],[CODIGO]],Tabla20[CODIGO],Tabla20[sbruto])</f>
        <v>22000</v>
      </c>
      <c r="M765" s="82">
        <f>_xlfn.XLOOKUP(Tabla15[[#This Row],[CODIGO]],Tabla20[CODIGO],Tabla20[Otros Descuentos])</f>
        <v>25</v>
      </c>
      <c r="N765" s="78">
        <f>_xlfn.XLOOKUP(Tabla15[[#This Row],[CODIGO]],Tabla20[CODIGO],Tabla20[sneto])</f>
        <v>20674.8</v>
      </c>
      <c r="O765" s="78" t="str">
        <f>_xlfn.XLOOKUP(Tabla15[[#This Row],[CODIGO]],Tabla20[CODIGO],Tabla20[PERIODO])</f>
        <v>08-2023</v>
      </c>
      <c r="P765" s="41">
        <f>Tabla15[[#This Row],[sbruto]]-SUM(Tabla15[[#This Row],[ISR]:[AFP]])-Tabla15[[#This Row],[SNETO]]</f>
        <v>1300.2000000000007</v>
      </c>
      <c r="Q765" s="41">
        <f>_xlfn.XLOOKUP(Tabla15[[#This Row],[CODIGO]],Tabla20[CODIGO],Tabla20[ADP])</f>
        <v>0</v>
      </c>
      <c r="R765" s="61" t="str">
        <f>_xlfn.XLOOKUP(Tabla15[[#This Row],[cedula]],EMPXSEXO[NODOC],EMPXSEXO[GENERO])</f>
        <v>M</v>
      </c>
      <c r="S765" s="61" t="e">
        <f>_xlfn.XLOOKUP(Tabla15[[#This Row],[nomdepto2]],Tabla21[LUGAR],Tabla21[CODLUGAR])</f>
        <v>#REF!</v>
      </c>
      <c r="T765">
        <v>594</v>
      </c>
    </row>
    <row r="766" spans="1:20">
      <c r="A766" s="61" t="s">
        <v>2463</v>
      </c>
      <c r="B766" s="61" t="s">
        <v>1279</v>
      </c>
      <c r="C766" s="61" t="s">
        <v>2497</v>
      </c>
      <c r="D766" s="61" t="str">
        <f>Tabla15[[#This Row],[cedula]]&amp;Tabla15[[#This Row],[prog]]&amp;LEFT(Tabla15[[#This Row],[TIPO]],3)</f>
        <v>0010960652513FIJ</v>
      </c>
      <c r="E766" s="61" t="e">
        <f>_xlfn.XLOOKUP(Tabla15[[#This Row],[CODIGO]],#REF!,#REF!,_xlfn.XLOOKUP(Tabla15[[#This Row],[CODIGO]],Tabla20[CODIGO],Tabla20[nombre],"BUSCAR"))</f>
        <v>#REF!</v>
      </c>
      <c r="F766" s="61" t="e">
        <f>_xlfn.XLOOKUP(Tabla15[[#This Row],[CODIGO]],#REF!,#REF!,_xlfn.XLOOKUP(Tabla15[[#This Row],[CODIGO]],Tabla20[CODIGO],Tabla20[cargo],"BUSCAR"))</f>
        <v>#REF!</v>
      </c>
      <c r="G766" s="110" t="e">
        <f>_xlfn.XLOOKUP(Tabla15[[#This Row],[cedula]],#REF!,#REF!,"X")</f>
        <v>#REF!</v>
      </c>
      <c r="H766" s="61" t="str">
        <f>_xlfn.XLOOKUP(Tabla15[[#This Row],[ctapresup]],TBLTIPO[cta],TBLTIPO[Tipo Empleado])</f>
        <v>FIJO</v>
      </c>
      <c r="I766" s="92" t="str">
        <f>_xlfn.XLOOKUP(Tabla15[[#This Row],[cedula]],TCARRERA[CEDULA],TCARRERA[CATEGORIA DEL SERVIDOR],0)</f>
        <v>CARRERA ADMINISTRATIVA</v>
      </c>
      <c r="J7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6" s="61" t="str">
        <f>IF(ISTEXT(Tabla15[[#This Row],[CARRERA]]),Tabla15[[#This Row],[CARRERA]],Tabla15[[#This Row],[STATUS_01]])</f>
        <v>CARRERA ADMINISTRATIVA</v>
      </c>
      <c r="L766" s="78">
        <f>_xlfn.XLOOKUP(Tabla15[[#This Row],[CODIGO]],Tabla20[CODIGO],Tabla20[sbruto])</f>
        <v>22000</v>
      </c>
      <c r="M766" s="82">
        <f>_xlfn.XLOOKUP(Tabla15[[#This Row],[CODIGO]],Tabla20[CODIGO],Tabla20[Otros Descuentos])</f>
        <v>8389.73</v>
      </c>
      <c r="N766" s="78">
        <f>_xlfn.XLOOKUP(Tabla15[[#This Row],[CODIGO]],Tabla20[CODIGO],Tabla20[sneto])</f>
        <v>12310.07</v>
      </c>
      <c r="O766" s="78" t="str">
        <f>_xlfn.XLOOKUP(Tabla15[[#This Row],[CODIGO]],Tabla20[CODIGO],Tabla20[PERIODO])</f>
        <v>08-2023</v>
      </c>
      <c r="P766" s="41">
        <f>Tabla15[[#This Row],[sbruto]]-SUM(Tabla15[[#This Row],[ISR]:[AFP]])-Tabla15[[#This Row],[SNETO]]</f>
        <v>1300.2000000000007</v>
      </c>
      <c r="Q766" s="41">
        <f>_xlfn.XLOOKUP(Tabla15[[#This Row],[CODIGO]],Tabla20[CODIGO],Tabla20[ADP])</f>
        <v>0</v>
      </c>
      <c r="R766" s="61" t="str">
        <f>_xlfn.XLOOKUP(Tabla15[[#This Row],[cedula]],EMPXSEXO[NODOC],EMPXSEXO[GENERO])</f>
        <v>F</v>
      </c>
      <c r="S766" s="61" t="e">
        <f>_xlfn.XLOOKUP(Tabla15[[#This Row],[nomdepto2]],Tabla21[LUGAR],Tabla21[CODLUGAR])</f>
        <v>#REF!</v>
      </c>
      <c r="T766">
        <v>598</v>
      </c>
    </row>
    <row r="767" spans="1:20">
      <c r="A767" s="61" t="s">
        <v>2463</v>
      </c>
      <c r="B767" s="61" t="s">
        <v>2068</v>
      </c>
      <c r="C767" s="61" t="s">
        <v>2497</v>
      </c>
      <c r="D767" s="61" t="str">
        <f>Tabla15[[#This Row],[cedula]]&amp;Tabla15[[#This Row],[prog]]&amp;LEFT(Tabla15[[#This Row],[TIPO]],3)</f>
        <v>2250034362313FIJ</v>
      </c>
      <c r="E767" s="61" t="e">
        <f>_xlfn.XLOOKUP(Tabla15[[#This Row],[CODIGO]],#REF!,#REF!,_xlfn.XLOOKUP(Tabla15[[#This Row],[CODIGO]],Tabla20[CODIGO],Tabla20[nombre],"BUSCAR"))</f>
        <v>#REF!</v>
      </c>
      <c r="F767" s="61" t="e">
        <f>_xlfn.XLOOKUP(Tabla15[[#This Row],[CODIGO]],#REF!,#REF!,_xlfn.XLOOKUP(Tabla15[[#This Row],[CODIGO]],Tabla20[CODIGO],Tabla20[cargo],"BUSCAR"))</f>
        <v>#REF!</v>
      </c>
      <c r="G767" s="110" t="e">
        <f>_xlfn.XLOOKUP(Tabla15[[#This Row],[cedula]],#REF!,#REF!,"X")</f>
        <v>#REF!</v>
      </c>
      <c r="H767" s="61" t="str">
        <f>_xlfn.XLOOKUP(Tabla15[[#This Row],[ctapresup]],TBLTIPO[cta],TBLTIPO[Tipo Empleado])</f>
        <v>FIJO</v>
      </c>
      <c r="I767" s="92">
        <f>_xlfn.XLOOKUP(Tabla15[[#This Row],[cedula]],TCARRERA[CEDULA],TCARRERA[CATEGORIA DEL SERVIDOR],0)</f>
        <v>0</v>
      </c>
      <c r="J76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7" s="61" t="e">
        <f>IF(ISTEXT(Tabla15[[#This Row],[CARRERA]]),Tabla15[[#This Row],[CARRERA]],Tabla15[[#This Row],[STATUS_01]])</f>
        <v>#REF!</v>
      </c>
      <c r="L767" s="78">
        <f>_xlfn.XLOOKUP(Tabla15[[#This Row],[CODIGO]],Tabla20[CODIGO],Tabla20[sbruto])</f>
        <v>22000</v>
      </c>
      <c r="M767" s="82">
        <f>_xlfn.XLOOKUP(Tabla15[[#This Row],[CODIGO]],Tabla20[CODIGO],Tabla20[Otros Descuentos])</f>
        <v>25</v>
      </c>
      <c r="N767" s="78">
        <f>_xlfn.XLOOKUP(Tabla15[[#This Row],[CODIGO]],Tabla20[CODIGO],Tabla20[sneto])</f>
        <v>20674.8</v>
      </c>
      <c r="O767" s="78" t="str">
        <f>_xlfn.XLOOKUP(Tabla15[[#This Row],[CODIGO]],Tabla20[CODIGO],Tabla20[PERIODO])</f>
        <v>08-2023</v>
      </c>
      <c r="P767" s="41">
        <f>Tabla15[[#This Row],[sbruto]]-SUM(Tabla15[[#This Row],[ISR]:[AFP]])-Tabla15[[#This Row],[SNETO]]</f>
        <v>1300.2000000000007</v>
      </c>
      <c r="Q767" s="41">
        <f>_xlfn.XLOOKUP(Tabla15[[#This Row],[CODIGO]],Tabla20[CODIGO],Tabla20[ADP])</f>
        <v>0</v>
      </c>
      <c r="R767" s="61" t="str">
        <f>_xlfn.XLOOKUP(Tabla15[[#This Row],[cedula]],EMPXSEXO[NODOC],EMPXSEXO[GENERO])</f>
        <v>M</v>
      </c>
      <c r="S767" s="61" t="e">
        <f>_xlfn.XLOOKUP(Tabla15[[#This Row],[nomdepto2]],Tabla21[LUGAR],Tabla21[CODLUGAR])</f>
        <v>#REF!</v>
      </c>
      <c r="T767">
        <v>611</v>
      </c>
    </row>
    <row r="768" spans="1:20">
      <c r="A768" s="61" t="s">
        <v>2463</v>
      </c>
      <c r="B768" s="61" t="s">
        <v>2069</v>
      </c>
      <c r="C768" s="61" t="s">
        <v>2497</v>
      </c>
      <c r="D768" s="61" t="str">
        <f>Tabla15[[#This Row],[cedula]]&amp;Tabla15[[#This Row],[prog]]&amp;LEFT(Tabla15[[#This Row],[TIPO]],3)</f>
        <v>0680013834613FIJ</v>
      </c>
      <c r="E768" s="61" t="e">
        <f>_xlfn.XLOOKUP(Tabla15[[#This Row],[CODIGO]],#REF!,#REF!,_xlfn.XLOOKUP(Tabla15[[#This Row],[CODIGO]],Tabla20[CODIGO],Tabla20[nombre],"BUSCAR"))</f>
        <v>#REF!</v>
      </c>
      <c r="F768" s="61" t="e">
        <f>_xlfn.XLOOKUP(Tabla15[[#This Row],[CODIGO]],#REF!,#REF!,_xlfn.XLOOKUP(Tabla15[[#This Row],[CODIGO]],Tabla20[CODIGO],Tabla20[cargo],"BUSCAR"))</f>
        <v>#REF!</v>
      </c>
      <c r="G768" s="110" t="e">
        <f>_xlfn.XLOOKUP(Tabla15[[#This Row],[cedula]],#REF!,#REF!,"X")</f>
        <v>#REF!</v>
      </c>
      <c r="H768" s="61" t="str">
        <f>_xlfn.XLOOKUP(Tabla15[[#This Row],[ctapresup]],TBLTIPO[cta],TBLTIPO[Tipo Empleado])</f>
        <v>FIJO</v>
      </c>
      <c r="I768" s="92" t="str">
        <f>_xlfn.XLOOKUP(Tabla15[[#This Row],[cedula]],TCARRERA[CEDULA],TCARRERA[CATEGORIA DEL SERVIDOR],0)</f>
        <v>CARRERA ADMINISTRATIVA</v>
      </c>
      <c r="J7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8" s="61" t="str">
        <f>IF(ISTEXT(Tabla15[[#This Row],[CARRERA]]),Tabla15[[#This Row],[CARRERA]],Tabla15[[#This Row],[STATUS_01]])</f>
        <v>CARRERA ADMINISTRATIVA</v>
      </c>
      <c r="L768" s="78">
        <f>_xlfn.XLOOKUP(Tabla15[[#This Row],[CODIGO]],Tabla20[CODIGO],Tabla20[sbruto])</f>
        <v>22000</v>
      </c>
      <c r="M768" s="82">
        <f>_xlfn.XLOOKUP(Tabla15[[#This Row],[CODIGO]],Tabla20[CODIGO],Tabla20[Otros Descuentos])</f>
        <v>12545.02</v>
      </c>
      <c r="N768" s="78">
        <f>_xlfn.XLOOKUP(Tabla15[[#This Row],[CODIGO]],Tabla20[CODIGO],Tabla20[sneto])</f>
        <v>8154.78</v>
      </c>
      <c r="O768" s="78" t="str">
        <f>_xlfn.XLOOKUP(Tabla15[[#This Row],[CODIGO]],Tabla20[CODIGO],Tabla20[PERIODO])</f>
        <v>08-2023</v>
      </c>
      <c r="P768" s="41">
        <f>Tabla15[[#This Row],[sbruto]]-SUM(Tabla15[[#This Row],[ISR]:[AFP]])-Tabla15[[#This Row],[SNETO]]</f>
        <v>1300.2000000000007</v>
      </c>
      <c r="Q768" s="41">
        <f>_xlfn.XLOOKUP(Tabla15[[#This Row],[CODIGO]],Tabla20[CODIGO],Tabla20[ADP])</f>
        <v>0</v>
      </c>
      <c r="R768" s="61" t="str">
        <f>_xlfn.XLOOKUP(Tabla15[[#This Row],[cedula]],EMPXSEXO[NODOC],EMPXSEXO[GENERO])</f>
        <v>F</v>
      </c>
      <c r="S768" s="61" t="e">
        <f>_xlfn.XLOOKUP(Tabla15[[#This Row],[nomdepto2]],Tabla21[LUGAR],Tabla21[CODLUGAR])</f>
        <v>#REF!</v>
      </c>
      <c r="T768">
        <v>612</v>
      </c>
    </row>
    <row r="769" spans="1:20">
      <c r="A769" s="61" t="s">
        <v>2463</v>
      </c>
      <c r="B769" s="61" t="s">
        <v>2072</v>
      </c>
      <c r="C769" s="61" t="s">
        <v>2497</v>
      </c>
      <c r="D769" s="61" t="str">
        <f>Tabla15[[#This Row],[cedula]]&amp;Tabla15[[#This Row],[prog]]&amp;LEFT(Tabla15[[#This Row],[TIPO]],3)</f>
        <v>0100077766213FIJ</v>
      </c>
      <c r="E769" s="61" t="e">
        <f>_xlfn.XLOOKUP(Tabla15[[#This Row],[CODIGO]],#REF!,#REF!,_xlfn.XLOOKUP(Tabla15[[#This Row],[CODIGO]],Tabla20[CODIGO],Tabla20[nombre],"BUSCAR"))</f>
        <v>#REF!</v>
      </c>
      <c r="F769" s="61" t="e">
        <f>_xlfn.XLOOKUP(Tabla15[[#This Row],[CODIGO]],#REF!,#REF!,_xlfn.XLOOKUP(Tabla15[[#This Row],[CODIGO]],Tabla20[CODIGO],Tabla20[cargo],"BUSCAR"))</f>
        <v>#REF!</v>
      </c>
      <c r="G769" s="110" t="e">
        <f>_xlfn.XLOOKUP(Tabla15[[#This Row],[cedula]],#REF!,#REF!,"X")</f>
        <v>#REF!</v>
      </c>
      <c r="H769" s="61" t="str">
        <f>_xlfn.XLOOKUP(Tabla15[[#This Row],[ctapresup]],TBLTIPO[cta],TBLTIPO[Tipo Empleado])</f>
        <v>FIJO</v>
      </c>
      <c r="I769" s="92">
        <f>_xlfn.XLOOKUP(Tabla15[[#This Row],[cedula]],TCARRERA[CEDULA],TCARRERA[CATEGORIA DEL SERVIDOR],0)</f>
        <v>0</v>
      </c>
      <c r="J7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69" s="61" t="e">
        <f>IF(ISTEXT(Tabla15[[#This Row],[CARRERA]]),Tabla15[[#This Row],[CARRERA]],Tabla15[[#This Row],[STATUS_01]])</f>
        <v>#REF!</v>
      </c>
      <c r="L769" s="78">
        <f>_xlfn.XLOOKUP(Tabla15[[#This Row],[CODIGO]],Tabla20[CODIGO],Tabla20[sbruto])</f>
        <v>22000</v>
      </c>
      <c r="M769" s="79">
        <f>_xlfn.XLOOKUP(Tabla15[[#This Row],[CODIGO]],Tabla20[CODIGO],Tabla20[Otros Descuentos])</f>
        <v>25</v>
      </c>
      <c r="N769" s="78">
        <f>_xlfn.XLOOKUP(Tabla15[[#This Row],[CODIGO]],Tabla20[CODIGO],Tabla20[sneto])</f>
        <v>20674.8</v>
      </c>
      <c r="O769" s="78" t="str">
        <f>_xlfn.XLOOKUP(Tabla15[[#This Row],[CODIGO]],Tabla20[CODIGO],Tabla20[PERIODO])</f>
        <v>08-2023</v>
      </c>
      <c r="P769" s="41">
        <f>Tabla15[[#This Row],[sbruto]]-SUM(Tabla15[[#This Row],[ISR]:[AFP]])-Tabla15[[#This Row],[SNETO]]</f>
        <v>1300.2000000000007</v>
      </c>
      <c r="Q769" s="41">
        <f>_xlfn.XLOOKUP(Tabla15[[#This Row],[CODIGO]],Tabla20[CODIGO],Tabla20[ADP])</f>
        <v>0</v>
      </c>
      <c r="R769" s="61" t="str">
        <f>_xlfn.XLOOKUP(Tabla15[[#This Row],[cedula]],EMPXSEXO[NODOC],EMPXSEXO[GENERO])</f>
        <v>M</v>
      </c>
      <c r="S769" s="61" t="e">
        <f>_xlfn.XLOOKUP(Tabla15[[#This Row],[nomdepto2]],Tabla21[LUGAR],Tabla21[CODLUGAR])</f>
        <v>#REF!</v>
      </c>
      <c r="T769">
        <v>617</v>
      </c>
    </row>
    <row r="770" spans="1:20">
      <c r="A770" s="61" t="s">
        <v>2463</v>
      </c>
      <c r="B770" s="61" t="s">
        <v>2075</v>
      </c>
      <c r="C770" s="61" t="s">
        <v>2497</v>
      </c>
      <c r="D770" s="61" t="str">
        <f>Tabla15[[#This Row],[cedula]]&amp;Tabla15[[#This Row],[prog]]&amp;LEFT(Tabla15[[#This Row],[TIPO]],3)</f>
        <v>1080009183613FIJ</v>
      </c>
      <c r="E770" s="61" t="e">
        <f>_xlfn.XLOOKUP(Tabla15[[#This Row],[CODIGO]],#REF!,#REF!,_xlfn.XLOOKUP(Tabla15[[#This Row],[CODIGO]],Tabla20[CODIGO],Tabla20[nombre],"BUSCAR"))</f>
        <v>#REF!</v>
      </c>
      <c r="F770" s="61" t="e">
        <f>_xlfn.XLOOKUP(Tabla15[[#This Row],[CODIGO]],#REF!,#REF!,_xlfn.XLOOKUP(Tabla15[[#This Row],[CODIGO]],Tabla20[CODIGO],Tabla20[cargo],"BUSCAR"))</f>
        <v>#REF!</v>
      </c>
      <c r="G770" s="110" t="e">
        <f>_xlfn.XLOOKUP(Tabla15[[#This Row],[cedula]],#REF!,#REF!,"X")</f>
        <v>#REF!</v>
      </c>
      <c r="H770" s="61" t="str">
        <f>_xlfn.XLOOKUP(Tabla15[[#This Row],[ctapresup]],TBLTIPO[cta],TBLTIPO[Tipo Empleado])</f>
        <v>FIJO</v>
      </c>
      <c r="I770" s="92">
        <f>_xlfn.XLOOKUP(Tabla15[[#This Row],[cedula]],TCARRERA[CEDULA],TCARRERA[CATEGORIA DEL SERVIDOR],0)</f>
        <v>0</v>
      </c>
      <c r="J770" s="93" t="e">
        <f>_xlfn.XLOOKUP(Tabla15[[#This Row],[nombre]],TNOMBRADOS[EMPLEADO],TNOMBRADOS[STATUS],_xlfn.XLOOKUP(Tabla15[[#This Row],[cargo]],Tabla612[CARGO],Tabla612[CATEGORIA DEL SERVIDOR],Tabla15[[#This Row],[TIPO]]))</f>
        <v>#REF!</v>
      </c>
      <c r="K770" s="61" t="e">
        <f>IF(ISTEXT(Tabla15[[#This Row],[CARRERA]]),Tabla15[[#This Row],[CARRERA]],Tabla15[[#This Row],[STATUS_01]])</f>
        <v>#REF!</v>
      </c>
      <c r="L770" s="78">
        <f>_xlfn.XLOOKUP(Tabla15[[#This Row],[CODIGO]],Tabla20[CODIGO],Tabla20[sbruto])</f>
        <v>22000</v>
      </c>
      <c r="M770" s="82">
        <f>_xlfn.XLOOKUP(Tabla15[[#This Row],[CODIGO]],Tabla20[CODIGO],Tabla20[Otros Descuentos])</f>
        <v>325</v>
      </c>
      <c r="N770" s="78">
        <f>_xlfn.XLOOKUP(Tabla15[[#This Row],[CODIGO]],Tabla20[CODIGO],Tabla20[sneto])</f>
        <v>20374.8</v>
      </c>
      <c r="O770" s="78" t="str">
        <f>_xlfn.XLOOKUP(Tabla15[[#This Row],[CODIGO]],Tabla20[CODIGO],Tabla20[PERIODO])</f>
        <v>08-2023</v>
      </c>
      <c r="P770" s="41">
        <f>Tabla15[[#This Row],[sbruto]]-SUM(Tabla15[[#This Row],[ISR]:[AFP]])-Tabla15[[#This Row],[SNETO]]</f>
        <v>1300.2000000000007</v>
      </c>
      <c r="Q770" s="41">
        <f>_xlfn.XLOOKUP(Tabla15[[#This Row],[CODIGO]],Tabla20[CODIGO],Tabla20[ADP])</f>
        <v>0</v>
      </c>
      <c r="R770" s="61" t="str">
        <f>_xlfn.XLOOKUP(Tabla15[[#This Row],[cedula]],EMPXSEXO[NODOC],EMPXSEXO[GENERO])</f>
        <v>F</v>
      </c>
      <c r="S770" s="61" t="e">
        <f>_xlfn.XLOOKUP(Tabla15[[#This Row],[nomdepto2]],Tabla21[LUGAR],Tabla21[CODLUGAR])</f>
        <v>#REF!</v>
      </c>
      <c r="T770">
        <v>620</v>
      </c>
    </row>
    <row r="771" spans="1:20">
      <c r="A771" s="61" t="s">
        <v>2463</v>
      </c>
      <c r="B771" s="61" t="s">
        <v>2081</v>
      </c>
      <c r="C771" s="61" t="s">
        <v>2497</v>
      </c>
      <c r="D771" s="61" t="str">
        <f>Tabla15[[#This Row],[cedula]]&amp;Tabla15[[#This Row],[prog]]&amp;LEFT(Tabla15[[#This Row],[TIPO]],3)</f>
        <v>0010937733313FIJ</v>
      </c>
      <c r="E771" s="61" t="e">
        <f>_xlfn.XLOOKUP(Tabla15[[#This Row],[CODIGO]],#REF!,#REF!,_xlfn.XLOOKUP(Tabla15[[#This Row],[CODIGO]],Tabla20[CODIGO],Tabla20[nombre],"BUSCAR"))</f>
        <v>#REF!</v>
      </c>
      <c r="F771" s="61" t="e">
        <f>_xlfn.XLOOKUP(Tabla15[[#This Row],[CODIGO]],#REF!,#REF!,_xlfn.XLOOKUP(Tabla15[[#This Row],[CODIGO]],Tabla20[CODIGO],Tabla20[cargo],"BUSCAR"))</f>
        <v>#REF!</v>
      </c>
      <c r="G771" s="110" t="e">
        <f>_xlfn.XLOOKUP(Tabla15[[#This Row],[cedula]],#REF!,#REF!,"X")</f>
        <v>#REF!</v>
      </c>
      <c r="H771" s="61" t="str">
        <f>_xlfn.XLOOKUP(Tabla15[[#This Row],[ctapresup]],TBLTIPO[cta],TBLTIPO[Tipo Empleado])</f>
        <v>FIJO</v>
      </c>
      <c r="I771" s="92">
        <f>_xlfn.XLOOKUP(Tabla15[[#This Row],[cedula]],TCARRERA[CEDULA],TCARRERA[CATEGORIA DEL SERVIDOR],0)</f>
        <v>0</v>
      </c>
      <c r="J7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71" s="61" t="e">
        <f>IF(ISTEXT(Tabla15[[#This Row],[CARRERA]]),Tabla15[[#This Row],[CARRERA]],Tabla15[[#This Row],[STATUS_01]])</f>
        <v>#REF!</v>
      </c>
      <c r="L771" s="78">
        <f>_xlfn.XLOOKUP(Tabla15[[#This Row],[CODIGO]],Tabla20[CODIGO],Tabla20[sbruto])</f>
        <v>22000</v>
      </c>
      <c r="M771" s="79">
        <f>_xlfn.XLOOKUP(Tabla15[[#This Row],[CODIGO]],Tabla20[CODIGO],Tabla20[Otros Descuentos])</f>
        <v>6209.99</v>
      </c>
      <c r="N771" s="78">
        <f>_xlfn.XLOOKUP(Tabla15[[#This Row],[CODIGO]],Tabla20[CODIGO],Tabla20[sneto])</f>
        <v>14489.81</v>
      </c>
      <c r="O771" s="78" t="str">
        <f>_xlfn.XLOOKUP(Tabla15[[#This Row],[CODIGO]],Tabla20[CODIGO],Tabla20[PERIODO])</f>
        <v>08-2023</v>
      </c>
      <c r="P771" s="41">
        <f>Tabla15[[#This Row],[sbruto]]-SUM(Tabla15[[#This Row],[ISR]:[AFP]])-Tabla15[[#This Row],[SNETO]]</f>
        <v>1300.2000000000007</v>
      </c>
      <c r="Q771" s="41">
        <f>_xlfn.XLOOKUP(Tabla15[[#This Row],[CODIGO]],Tabla20[CODIGO],Tabla20[ADP])</f>
        <v>0</v>
      </c>
      <c r="R771" s="61" t="str">
        <f>_xlfn.XLOOKUP(Tabla15[[#This Row],[cedula]],EMPXSEXO[NODOC],EMPXSEXO[GENERO])</f>
        <v>F</v>
      </c>
      <c r="S771" s="61" t="e">
        <f>_xlfn.XLOOKUP(Tabla15[[#This Row],[nomdepto2]],Tabla21[LUGAR],Tabla21[CODLUGAR])</f>
        <v>#REF!</v>
      </c>
      <c r="T771">
        <v>630</v>
      </c>
    </row>
    <row r="772" spans="1:20">
      <c r="A772" s="61" t="s">
        <v>2463</v>
      </c>
      <c r="B772" s="61" t="s">
        <v>2084</v>
      </c>
      <c r="C772" s="61" t="s">
        <v>2497</v>
      </c>
      <c r="D772" s="61" t="str">
        <f>Tabla15[[#This Row],[cedula]]&amp;Tabla15[[#This Row],[prog]]&amp;LEFT(Tabla15[[#This Row],[TIPO]],3)</f>
        <v>0011117756413FIJ</v>
      </c>
      <c r="E772" s="61" t="e">
        <f>_xlfn.XLOOKUP(Tabla15[[#This Row],[CODIGO]],#REF!,#REF!,_xlfn.XLOOKUP(Tabla15[[#This Row],[CODIGO]],Tabla20[CODIGO],Tabla20[nombre],"BUSCAR"))</f>
        <v>#REF!</v>
      </c>
      <c r="F772" s="61" t="e">
        <f>_xlfn.XLOOKUP(Tabla15[[#This Row],[CODIGO]],#REF!,#REF!,_xlfn.XLOOKUP(Tabla15[[#This Row],[CODIGO]],Tabla20[CODIGO],Tabla20[cargo],"BUSCAR"))</f>
        <v>#REF!</v>
      </c>
      <c r="G772" s="110" t="e">
        <f>_xlfn.XLOOKUP(Tabla15[[#This Row],[cedula]],#REF!,#REF!,"X")</f>
        <v>#REF!</v>
      </c>
      <c r="H772" s="61" t="str">
        <f>_xlfn.XLOOKUP(Tabla15[[#This Row],[ctapresup]],TBLTIPO[cta],TBLTIPO[Tipo Empleado])</f>
        <v>FIJO</v>
      </c>
      <c r="I772" s="92">
        <f>_xlfn.XLOOKUP(Tabla15[[#This Row],[cedula]],TCARRERA[CEDULA],TCARRERA[CATEGORIA DEL SERVIDOR],0)</f>
        <v>0</v>
      </c>
      <c r="J7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72" s="61" t="e">
        <f>IF(ISTEXT(Tabla15[[#This Row],[CARRERA]]),Tabla15[[#This Row],[CARRERA]],Tabla15[[#This Row],[STATUS_01]])</f>
        <v>#REF!</v>
      </c>
      <c r="L772" s="78">
        <f>_xlfn.XLOOKUP(Tabla15[[#This Row],[CODIGO]],Tabla20[CODIGO],Tabla20[sbruto])</f>
        <v>22000</v>
      </c>
      <c r="M772" s="82">
        <f>_xlfn.XLOOKUP(Tabla15[[#This Row],[CODIGO]],Tabla20[CODIGO],Tabla20[Otros Descuentos])</f>
        <v>17883.68</v>
      </c>
      <c r="N772" s="78">
        <f>_xlfn.XLOOKUP(Tabla15[[#This Row],[CODIGO]],Tabla20[CODIGO],Tabla20[sneto])</f>
        <v>2816.12</v>
      </c>
      <c r="O772" s="78" t="str">
        <f>_xlfn.XLOOKUP(Tabla15[[#This Row],[CODIGO]],Tabla20[CODIGO],Tabla20[PERIODO])</f>
        <v>08-2023</v>
      </c>
      <c r="P772" s="41">
        <f>Tabla15[[#This Row],[sbruto]]-SUM(Tabla15[[#This Row],[ISR]:[AFP]])-Tabla15[[#This Row],[SNETO]]</f>
        <v>1300.2000000000007</v>
      </c>
      <c r="Q772" s="41">
        <f>_xlfn.XLOOKUP(Tabla15[[#This Row],[CODIGO]],Tabla20[CODIGO],Tabla20[ADP])</f>
        <v>0</v>
      </c>
      <c r="R772" s="61" t="str">
        <f>_xlfn.XLOOKUP(Tabla15[[#This Row],[cedula]],EMPXSEXO[NODOC],EMPXSEXO[GENERO])</f>
        <v>F</v>
      </c>
      <c r="S772" s="61" t="e">
        <f>_xlfn.XLOOKUP(Tabla15[[#This Row],[nomdepto2]],Tabla21[LUGAR],Tabla21[CODLUGAR])</f>
        <v>#REF!</v>
      </c>
      <c r="T772">
        <v>633</v>
      </c>
    </row>
    <row r="773" spans="1:20">
      <c r="A773" s="99" t="s">
        <v>2463</v>
      </c>
      <c r="B773" s="99" t="s">
        <v>2096</v>
      </c>
      <c r="C773" s="99" t="s">
        <v>2497</v>
      </c>
      <c r="D773" s="99" t="str">
        <f>Tabla15[[#This Row],[cedula]]&amp;Tabla15[[#This Row],[prog]]&amp;LEFT(Tabla15[[#This Row],[TIPO]],3)</f>
        <v>0011294002813FIJ</v>
      </c>
      <c r="E773" s="99" t="e">
        <f>_xlfn.XLOOKUP(Tabla15[[#This Row],[CODIGO]],#REF!,#REF!,_xlfn.XLOOKUP(Tabla15[[#This Row],[CODIGO]],Tabla20[CODIGO],Tabla20[nombre],"BUSCAR"))</f>
        <v>#REF!</v>
      </c>
      <c r="F773" s="100" t="e">
        <f>_xlfn.XLOOKUP(Tabla15[[#This Row],[CODIGO]],#REF!,#REF!,_xlfn.XLOOKUP(Tabla15[[#This Row],[CODIGO]],Tabla20[CODIGO],Tabla20[cargo],"BUSCAR"))</f>
        <v>#REF!</v>
      </c>
      <c r="G773" s="110" t="e">
        <f>_xlfn.XLOOKUP(Tabla15[[#This Row],[cedula]],#REF!,#REF!,"X")</f>
        <v>#REF!</v>
      </c>
      <c r="H773" s="100" t="str">
        <f>_xlfn.XLOOKUP(Tabla15[[#This Row],[ctapresup]],TBLTIPO[cta],TBLTIPO[Tipo Empleado])</f>
        <v>FIJO</v>
      </c>
      <c r="I773" s="102">
        <f>_xlfn.XLOOKUP(Tabla15[[#This Row],[cedula]],TCARRERA[CEDULA],TCARRERA[CATEGORIA DEL SERVIDOR],0)</f>
        <v>0</v>
      </c>
      <c r="J77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773" s="103" t="e">
        <f>IF(ISTEXT(Tabla15[[#This Row],[CARRERA]]),Tabla15[[#This Row],[CARRERA]],Tabla15[[#This Row],[STATUS_01]])</f>
        <v>#REF!</v>
      </c>
      <c r="L773" s="41">
        <f>_xlfn.XLOOKUP(Tabla15[[#This Row],[CODIGO]],Tabla20[CODIGO],Tabla20[sbruto])</f>
        <v>22000</v>
      </c>
      <c r="M773" s="105">
        <f>_xlfn.XLOOKUP(Tabla15[[#This Row],[CODIGO]],Tabla20[CODIGO],Tabla20[Otros Descuentos])</f>
        <v>9166.48</v>
      </c>
      <c r="N773" s="109">
        <f>_xlfn.XLOOKUP(Tabla15[[#This Row],[CODIGO]],Tabla20[CODIGO],Tabla20[sneto])</f>
        <v>11533.32</v>
      </c>
      <c r="O773" s="101" t="str">
        <f>_xlfn.XLOOKUP(Tabla15[[#This Row],[CODIGO]],Tabla20[CODIGO],Tabla20[PERIODO])</f>
        <v>08-2023</v>
      </c>
      <c r="P773" s="41">
        <f>Tabla15[[#This Row],[sbruto]]-SUM(Tabla15[[#This Row],[ISR]:[AFP]])-Tabla15[[#This Row],[SNETO]]</f>
        <v>1300.2000000000007</v>
      </c>
      <c r="Q773" s="104">
        <f>_xlfn.XLOOKUP(Tabla15[[#This Row],[CODIGO]],Tabla20[CODIGO],Tabla20[ADP])</f>
        <v>0</v>
      </c>
      <c r="R773" s="99" t="str">
        <f>_xlfn.XLOOKUP(Tabla15[[#This Row],[cedula]],EMPXSEXO[NODOC],EMPXSEXO[GENERO])</f>
        <v>F</v>
      </c>
      <c r="S773" s="61" t="e">
        <f>_xlfn.XLOOKUP(Tabla15[[#This Row],[nomdepto2]],Tabla21[LUGAR],Tabla21[CODLUGAR])</f>
        <v>#REF!</v>
      </c>
      <c r="T773">
        <v>646</v>
      </c>
    </row>
    <row r="774" spans="1:20">
      <c r="A774" s="61" t="s">
        <v>2463</v>
      </c>
      <c r="B774" s="61" t="s">
        <v>2102</v>
      </c>
      <c r="C774" s="61" t="s">
        <v>2497</v>
      </c>
      <c r="D774" s="61" t="str">
        <f>Tabla15[[#This Row],[cedula]]&amp;Tabla15[[#This Row],[prog]]&amp;LEFT(Tabla15[[#This Row],[TIPO]],3)</f>
        <v>0011682100013FIJ</v>
      </c>
      <c r="E774" s="61" t="e">
        <f>_xlfn.XLOOKUP(Tabla15[[#This Row],[CODIGO]],#REF!,#REF!,_xlfn.XLOOKUP(Tabla15[[#This Row],[CODIGO]],Tabla20[CODIGO],Tabla20[nombre],"BUSCAR"))</f>
        <v>#REF!</v>
      </c>
      <c r="F774" s="61" t="e">
        <f>_xlfn.XLOOKUP(Tabla15[[#This Row],[CODIGO]],#REF!,#REF!,_xlfn.XLOOKUP(Tabla15[[#This Row],[CODIGO]],Tabla20[CODIGO],Tabla20[cargo],"BUSCAR"))</f>
        <v>#REF!</v>
      </c>
      <c r="G774" s="110" t="e">
        <f>_xlfn.XLOOKUP(Tabla15[[#This Row],[cedula]],#REF!,#REF!,"X")</f>
        <v>#REF!</v>
      </c>
      <c r="H774" s="61" t="str">
        <f>_xlfn.XLOOKUP(Tabla15[[#This Row],[ctapresup]],TBLTIPO[cta],TBLTIPO[Tipo Empleado])</f>
        <v>FIJO</v>
      </c>
      <c r="I774" s="92">
        <f>_xlfn.XLOOKUP(Tabla15[[#This Row],[cedula]],TCARRERA[CEDULA],TCARRERA[CATEGORIA DEL SERVIDOR],0)</f>
        <v>0</v>
      </c>
      <c r="J7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74" s="61" t="e">
        <f>IF(ISTEXT(Tabla15[[#This Row],[CARRERA]]),Tabla15[[#This Row],[CARRERA]],Tabla15[[#This Row],[STATUS_01]])</f>
        <v>#REF!</v>
      </c>
      <c r="L774" s="78">
        <f>_xlfn.XLOOKUP(Tabla15[[#This Row],[CODIGO]],Tabla20[CODIGO],Tabla20[sbruto])</f>
        <v>22000</v>
      </c>
      <c r="M774" s="82">
        <f>_xlfn.XLOOKUP(Tabla15[[#This Row],[CODIGO]],Tabla20[CODIGO],Tabla20[Otros Descuentos])</f>
        <v>965</v>
      </c>
      <c r="N774" s="78">
        <f>_xlfn.XLOOKUP(Tabla15[[#This Row],[CODIGO]],Tabla20[CODIGO],Tabla20[sneto])</f>
        <v>19734.8</v>
      </c>
      <c r="O774" s="78" t="str">
        <f>_xlfn.XLOOKUP(Tabla15[[#This Row],[CODIGO]],Tabla20[CODIGO],Tabla20[PERIODO])</f>
        <v>08-2023</v>
      </c>
      <c r="P774" s="41">
        <f>Tabla15[[#This Row],[sbruto]]-SUM(Tabla15[[#This Row],[ISR]:[AFP]])-Tabla15[[#This Row],[SNETO]]</f>
        <v>1300.2000000000007</v>
      </c>
      <c r="Q774" s="41">
        <f>_xlfn.XLOOKUP(Tabla15[[#This Row],[CODIGO]],Tabla20[CODIGO],Tabla20[ADP])</f>
        <v>0</v>
      </c>
      <c r="R774" s="61" t="str">
        <f>_xlfn.XLOOKUP(Tabla15[[#This Row],[cedula]],EMPXSEXO[NODOC],EMPXSEXO[GENERO])</f>
        <v>F</v>
      </c>
      <c r="S774" s="61" t="e">
        <f>_xlfn.XLOOKUP(Tabla15[[#This Row],[nomdepto2]],Tabla21[LUGAR],Tabla21[CODLUGAR])</f>
        <v>#REF!</v>
      </c>
      <c r="T774">
        <v>654</v>
      </c>
    </row>
    <row r="775" spans="1:20">
      <c r="A775" s="61" t="s">
        <v>2463</v>
      </c>
      <c r="B775" s="61" t="s">
        <v>2741</v>
      </c>
      <c r="C775" s="61" t="s">
        <v>2497</v>
      </c>
      <c r="D775" s="61" t="str">
        <f>Tabla15[[#This Row],[cedula]]&amp;Tabla15[[#This Row],[prog]]&amp;LEFT(Tabla15[[#This Row],[TIPO]],3)</f>
        <v>0020066608913FIJ</v>
      </c>
      <c r="E775" s="61" t="e">
        <f>_xlfn.XLOOKUP(Tabla15[[#This Row],[CODIGO]],#REF!,#REF!,_xlfn.XLOOKUP(Tabla15[[#This Row],[CODIGO]],Tabla20[CODIGO],Tabla20[nombre],"BUSCAR"))</f>
        <v>#REF!</v>
      </c>
      <c r="F775" s="61" t="e">
        <f>_xlfn.XLOOKUP(Tabla15[[#This Row],[CODIGO]],#REF!,#REF!,_xlfn.XLOOKUP(Tabla15[[#This Row],[CODIGO]],Tabla20[CODIGO],Tabla20[cargo],"BUSCAR"))</f>
        <v>#REF!</v>
      </c>
      <c r="G775" s="110" t="e">
        <f>_xlfn.XLOOKUP(Tabla15[[#This Row],[cedula]],#REF!,#REF!,"X")</f>
        <v>#REF!</v>
      </c>
      <c r="H775" s="61" t="str">
        <f>_xlfn.XLOOKUP(Tabla15[[#This Row],[ctapresup]],TBLTIPO[cta],TBLTIPO[Tipo Empleado])</f>
        <v>FIJO</v>
      </c>
      <c r="I775" s="92">
        <f>_xlfn.XLOOKUP(Tabla15[[#This Row],[cedula]],TCARRERA[CEDULA],TCARRERA[CATEGORIA DEL SERVIDOR],0)</f>
        <v>0</v>
      </c>
      <c r="J7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75" s="61" t="e">
        <f>IF(ISTEXT(Tabla15[[#This Row],[CARRERA]]),Tabla15[[#This Row],[CARRERA]],Tabla15[[#This Row],[STATUS_01]])</f>
        <v>#REF!</v>
      </c>
      <c r="L775" s="78">
        <f>_xlfn.XLOOKUP(Tabla15[[#This Row],[CODIGO]],Tabla20[CODIGO],Tabla20[sbruto])</f>
        <v>22000</v>
      </c>
      <c r="M775" s="82">
        <f>_xlfn.XLOOKUP(Tabla15[[#This Row],[CODIGO]],Tabla20[CODIGO],Tabla20[Otros Descuentos])</f>
        <v>1071</v>
      </c>
      <c r="N775" s="78">
        <f>_xlfn.XLOOKUP(Tabla15[[#This Row],[CODIGO]],Tabla20[CODIGO],Tabla20[sneto])</f>
        <v>19628.8</v>
      </c>
      <c r="O775" s="78" t="str">
        <f>_xlfn.XLOOKUP(Tabla15[[#This Row],[CODIGO]],Tabla20[CODIGO],Tabla20[PERIODO])</f>
        <v>08-2023</v>
      </c>
      <c r="P775" s="41">
        <f>Tabla15[[#This Row],[sbruto]]-SUM(Tabla15[[#This Row],[ISR]:[AFP]])-Tabla15[[#This Row],[SNETO]]</f>
        <v>1300.2000000000007</v>
      </c>
      <c r="Q775" s="41">
        <f>_xlfn.XLOOKUP(Tabla15[[#This Row],[CODIGO]],Tabla20[CODIGO],Tabla20[ADP])</f>
        <v>0</v>
      </c>
      <c r="R775" s="61" t="str">
        <f>_xlfn.XLOOKUP(Tabla15[[#This Row],[cedula]],EMPXSEXO[NODOC],EMPXSEXO[GENERO])</f>
        <v>M</v>
      </c>
      <c r="S775" s="61" t="e">
        <f>_xlfn.XLOOKUP(Tabla15[[#This Row],[nomdepto2]],Tabla21[LUGAR],Tabla21[CODLUGAR])</f>
        <v>#REF!</v>
      </c>
      <c r="T775">
        <v>676</v>
      </c>
    </row>
    <row r="776" spans="1:20">
      <c r="A776" s="61" t="s">
        <v>2463</v>
      </c>
      <c r="B776" s="61" t="s">
        <v>2116</v>
      </c>
      <c r="C776" s="61" t="s">
        <v>2497</v>
      </c>
      <c r="D776" s="61" t="str">
        <f>Tabla15[[#This Row],[cedula]]&amp;Tabla15[[#This Row],[prog]]&amp;LEFT(Tabla15[[#This Row],[TIPO]],3)</f>
        <v>0011388413413FIJ</v>
      </c>
      <c r="E776" s="61" t="e">
        <f>_xlfn.XLOOKUP(Tabla15[[#This Row],[CODIGO]],#REF!,#REF!,_xlfn.XLOOKUP(Tabla15[[#This Row],[CODIGO]],Tabla20[CODIGO],Tabla20[nombre],"BUSCAR"))</f>
        <v>#REF!</v>
      </c>
      <c r="F776" s="61" t="e">
        <f>_xlfn.XLOOKUP(Tabla15[[#This Row],[CODIGO]],#REF!,#REF!,_xlfn.XLOOKUP(Tabla15[[#This Row],[CODIGO]],Tabla20[CODIGO],Tabla20[cargo],"BUSCAR"))</f>
        <v>#REF!</v>
      </c>
      <c r="G776" s="110" t="e">
        <f>_xlfn.XLOOKUP(Tabla15[[#This Row],[cedula]],#REF!,#REF!,"X")</f>
        <v>#REF!</v>
      </c>
      <c r="H776" s="61" t="str">
        <f>_xlfn.XLOOKUP(Tabla15[[#This Row],[ctapresup]],TBLTIPO[cta],TBLTIPO[Tipo Empleado])</f>
        <v>FIJO</v>
      </c>
      <c r="I776" s="92">
        <f>_xlfn.XLOOKUP(Tabla15[[#This Row],[cedula]],TCARRERA[CEDULA],TCARRERA[CATEGORIA DEL SERVIDOR],0)</f>
        <v>0</v>
      </c>
      <c r="J7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76" s="61" t="e">
        <f>IF(ISTEXT(Tabla15[[#This Row],[CARRERA]]),Tabla15[[#This Row],[CARRERA]],Tabla15[[#This Row],[STATUS_01]])</f>
        <v>#REF!</v>
      </c>
      <c r="L776" s="78">
        <f>_xlfn.XLOOKUP(Tabla15[[#This Row],[CODIGO]],Tabla20[CODIGO],Tabla20[sbruto])</f>
        <v>22000</v>
      </c>
      <c r="M776" s="82">
        <f>_xlfn.XLOOKUP(Tabla15[[#This Row],[CODIGO]],Tabla20[CODIGO],Tabla20[Otros Descuentos])</f>
        <v>25</v>
      </c>
      <c r="N776" s="78">
        <f>_xlfn.XLOOKUP(Tabla15[[#This Row],[CODIGO]],Tabla20[CODIGO],Tabla20[sneto])</f>
        <v>20674.8</v>
      </c>
      <c r="O776" s="78" t="str">
        <f>_xlfn.XLOOKUP(Tabla15[[#This Row],[CODIGO]],Tabla20[CODIGO],Tabla20[PERIODO])</f>
        <v>08-2023</v>
      </c>
      <c r="P776" s="41">
        <f>Tabla15[[#This Row],[sbruto]]-SUM(Tabla15[[#This Row],[ISR]:[AFP]])-Tabla15[[#This Row],[SNETO]]</f>
        <v>1300.2000000000007</v>
      </c>
      <c r="Q776" s="41">
        <f>_xlfn.XLOOKUP(Tabla15[[#This Row],[CODIGO]],Tabla20[CODIGO],Tabla20[ADP])</f>
        <v>0</v>
      </c>
      <c r="R776" s="61" t="str">
        <f>_xlfn.XLOOKUP(Tabla15[[#This Row],[cedula]],EMPXSEXO[NODOC],EMPXSEXO[GENERO])</f>
        <v>M</v>
      </c>
      <c r="S776" s="61" t="e">
        <f>_xlfn.XLOOKUP(Tabla15[[#This Row],[nomdepto2]],Tabla21[LUGAR],Tabla21[CODLUGAR])</f>
        <v>#REF!</v>
      </c>
      <c r="T776">
        <v>677</v>
      </c>
    </row>
    <row r="777" spans="1:20">
      <c r="A777" s="61" t="s">
        <v>2463</v>
      </c>
      <c r="B777" s="61" t="s">
        <v>2125</v>
      </c>
      <c r="C777" s="61" t="s">
        <v>2497</v>
      </c>
      <c r="D777" s="61" t="str">
        <f>Tabla15[[#This Row],[cedula]]&amp;Tabla15[[#This Row],[prog]]&amp;LEFT(Tabla15[[#This Row],[TIPO]],3)</f>
        <v>0010818692513FIJ</v>
      </c>
      <c r="E777" s="61" t="e">
        <f>_xlfn.XLOOKUP(Tabla15[[#This Row],[CODIGO]],#REF!,#REF!,_xlfn.XLOOKUP(Tabla15[[#This Row],[CODIGO]],Tabla20[CODIGO],Tabla20[nombre],"BUSCAR"))</f>
        <v>#REF!</v>
      </c>
      <c r="F777" s="61" t="e">
        <f>_xlfn.XLOOKUP(Tabla15[[#This Row],[CODIGO]],#REF!,#REF!,_xlfn.XLOOKUP(Tabla15[[#This Row],[CODIGO]],Tabla20[CODIGO],Tabla20[cargo],"BUSCAR"))</f>
        <v>#REF!</v>
      </c>
      <c r="G777" s="110" t="e">
        <f>_xlfn.XLOOKUP(Tabla15[[#This Row],[cedula]],#REF!,#REF!,"X")</f>
        <v>#REF!</v>
      </c>
      <c r="H777" s="61" t="str">
        <f>_xlfn.XLOOKUP(Tabla15[[#This Row],[ctapresup]],TBLTIPO[cta],TBLTIPO[Tipo Empleado])</f>
        <v>FIJO</v>
      </c>
      <c r="I777" s="92">
        <f>_xlfn.XLOOKUP(Tabla15[[#This Row],[cedula]],TCARRERA[CEDULA],TCARRERA[CATEGORIA DEL SERVIDOR],0)</f>
        <v>0</v>
      </c>
      <c r="J7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77" s="61" t="e">
        <f>IF(ISTEXT(Tabla15[[#This Row],[CARRERA]]),Tabla15[[#This Row],[CARRERA]],Tabla15[[#This Row],[STATUS_01]])</f>
        <v>#REF!</v>
      </c>
      <c r="L777" s="78">
        <f>_xlfn.XLOOKUP(Tabla15[[#This Row],[CODIGO]],Tabla20[CODIGO],Tabla20[sbruto])</f>
        <v>22000</v>
      </c>
      <c r="M777" s="79">
        <f>_xlfn.XLOOKUP(Tabla15[[#This Row],[CODIGO]],Tabla20[CODIGO],Tabla20[Otros Descuentos])</f>
        <v>3206.59</v>
      </c>
      <c r="N777" s="78">
        <f>_xlfn.XLOOKUP(Tabla15[[#This Row],[CODIGO]],Tabla20[CODIGO],Tabla20[sneto])</f>
        <v>17493.21</v>
      </c>
      <c r="O777" s="78" t="str">
        <f>_xlfn.XLOOKUP(Tabla15[[#This Row],[CODIGO]],Tabla20[CODIGO],Tabla20[PERIODO])</f>
        <v>08-2023</v>
      </c>
      <c r="P777" s="41">
        <f>Tabla15[[#This Row],[sbruto]]-SUM(Tabla15[[#This Row],[ISR]:[AFP]])-Tabla15[[#This Row],[SNETO]]</f>
        <v>1300.2000000000007</v>
      </c>
      <c r="Q777" s="41">
        <f>_xlfn.XLOOKUP(Tabla15[[#This Row],[CODIGO]],Tabla20[CODIGO],Tabla20[ADP])</f>
        <v>0</v>
      </c>
      <c r="R777" s="61" t="str">
        <f>_xlfn.XLOOKUP(Tabla15[[#This Row],[cedula]],EMPXSEXO[NODOC],EMPXSEXO[GENERO])</f>
        <v>M</v>
      </c>
      <c r="S777" s="61" t="e">
        <f>_xlfn.XLOOKUP(Tabla15[[#This Row],[nomdepto2]],Tabla21[LUGAR],Tabla21[CODLUGAR])</f>
        <v>#REF!</v>
      </c>
      <c r="T777">
        <v>687</v>
      </c>
    </row>
    <row r="778" spans="1:20">
      <c r="A778" s="61" t="s">
        <v>2463</v>
      </c>
      <c r="B778" s="61" t="s">
        <v>2127</v>
      </c>
      <c r="C778" s="61" t="s">
        <v>2497</v>
      </c>
      <c r="D778" s="61" t="str">
        <f>Tabla15[[#This Row],[cedula]]&amp;Tabla15[[#This Row],[prog]]&amp;LEFT(Tabla15[[#This Row],[TIPO]],3)</f>
        <v>0010962685313FIJ</v>
      </c>
      <c r="E778" s="61" t="e">
        <f>_xlfn.XLOOKUP(Tabla15[[#This Row],[CODIGO]],#REF!,#REF!,_xlfn.XLOOKUP(Tabla15[[#This Row],[CODIGO]],Tabla20[CODIGO],Tabla20[nombre],"BUSCAR"))</f>
        <v>#REF!</v>
      </c>
      <c r="F778" s="61" t="e">
        <f>_xlfn.XLOOKUP(Tabla15[[#This Row],[CODIGO]],#REF!,#REF!,_xlfn.XLOOKUP(Tabla15[[#This Row],[CODIGO]],Tabla20[CODIGO],Tabla20[cargo],"BUSCAR"))</f>
        <v>#REF!</v>
      </c>
      <c r="G778" s="110" t="e">
        <f>_xlfn.XLOOKUP(Tabla15[[#This Row],[cedula]],#REF!,#REF!,"X")</f>
        <v>#REF!</v>
      </c>
      <c r="H778" s="61" t="str">
        <f>_xlfn.XLOOKUP(Tabla15[[#This Row],[ctapresup]],TBLTIPO[cta],TBLTIPO[Tipo Empleado])</f>
        <v>FIJO</v>
      </c>
      <c r="I778" s="92">
        <f>_xlfn.XLOOKUP(Tabla15[[#This Row],[cedula]],TCARRERA[CEDULA],TCARRERA[CATEGORIA DEL SERVIDOR],0)</f>
        <v>0</v>
      </c>
      <c r="J7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78" s="61" t="e">
        <f>IF(ISTEXT(Tabla15[[#This Row],[CARRERA]]),Tabla15[[#This Row],[CARRERA]],Tabla15[[#This Row],[STATUS_01]])</f>
        <v>#REF!</v>
      </c>
      <c r="L778" s="78">
        <f>_xlfn.XLOOKUP(Tabla15[[#This Row],[CODIGO]],Tabla20[CODIGO],Tabla20[sbruto])</f>
        <v>22000</v>
      </c>
      <c r="M778" s="81">
        <f>_xlfn.XLOOKUP(Tabla15[[#This Row],[CODIGO]],Tabla20[CODIGO],Tabla20[Otros Descuentos])</f>
        <v>75</v>
      </c>
      <c r="N778" s="78">
        <f>_xlfn.XLOOKUP(Tabla15[[#This Row],[CODIGO]],Tabla20[CODIGO],Tabla20[sneto])</f>
        <v>20624.8</v>
      </c>
      <c r="O778" s="78" t="str">
        <f>_xlfn.XLOOKUP(Tabla15[[#This Row],[CODIGO]],Tabla20[CODIGO],Tabla20[PERIODO])</f>
        <v>08-2023</v>
      </c>
      <c r="P778" s="41">
        <f>Tabla15[[#This Row],[sbruto]]-SUM(Tabla15[[#This Row],[ISR]:[AFP]])-Tabla15[[#This Row],[SNETO]]</f>
        <v>1300.2000000000007</v>
      </c>
      <c r="Q778" s="41">
        <f>_xlfn.XLOOKUP(Tabla15[[#This Row],[CODIGO]],Tabla20[CODIGO],Tabla20[ADP])</f>
        <v>0</v>
      </c>
      <c r="R778" s="61" t="str">
        <f>_xlfn.XLOOKUP(Tabla15[[#This Row],[cedula]],EMPXSEXO[NODOC],EMPXSEXO[GENERO])</f>
        <v>M</v>
      </c>
      <c r="S778" s="61" t="e">
        <f>_xlfn.XLOOKUP(Tabla15[[#This Row],[nomdepto2]],Tabla21[LUGAR],Tabla21[CODLUGAR])</f>
        <v>#REF!</v>
      </c>
      <c r="T778">
        <v>689</v>
      </c>
    </row>
    <row r="779" spans="1:20">
      <c r="A779" s="61" t="s">
        <v>2463</v>
      </c>
      <c r="B779" s="61" t="s">
        <v>1291</v>
      </c>
      <c r="C779" s="61" t="s">
        <v>2497</v>
      </c>
      <c r="D779" s="61" t="str">
        <f>Tabla15[[#This Row],[cedula]]&amp;Tabla15[[#This Row],[prog]]&amp;LEFT(Tabla15[[#This Row],[TIPO]],3)</f>
        <v>0011043495813FIJ</v>
      </c>
      <c r="E779" s="61" t="e">
        <f>_xlfn.XLOOKUP(Tabla15[[#This Row],[CODIGO]],#REF!,#REF!,_xlfn.XLOOKUP(Tabla15[[#This Row],[CODIGO]],Tabla20[CODIGO],Tabla20[nombre],"BUSCAR"))</f>
        <v>#REF!</v>
      </c>
      <c r="F779" s="61" t="e">
        <f>_xlfn.XLOOKUP(Tabla15[[#This Row],[CODIGO]],#REF!,#REF!,_xlfn.XLOOKUP(Tabla15[[#This Row],[CODIGO]],Tabla20[CODIGO],Tabla20[cargo],"BUSCAR"))</f>
        <v>#REF!</v>
      </c>
      <c r="G779" s="110" t="e">
        <f>_xlfn.XLOOKUP(Tabla15[[#This Row],[cedula]],#REF!,#REF!,"X")</f>
        <v>#REF!</v>
      </c>
      <c r="H779" s="61" t="str">
        <f>_xlfn.XLOOKUP(Tabla15[[#This Row],[ctapresup]],TBLTIPO[cta],TBLTIPO[Tipo Empleado])</f>
        <v>FIJO</v>
      </c>
      <c r="I779" s="92" t="str">
        <f>_xlfn.XLOOKUP(Tabla15[[#This Row],[cedula]],TCARRERA[CEDULA],TCARRERA[CATEGORIA DEL SERVIDOR],0)</f>
        <v>CARRERA ADMINISTRATIVA</v>
      </c>
      <c r="J7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79" s="61" t="str">
        <f>IF(ISTEXT(Tabla15[[#This Row],[CARRERA]]),Tabla15[[#This Row],[CARRERA]],Tabla15[[#This Row],[STATUS_01]])</f>
        <v>CARRERA ADMINISTRATIVA</v>
      </c>
      <c r="L779" s="78">
        <f>_xlfn.XLOOKUP(Tabla15[[#This Row],[CODIGO]],Tabla20[CODIGO],Tabla20[sbruto])</f>
        <v>22000</v>
      </c>
      <c r="M779" s="82">
        <f>_xlfn.XLOOKUP(Tabla15[[#This Row],[CODIGO]],Tabla20[CODIGO],Tabla20[Otros Descuentos])</f>
        <v>12055.21</v>
      </c>
      <c r="N779" s="78">
        <f>_xlfn.XLOOKUP(Tabla15[[#This Row],[CODIGO]],Tabla20[CODIGO],Tabla20[sneto])</f>
        <v>8644.59</v>
      </c>
      <c r="O779" s="78" t="str">
        <f>_xlfn.XLOOKUP(Tabla15[[#This Row],[CODIGO]],Tabla20[CODIGO],Tabla20[PERIODO])</f>
        <v>08-2023</v>
      </c>
      <c r="P779" s="41">
        <f>Tabla15[[#This Row],[sbruto]]-SUM(Tabla15[[#This Row],[ISR]:[AFP]])-Tabla15[[#This Row],[SNETO]]</f>
        <v>1300.2000000000007</v>
      </c>
      <c r="Q779" s="41">
        <f>_xlfn.XLOOKUP(Tabla15[[#This Row],[CODIGO]],Tabla20[CODIGO],Tabla20[ADP])</f>
        <v>0</v>
      </c>
      <c r="R779" s="61" t="str">
        <f>_xlfn.XLOOKUP(Tabla15[[#This Row],[cedula]],EMPXSEXO[NODOC],EMPXSEXO[GENERO])</f>
        <v>F</v>
      </c>
      <c r="S779" s="61" t="e">
        <f>_xlfn.XLOOKUP(Tabla15[[#This Row],[nomdepto2]],Tabla21[LUGAR],Tabla21[CODLUGAR])</f>
        <v>#REF!</v>
      </c>
      <c r="T779">
        <v>693</v>
      </c>
    </row>
    <row r="780" spans="1:20">
      <c r="A780" s="61" t="s">
        <v>2463</v>
      </c>
      <c r="B780" s="61" t="s">
        <v>1293</v>
      </c>
      <c r="C780" s="61" t="s">
        <v>2497</v>
      </c>
      <c r="D780" s="61" t="str">
        <f>Tabla15[[#This Row],[cedula]]&amp;Tabla15[[#This Row],[prog]]&amp;LEFT(Tabla15[[#This Row],[TIPO]],3)</f>
        <v>0011188552113FIJ</v>
      </c>
      <c r="E780" s="61" t="e">
        <f>_xlfn.XLOOKUP(Tabla15[[#This Row],[CODIGO]],#REF!,#REF!,_xlfn.XLOOKUP(Tabla15[[#This Row],[CODIGO]],Tabla20[CODIGO],Tabla20[nombre],"BUSCAR"))</f>
        <v>#REF!</v>
      </c>
      <c r="F780" s="61" t="e">
        <f>_xlfn.XLOOKUP(Tabla15[[#This Row],[CODIGO]],#REF!,#REF!,_xlfn.XLOOKUP(Tabla15[[#This Row],[CODIGO]],Tabla20[CODIGO],Tabla20[cargo],"BUSCAR"))</f>
        <v>#REF!</v>
      </c>
      <c r="G780" s="110" t="e">
        <f>_xlfn.XLOOKUP(Tabla15[[#This Row],[cedula]],#REF!,#REF!,"X")</f>
        <v>#REF!</v>
      </c>
      <c r="H780" s="61" t="str">
        <f>_xlfn.XLOOKUP(Tabla15[[#This Row],[ctapresup]],TBLTIPO[cta],TBLTIPO[Tipo Empleado])</f>
        <v>FIJO</v>
      </c>
      <c r="I780" s="92" t="str">
        <f>_xlfn.XLOOKUP(Tabla15[[#This Row],[cedula]],TCARRERA[CEDULA],TCARRERA[CATEGORIA DEL SERVIDOR],0)</f>
        <v>CARRERA ADMINISTRATIVA</v>
      </c>
      <c r="J7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80" s="61" t="str">
        <f>IF(ISTEXT(Tabla15[[#This Row],[CARRERA]]),Tabla15[[#This Row],[CARRERA]],Tabla15[[#This Row],[STATUS_01]])</f>
        <v>CARRERA ADMINISTRATIVA</v>
      </c>
      <c r="L780" s="78">
        <f>_xlfn.XLOOKUP(Tabla15[[#This Row],[CODIGO]],Tabla20[CODIGO],Tabla20[sbruto])</f>
        <v>22000</v>
      </c>
      <c r="M780" s="79">
        <f>_xlfn.XLOOKUP(Tabla15[[#This Row],[CODIGO]],Tabla20[CODIGO],Tabla20[Otros Descuentos])</f>
        <v>2421</v>
      </c>
      <c r="N780" s="78">
        <f>_xlfn.XLOOKUP(Tabla15[[#This Row],[CODIGO]],Tabla20[CODIGO],Tabla20[sneto])</f>
        <v>18278.8</v>
      </c>
      <c r="O780" s="78" t="str">
        <f>_xlfn.XLOOKUP(Tabla15[[#This Row],[CODIGO]],Tabla20[CODIGO],Tabla20[PERIODO])</f>
        <v>08-2023</v>
      </c>
      <c r="P780" s="41">
        <f>Tabla15[[#This Row],[sbruto]]-SUM(Tabla15[[#This Row],[ISR]:[AFP]])-Tabla15[[#This Row],[SNETO]]</f>
        <v>1300.2000000000007</v>
      </c>
      <c r="Q780" s="41">
        <f>_xlfn.XLOOKUP(Tabla15[[#This Row],[CODIGO]],Tabla20[CODIGO],Tabla20[ADP])</f>
        <v>0</v>
      </c>
      <c r="R780" s="61" t="str">
        <f>_xlfn.XLOOKUP(Tabla15[[#This Row],[cedula]],EMPXSEXO[NODOC],EMPXSEXO[GENERO])</f>
        <v>F</v>
      </c>
      <c r="S780" s="61" t="e">
        <f>_xlfn.XLOOKUP(Tabla15[[#This Row],[nomdepto2]],Tabla21[LUGAR],Tabla21[CODLUGAR])</f>
        <v>#REF!</v>
      </c>
      <c r="T780">
        <v>703</v>
      </c>
    </row>
    <row r="781" spans="1:20">
      <c r="A781" s="61" t="s">
        <v>2463</v>
      </c>
      <c r="B781" s="61" t="s">
        <v>1295</v>
      </c>
      <c r="C781" s="61" t="s">
        <v>2497</v>
      </c>
      <c r="D781" s="61" t="str">
        <f>Tabla15[[#This Row],[cedula]]&amp;Tabla15[[#This Row],[prog]]&amp;LEFT(Tabla15[[#This Row],[TIPO]],3)</f>
        <v>0750008354313FIJ</v>
      </c>
      <c r="E781" s="61" t="e">
        <f>_xlfn.XLOOKUP(Tabla15[[#This Row],[CODIGO]],#REF!,#REF!,_xlfn.XLOOKUP(Tabla15[[#This Row],[CODIGO]],Tabla20[CODIGO],Tabla20[nombre],"BUSCAR"))</f>
        <v>#REF!</v>
      </c>
      <c r="F781" s="61" t="e">
        <f>_xlfn.XLOOKUP(Tabla15[[#This Row],[CODIGO]],#REF!,#REF!,_xlfn.XLOOKUP(Tabla15[[#This Row],[CODIGO]],Tabla20[CODIGO],Tabla20[cargo],"BUSCAR"))</f>
        <v>#REF!</v>
      </c>
      <c r="G781" s="110" t="e">
        <f>_xlfn.XLOOKUP(Tabla15[[#This Row],[cedula]],#REF!,#REF!,"X")</f>
        <v>#REF!</v>
      </c>
      <c r="H781" s="61" t="str">
        <f>_xlfn.XLOOKUP(Tabla15[[#This Row],[ctapresup]],TBLTIPO[cta],TBLTIPO[Tipo Empleado])</f>
        <v>FIJO</v>
      </c>
      <c r="I781" s="92" t="str">
        <f>_xlfn.XLOOKUP(Tabla15[[#This Row],[cedula]],TCARRERA[CEDULA],TCARRERA[CATEGORIA DEL SERVIDOR],0)</f>
        <v>CARRERA ADMINISTRATIVA</v>
      </c>
      <c r="J7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81" s="61" t="str">
        <f>IF(ISTEXT(Tabla15[[#This Row],[CARRERA]]),Tabla15[[#This Row],[CARRERA]],Tabla15[[#This Row],[STATUS_01]])</f>
        <v>CARRERA ADMINISTRATIVA</v>
      </c>
      <c r="L781" s="78">
        <f>_xlfn.XLOOKUP(Tabla15[[#This Row],[CODIGO]],Tabla20[CODIGO],Tabla20[sbruto])</f>
        <v>22000</v>
      </c>
      <c r="M781" s="82">
        <f>_xlfn.XLOOKUP(Tabla15[[#This Row],[CODIGO]],Tabla20[CODIGO],Tabla20[Otros Descuentos])</f>
        <v>3028.45</v>
      </c>
      <c r="N781" s="78">
        <f>_xlfn.XLOOKUP(Tabla15[[#This Row],[CODIGO]],Tabla20[CODIGO],Tabla20[sneto])</f>
        <v>17671.349999999999</v>
      </c>
      <c r="O781" s="78" t="str">
        <f>_xlfn.XLOOKUP(Tabla15[[#This Row],[CODIGO]],Tabla20[CODIGO],Tabla20[PERIODO])</f>
        <v>08-2023</v>
      </c>
      <c r="P781" s="41">
        <f>Tabla15[[#This Row],[sbruto]]-SUM(Tabla15[[#This Row],[ISR]:[AFP]])-Tabla15[[#This Row],[SNETO]]</f>
        <v>1300.2000000000007</v>
      </c>
      <c r="Q781" s="41">
        <f>_xlfn.XLOOKUP(Tabla15[[#This Row],[CODIGO]],Tabla20[CODIGO],Tabla20[ADP])</f>
        <v>0</v>
      </c>
      <c r="R781" s="61" t="str">
        <f>_xlfn.XLOOKUP(Tabla15[[#This Row],[cedula]],EMPXSEXO[NODOC],EMPXSEXO[GENERO])</f>
        <v>F</v>
      </c>
      <c r="S781" s="61" t="e">
        <f>_xlfn.XLOOKUP(Tabla15[[#This Row],[nomdepto2]],Tabla21[LUGAR],Tabla21[CODLUGAR])</f>
        <v>#REF!</v>
      </c>
      <c r="T781">
        <v>710</v>
      </c>
    </row>
    <row r="782" spans="1:20">
      <c r="A782" s="61" t="s">
        <v>2463</v>
      </c>
      <c r="B782" s="61" t="s">
        <v>1302</v>
      </c>
      <c r="C782" s="61" t="s">
        <v>2497</v>
      </c>
      <c r="D782" s="61" t="str">
        <f>Tabla15[[#This Row],[cedula]]&amp;Tabla15[[#This Row],[prog]]&amp;LEFT(Tabla15[[#This Row],[TIPO]],3)</f>
        <v>2230014252213FIJ</v>
      </c>
      <c r="E782" s="61" t="e">
        <f>_xlfn.XLOOKUP(Tabla15[[#This Row],[CODIGO]],#REF!,#REF!,_xlfn.XLOOKUP(Tabla15[[#This Row],[CODIGO]],Tabla20[CODIGO],Tabla20[nombre],"BUSCAR"))</f>
        <v>#REF!</v>
      </c>
      <c r="F782" s="61" t="e">
        <f>_xlfn.XLOOKUP(Tabla15[[#This Row],[CODIGO]],#REF!,#REF!,_xlfn.XLOOKUP(Tabla15[[#This Row],[CODIGO]],Tabla20[CODIGO],Tabla20[cargo],"BUSCAR"))</f>
        <v>#REF!</v>
      </c>
      <c r="G782" s="110" t="e">
        <f>_xlfn.XLOOKUP(Tabla15[[#This Row],[cedula]],#REF!,#REF!,"X")</f>
        <v>#REF!</v>
      </c>
      <c r="H782" s="61" t="str">
        <f>_xlfn.XLOOKUP(Tabla15[[#This Row],[ctapresup]],TBLTIPO[cta],TBLTIPO[Tipo Empleado])</f>
        <v>FIJO</v>
      </c>
      <c r="I782" s="92" t="str">
        <f>_xlfn.XLOOKUP(Tabla15[[#This Row],[cedula]],TCARRERA[CEDULA],TCARRERA[CATEGORIA DEL SERVIDOR],0)</f>
        <v>CARRERA ADMINISTRATIVA</v>
      </c>
      <c r="J7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82" s="61" t="str">
        <f>IF(ISTEXT(Tabla15[[#This Row],[CARRERA]]),Tabla15[[#This Row],[CARRERA]],Tabla15[[#This Row],[STATUS_01]])</f>
        <v>CARRERA ADMINISTRATIVA</v>
      </c>
      <c r="L782" s="78">
        <f>_xlfn.XLOOKUP(Tabla15[[#This Row],[CODIGO]],Tabla20[CODIGO],Tabla20[sbruto])</f>
        <v>22000</v>
      </c>
      <c r="M782" s="82">
        <f>_xlfn.XLOOKUP(Tabla15[[#This Row],[CODIGO]],Tabla20[CODIGO],Tabla20[Otros Descuentos])</f>
        <v>4310.92</v>
      </c>
      <c r="N782" s="81">
        <f>_xlfn.XLOOKUP(Tabla15[[#This Row],[CODIGO]],Tabla20[CODIGO],Tabla20[sneto])</f>
        <v>16388.88</v>
      </c>
      <c r="O782" s="81" t="str">
        <f>_xlfn.XLOOKUP(Tabla15[[#This Row],[CODIGO]],Tabla20[CODIGO],Tabla20[PERIODO])</f>
        <v>08-2023</v>
      </c>
      <c r="P782" s="41">
        <f>Tabla15[[#This Row],[sbruto]]-SUM(Tabla15[[#This Row],[ISR]:[AFP]])-Tabla15[[#This Row],[SNETO]]</f>
        <v>1300.1999999999971</v>
      </c>
      <c r="Q782" s="41">
        <f>_xlfn.XLOOKUP(Tabla15[[#This Row],[CODIGO]],Tabla20[CODIGO],Tabla20[ADP])</f>
        <v>0</v>
      </c>
      <c r="R782" s="61" t="str">
        <f>_xlfn.XLOOKUP(Tabla15[[#This Row],[cedula]],EMPXSEXO[NODOC],EMPXSEXO[GENERO])</f>
        <v>F</v>
      </c>
      <c r="S782" s="61" t="e">
        <f>_xlfn.XLOOKUP(Tabla15[[#This Row],[nomdepto2]],Tabla21[LUGAR],Tabla21[CODLUGAR])</f>
        <v>#REF!</v>
      </c>
      <c r="T782">
        <v>723</v>
      </c>
    </row>
    <row r="783" spans="1:20">
      <c r="A783" s="61" t="s">
        <v>2463</v>
      </c>
      <c r="B783" s="61" t="s">
        <v>2151</v>
      </c>
      <c r="C783" s="61" t="s">
        <v>2497</v>
      </c>
      <c r="D783" s="61" t="str">
        <f>Tabla15[[#This Row],[cedula]]&amp;Tabla15[[#This Row],[prog]]&amp;LEFT(Tabla15[[#This Row],[TIPO]],3)</f>
        <v>0011523087213FIJ</v>
      </c>
      <c r="E783" s="61" t="e">
        <f>_xlfn.XLOOKUP(Tabla15[[#This Row],[CODIGO]],#REF!,#REF!,_xlfn.XLOOKUP(Tabla15[[#This Row],[CODIGO]],Tabla20[CODIGO],Tabla20[nombre],"BUSCAR"))</f>
        <v>#REF!</v>
      </c>
      <c r="F783" s="61" t="e">
        <f>_xlfn.XLOOKUP(Tabla15[[#This Row],[CODIGO]],#REF!,#REF!,_xlfn.XLOOKUP(Tabla15[[#This Row],[CODIGO]],Tabla20[CODIGO],Tabla20[cargo],"BUSCAR"))</f>
        <v>#REF!</v>
      </c>
      <c r="G783" s="110" t="e">
        <f>_xlfn.XLOOKUP(Tabla15[[#This Row],[cedula]],#REF!,#REF!,"X")</f>
        <v>#REF!</v>
      </c>
      <c r="H783" s="61" t="str">
        <f>_xlfn.XLOOKUP(Tabla15[[#This Row],[ctapresup]],TBLTIPO[cta],TBLTIPO[Tipo Empleado])</f>
        <v>FIJO</v>
      </c>
      <c r="I783" s="92">
        <f>_xlfn.XLOOKUP(Tabla15[[#This Row],[cedula]],TCARRERA[CEDULA],TCARRERA[CATEGORIA DEL SERVIDOR],0)</f>
        <v>0</v>
      </c>
      <c r="J7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83" s="61" t="e">
        <f>IF(ISTEXT(Tabla15[[#This Row],[CARRERA]]),Tabla15[[#This Row],[CARRERA]],Tabla15[[#This Row],[STATUS_01]])</f>
        <v>#REF!</v>
      </c>
      <c r="L783" s="78">
        <f>_xlfn.XLOOKUP(Tabla15[[#This Row],[CODIGO]],Tabla20[CODIGO],Tabla20[sbruto])</f>
        <v>22000</v>
      </c>
      <c r="M783" s="82">
        <f>_xlfn.XLOOKUP(Tabla15[[#This Row],[CODIGO]],Tabla20[CODIGO],Tabla20[Otros Descuentos])</f>
        <v>925</v>
      </c>
      <c r="N783" s="78">
        <f>_xlfn.XLOOKUP(Tabla15[[#This Row],[CODIGO]],Tabla20[CODIGO],Tabla20[sneto])</f>
        <v>19774.8</v>
      </c>
      <c r="O783" s="78" t="str">
        <f>_xlfn.XLOOKUP(Tabla15[[#This Row],[CODIGO]],Tabla20[CODIGO],Tabla20[PERIODO])</f>
        <v>08-2023</v>
      </c>
      <c r="P783" s="41">
        <f>Tabla15[[#This Row],[sbruto]]-SUM(Tabla15[[#This Row],[ISR]:[AFP]])-Tabla15[[#This Row],[SNETO]]</f>
        <v>1300.2000000000007</v>
      </c>
      <c r="Q783" s="41">
        <f>_xlfn.XLOOKUP(Tabla15[[#This Row],[CODIGO]],Tabla20[CODIGO],Tabla20[ADP])</f>
        <v>0</v>
      </c>
      <c r="R783" s="61" t="str">
        <f>_xlfn.XLOOKUP(Tabla15[[#This Row],[cedula]],EMPXSEXO[NODOC],EMPXSEXO[GENERO])</f>
        <v>F</v>
      </c>
      <c r="S783" s="61" t="e">
        <f>_xlfn.XLOOKUP(Tabla15[[#This Row],[nomdepto2]],Tabla21[LUGAR],Tabla21[CODLUGAR])</f>
        <v>#REF!</v>
      </c>
      <c r="T783">
        <v>725</v>
      </c>
    </row>
    <row r="784" spans="1:20">
      <c r="A784" s="61" t="s">
        <v>2463</v>
      </c>
      <c r="B784" s="61" t="s">
        <v>2157</v>
      </c>
      <c r="C784" s="61" t="s">
        <v>2497</v>
      </c>
      <c r="D784" s="61" t="str">
        <f>Tabla15[[#This Row],[cedula]]&amp;Tabla15[[#This Row],[prog]]&amp;LEFT(Tabla15[[#This Row],[TIPO]],3)</f>
        <v>0010550869113FIJ</v>
      </c>
      <c r="E784" s="61" t="e">
        <f>_xlfn.XLOOKUP(Tabla15[[#This Row],[CODIGO]],#REF!,#REF!,_xlfn.XLOOKUP(Tabla15[[#This Row],[CODIGO]],Tabla20[CODIGO],Tabla20[nombre],"BUSCAR"))</f>
        <v>#REF!</v>
      </c>
      <c r="F784" s="61" t="e">
        <f>_xlfn.XLOOKUP(Tabla15[[#This Row],[CODIGO]],#REF!,#REF!,_xlfn.XLOOKUP(Tabla15[[#This Row],[CODIGO]],Tabla20[CODIGO],Tabla20[cargo],"BUSCAR"))</f>
        <v>#REF!</v>
      </c>
      <c r="G784" s="110" t="e">
        <f>_xlfn.XLOOKUP(Tabla15[[#This Row],[cedula]],#REF!,#REF!,"X")</f>
        <v>#REF!</v>
      </c>
      <c r="H784" s="61" t="str">
        <f>_xlfn.XLOOKUP(Tabla15[[#This Row],[ctapresup]],TBLTIPO[cta],TBLTIPO[Tipo Empleado])</f>
        <v>FIJO</v>
      </c>
      <c r="I784" s="92">
        <f>_xlfn.XLOOKUP(Tabla15[[#This Row],[cedula]],TCARRERA[CEDULA],TCARRERA[CATEGORIA DEL SERVIDOR],0)</f>
        <v>0</v>
      </c>
      <c r="J7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84" s="61" t="e">
        <f>IF(ISTEXT(Tabla15[[#This Row],[CARRERA]]),Tabla15[[#This Row],[CARRERA]],Tabla15[[#This Row],[STATUS_01]])</f>
        <v>#REF!</v>
      </c>
      <c r="L784" s="78">
        <f>_xlfn.XLOOKUP(Tabla15[[#This Row],[CODIGO]],Tabla20[CODIGO],Tabla20[sbruto])</f>
        <v>22000</v>
      </c>
      <c r="M784" s="79">
        <f>_xlfn.XLOOKUP(Tabla15[[#This Row],[CODIGO]],Tabla20[CODIGO],Tabla20[Otros Descuentos])</f>
        <v>3046.18</v>
      </c>
      <c r="N784" s="78">
        <f>_xlfn.XLOOKUP(Tabla15[[#This Row],[CODIGO]],Tabla20[CODIGO],Tabla20[sneto])</f>
        <v>17653.62</v>
      </c>
      <c r="O784" s="78" t="str">
        <f>_xlfn.XLOOKUP(Tabla15[[#This Row],[CODIGO]],Tabla20[CODIGO],Tabla20[PERIODO])</f>
        <v>08-2023</v>
      </c>
      <c r="P784" s="41">
        <f>Tabla15[[#This Row],[sbruto]]-SUM(Tabla15[[#This Row],[ISR]:[AFP]])-Tabla15[[#This Row],[SNETO]]</f>
        <v>1300.2000000000007</v>
      </c>
      <c r="Q784" s="41">
        <f>_xlfn.XLOOKUP(Tabla15[[#This Row],[CODIGO]],Tabla20[CODIGO],Tabla20[ADP])</f>
        <v>0</v>
      </c>
      <c r="R784" s="61" t="str">
        <f>_xlfn.XLOOKUP(Tabla15[[#This Row],[cedula]],EMPXSEXO[NODOC],EMPXSEXO[GENERO])</f>
        <v>F</v>
      </c>
      <c r="S784" s="61" t="e">
        <f>_xlfn.XLOOKUP(Tabla15[[#This Row],[nomdepto2]],Tabla21[LUGAR],Tabla21[CODLUGAR])</f>
        <v>#REF!</v>
      </c>
      <c r="T784">
        <v>747</v>
      </c>
    </row>
    <row r="785" spans="1:20">
      <c r="A785" s="61" t="s">
        <v>2463</v>
      </c>
      <c r="B785" s="61" t="s">
        <v>2158</v>
      </c>
      <c r="C785" s="61" t="s">
        <v>2497</v>
      </c>
      <c r="D785" s="61" t="str">
        <f>Tabla15[[#This Row],[cedula]]&amp;Tabla15[[#This Row],[prog]]&amp;LEFT(Tabla15[[#This Row],[TIPO]],3)</f>
        <v>0120029012813FIJ</v>
      </c>
      <c r="E785" s="61" t="e">
        <f>_xlfn.XLOOKUP(Tabla15[[#This Row],[CODIGO]],#REF!,#REF!,_xlfn.XLOOKUP(Tabla15[[#This Row],[CODIGO]],Tabla20[CODIGO],Tabla20[nombre],"BUSCAR"))</f>
        <v>#REF!</v>
      </c>
      <c r="F785" s="61" t="e">
        <f>_xlfn.XLOOKUP(Tabla15[[#This Row],[CODIGO]],#REF!,#REF!,_xlfn.XLOOKUP(Tabla15[[#This Row],[CODIGO]],Tabla20[CODIGO],Tabla20[cargo],"BUSCAR"))</f>
        <v>#REF!</v>
      </c>
      <c r="G785" s="110" t="e">
        <f>_xlfn.XLOOKUP(Tabla15[[#This Row],[cedula]],#REF!,#REF!,"X")</f>
        <v>#REF!</v>
      </c>
      <c r="H785" s="61" t="str">
        <f>_xlfn.XLOOKUP(Tabla15[[#This Row],[ctapresup]],TBLTIPO[cta],TBLTIPO[Tipo Empleado])</f>
        <v>FIJO</v>
      </c>
      <c r="I785" s="92">
        <f>_xlfn.XLOOKUP(Tabla15[[#This Row],[cedula]],TCARRERA[CEDULA],TCARRERA[CATEGORIA DEL SERVIDOR],0)</f>
        <v>0</v>
      </c>
      <c r="J7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85" s="61" t="e">
        <f>IF(ISTEXT(Tabla15[[#This Row],[CARRERA]]),Tabla15[[#This Row],[CARRERA]],Tabla15[[#This Row],[STATUS_01]])</f>
        <v>#REF!</v>
      </c>
      <c r="L785" s="78">
        <f>_xlfn.XLOOKUP(Tabla15[[#This Row],[CODIGO]],Tabla20[CODIGO],Tabla20[sbruto])</f>
        <v>22000</v>
      </c>
      <c r="M785" s="82">
        <f>_xlfn.XLOOKUP(Tabla15[[#This Row],[CODIGO]],Tabla20[CODIGO],Tabla20[Otros Descuentos])</f>
        <v>1127</v>
      </c>
      <c r="N785" s="78">
        <f>_xlfn.XLOOKUP(Tabla15[[#This Row],[CODIGO]],Tabla20[CODIGO],Tabla20[sneto])</f>
        <v>19572.8</v>
      </c>
      <c r="O785" s="78" t="str">
        <f>_xlfn.XLOOKUP(Tabla15[[#This Row],[CODIGO]],Tabla20[CODIGO],Tabla20[PERIODO])</f>
        <v>08-2023</v>
      </c>
      <c r="P785" s="41">
        <f>Tabla15[[#This Row],[sbruto]]-SUM(Tabla15[[#This Row],[ISR]:[AFP]])-Tabla15[[#This Row],[SNETO]]</f>
        <v>1300.2000000000007</v>
      </c>
      <c r="Q785" s="41">
        <f>_xlfn.XLOOKUP(Tabla15[[#This Row],[CODIGO]],Tabla20[CODIGO],Tabla20[ADP])</f>
        <v>0</v>
      </c>
      <c r="R785" s="61" t="str">
        <f>_xlfn.XLOOKUP(Tabla15[[#This Row],[cedula]],EMPXSEXO[NODOC],EMPXSEXO[GENERO])</f>
        <v>F</v>
      </c>
      <c r="S785" s="61" t="e">
        <f>_xlfn.XLOOKUP(Tabla15[[#This Row],[nomdepto2]],Tabla21[LUGAR],Tabla21[CODLUGAR])</f>
        <v>#REF!</v>
      </c>
      <c r="T785">
        <v>748</v>
      </c>
    </row>
    <row r="786" spans="1:20">
      <c r="A786" s="61" t="s">
        <v>2463</v>
      </c>
      <c r="B786" s="61" t="s">
        <v>3646</v>
      </c>
      <c r="C786" s="61" t="s">
        <v>2497</v>
      </c>
      <c r="D786" s="61" t="str">
        <f>Tabla15[[#This Row],[cedula]]&amp;Tabla15[[#This Row],[prog]]&amp;LEFT(Tabla15[[#This Row],[TIPO]],3)</f>
        <v>4022841937613FIJ</v>
      </c>
      <c r="E786" s="61" t="e">
        <f>_xlfn.XLOOKUP(Tabla15[[#This Row],[CODIGO]],#REF!,#REF!,_xlfn.XLOOKUP(Tabla15[[#This Row],[CODIGO]],Tabla20[CODIGO],Tabla20[nombre],"BUSCAR"))</f>
        <v>#REF!</v>
      </c>
      <c r="F786" s="61" t="e">
        <f>_xlfn.XLOOKUP(Tabla15[[#This Row],[CODIGO]],#REF!,#REF!,_xlfn.XLOOKUP(Tabla15[[#This Row],[CODIGO]],Tabla20[CODIGO],Tabla20[cargo],"BUSCAR"))</f>
        <v>#REF!</v>
      </c>
      <c r="G786" s="110" t="e">
        <f>_xlfn.XLOOKUP(Tabla15[[#This Row],[cedula]],#REF!,#REF!,"X")</f>
        <v>#REF!</v>
      </c>
      <c r="H786" s="61" t="str">
        <f>_xlfn.XLOOKUP(Tabla15[[#This Row],[ctapresup]],TBLTIPO[cta],TBLTIPO[Tipo Empleado])</f>
        <v>FIJO</v>
      </c>
      <c r="I786" s="92">
        <f>_xlfn.XLOOKUP(Tabla15[[#This Row],[cedula]],TCARRERA[CEDULA],TCARRERA[CATEGORIA DEL SERVIDOR],0)</f>
        <v>0</v>
      </c>
      <c r="J7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86" s="61" t="e">
        <f>IF(ISTEXT(Tabla15[[#This Row],[CARRERA]]),Tabla15[[#This Row],[CARRERA]],Tabla15[[#This Row],[STATUS_01]])</f>
        <v>#REF!</v>
      </c>
      <c r="L786" s="78">
        <f>_xlfn.XLOOKUP(Tabla15[[#This Row],[CODIGO]],Tabla20[CODIGO],Tabla20[sbruto])</f>
        <v>22000</v>
      </c>
      <c r="M786" s="82">
        <f>_xlfn.XLOOKUP(Tabla15[[#This Row],[CODIGO]],Tabla20[CODIGO],Tabla20[Otros Descuentos])</f>
        <v>25</v>
      </c>
      <c r="N786" s="78">
        <f>_xlfn.XLOOKUP(Tabla15[[#This Row],[CODIGO]],Tabla20[CODIGO],Tabla20[sneto])</f>
        <v>20674.8</v>
      </c>
      <c r="O786" s="78" t="str">
        <f>_xlfn.XLOOKUP(Tabla15[[#This Row],[CODIGO]],Tabla20[CODIGO],Tabla20[PERIODO])</f>
        <v>08-2023</v>
      </c>
      <c r="P786" s="41">
        <f>Tabla15[[#This Row],[sbruto]]-SUM(Tabla15[[#This Row],[ISR]:[AFP]])-Tabla15[[#This Row],[SNETO]]</f>
        <v>1300.2000000000007</v>
      </c>
      <c r="Q786" s="41">
        <f>_xlfn.XLOOKUP(Tabla15[[#This Row],[CODIGO]],Tabla20[CODIGO],Tabla20[ADP])</f>
        <v>0</v>
      </c>
      <c r="R786" s="61" t="str">
        <f>_xlfn.XLOOKUP(Tabla15[[#This Row],[cedula]],EMPXSEXO[NODOC],EMPXSEXO[GENERO])</f>
        <v>F</v>
      </c>
      <c r="S786" s="61" t="e">
        <f>_xlfn.XLOOKUP(Tabla15[[#This Row],[nomdepto2]],Tabla21[LUGAR],Tabla21[CODLUGAR])</f>
        <v>#REF!</v>
      </c>
      <c r="T786">
        <v>749</v>
      </c>
    </row>
    <row r="787" spans="1:20">
      <c r="A787" s="61" t="s">
        <v>2463</v>
      </c>
      <c r="B787" s="61" t="s">
        <v>3648</v>
      </c>
      <c r="C787" s="61" t="s">
        <v>2497</v>
      </c>
      <c r="D787" s="61" t="str">
        <f>Tabla15[[#This Row],[cedula]]&amp;Tabla15[[#This Row],[prog]]&amp;LEFT(Tabla15[[#This Row],[TIPO]],3)</f>
        <v>4021009184513FIJ</v>
      </c>
      <c r="E787" s="61" t="e">
        <f>_xlfn.XLOOKUP(Tabla15[[#This Row],[CODIGO]],#REF!,#REF!,_xlfn.XLOOKUP(Tabla15[[#This Row],[CODIGO]],Tabla20[CODIGO],Tabla20[nombre],"BUSCAR"))</f>
        <v>#REF!</v>
      </c>
      <c r="F787" s="61" t="e">
        <f>_xlfn.XLOOKUP(Tabla15[[#This Row],[CODIGO]],#REF!,#REF!,_xlfn.XLOOKUP(Tabla15[[#This Row],[CODIGO]],Tabla20[CODIGO],Tabla20[cargo],"BUSCAR"))</f>
        <v>#REF!</v>
      </c>
      <c r="G787" s="110" t="e">
        <f>_xlfn.XLOOKUP(Tabla15[[#This Row],[cedula]],#REF!,#REF!,"X")</f>
        <v>#REF!</v>
      </c>
      <c r="H787" s="61" t="str">
        <f>_xlfn.XLOOKUP(Tabla15[[#This Row],[ctapresup]],TBLTIPO[cta],TBLTIPO[Tipo Empleado])</f>
        <v>FIJO</v>
      </c>
      <c r="I787" s="92">
        <f>_xlfn.XLOOKUP(Tabla15[[#This Row],[cedula]],TCARRERA[CEDULA],TCARRERA[CATEGORIA DEL SERVIDOR],0)</f>
        <v>0</v>
      </c>
      <c r="J7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87" s="61" t="e">
        <f>IF(ISTEXT(Tabla15[[#This Row],[CARRERA]]),Tabla15[[#This Row],[CARRERA]],Tabla15[[#This Row],[STATUS_01]])</f>
        <v>#REF!</v>
      </c>
      <c r="L787" s="78">
        <f>_xlfn.XLOOKUP(Tabla15[[#This Row],[CODIGO]],Tabla20[CODIGO],Tabla20[sbruto])</f>
        <v>22000</v>
      </c>
      <c r="M787" s="78">
        <f>_xlfn.XLOOKUP(Tabla15[[#This Row],[CODIGO]],Tabla20[CODIGO],Tabla20[Otros Descuentos])</f>
        <v>25</v>
      </c>
      <c r="N787" s="78">
        <f>_xlfn.XLOOKUP(Tabla15[[#This Row],[CODIGO]],Tabla20[CODIGO],Tabla20[sneto])</f>
        <v>20674.8</v>
      </c>
      <c r="O787" s="78" t="str">
        <f>_xlfn.XLOOKUP(Tabla15[[#This Row],[CODIGO]],Tabla20[CODIGO],Tabla20[PERIODO])</f>
        <v>08-2023</v>
      </c>
      <c r="P787" s="41">
        <f>Tabla15[[#This Row],[sbruto]]-SUM(Tabla15[[#This Row],[ISR]:[AFP]])-Tabla15[[#This Row],[SNETO]]</f>
        <v>1300.2000000000007</v>
      </c>
      <c r="Q787" s="41">
        <f>_xlfn.XLOOKUP(Tabla15[[#This Row],[CODIGO]],Tabla20[CODIGO],Tabla20[ADP])</f>
        <v>0</v>
      </c>
      <c r="R787" s="61" t="str">
        <f>_xlfn.XLOOKUP(Tabla15[[#This Row],[cedula]],EMPXSEXO[NODOC],EMPXSEXO[GENERO])</f>
        <v>F</v>
      </c>
      <c r="S787" s="61" t="e">
        <f>_xlfn.XLOOKUP(Tabla15[[#This Row],[nomdepto2]],Tabla21[LUGAR],Tabla21[CODLUGAR])</f>
        <v>#REF!</v>
      </c>
      <c r="T787">
        <v>750</v>
      </c>
    </row>
    <row r="788" spans="1:20">
      <c r="A788" s="61" t="s">
        <v>2463</v>
      </c>
      <c r="B788" s="61" t="s">
        <v>2179</v>
      </c>
      <c r="C788" s="61" t="s">
        <v>2497</v>
      </c>
      <c r="D788" s="61" t="str">
        <f>Tabla15[[#This Row],[cedula]]&amp;Tabla15[[#This Row],[prog]]&amp;LEFT(Tabla15[[#This Row],[TIPO]],3)</f>
        <v>0030062432713FIJ</v>
      </c>
      <c r="E788" s="61" t="e">
        <f>_xlfn.XLOOKUP(Tabla15[[#This Row],[CODIGO]],#REF!,#REF!,_xlfn.XLOOKUP(Tabla15[[#This Row],[CODIGO]],Tabla20[CODIGO],Tabla20[nombre],"BUSCAR"))</f>
        <v>#REF!</v>
      </c>
      <c r="F788" s="61" t="e">
        <f>_xlfn.XLOOKUP(Tabla15[[#This Row],[CODIGO]],#REF!,#REF!,_xlfn.XLOOKUP(Tabla15[[#This Row],[CODIGO]],Tabla20[CODIGO],Tabla20[cargo],"BUSCAR"))</f>
        <v>#REF!</v>
      </c>
      <c r="G788" s="110" t="e">
        <f>_xlfn.XLOOKUP(Tabla15[[#This Row],[cedula]],#REF!,#REF!,"X")</f>
        <v>#REF!</v>
      </c>
      <c r="H788" s="61" t="str">
        <f>_xlfn.XLOOKUP(Tabla15[[#This Row],[ctapresup]],TBLTIPO[cta],TBLTIPO[Tipo Empleado])</f>
        <v>FIJO</v>
      </c>
      <c r="I788" s="92">
        <f>_xlfn.XLOOKUP(Tabla15[[#This Row],[cedula]],TCARRERA[CEDULA],TCARRERA[CATEGORIA DEL SERVIDOR],0)</f>
        <v>0</v>
      </c>
      <c r="J7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88" s="61" t="e">
        <f>IF(ISTEXT(Tabla15[[#This Row],[CARRERA]]),Tabla15[[#This Row],[CARRERA]],Tabla15[[#This Row],[STATUS_01]])</f>
        <v>#REF!</v>
      </c>
      <c r="L788" s="78">
        <f>_xlfn.XLOOKUP(Tabla15[[#This Row],[CODIGO]],Tabla20[CODIGO],Tabla20[sbruto])</f>
        <v>22000</v>
      </c>
      <c r="M788" s="81">
        <f>_xlfn.XLOOKUP(Tabla15[[#This Row],[CODIGO]],Tabla20[CODIGO],Tabla20[Otros Descuentos])</f>
        <v>11880.38</v>
      </c>
      <c r="N788" s="78">
        <f>_xlfn.XLOOKUP(Tabla15[[#This Row],[CODIGO]],Tabla20[CODIGO],Tabla20[sneto])</f>
        <v>8819.42</v>
      </c>
      <c r="O788" s="78" t="str">
        <f>_xlfn.XLOOKUP(Tabla15[[#This Row],[CODIGO]],Tabla20[CODIGO],Tabla20[PERIODO])</f>
        <v>08-2023</v>
      </c>
      <c r="P788" s="41">
        <f>Tabla15[[#This Row],[sbruto]]-SUM(Tabla15[[#This Row],[ISR]:[AFP]])-Tabla15[[#This Row],[SNETO]]</f>
        <v>1300.2000000000007</v>
      </c>
      <c r="Q788" s="41">
        <f>_xlfn.XLOOKUP(Tabla15[[#This Row],[CODIGO]],Tabla20[CODIGO],Tabla20[ADP])</f>
        <v>0</v>
      </c>
      <c r="R788" s="61" t="str">
        <f>_xlfn.XLOOKUP(Tabla15[[#This Row],[cedula]],EMPXSEXO[NODOC],EMPXSEXO[GENERO])</f>
        <v>F</v>
      </c>
      <c r="S788" s="61" t="e">
        <f>_xlfn.XLOOKUP(Tabla15[[#This Row],[nomdepto2]],Tabla21[LUGAR],Tabla21[CODLUGAR])</f>
        <v>#REF!</v>
      </c>
      <c r="T788">
        <v>794</v>
      </c>
    </row>
    <row r="789" spans="1:20">
      <c r="A789" s="61" t="s">
        <v>2463</v>
      </c>
      <c r="B789" s="61" t="s">
        <v>2182</v>
      </c>
      <c r="C789" s="61" t="s">
        <v>2497</v>
      </c>
      <c r="D789" s="61" t="str">
        <f>Tabla15[[#This Row],[cedula]]&amp;Tabla15[[#This Row],[prog]]&amp;LEFT(Tabla15[[#This Row],[TIPO]],3)</f>
        <v>2230083262713FIJ</v>
      </c>
      <c r="E789" s="61" t="e">
        <f>_xlfn.XLOOKUP(Tabla15[[#This Row],[CODIGO]],#REF!,#REF!,_xlfn.XLOOKUP(Tabla15[[#This Row],[CODIGO]],Tabla20[CODIGO],Tabla20[nombre],"BUSCAR"))</f>
        <v>#REF!</v>
      </c>
      <c r="F789" s="61" t="e">
        <f>_xlfn.XLOOKUP(Tabla15[[#This Row],[CODIGO]],#REF!,#REF!,_xlfn.XLOOKUP(Tabla15[[#This Row],[CODIGO]],Tabla20[CODIGO],Tabla20[cargo],"BUSCAR"))</f>
        <v>#REF!</v>
      </c>
      <c r="G789" s="110" t="e">
        <f>_xlfn.XLOOKUP(Tabla15[[#This Row],[cedula]],#REF!,#REF!,"X")</f>
        <v>#REF!</v>
      </c>
      <c r="H789" s="61" t="str">
        <f>_xlfn.XLOOKUP(Tabla15[[#This Row],[ctapresup]],TBLTIPO[cta],TBLTIPO[Tipo Empleado])</f>
        <v>FIJO</v>
      </c>
      <c r="I789" s="92">
        <f>_xlfn.XLOOKUP(Tabla15[[#This Row],[cedula]],TCARRERA[CEDULA],TCARRERA[CATEGORIA DEL SERVIDOR],0)</f>
        <v>0</v>
      </c>
      <c r="J7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89" s="61" t="e">
        <f>IF(ISTEXT(Tabla15[[#This Row],[CARRERA]]),Tabla15[[#This Row],[CARRERA]],Tabla15[[#This Row],[STATUS_01]])</f>
        <v>#REF!</v>
      </c>
      <c r="L789" s="78">
        <f>_xlfn.XLOOKUP(Tabla15[[#This Row],[CODIGO]],Tabla20[CODIGO],Tabla20[sbruto])</f>
        <v>22000</v>
      </c>
      <c r="M789" s="81">
        <f>_xlfn.XLOOKUP(Tabla15[[#This Row],[CODIGO]],Tabla20[CODIGO],Tabla20[Otros Descuentos])</f>
        <v>25</v>
      </c>
      <c r="N789" s="78">
        <f>_xlfn.XLOOKUP(Tabla15[[#This Row],[CODIGO]],Tabla20[CODIGO],Tabla20[sneto])</f>
        <v>20674.8</v>
      </c>
      <c r="O789" s="78" t="str">
        <f>_xlfn.XLOOKUP(Tabla15[[#This Row],[CODIGO]],Tabla20[CODIGO],Tabla20[PERIODO])</f>
        <v>08-2023</v>
      </c>
      <c r="P789" s="41">
        <f>Tabla15[[#This Row],[sbruto]]-SUM(Tabla15[[#This Row],[ISR]:[AFP]])-Tabla15[[#This Row],[SNETO]]</f>
        <v>1300.2000000000007</v>
      </c>
      <c r="Q789" s="41">
        <f>_xlfn.XLOOKUP(Tabla15[[#This Row],[CODIGO]],Tabla20[CODIGO],Tabla20[ADP])</f>
        <v>0</v>
      </c>
      <c r="R789" s="61" t="str">
        <f>_xlfn.XLOOKUP(Tabla15[[#This Row],[cedula]],EMPXSEXO[NODOC],EMPXSEXO[GENERO])</f>
        <v>M</v>
      </c>
      <c r="S789" s="61" t="e">
        <f>_xlfn.XLOOKUP(Tabla15[[#This Row],[nomdepto2]],Tabla21[LUGAR],Tabla21[CODLUGAR])</f>
        <v>#REF!</v>
      </c>
      <c r="T789">
        <v>798</v>
      </c>
    </row>
    <row r="790" spans="1:20">
      <c r="A790" s="61" t="s">
        <v>2463</v>
      </c>
      <c r="B790" s="61" t="s">
        <v>1325</v>
      </c>
      <c r="C790" s="61" t="s">
        <v>2497</v>
      </c>
      <c r="D790" s="61" t="str">
        <f>Tabla15[[#This Row],[cedula]]&amp;Tabla15[[#This Row],[prog]]&amp;LEFT(Tabla15[[#This Row],[TIPO]],3)</f>
        <v>0010816515013FIJ</v>
      </c>
      <c r="E790" s="61" t="e">
        <f>_xlfn.XLOOKUP(Tabla15[[#This Row],[CODIGO]],#REF!,#REF!,_xlfn.XLOOKUP(Tabla15[[#This Row],[CODIGO]],Tabla20[CODIGO],Tabla20[nombre],"BUSCAR"))</f>
        <v>#REF!</v>
      </c>
      <c r="F790" s="61" t="e">
        <f>_xlfn.XLOOKUP(Tabla15[[#This Row],[CODIGO]],#REF!,#REF!,_xlfn.XLOOKUP(Tabla15[[#This Row],[CODIGO]],Tabla20[CODIGO],Tabla20[cargo],"BUSCAR"))</f>
        <v>#REF!</v>
      </c>
      <c r="G790" s="110" t="e">
        <f>_xlfn.XLOOKUP(Tabla15[[#This Row],[cedula]],#REF!,#REF!,"X")</f>
        <v>#REF!</v>
      </c>
      <c r="H790" s="61" t="str">
        <f>_xlfn.XLOOKUP(Tabla15[[#This Row],[ctapresup]],TBLTIPO[cta],TBLTIPO[Tipo Empleado])</f>
        <v>FIJO</v>
      </c>
      <c r="I790" s="92" t="str">
        <f>_xlfn.XLOOKUP(Tabla15[[#This Row],[cedula]],TCARRERA[CEDULA],TCARRERA[CATEGORIA DEL SERVIDOR],0)</f>
        <v>CARRERA ADMINISTRATIVA</v>
      </c>
      <c r="J7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0" s="61" t="str">
        <f>IF(ISTEXT(Tabla15[[#This Row],[CARRERA]]),Tabla15[[#This Row],[CARRERA]],Tabla15[[#This Row],[STATUS_01]])</f>
        <v>CARRERA ADMINISTRATIVA</v>
      </c>
      <c r="L790" s="78">
        <f>_xlfn.XLOOKUP(Tabla15[[#This Row],[CODIGO]],Tabla20[CODIGO],Tabla20[sbruto])</f>
        <v>22000</v>
      </c>
      <c r="M790" s="82">
        <f>_xlfn.XLOOKUP(Tabla15[[#This Row],[CODIGO]],Tabla20[CODIGO],Tabla20[Otros Descuentos])</f>
        <v>9939.23</v>
      </c>
      <c r="N790" s="78">
        <f>_xlfn.XLOOKUP(Tabla15[[#This Row],[CODIGO]],Tabla20[CODIGO],Tabla20[sneto])</f>
        <v>10760.57</v>
      </c>
      <c r="O790" s="78" t="str">
        <f>_xlfn.XLOOKUP(Tabla15[[#This Row],[CODIGO]],Tabla20[CODIGO],Tabla20[PERIODO])</f>
        <v>08-2023</v>
      </c>
      <c r="P790" s="41">
        <f>Tabla15[[#This Row],[sbruto]]-SUM(Tabla15[[#This Row],[ISR]:[AFP]])-Tabla15[[#This Row],[SNETO]]</f>
        <v>1300.2000000000007</v>
      </c>
      <c r="Q790" s="41">
        <f>_xlfn.XLOOKUP(Tabla15[[#This Row],[CODIGO]],Tabla20[CODIGO],Tabla20[ADP])</f>
        <v>0</v>
      </c>
      <c r="R790" s="61" t="str">
        <f>_xlfn.XLOOKUP(Tabla15[[#This Row],[cedula]],EMPXSEXO[NODOC],EMPXSEXO[GENERO])</f>
        <v>F</v>
      </c>
      <c r="S790" s="61" t="e">
        <f>_xlfn.XLOOKUP(Tabla15[[#This Row],[nomdepto2]],Tabla21[LUGAR],Tabla21[CODLUGAR])</f>
        <v>#REF!</v>
      </c>
      <c r="T790">
        <v>812</v>
      </c>
    </row>
    <row r="791" spans="1:20">
      <c r="A791" s="61" t="s">
        <v>2463</v>
      </c>
      <c r="B791" s="61" t="s">
        <v>2200</v>
      </c>
      <c r="C791" s="61" t="s">
        <v>2497</v>
      </c>
      <c r="D791" s="61" t="str">
        <f>Tabla15[[#This Row],[cedula]]&amp;Tabla15[[#This Row],[prog]]&amp;LEFT(Tabla15[[#This Row],[TIPO]],3)</f>
        <v>0010523453813FIJ</v>
      </c>
      <c r="E791" s="61" t="e">
        <f>_xlfn.XLOOKUP(Tabla15[[#This Row],[CODIGO]],#REF!,#REF!,_xlfn.XLOOKUP(Tabla15[[#This Row],[CODIGO]],Tabla20[CODIGO],Tabla20[nombre],"BUSCAR"))</f>
        <v>#REF!</v>
      </c>
      <c r="F791" s="61" t="e">
        <f>_xlfn.XLOOKUP(Tabla15[[#This Row],[CODIGO]],#REF!,#REF!,_xlfn.XLOOKUP(Tabla15[[#This Row],[CODIGO]],Tabla20[CODIGO],Tabla20[cargo],"BUSCAR"))</f>
        <v>#REF!</v>
      </c>
      <c r="G791" s="110" t="e">
        <f>_xlfn.XLOOKUP(Tabla15[[#This Row],[cedula]],#REF!,#REF!,"X")</f>
        <v>#REF!</v>
      </c>
      <c r="H791" s="61" t="str">
        <f>_xlfn.XLOOKUP(Tabla15[[#This Row],[ctapresup]],TBLTIPO[cta],TBLTIPO[Tipo Empleado])</f>
        <v>FIJO</v>
      </c>
      <c r="I791" s="92">
        <f>_xlfn.XLOOKUP(Tabla15[[#This Row],[cedula]],TCARRERA[CEDULA],TCARRERA[CATEGORIA DEL SERVIDOR],0)</f>
        <v>0</v>
      </c>
      <c r="J7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1" s="61" t="e">
        <f>IF(ISTEXT(Tabla15[[#This Row],[CARRERA]]),Tabla15[[#This Row],[CARRERA]],Tabla15[[#This Row],[STATUS_01]])</f>
        <v>#REF!</v>
      </c>
      <c r="L791" s="78">
        <f>_xlfn.XLOOKUP(Tabla15[[#This Row],[CODIGO]],Tabla20[CODIGO],Tabla20[sbruto])</f>
        <v>22000</v>
      </c>
      <c r="M791" s="82">
        <f>_xlfn.XLOOKUP(Tabla15[[#This Row],[CODIGO]],Tabla20[CODIGO],Tabla20[Otros Descuentos])</f>
        <v>9911.44</v>
      </c>
      <c r="N791" s="78">
        <f>_xlfn.XLOOKUP(Tabla15[[#This Row],[CODIGO]],Tabla20[CODIGO],Tabla20[sneto])</f>
        <v>10788.36</v>
      </c>
      <c r="O791" s="78" t="str">
        <f>_xlfn.XLOOKUP(Tabla15[[#This Row],[CODIGO]],Tabla20[CODIGO],Tabla20[PERIODO])</f>
        <v>08-2023</v>
      </c>
      <c r="P791" s="41">
        <f>Tabla15[[#This Row],[sbruto]]-SUM(Tabla15[[#This Row],[ISR]:[AFP]])-Tabla15[[#This Row],[SNETO]]</f>
        <v>1300.1999999999971</v>
      </c>
      <c r="Q791" s="41">
        <f>_xlfn.XLOOKUP(Tabla15[[#This Row],[CODIGO]],Tabla20[CODIGO],Tabla20[ADP])</f>
        <v>0</v>
      </c>
      <c r="R791" s="61" t="str">
        <f>_xlfn.XLOOKUP(Tabla15[[#This Row],[cedula]],EMPXSEXO[NODOC],EMPXSEXO[GENERO])</f>
        <v>F</v>
      </c>
      <c r="S791" s="61" t="e">
        <f>_xlfn.XLOOKUP(Tabla15[[#This Row],[nomdepto2]],Tabla21[LUGAR],Tabla21[CODLUGAR])</f>
        <v>#REF!</v>
      </c>
      <c r="T791">
        <v>824</v>
      </c>
    </row>
    <row r="792" spans="1:20" hidden="1">
      <c r="A792" s="61" t="s">
        <v>3002</v>
      </c>
      <c r="B792" s="61" t="s">
        <v>1300</v>
      </c>
      <c r="C792" s="61" t="s">
        <v>2493</v>
      </c>
      <c r="D792" s="61" t="str">
        <f>Tabla15[[#This Row],[cedula]]&amp;Tabla15[[#This Row],[prog]]&amp;LEFT(Tabla15[[#This Row],[TIPO]],3)</f>
        <v>0011157421601SUP</v>
      </c>
      <c r="E792" s="61" t="e">
        <f>_xlfn.XLOOKUP(Tabla15[[#This Row],[CODIGO]],#REF!,#REF!,_xlfn.XLOOKUP(Tabla15[[#This Row],[CODIGO]],Tabla20[CODIGO],Tabla20[nombre],"BUSCAR"))</f>
        <v>#REF!</v>
      </c>
      <c r="F792" s="61" t="e">
        <f>_xlfn.XLOOKUP(Tabla15[[#This Row],[CODIGO]],#REF!,#REF!,_xlfn.XLOOKUP(Tabla15[[#This Row],[CODIGO]],Tabla20[CODIGO],Tabla20[cargo],"BUSCAR"))</f>
        <v>#REF!</v>
      </c>
      <c r="G792" s="110" t="e">
        <f>_xlfn.XLOOKUP(Tabla15[[#This Row],[cedula]],#REF!,#REF!,"X")</f>
        <v>#REF!</v>
      </c>
      <c r="H792" s="61" t="str">
        <f>_xlfn.XLOOKUP(Tabla15[[#This Row],[ctapresup]],TBLTIPO[cta],TBLTIPO[Tipo Empleado])</f>
        <v>SUPLENCIA</v>
      </c>
      <c r="I792" s="92" t="str">
        <f>_xlfn.XLOOKUP(Tabla15[[#This Row],[cedula]],TCARRERA[CEDULA],TCARRERA[CATEGORIA DEL SERVIDOR],0)</f>
        <v>CARRERA ADMINISTRATIVA</v>
      </c>
      <c r="J7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2" s="61" t="str">
        <f>IF(ISTEXT(Tabla15[[#This Row],[CARRERA]]),Tabla15[[#This Row],[CARRERA]],Tabla15[[#This Row],[STATUS_01]])</f>
        <v>CARRERA ADMINISTRATIVA</v>
      </c>
      <c r="L792" s="78">
        <f>_xlfn.XLOOKUP(Tabla15[[#This Row],[CODIGO]],Tabla20[CODIGO],Tabla20[sbruto])</f>
        <v>20000</v>
      </c>
      <c r="M792" s="82">
        <f>_xlfn.XLOOKUP(Tabla15[[#This Row],[CODIGO]],Tabla20[CODIGO],Tabla20[Otros Descuentos])</f>
        <v>0</v>
      </c>
      <c r="N792" s="78">
        <f>_xlfn.XLOOKUP(Tabla15[[#This Row],[CODIGO]],Tabla20[CODIGO],Tabla20[sneto])</f>
        <v>16752.3</v>
      </c>
      <c r="O792" s="78" t="str">
        <f>_xlfn.XLOOKUP(Tabla15[[#This Row],[CODIGO]],Tabla20[CODIGO],Tabla20[PERIODO])</f>
        <v>08-2023</v>
      </c>
      <c r="P792" s="41">
        <f>Tabla15[[#This Row],[sbruto]]-SUM(Tabla15[[#This Row],[ISR]:[AFP]])-Tabla15[[#This Row],[SNETO]]</f>
        <v>3247.7000000000007</v>
      </c>
      <c r="Q792" s="41">
        <f>_xlfn.XLOOKUP(Tabla15[[#This Row],[CODIGO]],Tabla20[CODIGO],Tabla20[ADP])</f>
        <v>0</v>
      </c>
      <c r="R792" s="61" t="str">
        <f>_xlfn.XLOOKUP(Tabla15[[#This Row],[cedula]],EMPXSEXO[NODOC],EMPXSEXO[GENERO])</f>
        <v>F</v>
      </c>
      <c r="S792" s="61" t="e">
        <f>_xlfn.XLOOKUP(Tabla15[[#This Row],[nomdepto2]],Tabla21[LUGAR],Tabla21[CODLUGAR])</f>
        <v>#REF!</v>
      </c>
      <c r="T792">
        <v>837</v>
      </c>
    </row>
    <row r="793" spans="1:20">
      <c r="A793" s="61" t="s">
        <v>2463</v>
      </c>
      <c r="B793" s="61" t="s">
        <v>2067</v>
      </c>
      <c r="C793" s="61" t="s">
        <v>2497</v>
      </c>
      <c r="D793" s="61" t="str">
        <f>Tabla15[[#This Row],[cedula]]&amp;Tabla15[[#This Row],[prog]]&amp;LEFT(Tabla15[[#This Row],[TIPO]],3)</f>
        <v>0590015383313FIJ</v>
      </c>
      <c r="E793" s="61" t="e">
        <f>_xlfn.XLOOKUP(Tabla15[[#This Row],[CODIGO]],#REF!,#REF!,_xlfn.XLOOKUP(Tabla15[[#This Row],[CODIGO]],Tabla20[CODIGO],Tabla20[nombre],"BUSCAR"))</f>
        <v>#REF!</v>
      </c>
      <c r="F793" s="61" t="e">
        <f>_xlfn.XLOOKUP(Tabla15[[#This Row],[CODIGO]],#REF!,#REF!,_xlfn.XLOOKUP(Tabla15[[#This Row],[CODIGO]],Tabla20[CODIGO],Tabla20[cargo],"BUSCAR"))</f>
        <v>#REF!</v>
      </c>
      <c r="G793" s="110" t="e">
        <f>_xlfn.XLOOKUP(Tabla15[[#This Row],[cedula]],#REF!,#REF!,"X")</f>
        <v>#REF!</v>
      </c>
      <c r="H793" s="61" t="str">
        <f>_xlfn.XLOOKUP(Tabla15[[#This Row],[ctapresup]],TBLTIPO[cta],TBLTIPO[Tipo Empleado])</f>
        <v>FIJO</v>
      </c>
      <c r="I793" s="92">
        <f>_xlfn.XLOOKUP(Tabla15[[#This Row],[cedula]],TCARRERA[CEDULA],TCARRERA[CATEGORIA DEL SERVIDOR],0)</f>
        <v>0</v>
      </c>
      <c r="J7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3" s="61" t="e">
        <f>IF(ISTEXT(Tabla15[[#This Row],[CARRERA]]),Tabla15[[#This Row],[CARRERA]],Tabla15[[#This Row],[STATUS_01]])</f>
        <v>#REF!</v>
      </c>
      <c r="L793" s="78">
        <f>_xlfn.XLOOKUP(Tabla15[[#This Row],[CODIGO]],Tabla20[CODIGO],Tabla20[sbruto])</f>
        <v>20000</v>
      </c>
      <c r="M793" s="82">
        <f>_xlfn.XLOOKUP(Tabla15[[#This Row],[CODIGO]],Tabla20[CODIGO],Tabla20[Otros Descuentos])</f>
        <v>25</v>
      </c>
      <c r="N793" s="78">
        <f>_xlfn.XLOOKUP(Tabla15[[#This Row],[CODIGO]],Tabla20[CODIGO],Tabla20[sneto])</f>
        <v>18793</v>
      </c>
      <c r="O793" s="78" t="str">
        <f>_xlfn.XLOOKUP(Tabla15[[#This Row],[CODIGO]],Tabla20[CODIGO],Tabla20[PERIODO])</f>
        <v>08-2023</v>
      </c>
      <c r="P793" s="41">
        <f>Tabla15[[#This Row],[sbruto]]-SUM(Tabla15[[#This Row],[ISR]:[AFP]])-Tabla15[[#This Row],[SNETO]]</f>
        <v>1182</v>
      </c>
      <c r="Q793" s="41">
        <f>_xlfn.XLOOKUP(Tabla15[[#This Row],[CODIGO]],Tabla20[CODIGO],Tabla20[ADP])</f>
        <v>0</v>
      </c>
      <c r="R793" s="61" t="str">
        <f>_xlfn.XLOOKUP(Tabla15[[#This Row],[cedula]],EMPXSEXO[NODOC],EMPXSEXO[GENERO])</f>
        <v>M</v>
      </c>
      <c r="S793" s="61" t="e">
        <f>_xlfn.XLOOKUP(Tabla15[[#This Row],[nomdepto2]],Tabla21[LUGAR],Tabla21[CODLUGAR])</f>
        <v>#REF!</v>
      </c>
      <c r="T793">
        <v>610</v>
      </c>
    </row>
    <row r="794" spans="1:20">
      <c r="A794" s="61" t="s">
        <v>2463</v>
      </c>
      <c r="B794" s="61" t="s">
        <v>3567</v>
      </c>
      <c r="C794" s="61" t="s">
        <v>2497</v>
      </c>
      <c r="D794" s="61" t="str">
        <f>Tabla15[[#This Row],[cedula]]&amp;Tabla15[[#This Row],[prog]]&amp;LEFT(Tabla15[[#This Row],[TIPO]],3)</f>
        <v>2230113441113FIJ</v>
      </c>
      <c r="E794" s="61" t="e">
        <f>_xlfn.XLOOKUP(Tabla15[[#This Row],[CODIGO]],#REF!,#REF!,_xlfn.XLOOKUP(Tabla15[[#This Row],[CODIGO]],Tabla20[CODIGO],Tabla20[nombre],"BUSCAR"))</f>
        <v>#REF!</v>
      </c>
      <c r="F794" s="61" t="e">
        <f>_xlfn.XLOOKUP(Tabla15[[#This Row],[CODIGO]],#REF!,#REF!,_xlfn.XLOOKUP(Tabla15[[#This Row],[CODIGO]],Tabla20[CODIGO],Tabla20[cargo],"BUSCAR"))</f>
        <v>#REF!</v>
      </c>
      <c r="G794" s="110" t="e">
        <f>_xlfn.XLOOKUP(Tabla15[[#This Row],[cedula]],#REF!,#REF!,"X")</f>
        <v>#REF!</v>
      </c>
      <c r="H794" s="61" t="str">
        <f>_xlfn.XLOOKUP(Tabla15[[#This Row],[ctapresup]],TBLTIPO[cta],TBLTIPO[Tipo Empleado])</f>
        <v>FIJO</v>
      </c>
      <c r="I794" s="92">
        <f>_xlfn.XLOOKUP(Tabla15[[#This Row],[cedula]],TCARRERA[CEDULA],TCARRERA[CATEGORIA DEL SERVIDOR],0)</f>
        <v>0</v>
      </c>
      <c r="J7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4" s="61" t="e">
        <f>IF(ISTEXT(Tabla15[[#This Row],[CARRERA]]),Tabla15[[#This Row],[CARRERA]],Tabla15[[#This Row],[STATUS_01]])</f>
        <v>#REF!</v>
      </c>
      <c r="L794" s="78">
        <f>_xlfn.XLOOKUP(Tabla15[[#This Row],[CODIGO]],Tabla20[CODIGO],Tabla20[sbruto])</f>
        <v>20000</v>
      </c>
      <c r="M794" s="81">
        <f>_xlfn.XLOOKUP(Tabla15[[#This Row],[CODIGO]],Tabla20[CODIGO],Tabla20[Otros Descuentos])</f>
        <v>25</v>
      </c>
      <c r="N794" s="78">
        <f>_xlfn.XLOOKUP(Tabla15[[#This Row],[CODIGO]],Tabla20[CODIGO],Tabla20[sneto])</f>
        <v>18793</v>
      </c>
      <c r="O794" s="78" t="str">
        <f>_xlfn.XLOOKUP(Tabla15[[#This Row],[CODIGO]],Tabla20[CODIGO],Tabla20[PERIODO])</f>
        <v>08-2023</v>
      </c>
      <c r="P794" s="41">
        <f>Tabla15[[#This Row],[sbruto]]-SUM(Tabla15[[#This Row],[ISR]:[AFP]])-Tabla15[[#This Row],[SNETO]]</f>
        <v>1182</v>
      </c>
      <c r="Q794" s="41">
        <f>_xlfn.XLOOKUP(Tabla15[[#This Row],[CODIGO]],Tabla20[CODIGO],Tabla20[ADP])</f>
        <v>0</v>
      </c>
      <c r="R794" s="61" t="str">
        <f>_xlfn.XLOOKUP(Tabla15[[#This Row],[cedula]],EMPXSEXO[NODOC],EMPXSEXO[GENERO])</f>
        <v>M</v>
      </c>
      <c r="S794" s="61" t="e">
        <f>_xlfn.XLOOKUP(Tabla15[[#This Row],[nomdepto2]],Tabla21[LUGAR],Tabla21[CODLUGAR])</f>
        <v>#REF!</v>
      </c>
      <c r="T794">
        <v>674</v>
      </c>
    </row>
    <row r="795" spans="1:20">
      <c r="A795" s="61" t="s">
        <v>2463</v>
      </c>
      <c r="B795" s="61" t="s">
        <v>2107</v>
      </c>
      <c r="C795" s="61" t="s">
        <v>2497</v>
      </c>
      <c r="D795" s="61" t="str">
        <f>Tabla15[[#This Row],[cedula]]&amp;Tabla15[[#This Row],[prog]]&amp;LEFT(Tabla15[[#This Row],[TIPO]],3)</f>
        <v>4023864470813FIJ</v>
      </c>
      <c r="E795" s="61" t="e">
        <f>_xlfn.XLOOKUP(Tabla15[[#This Row],[CODIGO]],#REF!,#REF!,_xlfn.XLOOKUP(Tabla15[[#This Row],[CODIGO]],Tabla20[CODIGO],Tabla20[nombre],"BUSCAR"))</f>
        <v>#REF!</v>
      </c>
      <c r="F795" s="61" t="e">
        <f>_xlfn.XLOOKUP(Tabla15[[#This Row],[CODIGO]],#REF!,#REF!,_xlfn.XLOOKUP(Tabla15[[#This Row],[CODIGO]],Tabla20[CODIGO],Tabla20[cargo],"BUSCAR"))</f>
        <v>#REF!</v>
      </c>
      <c r="G795" s="110" t="e">
        <f>_xlfn.XLOOKUP(Tabla15[[#This Row],[cedula]],#REF!,#REF!,"X")</f>
        <v>#REF!</v>
      </c>
      <c r="H795" s="61" t="str">
        <f>_xlfn.XLOOKUP(Tabla15[[#This Row],[ctapresup]],TBLTIPO[cta],TBLTIPO[Tipo Empleado])</f>
        <v>FIJO</v>
      </c>
      <c r="I795" s="92">
        <f>_xlfn.XLOOKUP(Tabla15[[#This Row],[cedula]],TCARRERA[CEDULA],TCARRERA[CATEGORIA DEL SERVIDOR],0)</f>
        <v>0</v>
      </c>
      <c r="J7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5" s="61" t="e">
        <f>IF(ISTEXT(Tabla15[[#This Row],[CARRERA]]),Tabla15[[#This Row],[CARRERA]],Tabla15[[#This Row],[STATUS_01]])</f>
        <v>#REF!</v>
      </c>
      <c r="L795" s="78" t="e">
        <f>_xlfn.XLOOKUP(Tabla15[[#This Row],[CODIGO]],Tabla20[CODIGO],Tabla20[sbruto])</f>
        <v>#N/A</v>
      </c>
      <c r="M795" s="79" t="e">
        <f>_xlfn.XLOOKUP(Tabla15[[#This Row],[CODIGO]],Tabla20[CODIGO],Tabla20[Otros Descuentos])</f>
        <v>#N/A</v>
      </c>
      <c r="N795" s="78" t="e">
        <f>_xlfn.XLOOKUP(Tabla15[[#This Row],[CODIGO]],Tabla20[CODIGO],Tabla20[sneto])</f>
        <v>#N/A</v>
      </c>
      <c r="O795" s="78" t="e">
        <f>_xlfn.XLOOKUP(Tabla15[[#This Row],[CODIGO]],Tabla20[CODIGO],Tabla20[PERIODO])</f>
        <v>#N/A</v>
      </c>
      <c r="P795" s="41" t="e">
        <f>Tabla15[[#This Row],[sbruto]]-SUM(Tabla15[[#This Row],[ISR]:[AFP]])-Tabla15[[#This Row],[SNETO]]</f>
        <v>#N/A</v>
      </c>
      <c r="Q795" s="41" t="e">
        <f>_xlfn.XLOOKUP(Tabla15[[#This Row],[CODIGO]],Tabla20[CODIGO],Tabla20[ADP])</f>
        <v>#N/A</v>
      </c>
      <c r="R795" s="61" t="str">
        <f>_xlfn.XLOOKUP(Tabla15[[#This Row],[cedula]],EMPXSEXO[NODOC],EMPXSEXO[GENERO])</f>
        <v>M</v>
      </c>
      <c r="S795" s="61" t="e">
        <f>_xlfn.XLOOKUP(Tabla15[[#This Row],[nomdepto2]],Tabla21[LUGAR],Tabla21[CODLUGAR])</f>
        <v>#REF!</v>
      </c>
      <c r="T795">
        <v>661</v>
      </c>
    </row>
    <row r="796" spans="1:20" hidden="1">
      <c r="A796" s="61" t="s">
        <v>2462</v>
      </c>
      <c r="B796" s="61" t="s">
        <v>3085</v>
      </c>
      <c r="C796" s="61" t="s">
        <v>2493</v>
      </c>
      <c r="D796" s="61" t="str">
        <f>Tabla15[[#This Row],[cedula]]&amp;Tabla15[[#This Row],[prog]]&amp;LEFT(Tabla15[[#This Row],[TIPO]],3)</f>
        <v>0310109373401TEM</v>
      </c>
      <c r="E796" s="61" t="e">
        <f>_xlfn.XLOOKUP(Tabla15[[#This Row],[CODIGO]],#REF!,#REF!,_xlfn.XLOOKUP(Tabla15[[#This Row],[CODIGO]],Tabla20[CODIGO],Tabla20[nombre],"BUSCAR"))</f>
        <v>#REF!</v>
      </c>
      <c r="F796" s="61" t="e">
        <f>_xlfn.XLOOKUP(Tabla15[[#This Row],[CODIGO]],#REF!,#REF!,_xlfn.XLOOKUP(Tabla15[[#This Row],[CODIGO]],Tabla20[CODIGO],Tabla20[cargo],"BUSCAR"))</f>
        <v>#REF!</v>
      </c>
      <c r="G796" s="110" t="e">
        <f>_xlfn.XLOOKUP(Tabla15[[#This Row],[cedula]],#REF!,#REF!,"X")</f>
        <v>#REF!</v>
      </c>
      <c r="H796" s="61" t="str">
        <f>_xlfn.XLOOKUP(Tabla15[[#This Row],[ctapresup]],TBLTIPO[cta],TBLTIPO[Tipo Empleado])</f>
        <v>TEMPORALES</v>
      </c>
      <c r="I796" s="92">
        <f>_xlfn.XLOOKUP(Tabla15[[#This Row],[cedula]],TCARRERA[CEDULA],TCARRERA[CATEGORIA DEL SERVIDOR],0)</f>
        <v>0</v>
      </c>
      <c r="J7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6" s="61" t="e">
        <f>IF(ISTEXT(Tabla15[[#This Row],[CARRERA]]),Tabla15[[#This Row],[CARRERA]],Tabla15[[#This Row],[STATUS_01]])</f>
        <v>#REF!</v>
      </c>
      <c r="L796" s="78">
        <f>_xlfn.XLOOKUP(Tabla15[[#This Row],[CODIGO]],Tabla20[CODIGO],Tabla20[sbruto])</f>
        <v>180000</v>
      </c>
      <c r="M796" s="82">
        <f>_xlfn.XLOOKUP(Tabla15[[#This Row],[CODIGO]],Tabla20[CODIGO],Tabla20[Otros Descuentos])</f>
        <v>1025</v>
      </c>
      <c r="N796" s="78">
        <f>_xlfn.XLOOKUP(Tabla15[[#This Row],[CODIGO]],Tabla20[CODIGO],Tabla20[sneto])</f>
        <v>137413.63</v>
      </c>
      <c r="O796" s="78" t="str">
        <f>_xlfn.XLOOKUP(Tabla15[[#This Row],[CODIGO]],Tabla20[CODIGO],Tabla20[PERIODO])</f>
        <v>08-2023</v>
      </c>
      <c r="P796" s="41">
        <f>Tabla15[[#This Row],[sbruto]]-SUM(Tabla15[[#This Row],[ISR]:[AFP]])-Tabla15[[#This Row],[SNETO]]</f>
        <v>41561.369999999995</v>
      </c>
      <c r="Q796" s="41">
        <f>_xlfn.XLOOKUP(Tabla15[[#This Row],[CODIGO]],Tabla20[CODIGO],Tabla20[ADP])</f>
        <v>0</v>
      </c>
      <c r="R796" s="61" t="str">
        <f>_xlfn.XLOOKUP(Tabla15[[#This Row],[cedula]],EMPXSEXO[NODOC],EMPXSEXO[GENERO])</f>
        <v>F</v>
      </c>
      <c r="S796" s="61" t="e">
        <f>_xlfn.XLOOKUP(Tabla15[[#This Row],[nomdepto2]],Tabla21[LUGAR],Tabla21[CODLUGAR])</f>
        <v>#REF!</v>
      </c>
      <c r="T796">
        <v>983</v>
      </c>
    </row>
    <row r="797" spans="1:20">
      <c r="A797" s="61" t="s">
        <v>2463</v>
      </c>
      <c r="B797" s="61" t="s">
        <v>2148</v>
      </c>
      <c r="C797" s="61" t="s">
        <v>2497</v>
      </c>
      <c r="D797" s="61" t="str">
        <f>Tabla15[[#This Row],[cedula]]&amp;Tabla15[[#This Row],[prog]]&amp;LEFT(Tabla15[[#This Row],[TIPO]],3)</f>
        <v>0011907703013FIJ</v>
      </c>
      <c r="E797" s="61" t="e">
        <f>_xlfn.XLOOKUP(Tabla15[[#This Row],[CODIGO]],#REF!,#REF!,_xlfn.XLOOKUP(Tabla15[[#This Row],[CODIGO]],Tabla20[CODIGO],Tabla20[nombre],"BUSCAR"))</f>
        <v>#REF!</v>
      </c>
      <c r="F797" s="61" t="e">
        <f>_xlfn.XLOOKUP(Tabla15[[#This Row],[CODIGO]],#REF!,#REF!,_xlfn.XLOOKUP(Tabla15[[#This Row],[CODIGO]],Tabla20[CODIGO],Tabla20[cargo],"BUSCAR"))</f>
        <v>#REF!</v>
      </c>
      <c r="G797" s="110" t="e">
        <f>_xlfn.XLOOKUP(Tabla15[[#This Row],[cedula]],#REF!,#REF!,"X")</f>
        <v>#REF!</v>
      </c>
      <c r="H797" s="61" t="str">
        <f>_xlfn.XLOOKUP(Tabla15[[#This Row],[ctapresup]],TBLTIPO[cta],TBLTIPO[Tipo Empleado])</f>
        <v>FIJO</v>
      </c>
      <c r="I797" s="92">
        <f>_xlfn.XLOOKUP(Tabla15[[#This Row],[cedula]],TCARRERA[CEDULA],TCARRERA[CATEGORIA DEL SERVIDOR],0)</f>
        <v>0</v>
      </c>
      <c r="J7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7" s="61" t="e">
        <f>IF(ISTEXT(Tabla15[[#This Row],[CARRERA]]),Tabla15[[#This Row],[CARRERA]],Tabla15[[#This Row],[STATUS_01]])</f>
        <v>#REF!</v>
      </c>
      <c r="L797" s="78">
        <f>_xlfn.XLOOKUP(Tabla15[[#This Row],[CODIGO]],Tabla20[CODIGO],Tabla20[sbruto])</f>
        <v>100000</v>
      </c>
      <c r="M797" s="81">
        <f>_xlfn.XLOOKUP(Tabla15[[#This Row],[CODIGO]],Tabla20[CODIGO],Tabla20[Otros Descuentos])</f>
        <v>25</v>
      </c>
      <c r="N797" s="78">
        <f>_xlfn.XLOOKUP(Tabla15[[#This Row],[CODIGO]],Tabla20[CODIGO],Tabla20[sneto])</f>
        <v>81959.63</v>
      </c>
      <c r="O797" s="78" t="str">
        <f>_xlfn.XLOOKUP(Tabla15[[#This Row],[CODIGO]],Tabla20[CODIGO],Tabla20[PERIODO])</f>
        <v>08-2023</v>
      </c>
      <c r="P797" s="41">
        <f>Tabla15[[#This Row],[sbruto]]-SUM(Tabla15[[#This Row],[ISR]:[AFP]])-Tabla15[[#This Row],[SNETO]]</f>
        <v>18015.369999999995</v>
      </c>
      <c r="Q797" s="41">
        <f>_xlfn.XLOOKUP(Tabla15[[#This Row],[CODIGO]],Tabla20[CODIGO],Tabla20[ADP])</f>
        <v>0</v>
      </c>
      <c r="R797" s="61" t="str">
        <f>_xlfn.XLOOKUP(Tabla15[[#This Row],[cedula]],EMPXSEXO[NODOC],EMPXSEXO[GENERO])</f>
        <v>M</v>
      </c>
      <c r="S797" s="61" t="e">
        <f>_xlfn.XLOOKUP(Tabla15[[#This Row],[nomdepto2]],Tabla21[LUGAR],Tabla21[CODLUGAR])</f>
        <v>#REF!</v>
      </c>
      <c r="T797">
        <v>719</v>
      </c>
    </row>
    <row r="798" spans="1:20" hidden="1">
      <c r="A798" s="61" t="s">
        <v>2462</v>
      </c>
      <c r="B798" s="61" t="s">
        <v>2803</v>
      </c>
      <c r="C798" s="61" t="s">
        <v>2493</v>
      </c>
      <c r="D798" s="61" t="str">
        <f>Tabla15[[#This Row],[cedula]]&amp;Tabla15[[#This Row],[prog]]&amp;LEFT(Tabla15[[#This Row],[TIPO]],3)</f>
        <v>0010899012801TEM</v>
      </c>
      <c r="E798" s="61" t="e">
        <f>_xlfn.XLOOKUP(Tabla15[[#This Row],[CODIGO]],#REF!,#REF!,_xlfn.XLOOKUP(Tabla15[[#This Row],[CODIGO]],Tabla20[CODIGO],Tabla20[nombre],"BUSCAR"))</f>
        <v>#REF!</v>
      </c>
      <c r="F798" s="61" t="e">
        <f>_xlfn.XLOOKUP(Tabla15[[#This Row],[CODIGO]],#REF!,#REF!,_xlfn.XLOOKUP(Tabla15[[#This Row],[CODIGO]],Tabla20[CODIGO],Tabla20[cargo],"BUSCAR"))</f>
        <v>#REF!</v>
      </c>
      <c r="G798" s="110" t="e">
        <f>_xlfn.XLOOKUP(Tabla15[[#This Row],[cedula]],#REF!,#REF!,"X")</f>
        <v>#REF!</v>
      </c>
      <c r="H798" s="61" t="str">
        <f>_xlfn.XLOOKUP(Tabla15[[#This Row],[ctapresup]],TBLTIPO[cta],TBLTIPO[Tipo Empleado])</f>
        <v>TEMPORALES</v>
      </c>
      <c r="I798" s="92">
        <f>_xlfn.XLOOKUP(Tabla15[[#This Row],[cedula]],TCARRERA[CEDULA],TCARRERA[CATEGORIA DEL SERVIDOR],0)</f>
        <v>0</v>
      </c>
      <c r="J7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8" s="61" t="e">
        <f>IF(ISTEXT(Tabla15[[#This Row],[CARRERA]]),Tabla15[[#This Row],[CARRERA]],Tabla15[[#This Row],[STATUS_01]])</f>
        <v>#REF!</v>
      </c>
      <c r="L798" s="78">
        <f>_xlfn.XLOOKUP(Tabla15[[#This Row],[CODIGO]],Tabla20[CODIGO],Tabla20[sbruto])</f>
        <v>70000</v>
      </c>
      <c r="M798" s="82">
        <f>_xlfn.XLOOKUP(Tabla15[[#This Row],[CODIGO]],Tabla20[CODIGO],Tabla20[Otros Descuentos])</f>
        <v>25</v>
      </c>
      <c r="N798" s="78">
        <f>_xlfn.XLOOKUP(Tabla15[[#This Row],[CODIGO]],Tabla20[CODIGO],Tabla20[sneto])</f>
        <v>60469.52</v>
      </c>
      <c r="O798" s="78" t="str">
        <f>_xlfn.XLOOKUP(Tabla15[[#This Row],[CODIGO]],Tabla20[CODIGO],Tabla20[PERIODO])</f>
        <v>08-2023</v>
      </c>
      <c r="P798" s="41">
        <f>Tabla15[[#This Row],[sbruto]]-SUM(Tabla15[[#This Row],[ISR]:[AFP]])-Tabla15[[#This Row],[SNETO]]</f>
        <v>9505.4800000000032</v>
      </c>
      <c r="Q798" s="41">
        <f>_xlfn.XLOOKUP(Tabla15[[#This Row],[CODIGO]],Tabla20[CODIGO],Tabla20[ADP])</f>
        <v>0</v>
      </c>
      <c r="R798" s="61" t="str">
        <f>_xlfn.XLOOKUP(Tabla15[[#This Row],[cedula]],EMPXSEXO[NODOC],EMPXSEXO[GENERO])</f>
        <v>M</v>
      </c>
      <c r="S798" s="61" t="e">
        <f>_xlfn.XLOOKUP(Tabla15[[#This Row],[nomdepto2]],Tabla21[LUGAR],Tabla21[CODLUGAR])</f>
        <v>#REF!</v>
      </c>
      <c r="T798">
        <v>921</v>
      </c>
    </row>
    <row r="799" spans="1:20" hidden="1">
      <c r="A799" s="61" t="s">
        <v>2462</v>
      </c>
      <c r="B799" s="61" t="s">
        <v>3269</v>
      </c>
      <c r="C799" s="61" t="s">
        <v>2493</v>
      </c>
      <c r="D799" s="61" t="str">
        <f>Tabla15[[#This Row],[cedula]]&amp;Tabla15[[#This Row],[prog]]&amp;LEFT(Tabla15[[#This Row],[TIPO]],3)</f>
        <v>0730002139601TEM</v>
      </c>
      <c r="E799" s="61" t="e">
        <f>_xlfn.XLOOKUP(Tabla15[[#This Row],[CODIGO]],#REF!,#REF!,_xlfn.XLOOKUP(Tabla15[[#This Row],[CODIGO]],Tabla20[CODIGO],Tabla20[nombre],"BUSCAR"))</f>
        <v>#REF!</v>
      </c>
      <c r="F799" s="61" t="e">
        <f>_xlfn.XLOOKUP(Tabla15[[#This Row],[CODIGO]],#REF!,#REF!,_xlfn.XLOOKUP(Tabla15[[#This Row],[CODIGO]],Tabla20[CODIGO],Tabla20[cargo],"BUSCAR"))</f>
        <v>#REF!</v>
      </c>
      <c r="G799" s="110" t="e">
        <f>_xlfn.XLOOKUP(Tabla15[[#This Row],[cedula]],#REF!,#REF!,"X")</f>
        <v>#REF!</v>
      </c>
      <c r="H799" s="61" t="str">
        <f>_xlfn.XLOOKUP(Tabla15[[#This Row],[ctapresup]],TBLTIPO[cta],TBLTIPO[Tipo Empleado])</f>
        <v>TEMPORALES</v>
      </c>
      <c r="I799" s="92">
        <f>_xlfn.XLOOKUP(Tabla15[[#This Row],[cedula]],TCARRERA[CEDULA],TCARRERA[CATEGORIA DEL SERVIDOR],0)</f>
        <v>0</v>
      </c>
      <c r="J7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799" s="61" t="e">
        <f>IF(ISTEXT(Tabla15[[#This Row],[CARRERA]]),Tabla15[[#This Row],[CARRERA]],Tabla15[[#This Row],[STATUS_01]])</f>
        <v>#REF!</v>
      </c>
      <c r="L799" s="78">
        <f>_xlfn.XLOOKUP(Tabla15[[#This Row],[CODIGO]],Tabla20[CODIGO],Tabla20[sbruto])</f>
        <v>60000</v>
      </c>
      <c r="M799" s="78">
        <f>_xlfn.XLOOKUP(Tabla15[[#This Row],[CODIGO]],Tabla20[CODIGO],Tabla20[Otros Descuentos])</f>
        <v>25</v>
      </c>
      <c r="N799" s="78">
        <f>_xlfn.XLOOKUP(Tabla15[[#This Row],[CODIGO]],Tabla20[CODIGO],Tabla20[sneto])</f>
        <v>52942.32</v>
      </c>
      <c r="O799" s="78" t="str">
        <f>_xlfn.XLOOKUP(Tabla15[[#This Row],[CODIGO]],Tabla20[CODIGO],Tabla20[PERIODO])</f>
        <v>08-2023</v>
      </c>
      <c r="P799" s="41">
        <f>Tabla15[[#This Row],[sbruto]]-SUM(Tabla15[[#This Row],[ISR]:[AFP]])-Tabla15[[#This Row],[SNETO]]</f>
        <v>7032.68</v>
      </c>
      <c r="Q799" s="41">
        <f>_xlfn.XLOOKUP(Tabla15[[#This Row],[CODIGO]],Tabla20[CODIGO],Tabla20[ADP])</f>
        <v>0</v>
      </c>
      <c r="R799" s="61" t="str">
        <f>_xlfn.XLOOKUP(Tabla15[[#This Row],[cedula]],EMPXSEXO[NODOC],EMPXSEXO[GENERO])</f>
        <v>F</v>
      </c>
      <c r="S799" s="61" t="e">
        <f>_xlfn.XLOOKUP(Tabla15[[#This Row],[nomdepto2]],Tabla21[LUGAR],Tabla21[CODLUGAR])</f>
        <v>#REF!</v>
      </c>
      <c r="T799">
        <v>854</v>
      </c>
    </row>
    <row r="800" spans="1:20" hidden="1">
      <c r="A800" s="61" t="s">
        <v>2462</v>
      </c>
      <c r="B800" s="61" t="s">
        <v>2619</v>
      </c>
      <c r="C800" s="61" t="s">
        <v>2493</v>
      </c>
      <c r="D800" s="61" t="str">
        <f>Tabla15[[#This Row],[cedula]]&amp;Tabla15[[#This Row],[prog]]&amp;LEFT(Tabla15[[#This Row],[TIPO]],3)</f>
        <v>4022744740201TEM</v>
      </c>
      <c r="E800" s="61" t="e">
        <f>_xlfn.XLOOKUP(Tabla15[[#This Row],[CODIGO]],#REF!,#REF!,_xlfn.XLOOKUP(Tabla15[[#This Row],[CODIGO]],Tabla20[CODIGO],Tabla20[nombre],"BUSCAR"))</f>
        <v>#REF!</v>
      </c>
      <c r="F800" s="61" t="e">
        <f>_xlfn.XLOOKUP(Tabla15[[#This Row],[CODIGO]],#REF!,#REF!,_xlfn.XLOOKUP(Tabla15[[#This Row],[CODIGO]],Tabla20[CODIGO],Tabla20[cargo],"BUSCAR"))</f>
        <v>#REF!</v>
      </c>
      <c r="G800" s="110" t="e">
        <f>_xlfn.XLOOKUP(Tabla15[[#This Row],[cedula]],#REF!,#REF!,"X")</f>
        <v>#REF!</v>
      </c>
      <c r="H800" s="61" t="str">
        <f>_xlfn.XLOOKUP(Tabla15[[#This Row],[ctapresup]],TBLTIPO[cta],TBLTIPO[Tipo Empleado])</f>
        <v>TEMPORALES</v>
      </c>
      <c r="I800" s="92">
        <f>_xlfn.XLOOKUP(Tabla15[[#This Row],[cedula]],TCARRERA[CEDULA],TCARRERA[CATEGORIA DEL SERVIDOR],0)</f>
        <v>0</v>
      </c>
      <c r="J80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0" s="61" t="e">
        <f>IF(ISTEXT(Tabla15[[#This Row],[CARRERA]]),Tabla15[[#This Row],[CARRERA]],Tabla15[[#This Row],[STATUS_01]])</f>
        <v>#REF!</v>
      </c>
      <c r="L800" s="78">
        <f>_xlfn.XLOOKUP(Tabla15[[#This Row],[CODIGO]],Tabla20[CODIGO],Tabla20[sbruto])</f>
        <v>50000</v>
      </c>
      <c r="M800" s="82">
        <f>_xlfn.XLOOKUP(Tabla15[[#This Row],[CODIGO]],Tabla20[CODIGO],Tabla20[Otros Descuentos])</f>
        <v>25</v>
      </c>
      <c r="N800" s="81">
        <f>_xlfn.XLOOKUP(Tabla15[[#This Row],[CODIGO]],Tabla20[CODIGO],Tabla20[sneto])</f>
        <v>45166</v>
      </c>
      <c r="O800" s="81" t="str">
        <f>_xlfn.XLOOKUP(Tabla15[[#This Row],[CODIGO]],Tabla20[CODIGO],Tabla20[PERIODO])</f>
        <v>08-2023</v>
      </c>
      <c r="P800" s="41">
        <f>Tabla15[[#This Row],[sbruto]]-SUM(Tabla15[[#This Row],[ISR]:[AFP]])-Tabla15[[#This Row],[SNETO]]</f>
        <v>4809</v>
      </c>
      <c r="Q800" s="41">
        <f>_xlfn.XLOOKUP(Tabla15[[#This Row],[CODIGO]],Tabla20[CODIGO],Tabla20[ADP])</f>
        <v>0</v>
      </c>
      <c r="R800" s="61" t="str">
        <f>_xlfn.XLOOKUP(Tabla15[[#This Row],[cedula]],EMPXSEXO[NODOC],EMPXSEXO[GENERO])</f>
        <v>M</v>
      </c>
      <c r="S800" s="61" t="e">
        <f>_xlfn.XLOOKUP(Tabla15[[#This Row],[nomdepto2]],Tabla21[LUGAR],Tabla21[CODLUGAR])</f>
        <v>#REF!</v>
      </c>
      <c r="T800">
        <v>868</v>
      </c>
    </row>
    <row r="801" spans="1:20" hidden="1">
      <c r="A801" s="61" t="s">
        <v>2462</v>
      </c>
      <c r="B801" s="61" t="s">
        <v>2264</v>
      </c>
      <c r="C801" s="61" t="s">
        <v>2493</v>
      </c>
      <c r="D801" s="61" t="str">
        <f>Tabla15[[#This Row],[cedula]]&amp;Tabla15[[#This Row],[prog]]&amp;LEFT(Tabla15[[#This Row],[TIPO]],3)</f>
        <v>0310378783801TEM</v>
      </c>
      <c r="E801" s="61" t="e">
        <f>_xlfn.XLOOKUP(Tabla15[[#This Row],[CODIGO]],#REF!,#REF!,_xlfn.XLOOKUP(Tabla15[[#This Row],[CODIGO]],Tabla20[CODIGO],Tabla20[nombre],"BUSCAR"))</f>
        <v>#REF!</v>
      </c>
      <c r="F801" s="61" t="e">
        <f>_xlfn.XLOOKUP(Tabla15[[#This Row],[CODIGO]],#REF!,#REF!,_xlfn.XLOOKUP(Tabla15[[#This Row],[CODIGO]],Tabla20[CODIGO],Tabla20[cargo],"BUSCAR"))</f>
        <v>#REF!</v>
      </c>
      <c r="G801" s="110" t="e">
        <f>_xlfn.XLOOKUP(Tabla15[[#This Row],[cedula]],#REF!,#REF!,"X")</f>
        <v>#REF!</v>
      </c>
      <c r="H801" s="61" t="str">
        <f>_xlfn.XLOOKUP(Tabla15[[#This Row],[ctapresup]],TBLTIPO[cta],TBLTIPO[Tipo Empleado])</f>
        <v>TEMPORALES</v>
      </c>
      <c r="I801" s="92">
        <f>_xlfn.XLOOKUP(Tabla15[[#This Row],[cedula]],TCARRERA[CEDULA],TCARRERA[CATEGORIA DEL SERVIDOR],0)</f>
        <v>0</v>
      </c>
      <c r="J8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1" s="61" t="e">
        <f>IF(ISTEXT(Tabla15[[#This Row],[CARRERA]]),Tabla15[[#This Row],[CARRERA]],Tabla15[[#This Row],[STATUS_01]])</f>
        <v>#REF!</v>
      </c>
      <c r="L801" s="78">
        <f>_xlfn.XLOOKUP(Tabla15[[#This Row],[CODIGO]],Tabla20[CODIGO],Tabla20[sbruto])</f>
        <v>50000</v>
      </c>
      <c r="M801" s="79">
        <f>_xlfn.XLOOKUP(Tabla15[[#This Row],[CODIGO]],Tabla20[CODIGO],Tabla20[Otros Descuentos])</f>
        <v>25</v>
      </c>
      <c r="N801" s="78">
        <f>_xlfn.XLOOKUP(Tabla15[[#This Row],[CODIGO]],Tabla20[CODIGO],Tabla20[sneto])</f>
        <v>45166</v>
      </c>
      <c r="O801" s="78" t="str">
        <f>_xlfn.XLOOKUP(Tabla15[[#This Row],[CODIGO]],Tabla20[CODIGO],Tabla20[PERIODO])</f>
        <v>08-2023</v>
      </c>
      <c r="P801" s="41">
        <f>Tabla15[[#This Row],[sbruto]]-SUM(Tabla15[[#This Row],[ISR]:[AFP]])-Tabla15[[#This Row],[SNETO]]</f>
        <v>4809</v>
      </c>
      <c r="Q801" s="41">
        <f>_xlfn.XLOOKUP(Tabla15[[#This Row],[CODIGO]],Tabla20[CODIGO],Tabla20[ADP])</f>
        <v>0</v>
      </c>
      <c r="R801" s="61" t="str">
        <f>_xlfn.XLOOKUP(Tabla15[[#This Row],[cedula]],EMPXSEXO[NODOC],EMPXSEXO[GENERO])</f>
        <v>M</v>
      </c>
      <c r="S801" s="61" t="e">
        <f>_xlfn.XLOOKUP(Tabla15[[#This Row],[nomdepto2]],Tabla21[LUGAR],Tabla21[CODLUGAR])</f>
        <v>#REF!</v>
      </c>
      <c r="T801">
        <v>963</v>
      </c>
    </row>
    <row r="802" spans="1:20" hidden="1">
      <c r="A802" s="61" t="s">
        <v>2462</v>
      </c>
      <c r="B802" s="61" t="s">
        <v>2945</v>
      </c>
      <c r="C802" s="61" t="s">
        <v>2493</v>
      </c>
      <c r="D802" s="61" t="str">
        <f>Tabla15[[#This Row],[cedula]]&amp;Tabla15[[#This Row],[prog]]&amp;LEFT(Tabla15[[#This Row],[TIPO]],3)</f>
        <v>4022209777201TEM</v>
      </c>
      <c r="E802" s="61" t="e">
        <f>_xlfn.XLOOKUP(Tabla15[[#This Row],[CODIGO]],#REF!,#REF!,_xlfn.XLOOKUP(Tabla15[[#This Row],[CODIGO]],Tabla20[CODIGO],Tabla20[nombre],"BUSCAR"))</f>
        <v>#REF!</v>
      </c>
      <c r="F802" s="61" t="e">
        <f>_xlfn.XLOOKUP(Tabla15[[#This Row],[CODIGO]],#REF!,#REF!,_xlfn.XLOOKUP(Tabla15[[#This Row],[CODIGO]],Tabla20[CODIGO],Tabla20[cargo],"BUSCAR"))</f>
        <v>#REF!</v>
      </c>
      <c r="G802" s="110" t="e">
        <f>_xlfn.XLOOKUP(Tabla15[[#This Row],[cedula]],#REF!,#REF!,"X")</f>
        <v>#REF!</v>
      </c>
      <c r="H802" s="61" t="str">
        <f>_xlfn.XLOOKUP(Tabla15[[#This Row],[ctapresup]],TBLTIPO[cta],TBLTIPO[Tipo Empleado])</f>
        <v>TEMPORALES</v>
      </c>
      <c r="I802" s="92">
        <f>_xlfn.XLOOKUP(Tabla15[[#This Row],[cedula]],TCARRERA[CEDULA],TCARRERA[CATEGORIA DEL SERVIDOR],0)</f>
        <v>0</v>
      </c>
      <c r="J8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2" s="61" t="e">
        <f>IF(ISTEXT(Tabla15[[#This Row],[CARRERA]]),Tabla15[[#This Row],[CARRERA]],Tabla15[[#This Row],[STATUS_01]])</f>
        <v>#REF!</v>
      </c>
      <c r="L802" s="78">
        <f>_xlfn.XLOOKUP(Tabla15[[#This Row],[CODIGO]],Tabla20[CODIGO],Tabla20[sbruto])</f>
        <v>50000</v>
      </c>
      <c r="M802" s="82">
        <f>_xlfn.XLOOKUP(Tabla15[[#This Row],[CODIGO]],Tabla20[CODIGO],Tabla20[Otros Descuentos])</f>
        <v>25</v>
      </c>
      <c r="N802" s="78">
        <f>_xlfn.XLOOKUP(Tabla15[[#This Row],[CODIGO]],Tabla20[CODIGO],Tabla20[sneto])</f>
        <v>45166</v>
      </c>
      <c r="O802" s="78" t="str">
        <f>_xlfn.XLOOKUP(Tabla15[[#This Row],[CODIGO]],Tabla20[CODIGO],Tabla20[PERIODO])</f>
        <v>08-2023</v>
      </c>
      <c r="P802" s="41">
        <f>Tabla15[[#This Row],[sbruto]]-SUM(Tabla15[[#This Row],[ISR]:[AFP]])-Tabla15[[#This Row],[SNETO]]</f>
        <v>4809</v>
      </c>
      <c r="Q802" s="41">
        <f>_xlfn.XLOOKUP(Tabla15[[#This Row],[CODIGO]],Tabla20[CODIGO],Tabla20[ADP])</f>
        <v>0</v>
      </c>
      <c r="R802" s="61" t="str">
        <f>_xlfn.XLOOKUP(Tabla15[[#This Row],[cedula]],EMPXSEXO[NODOC],EMPXSEXO[GENERO])</f>
        <v>M</v>
      </c>
      <c r="S802" s="61" t="e">
        <f>_xlfn.XLOOKUP(Tabla15[[#This Row],[nomdepto2]],Tabla21[LUGAR],Tabla21[CODLUGAR])</f>
        <v>#REF!</v>
      </c>
      <c r="T802">
        <v>1063</v>
      </c>
    </row>
    <row r="803" spans="1:20">
      <c r="A803" s="61" t="s">
        <v>2463</v>
      </c>
      <c r="B803" s="61" t="s">
        <v>2032</v>
      </c>
      <c r="C803" s="61" t="s">
        <v>2497</v>
      </c>
      <c r="D803" s="61" t="str">
        <f>Tabla15[[#This Row],[cedula]]&amp;Tabla15[[#This Row],[prog]]&amp;LEFT(Tabla15[[#This Row],[TIPO]],3)</f>
        <v>0011283824813FIJ</v>
      </c>
      <c r="E803" s="61" t="e">
        <f>_xlfn.XLOOKUP(Tabla15[[#This Row],[CODIGO]],#REF!,#REF!,_xlfn.XLOOKUP(Tabla15[[#This Row],[CODIGO]],Tabla20[CODIGO],Tabla20[nombre],"BUSCAR"))</f>
        <v>#REF!</v>
      </c>
      <c r="F803" s="61" t="e">
        <f>_xlfn.XLOOKUP(Tabla15[[#This Row],[CODIGO]],#REF!,#REF!,_xlfn.XLOOKUP(Tabla15[[#This Row],[CODIGO]],Tabla20[CODIGO],Tabla20[cargo],"BUSCAR"))</f>
        <v>#REF!</v>
      </c>
      <c r="G803" s="110" t="e">
        <f>_xlfn.XLOOKUP(Tabla15[[#This Row],[cedula]],#REF!,#REF!,"X")</f>
        <v>#REF!</v>
      </c>
      <c r="H803" s="61" t="str">
        <f>_xlfn.XLOOKUP(Tabla15[[#This Row],[ctapresup]],TBLTIPO[cta],TBLTIPO[Tipo Empleado])</f>
        <v>FIJO</v>
      </c>
      <c r="I803" s="92">
        <f>_xlfn.XLOOKUP(Tabla15[[#This Row],[cedula]],TCARRERA[CEDULA],TCARRERA[CATEGORIA DEL SERVIDOR],0)</f>
        <v>0</v>
      </c>
      <c r="J8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3" s="61" t="e">
        <f>IF(ISTEXT(Tabla15[[#This Row],[CARRERA]]),Tabla15[[#This Row],[CARRERA]],Tabla15[[#This Row],[STATUS_01]])</f>
        <v>#REF!</v>
      </c>
      <c r="L803" s="78">
        <f>_xlfn.XLOOKUP(Tabla15[[#This Row],[CODIGO]],Tabla20[CODIGO],Tabla20[sbruto])</f>
        <v>50000</v>
      </c>
      <c r="M803" s="82">
        <f>_xlfn.XLOOKUP(Tabla15[[#This Row],[CODIGO]],Tabla20[CODIGO],Tabla20[Otros Descuentos])</f>
        <v>25</v>
      </c>
      <c r="N803" s="78">
        <f>_xlfn.XLOOKUP(Tabla15[[#This Row],[CODIGO]],Tabla20[CODIGO],Tabla20[sneto])</f>
        <v>45166</v>
      </c>
      <c r="O803" s="78" t="str">
        <f>_xlfn.XLOOKUP(Tabla15[[#This Row],[CODIGO]],Tabla20[CODIGO],Tabla20[PERIODO])</f>
        <v>08-2023</v>
      </c>
      <c r="P803" s="41">
        <f>Tabla15[[#This Row],[sbruto]]-SUM(Tabla15[[#This Row],[ISR]:[AFP]])-Tabla15[[#This Row],[SNETO]]</f>
        <v>4809</v>
      </c>
      <c r="Q803" s="41">
        <f>_xlfn.XLOOKUP(Tabla15[[#This Row],[CODIGO]],Tabla20[CODIGO],Tabla20[ADP])</f>
        <v>0</v>
      </c>
      <c r="R803" s="61" t="str">
        <f>_xlfn.XLOOKUP(Tabla15[[#This Row],[cedula]],EMPXSEXO[NODOC],EMPXSEXO[GENERO])</f>
        <v>F</v>
      </c>
      <c r="S803" s="61" t="e">
        <f>_xlfn.XLOOKUP(Tabla15[[#This Row],[nomdepto2]],Tabla21[LUGAR],Tabla21[CODLUGAR])</f>
        <v>#REF!</v>
      </c>
      <c r="T803">
        <v>549</v>
      </c>
    </row>
    <row r="804" spans="1:20">
      <c r="A804" s="61" t="s">
        <v>2463</v>
      </c>
      <c r="B804" s="61" t="s">
        <v>1828</v>
      </c>
      <c r="C804" s="61" t="s">
        <v>2497</v>
      </c>
      <c r="D804" s="61" t="str">
        <f>Tabla15[[#This Row],[cedula]]&amp;Tabla15[[#This Row],[prog]]&amp;LEFT(Tabla15[[#This Row],[TIPO]],3)</f>
        <v>0370073378913FIJ</v>
      </c>
      <c r="E804" s="61" t="e">
        <f>_xlfn.XLOOKUP(Tabla15[[#This Row],[CODIGO]],#REF!,#REF!,_xlfn.XLOOKUP(Tabla15[[#This Row],[CODIGO]],Tabla20[CODIGO],Tabla20[nombre],"BUSCAR"))</f>
        <v>#REF!</v>
      </c>
      <c r="F804" s="61" t="e">
        <f>_xlfn.XLOOKUP(Tabla15[[#This Row],[CODIGO]],#REF!,#REF!,_xlfn.XLOOKUP(Tabla15[[#This Row],[CODIGO]],Tabla20[CODIGO],Tabla20[cargo],"BUSCAR"))</f>
        <v>#REF!</v>
      </c>
      <c r="G804" s="110" t="e">
        <f>_xlfn.XLOOKUP(Tabla15[[#This Row],[cedula]],#REF!,#REF!,"X")</f>
        <v>#REF!</v>
      </c>
      <c r="H804" s="61" t="str">
        <f>_xlfn.XLOOKUP(Tabla15[[#This Row],[ctapresup]],TBLTIPO[cta],TBLTIPO[Tipo Empleado])</f>
        <v>FIJO</v>
      </c>
      <c r="I804" s="92">
        <f>_xlfn.XLOOKUP(Tabla15[[#This Row],[cedula]],TCARRERA[CEDULA],TCARRERA[CATEGORIA DEL SERVIDOR],0)</f>
        <v>0</v>
      </c>
      <c r="J8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4" s="61" t="e">
        <f>IF(ISTEXT(Tabla15[[#This Row],[CARRERA]]),Tabla15[[#This Row],[CARRERA]],Tabla15[[#This Row],[STATUS_01]])</f>
        <v>#REF!</v>
      </c>
      <c r="L804" s="78">
        <f>_xlfn.XLOOKUP(Tabla15[[#This Row],[CODIGO]],Tabla20[CODIGO],Tabla20[sbruto])</f>
        <v>50000</v>
      </c>
      <c r="M804" s="82">
        <f>_xlfn.XLOOKUP(Tabla15[[#This Row],[CODIGO]],Tabla20[CODIGO],Tabla20[Otros Descuentos])</f>
        <v>2502.4499999999998</v>
      </c>
      <c r="N804" s="78">
        <f>_xlfn.XLOOKUP(Tabla15[[#This Row],[CODIGO]],Tabla20[CODIGO],Tabla20[sneto])</f>
        <v>42925.17</v>
      </c>
      <c r="O804" s="78" t="str">
        <f>_xlfn.XLOOKUP(Tabla15[[#This Row],[CODIGO]],Tabla20[CODIGO],Tabla20[PERIODO])</f>
        <v>08-2023</v>
      </c>
      <c r="P804" s="41">
        <f>Tabla15[[#This Row],[sbruto]]-SUM(Tabla15[[#This Row],[ISR]:[AFP]])-Tabla15[[#This Row],[SNETO]]</f>
        <v>4572.3800000000047</v>
      </c>
      <c r="Q804" s="41">
        <f>_xlfn.XLOOKUP(Tabla15[[#This Row],[CODIGO]],Tabla20[CODIGO],Tabla20[ADP])</f>
        <v>0</v>
      </c>
      <c r="R804" s="61" t="str">
        <f>_xlfn.XLOOKUP(Tabla15[[#This Row],[cedula]],EMPXSEXO[NODOC],EMPXSEXO[GENERO])</f>
        <v>F</v>
      </c>
      <c r="S804" s="61" t="e">
        <f>_xlfn.XLOOKUP(Tabla15[[#This Row],[nomdepto2]],Tabla21[LUGAR],Tabla21[CODLUGAR])</f>
        <v>#REF!</v>
      </c>
      <c r="T804">
        <v>700</v>
      </c>
    </row>
    <row r="805" spans="1:20">
      <c r="A805" s="61" t="s">
        <v>2463</v>
      </c>
      <c r="B805" s="61" t="s">
        <v>3445</v>
      </c>
      <c r="C805" s="61" t="s">
        <v>2497</v>
      </c>
      <c r="D805" s="61" t="str">
        <f>Tabla15[[#This Row],[cedula]]&amp;Tabla15[[#This Row],[prog]]&amp;LEFT(Tabla15[[#This Row],[TIPO]],3)</f>
        <v>0010093994113FIJ</v>
      </c>
      <c r="E805" s="61" t="e">
        <f>_xlfn.XLOOKUP(Tabla15[[#This Row],[CODIGO]],#REF!,#REF!,_xlfn.XLOOKUP(Tabla15[[#This Row],[CODIGO]],Tabla20[CODIGO],Tabla20[nombre],"BUSCAR"))</f>
        <v>#REF!</v>
      </c>
      <c r="F805" s="61" t="e">
        <f>_xlfn.XLOOKUP(Tabla15[[#This Row],[CODIGO]],#REF!,#REF!,_xlfn.XLOOKUP(Tabla15[[#This Row],[CODIGO]],Tabla20[CODIGO],Tabla20[cargo],"BUSCAR"))</f>
        <v>#REF!</v>
      </c>
      <c r="G805" s="110" t="e">
        <f>_xlfn.XLOOKUP(Tabla15[[#This Row],[cedula]],#REF!,#REF!,"X")</f>
        <v>#REF!</v>
      </c>
      <c r="H805" s="61" t="str">
        <f>_xlfn.XLOOKUP(Tabla15[[#This Row],[ctapresup]],TBLTIPO[cta],TBLTIPO[Tipo Empleado])</f>
        <v>FIJO</v>
      </c>
      <c r="I805" s="92">
        <f>_xlfn.XLOOKUP(Tabla15[[#This Row],[cedula]],TCARRERA[CEDULA],TCARRERA[CATEGORIA DEL SERVIDOR],0)</f>
        <v>0</v>
      </c>
      <c r="J8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5" s="61" t="e">
        <f>IF(ISTEXT(Tabla15[[#This Row],[CARRERA]]),Tabla15[[#This Row],[CARRERA]],Tabla15[[#This Row],[STATUS_01]])</f>
        <v>#REF!</v>
      </c>
      <c r="L805" s="78">
        <f>_xlfn.XLOOKUP(Tabla15[[#This Row],[CODIGO]],Tabla20[CODIGO],Tabla20[sbruto])</f>
        <v>48000</v>
      </c>
      <c r="M805" s="79">
        <f>_xlfn.XLOOKUP(Tabla15[[#This Row],[CODIGO]],Tabla20[CODIGO],Tabla20[Otros Descuentos])</f>
        <v>25</v>
      </c>
      <c r="N805" s="78">
        <f>_xlfn.XLOOKUP(Tabla15[[#This Row],[CODIGO]],Tabla20[CODIGO],Tabla20[sneto])</f>
        <v>43566.47</v>
      </c>
      <c r="O805" s="78" t="str">
        <f>_xlfn.XLOOKUP(Tabla15[[#This Row],[CODIGO]],Tabla20[CODIGO],Tabla20[PERIODO])</f>
        <v>08-2023</v>
      </c>
      <c r="P805" s="41">
        <f>Tabla15[[#This Row],[sbruto]]-SUM(Tabla15[[#This Row],[ISR]:[AFP]])-Tabla15[[#This Row],[SNETO]]</f>
        <v>4408.5299999999988</v>
      </c>
      <c r="Q805" s="41">
        <f>_xlfn.XLOOKUP(Tabla15[[#This Row],[CODIGO]],Tabla20[CODIGO],Tabla20[ADP])</f>
        <v>0</v>
      </c>
      <c r="R805" s="61" t="str">
        <f>_xlfn.XLOOKUP(Tabla15[[#This Row],[cedula]],EMPXSEXO[NODOC],EMPXSEXO[GENERO])</f>
        <v>F</v>
      </c>
      <c r="S805" s="61" t="e">
        <f>_xlfn.XLOOKUP(Tabla15[[#This Row],[nomdepto2]],Tabla21[LUGAR],Tabla21[CODLUGAR])</f>
        <v>#REF!</v>
      </c>
      <c r="T805">
        <v>709</v>
      </c>
    </row>
    <row r="806" spans="1:20" hidden="1">
      <c r="A806" s="61" t="s">
        <v>2462</v>
      </c>
      <c r="B806" s="61" t="s">
        <v>2241</v>
      </c>
      <c r="C806" s="61" t="s">
        <v>2493</v>
      </c>
      <c r="D806" s="61" t="str">
        <f>Tabla15[[#This Row],[cedula]]&amp;Tabla15[[#This Row],[prog]]&amp;LEFT(Tabla15[[#This Row],[TIPO]],3)</f>
        <v>0310358702201TEM</v>
      </c>
      <c r="E806" s="61" t="e">
        <f>_xlfn.XLOOKUP(Tabla15[[#This Row],[CODIGO]],#REF!,#REF!,_xlfn.XLOOKUP(Tabla15[[#This Row],[CODIGO]],Tabla20[CODIGO],Tabla20[nombre],"BUSCAR"))</f>
        <v>#REF!</v>
      </c>
      <c r="F806" s="61" t="e">
        <f>_xlfn.XLOOKUP(Tabla15[[#This Row],[CODIGO]],#REF!,#REF!,_xlfn.XLOOKUP(Tabla15[[#This Row],[CODIGO]],Tabla20[CODIGO],Tabla20[cargo],"BUSCAR"))</f>
        <v>#REF!</v>
      </c>
      <c r="G806" s="110" t="e">
        <f>_xlfn.XLOOKUP(Tabla15[[#This Row],[cedula]],#REF!,#REF!,"X")</f>
        <v>#REF!</v>
      </c>
      <c r="H806" s="61" t="str">
        <f>_xlfn.XLOOKUP(Tabla15[[#This Row],[ctapresup]],TBLTIPO[cta],TBLTIPO[Tipo Empleado])</f>
        <v>TEMPORALES</v>
      </c>
      <c r="I806" s="92">
        <f>_xlfn.XLOOKUP(Tabla15[[#This Row],[cedula]],TCARRERA[CEDULA],TCARRERA[CATEGORIA DEL SERVIDOR],0)</f>
        <v>0</v>
      </c>
      <c r="J8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6" s="61" t="e">
        <f>IF(ISTEXT(Tabla15[[#This Row],[CARRERA]]),Tabla15[[#This Row],[CARRERA]],Tabla15[[#This Row],[STATUS_01]])</f>
        <v>#REF!</v>
      </c>
      <c r="L806" s="78">
        <f>_xlfn.XLOOKUP(Tabla15[[#This Row],[CODIGO]],Tabla20[CODIGO],Tabla20[sbruto])</f>
        <v>45000</v>
      </c>
      <c r="M806" s="82">
        <f>_xlfn.XLOOKUP(Tabla15[[#This Row],[CODIGO]],Tabla20[CODIGO],Tabla20[Otros Descuentos])</f>
        <v>1602.45</v>
      </c>
      <c r="N806" s="78">
        <f>_xlfn.XLOOKUP(Tabla15[[#This Row],[CODIGO]],Tabla20[CODIGO],Tabla20[sneto])</f>
        <v>39826.339999999997</v>
      </c>
      <c r="O806" s="78" t="str">
        <f>_xlfn.XLOOKUP(Tabla15[[#This Row],[CODIGO]],Tabla20[CODIGO],Tabla20[PERIODO])</f>
        <v>08-2023</v>
      </c>
      <c r="P806" s="41">
        <f>Tabla15[[#This Row],[sbruto]]-SUM(Tabla15[[#This Row],[ISR]:[AFP]])-Tabla15[[#This Row],[SNETO]]</f>
        <v>3571.2100000000064</v>
      </c>
      <c r="Q806" s="41">
        <f>_xlfn.XLOOKUP(Tabla15[[#This Row],[CODIGO]],Tabla20[CODIGO],Tabla20[ADP])</f>
        <v>0</v>
      </c>
      <c r="R806" s="61" t="str">
        <f>_xlfn.XLOOKUP(Tabla15[[#This Row],[cedula]],EMPXSEXO[NODOC],EMPXSEXO[GENERO])</f>
        <v>F</v>
      </c>
      <c r="S806" s="61" t="e">
        <f>_xlfn.XLOOKUP(Tabla15[[#This Row],[nomdepto2]],Tabla21[LUGAR],Tabla21[CODLUGAR])</f>
        <v>#REF!</v>
      </c>
      <c r="T806">
        <v>898</v>
      </c>
    </row>
    <row r="807" spans="1:20">
      <c r="A807" s="61" t="s">
        <v>2463</v>
      </c>
      <c r="B807" s="61" t="s">
        <v>2141</v>
      </c>
      <c r="C807" s="61" t="s">
        <v>2497</v>
      </c>
      <c r="D807" s="61" t="str">
        <f>Tabla15[[#This Row],[cedula]]&amp;Tabla15[[#This Row],[prog]]&amp;LEFT(Tabla15[[#This Row],[TIPO]],3)</f>
        <v>0310109410413FIJ</v>
      </c>
      <c r="E807" s="61" t="e">
        <f>_xlfn.XLOOKUP(Tabla15[[#This Row],[CODIGO]],#REF!,#REF!,_xlfn.XLOOKUP(Tabla15[[#This Row],[CODIGO]],Tabla20[CODIGO],Tabla20[nombre],"BUSCAR"))</f>
        <v>#REF!</v>
      </c>
      <c r="F807" s="61" t="e">
        <f>_xlfn.XLOOKUP(Tabla15[[#This Row],[CODIGO]],#REF!,#REF!,_xlfn.XLOOKUP(Tabla15[[#This Row],[CODIGO]],Tabla20[CODIGO],Tabla20[cargo],"BUSCAR"))</f>
        <v>#REF!</v>
      </c>
      <c r="G807" s="110" t="e">
        <f>_xlfn.XLOOKUP(Tabla15[[#This Row],[cedula]],#REF!,#REF!,"X")</f>
        <v>#REF!</v>
      </c>
      <c r="H807" s="61" t="str">
        <f>_xlfn.XLOOKUP(Tabla15[[#This Row],[ctapresup]],TBLTIPO[cta],TBLTIPO[Tipo Empleado])</f>
        <v>FIJO</v>
      </c>
      <c r="I807" s="92">
        <f>_xlfn.XLOOKUP(Tabla15[[#This Row],[cedula]],TCARRERA[CEDULA],TCARRERA[CATEGORIA DEL SERVIDOR],0)</f>
        <v>0</v>
      </c>
      <c r="J8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7" s="61" t="e">
        <f>IF(ISTEXT(Tabla15[[#This Row],[CARRERA]]),Tabla15[[#This Row],[CARRERA]],Tabla15[[#This Row],[STATUS_01]])</f>
        <v>#REF!</v>
      </c>
      <c r="L807" s="78">
        <f>_xlfn.XLOOKUP(Tabla15[[#This Row],[CODIGO]],Tabla20[CODIGO],Tabla20[sbruto])</f>
        <v>45000</v>
      </c>
      <c r="M807" s="82">
        <f>_xlfn.XLOOKUP(Tabla15[[#This Row],[CODIGO]],Tabla20[CODIGO],Tabla20[Otros Descuentos])</f>
        <v>1902.45</v>
      </c>
      <c r="N807" s="78">
        <f>_xlfn.XLOOKUP(Tabla15[[#This Row],[CODIGO]],Tabla20[CODIGO],Tabla20[sneto])</f>
        <v>39526.339999999997</v>
      </c>
      <c r="O807" s="78" t="str">
        <f>_xlfn.XLOOKUP(Tabla15[[#This Row],[CODIGO]],Tabla20[CODIGO],Tabla20[PERIODO])</f>
        <v>08-2023</v>
      </c>
      <c r="P807" s="41">
        <f>Tabla15[[#This Row],[sbruto]]-SUM(Tabla15[[#This Row],[ISR]:[AFP]])-Tabla15[[#This Row],[SNETO]]</f>
        <v>3571.2100000000064</v>
      </c>
      <c r="Q807" s="41">
        <f>_xlfn.XLOOKUP(Tabla15[[#This Row],[CODIGO]],Tabla20[CODIGO],Tabla20[ADP])</f>
        <v>0</v>
      </c>
      <c r="R807" s="61" t="str">
        <f>_xlfn.XLOOKUP(Tabla15[[#This Row],[cedula]],EMPXSEXO[NODOC],EMPXSEXO[GENERO])</f>
        <v>F</v>
      </c>
      <c r="S807" s="61" t="e">
        <f>_xlfn.XLOOKUP(Tabla15[[#This Row],[nomdepto2]],Tabla21[LUGAR],Tabla21[CODLUGAR])</f>
        <v>#REF!</v>
      </c>
      <c r="T807">
        <v>708</v>
      </c>
    </row>
    <row r="808" spans="1:20">
      <c r="A808" s="61" t="s">
        <v>2463</v>
      </c>
      <c r="B808" s="61" t="s">
        <v>2190</v>
      </c>
      <c r="C808" s="61" t="s">
        <v>2497</v>
      </c>
      <c r="D808" s="61" t="str">
        <f>Tabla15[[#This Row],[cedula]]&amp;Tabla15[[#This Row],[prog]]&amp;LEFT(Tabla15[[#This Row],[TIPO]],3)</f>
        <v>0310037870613FIJ</v>
      </c>
      <c r="E808" s="61" t="e">
        <f>_xlfn.XLOOKUP(Tabla15[[#This Row],[CODIGO]],#REF!,#REF!,_xlfn.XLOOKUP(Tabla15[[#This Row],[CODIGO]],Tabla20[CODIGO],Tabla20[nombre],"BUSCAR"))</f>
        <v>#REF!</v>
      </c>
      <c r="F808" s="61" t="e">
        <f>_xlfn.XLOOKUP(Tabla15[[#This Row],[CODIGO]],#REF!,#REF!,_xlfn.XLOOKUP(Tabla15[[#This Row],[CODIGO]],Tabla20[CODIGO],Tabla20[cargo],"BUSCAR"))</f>
        <v>#REF!</v>
      </c>
      <c r="G808" s="110" t="e">
        <f>_xlfn.XLOOKUP(Tabla15[[#This Row],[cedula]],#REF!,#REF!,"X")</f>
        <v>#REF!</v>
      </c>
      <c r="H808" s="61" t="str">
        <f>_xlfn.XLOOKUP(Tabla15[[#This Row],[ctapresup]],TBLTIPO[cta],TBLTIPO[Tipo Empleado])</f>
        <v>FIJO</v>
      </c>
      <c r="I808" s="92">
        <f>_xlfn.XLOOKUP(Tabla15[[#This Row],[cedula]],TCARRERA[CEDULA],TCARRERA[CATEGORIA DEL SERVIDOR],0)</f>
        <v>0</v>
      </c>
      <c r="J8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8" s="61" t="e">
        <f>IF(ISTEXT(Tabla15[[#This Row],[CARRERA]]),Tabla15[[#This Row],[CARRERA]],Tabla15[[#This Row],[STATUS_01]])</f>
        <v>#REF!</v>
      </c>
      <c r="L808" s="78">
        <f>_xlfn.XLOOKUP(Tabla15[[#This Row],[CODIGO]],Tabla20[CODIGO],Tabla20[sbruto])</f>
        <v>45000</v>
      </c>
      <c r="M808" s="81">
        <f>_xlfn.XLOOKUP(Tabla15[[#This Row],[CODIGO]],Tabla20[CODIGO],Tabla20[Otros Descuentos])</f>
        <v>75</v>
      </c>
      <c r="N808" s="78">
        <f>_xlfn.XLOOKUP(Tabla15[[#This Row],[CODIGO]],Tabla20[CODIGO],Tabla20[sneto])</f>
        <v>41117.17</v>
      </c>
      <c r="O808" s="78" t="str">
        <f>_xlfn.XLOOKUP(Tabla15[[#This Row],[CODIGO]],Tabla20[CODIGO],Tabla20[PERIODO])</f>
        <v>08-2023</v>
      </c>
      <c r="P808" s="41">
        <f>Tabla15[[#This Row],[sbruto]]-SUM(Tabla15[[#This Row],[ISR]:[AFP]])-Tabla15[[#This Row],[SNETO]]</f>
        <v>3807.8300000000017</v>
      </c>
      <c r="Q808" s="41">
        <f>_xlfn.XLOOKUP(Tabla15[[#This Row],[CODIGO]],Tabla20[CODIGO],Tabla20[ADP])</f>
        <v>0</v>
      </c>
      <c r="R808" s="61" t="str">
        <f>_xlfn.XLOOKUP(Tabla15[[#This Row],[cedula]],EMPXSEXO[NODOC],EMPXSEXO[GENERO])</f>
        <v>M</v>
      </c>
      <c r="S808" s="61" t="e">
        <f>_xlfn.XLOOKUP(Tabla15[[#This Row],[nomdepto2]],Tabla21[LUGAR],Tabla21[CODLUGAR])</f>
        <v>#REF!</v>
      </c>
      <c r="T808">
        <v>811</v>
      </c>
    </row>
    <row r="809" spans="1:20">
      <c r="A809" s="61" t="s">
        <v>2463</v>
      </c>
      <c r="B809" s="61" t="s">
        <v>3573</v>
      </c>
      <c r="C809" s="61" t="s">
        <v>2497</v>
      </c>
      <c r="D809" s="61" t="str">
        <f>Tabla15[[#This Row],[cedula]]&amp;Tabla15[[#This Row],[prog]]&amp;LEFT(Tabla15[[#This Row],[TIPO]],3)</f>
        <v>0310108798313FIJ</v>
      </c>
      <c r="E809" s="61" t="e">
        <f>_xlfn.XLOOKUP(Tabla15[[#This Row],[CODIGO]],#REF!,#REF!,_xlfn.XLOOKUP(Tabla15[[#This Row],[CODIGO]],Tabla20[CODIGO],Tabla20[nombre],"BUSCAR"))</f>
        <v>#REF!</v>
      </c>
      <c r="F809" s="61" t="e">
        <f>_xlfn.XLOOKUP(Tabla15[[#This Row],[CODIGO]],#REF!,#REF!,_xlfn.XLOOKUP(Tabla15[[#This Row],[CODIGO]],Tabla20[CODIGO],Tabla20[cargo],"BUSCAR"))</f>
        <v>#REF!</v>
      </c>
      <c r="G809" s="110" t="e">
        <f>_xlfn.XLOOKUP(Tabla15[[#This Row],[cedula]],#REF!,#REF!,"X")</f>
        <v>#REF!</v>
      </c>
      <c r="H809" s="61" t="str">
        <f>_xlfn.XLOOKUP(Tabla15[[#This Row],[ctapresup]],TBLTIPO[cta],TBLTIPO[Tipo Empleado])</f>
        <v>FIJO</v>
      </c>
      <c r="I809" s="92">
        <f>_xlfn.XLOOKUP(Tabla15[[#This Row],[cedula]],TCARRERA[CEDULA],TCARRERA[CATEGORIA DEL SERVIDOR],0)</f>
        <v>0</v>
      </c>
      <c r="J8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09" s="61" t="e">
        <f>IF(ISTEXT(Tabla15[[#This Row],[CARRERA]]),Tabla15[[#This Row],[CARRERA]],Tabla15[[#This Row],[STATUS_01]])</f>
        <v>#REF!</v>
      </c>
      <c r="L809" s="78">
        <f>_xlfn.XLOOKUP(Tabla15[[#This Row],[CODIGO]],Tabla20[CODIGO],Tabla20[sbruto])</f>
        <v>42000</v>
      </c>
      <c r="M809" s="82">
        <f>_xlfn.XLOOKUP(Tabla15[[#This Row],[CODIGO]],Tabla20[CODIGO],Tabla20[Otros Descuentos])</f>
        <v>25</v>
      </c>
      <c r="N809" s="81">
        <f>_xlfn.XLOOKUP(Tabla15[[#This Row],[CODIGO]],Tabla20[CODIGO],Tabla20[sneto])</f>
        <v>38767.879999999997</v>
      </c>
      <c r="O809" s="81" t="str">
        <f>_xlfn.XLOOKUP(Tabla15[[#This Row],[CODIGO]],Tabla20[CODIGO],Tabla20[PERIODO])</f>
        <v>08-2023</v>
      </c>
      <c r="P809" s="41">
        <f>Tabla15[[#This Row],[sbruto]]-SUM(Tabla15[[#This Row],[ISR]:[AFP]])-Tabla15[[#This Row],[SNETO]]</f>
        <v>3207.1200000000026</v>
      </c>
      <c r="Q809" s="41">
        <f>_xlfn.XLOOKUP(Tabla15[[#This Row],[CODIGO]],Tabla20[CODIGO],Tabla20[ADP])</f>
        <v>0</v>
      </c>
      <c r="R809" s="61" t="str">
        <f>_xlfn.XLOOKUP(Tabla15[[#This Row],[cedula]],EMPXSEXO[NODOC],EMPXSEXO[GENERO])</f>
        <v>F</v>
      </c>
      <c r="S809" s="61" t="e">
        <f>_xlfn.XLOOKUP(Tabla15[[#This Row],[nomdepto2]],Tabla21[LUGAR],Tabla21[CODLUGAR])</f>
        <v>#REF!</v>
      </c>
      <c r="T809">
        <v>739</v>
      </c>
    </row>
    <row r="810" spans="1:20" hidden="1">
      <c r="A810" s="61" t="s">
        <v>2462</v>
      </c>
      <c r="B810" s="61" t="s">
        <v>2846</v>
      </c>
      <c r="C810" s="61" t="s">
        <v>2493</v>
      </c>
      <c r="D810" s="61" t="str">
        <f>Tabla15[[#This Row],[cedula]]&amp;Tabla15[[#This Row],[prog]]&amp;LEFT(Tabla15[[#This Row],[TIPO]],3)</f>
        <v>4020997158501TEM</v>
      </c>
      <c r="E810" s="61" t="e">
        <f>_xlfn.XLOOKUP(Tabla15[[#This Row],[CODIGO]],#REF!,#REF!,_xlfn.XLOOKUP(Tabla15[[#This Row],[CODIGO]],Tabla20[CODIGO],Tabla20[nombre],"BUSCAR"))</f>
        <v>#REF!</v>
      </c>
      <c r="F810" s="61" t="e">
        <f>_xlfn.XLOOKUP(Tabla15[[#This Row],[CODIGO]],#REF!,#REF!,_xlfn.XLOOKUP(Tabla15[[#This Row],[CODIGO]],Tabla20[CODIGO],Tabla20[cargo],"BUSCAR"))</f>
        <v>#REF!</v>
      </c>
      <c r="G810" s="110" t="e">
        <f>_xlfn.XLOOKUP(Tabla15[[#This Row],[cedula]],#REF!,#REF!,"X")</f>
        <v>#REF!</v>
      </c>
      <c r="H810" s="61" t="str">
        <f>_xlfn.XLOOKUP(Tabla15[[#This Row],[ctapresup]],TBLTIPO[cta],TBLTIPO[Tipo Empleado])</f>
        <v>TEMPORALES</v>
      </c>
      <c r="I810" s="92">
        <f>_xlfn.XLOOKUP(Tabla15[[#This Row],[cedula]],TCARRERA[CEDULA],TCARRERA[CATEGORIA DEL SERVIDOR],0)</f>
        <v>0</v>
      </c>
      <c r="J8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0" s="61" t="e">
        <f>IF(ISTEXT(Tabla15[[#This Row],[CARRERA]]),Tabla15[[#This Row],[CARRERA]],Tabla15[[#This Row],[STATUS_01]])</f>
        <v>#REF!</v>
      </c>
      <c r="L810" s="78">
        <f>_xlfn.XLOOKUP(Tabla15[[#This Row],[CODIGO]],Tabla20[CODIGO],Tabla20[sbruto])</f>
        <v>36000</v>
      </c>
      <c r="M810" s="82">
        <f>_xlfn.XLOOKUP(Tabla15[[#This Row],[CODIGO]],Tabla20[CODIGO],Tabla20[Otros Descuentos])</f>
        <v>25</v>
      </c>
      <c r="N810" s="81">
        <f>_xlfn.XLOOKUP(Tabla15[[#This Row],[CODIGO]],Tabla20[CODIGO],Tabla20[sneto])</f>
        <v>33847.4</v>
      </c>
      <c r="O810" s="81" t="str">
        <f>_xlfn.XLOOKUP(Tabla15[[#This Row],[CODIGO]],Tabla20[CODIGO],Tabla20[PERIODO])</f>
        <v>08-2023</v>
      </c>
      <c r="P810" s="41">
        <f>Tabla15[[#This Row],[sbruto]]-SUM(Tabla15[[#This Row],[ISR]:[AFP]])-Tabla15[[#This Row],[SNETO]]</f>
        <v>2127.5999999999985</v>
      </c>
      <c r="Q810" s="41">
        <f>_xlfn.XLOOKUP(Tabla15[[#This Row],[CODIGO]],Tabla20[CODIGO],Tabla20[ADP])</f>
        <v>0</v>
      </c>
      <c r="R810" s="61" t="str">
        <f>_xlfn.XLOOKUP(Tabla15[[#This Row],[cedula]],EMPXSEXO[NODOC],EMPXSEXO[GENERO])</f>
        <v>M</v>
      </c>
      <c r="S810" s="61" t="e">
        <f>_xlfn.XLOOKUP(Tabla15[[#This Row],[nomdepto2]],Tabla21[LUGAR],Tabla21[CODLUGAR])</f>
        <v>#REF!</v>
      </c>
      <c r="T810">
        <v>956</v>
      </c>
    </row>
    <row r="811" spans="1:20">
      <c r="A811" s="61" t="s">
        <v>2463</v>
      </c>
      <c r="B811" s="61" t="s">
        <v>1273</v>
      </c>
      <c r="C811" s="61" t="s">
        <v>2497</v>
      </c>
      <c r="D811" s="61" t="str">
        <f>Tabla15[[#This Row],[cedula]]&amp;Tabla15[[#This Row],[prog]]&amp;LEFT(Tabla15[[#This Row],[TIPO]],3)</f>
        <v>0310096559313FIJ</v>
      </c>
      <c r="E811" s="61" t="e">
        <f>_xlfn.XLOOKUP(Tabla15[[#This Row],[CODIGO]],#REF!,#REF!,_xlfn.XLOOKUP(Tabla15[[#This Row],[CODIGO]],Tabla20[CODIGO],Tabla20[nombre],"BUSCAR"))</f>
        <v>#REF!</v>
      </c>
      <c r="F811" s="61" t="e">
        <f>_xlfn.XLOOKUP(Tabla15[[#This Row],[CODIGO]],#REF!,#REF!,_xlfn.XLOOKUP(Tabla15[[#This Row],[CODIGO]],Tabla20[CODIGO],Tabla20[cargo],"BUSCAR"))</f>
        <v>#REF!</v>
      </c>
      <c r="G811" s="110" t="e">
        <f>_xlfn.XLOOKUP(Tabla15[[#This Row],[cedula]],#REF!,#REF!,"X")</f>
        <v>#REF!</v>
      </c>
      <c r="H811" s="61" t="str">
        <f>_xlfn.XLOOKUP(Tabla15[[#This Row],[ctapresup]],TBLTIPO[cta],TBLTIPO[Tipo Empleado])</f>
        <v>FIJO</v>
      </c>
      <c r="I811" s="92" t="str">
        <f>_xlfn.XLOOKUP(Tabla15[[#This Row],[cedula]],TCARRERA[CEDULA],TCARRERA[CATEGORIA DEL SERVIDOR],0)</f>
        <v>CARRERA ADMINISTRATIVA</v>
      </c>
      <c r="J8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1" s="61" t="str">
        <f>IF(ISTEXT(Tabla15[[#This Row],[CARRERA]]),Tabla15[[#This Row],[CARRERA]],Tabla15[[#This Row],[STATUS_01]])</f>
        <v>CARRERA ADMINISTRATIVA</v>
      </c>
      <c r="L811" s="78">
        <f>_xlfn.XLOOKUP(Tabla15[[#This Row],[CODIGO]],Tabla20[CODIGO],Tabla20[sbruto])</f>
        <v>35000</v>
      </c>
      <c r="M811" s="82">
        <f>_xlfn.XLOOKUP(Tabla15[[#This Row],[CODIGO]],Tabla20[CODIGO],Tabla20[Otros Descuentos])</f>
        <v>325</v>
      </c>
      <c r="N811" s="78">
        <f>_xlfn.XLOOKUP(Tabla15[[#This Row],[CODIGO]],Tabla20[CODIGO],Tabla20[sneto])</f>
        <v>32606.5</v>
      </c>
      <c r="O811" s="78" t="str">
        <f>_xlfn.XLOOKUP(Tabla15[[#This Row],[CODIGO]],Tabla20[CODIGO],Tabla20[PERIODO])</f>
        <v>08-2023</v>
      </c>
      <c r="P811" s="41">
        <f>Tabla15[[#This Row],[sbruto]]-SUM(Tabla15[[#This Row],[ISR]:[AFP]])-Tabla15[[#This Row],[SNETO]]</f>
        <v>2068.5</v>
      </c>
      <c r="Q811" s="41">
        <f>_xlfn.XLOOKUP(Tabla15[[#This Row],[CODIGO]],Tabla20[CODIGO],Tabla20[ADP])</f>
        <v>0</v>
      </c>
      <c r="R811" s="61" t="str">
        <f>_xlfn.XLOOKUP(Tabla15[[#This Row],[cedula]],EMPXSEXO[NODOC],EMPXSEXO[GENERO])</f>
        <v>F</v>
      </c>
      <c r="S811" s="61" t="e">
        <f>_xlfn.XLOOKUP(Tabla15[[#This Row],[nomdepto2]],Tabla21[LUGAR],Tabla21[CODLUGAR])</f>
        <v>#REF!</v>
      </c>
      <c r="T811">
        <v>562</v>
      </c>
    </row>
    <row r="812" spans="1:20">
      <c r="A812" s="61" t="s">
        <v>2463</v>
      </c>
      <c r="B812" s="61" t="s">
        <v>1286</v>
      </c>
      <c r="C812" s="61" t="s">
        <v>2497</v>
      </c>
      <c r="D812" s="61" t="str">
        <f>Tabla15[[#This Row],[cedula]]&amp;Tabla15[[#This Row],[prog]]&amp;LEFT(Tabla15[[#This Row],[TIPO]],3)</f>
        <v>0310405656313FIJ</v>
      </c>
      <c r="E812" s="61" t="e">
        <f>_xlfn.XLOOKUP(Tabla15[[#This Row],[CODIGO]],#REF!,#REF!,_xlfn.XLOOKUP(Tabla15[[#This Row],[CODIGO]],Tabla20[CODIGO],Tabla20[nombre],"BUSCAR"))</f>
        <v>#REF!</v>
      </c>
      <c r="F812" s="61" t="e">
        <f>_xlfn.XLOOKUP(Tabla15[[#This Row],[CODIGO]],#REF!,#REF!,_xlfn.XLOOKUP(Tabla15[[#This Row],[CODIGO]],Tabla20[CODIGO],Tabla20[cargo],"BUSCAR"))</f>
        <v>#REF!</v>
      </c>
      <c r="G812" s="110" t="e">
        <f>_xlfn.XLOOKUP(Tabla15[[#This Row],[cedula]],#REF!,#REF!,"X")</f>
        <v>#REF!</v>
      </c>
      <c r="H812" s="61" t="str">
        <f>_xlfn.XLOOKUP(Tabla15[[#This Row],[ctapresup]],TBLTIPO[cta],TBLTIPO[Tipo Empleado])</f>
        <v>FIJO</v>
      </c>
      <c r="I812" s="92" t="str">
        <f>_xlfn.XLOOKUP(Tabla15[[#This Row],[cedula]],TCARRERA[CEDULA],TCARRERA[CATEGORIA DEL SERVIDOR],0)</f>
        <v>CARRERA ADMINISTRATIVA</v>
      </c>
      <c r="J8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2" s="61" t="str">
        <f>IF(ISTEXT(Tabla15[[#This Row],[CARRERA]]),Tabla15[[#This Row],[CARRERA]],Tabla15[[#This Row],[STATUS_01]])</f>
        <v>CARRERA ADMINISTRATIVA</v>
      </c>
      <c r="L812" s="78">
        <f>_xlfn.XLOOKUP(Tabla15[[#This Row],[CODIGO]],Tabla20[CODIGO],Tabla20[sbruto])</f>
        <v>35000</v>
      </c>
      <c r="M812" s="81">
        <f>_xlfn.XLOOKUP(Tabla15[[#This Row],[CODIGO]],Tabla20[CODIGO],Tabla20[Otros Descuentos])</f>
        <v>1902.45</v>
      </c>
      <c r="N812" s="78">
        <f>_xlfn.XLOOKUP(Tabla15[[#This Row],[CODIGO]],Tabla20[CODIGO],Tabla20[sneto])</f>
        <v>31029.05</v>
      </c>
      <c r="O812" s="78" t="str">
        <f>_xlfn.XLOOKUP(Tabla15[[#This Row],[CODIGO]],Tabla20[CODIGO],Tabla20[PERIODO])</f>
        <v>08-2023</v>
      </c>
      <c r="P812" s="41">
        <f>Tabla15[[#This Row],[sbruto]]-SUM(Tabla15[[#This Row],[ISR]:[AFP]])-Tabla15[[#This Row],[SNETO]]</f>
        <v>2068.5</v>
      </c>
      <c r="Q812" s="41">
        <f>_xlfn.XLOOKUP(Tabla15[[#This Row],[CODIGO]],Tabla20[CODIGO],Tabla20[ADP])</f>
        <v>0</v>
      </c>
      <c r="R812" s="61" t="str">
        <f>_xlfn.XLOOKUP(Tabla15[[#This Row],[cedula]],EMPXSEXO[NODOC],EMPXSEXO[GENERO])</f>
        <v>F</v>
      </c>
      <c r="S812" s="61" t="e">
        <f>_xlfn.XLOOKUP(Tabla15[[#This Row],[nomdepto2]],Tabla21[LUGAR],Tabla21[CODLUGAR])</f>
        <v>#REF!</v>
      </c>
      <c r="T812">
        <v>643</v>
      </c>
    </row>
    <row r="813" spans="1:20">
      <c r="A813" s="61" t="s">
        <v>2463</v>
      </c>
      <c r="B813" s="61" t="s">
        <v>2143</v>
      </c>
      <c r="C813" s="61" t="s">
        <v>2497</v>
      </c>
      <c r="D813" s="61" t="str">
        <f>Tabla15[[#This Row],[cedula]]&amp;Tabla15[[#This Row],[prog]]&amp;LEFT(Tabla15[[#This Row],[TIPO]],3)</f>
        <v>0310318988613FIJ</v>
      </c>
      <c r="E813" s="61" t="e">
        <f>_xlfn.XLOOKUP(Tabla15[[#This Row],[CODIGO]],#REF!,#REF!,_xlfn.XLOOKUP(Tabla15[[#This Row],[CODIGO]],Tabla20[CODIGO],Tabla20[nombre],"BUSCAR"))</f>
        <v>#REF!</v>
      </c>
      <c r="F813" s="61" t="e">
        <f>_xlfn.XLOOKUP(Tabla15[[#This Row],[CODIGO]],#REF!,#REF!,_xlfn.XLOOKUP(Tabla15[[#This Row],[CODIGO]],Tabla20[CODIGO],Tabla20[cargo],"BUSCAR"))</f>
        <v>#REF!</v>
      </c>
      <c r="G813" s="110" t="e">
        <f>_xlfn.XLOOKUP(Tabla15[[#This Row],[cedula]],#REF!,#REF!,"X")</f>
        <v>#REF!</v>
      </c>
      <c r="H813" s="61" t="str">
        <f>_xlfn.XLOOKUP(Tabla15[[#This Row],[ctapresup]],TBLTIPO[cta],TBLTIPO[Tipo Empleado])</f>
        <v>FIJO</v>
      </c>
      <c r="I813" s="92">
        <f>_xlfn.XLOOKUP(Tabla15[[#This Row],[cedula]],TCARRERA[CEDULA],TCARRERA[CATEGORIA DEL SERVIDOR],0)</f>
        <v>0</v>
      </c>
      <c r="J8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3" s="61" t="e">
        <f>IF(ISTEXT(Tabla15[[#This Row],[CARRERA]]),Tabla15[[#This Row],[CARRERA]],Tabla15[[#This Row],[STATUS_01]])</f>
        <v>#REF!</v>
      </c>
      <c r="L813" s="78">
        <f>_xlfn.XLOOKUP(Tabla15[[#This Row],[CODIGO]],Tabla20[CODIGO],Tabla20[sbruto])</f>
        <v>35000</v>
      </c>
      <c r="M813" s="81">
        <f>_xlfn.XLOOKUP(Tabla15[[#This Row],[CODIGO]],Tabla20[CODIGO],Tabla20[Otros Descuentos])</f>
        <v>1602.45</v>
      </c>
      <c r="N813" s="78">
        <f>_xlfn.XLOOKUP(Tabla15[[#This Row],[CODIGO]],Tabla20[CODIGO],Tabla20[sneto])</f>
        <v>31329.05</v>
      </c>
      <c r="O813" s="78" t="str">
        <f>_xlfn.XLOOKUP(Tabla15[[#This Row],[CODIGO]],Tabla20[CODIGO],Tabla20[PERIODO])</f>
        <v>08-2023</v>
      </c>
      <c r="P813" s="41">
        <f>Tabla15[[#This Row],[sbruto]]-SUM(Tabla15[[#This Row],[ISR]:[AFP]])-Tabla15[[#This Row],[SNETO]]</f>
        <v>2068.5</v>
      </c>
      <c r="Q813" s="41">
        <f>_xlfn.XLOOKUP(Tabla15[[#This Row],[CODIGO]],Tabla20[CODIGO],Tabla20[ADP])</f>
        <v>0</v>
      </c>
      <c r="R813" s="61" t="str">
        <f>_xlfn.XLOOKUP(Tabla15[[#This Row],[cedula]],EMPXSEXO[NODOC],EMPXSEXO[GENERO])</f>
        <v>F</v>
      </c>
      <c r="S813" s="61" t="e">
        <f>_xlfn.XLOOKUP(Tabla15[[#This Row],[nomdepto2]],Tabla21[LUGAR],Tabla21[CODLUGAR])</f>
        <v>#REF!</v>
      </c>
      <c r="T813">
        <v>712</v>
      </c>
    </row>
    <row r="814" spans="1:20">
      <c r="A814" s="61" t="s">
        <v>2463</v>
      </c>
      <c r="B814" s="61" t="s">
        <v>3571</v>
      </c>
      <c r="C814" s="61" t="s">
        <v>2497</v>
      </c>
      <c r="D814" s="61" t="str">
        <f>Tabla15[[#This Row],[cedula]]&amp;Tabla15[[#This Row],[prog]]&amp;LEFT(Tabla15[[#This Row],[TIPO]],3)</f>
        <v>0310502476813FIJ</v>
      </c>
      <c r="E814" s="61" t="e">
        <f>_xlfn.XLOOKUP(Tabla15[[#This Row],[CODIGO]],#REF!,#REF!,_xlfn.XLOOKUP(Tabla15[[#This Row],[CODIGO]],Tabla20[CODIGO],Tabla20[nombre],"BUSCAR"))</f>
        <v>#REF!</v>
      </c>
      <c r="F814" s="61" t="e">
        <f>_xlfn.XLOOKUP(Tabla15[[#This Row],[CODIGO]],#REF!,#REF!,_xlfn.XLOOKUP(Tabla15[[#This Row],[CODIGO]],Tabla20[CODIGO],Tabla20[cargo],"BUSCAR"))</f>
        <v>#REF!</v>
      </c>
      <c r="G814" s="110" t="e">
        <f>_xlfn.XLOOKUP(Tabla15[[#This Row],[cedula]],#REF!,#REF!,"X")</f>
        <v>#REF!</v>
      </c>
      <c r="H814" s="61" t="str">
        <f>_xlfn.XLOOKUP(Tabla15[[#This Row],[ctapresup]],TBLTIPO[cta],TBLTIPO[Tipo Empleado])</f>
        <v>FIJO</v>
      </c>
      <c r="I814" s="92">
        <f>_xlfn.XLOOKUP(Tabla15[[#This Row],[cedula]],TCARRERA[CEDULA],TCARRERA[CATEGORIA DEL SERVIDOR],0)</f>
        <v>0</v>
      </c>
      <c r="J8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4" s="61" t="e">
        <f>IF(ISTEXT(Tabla15[[#This Row],[CARRERA]]),Tabla15[[#This Row],[CARRERA]],Tabla15[[#This Row],[STATUS_01]])</f>
        <v>#REF!</v>
      </c>
      <c r="L814" s="78">
        <f>_xlfn.XLOOKUP(Tabla15[[#This Row],[CODIGO]],Tabla20[CODIGO],Tabla20[sbruto])</f>
        <v>35000</v>
      </c>
      <c r="M814" s="82">
        <f>_xlfn.XLOOKUP(Tabla15[[#This Row],[CODIGO]],Tabla20[CODIGO],Tabla20[Otros Descuentos])</f>
        <v>25</v>
      </c>
      <c r="N814" s="78">
        <f>_xlfn.XLOOKUP(Tabla15[[#This Row],[CODIGO]],Tabla20[CODIGO],Tabla20[sneto])</f>
        <v>32906.5</v>
      </c>
      <c r="O814" s="78" t="str">
        <f>_xlfn.XLOOKUP(Tabla15[[#This Row],[CODIGO]],Tabla20[CODIGO],Tabla20[PERIODO])</f>
        <v>08-2023</v>
      </c>
      <c r="P814" s="41">
        <f>Tabla15[[#This Row],[sbruto]]-SUM(Tabla15[[#This Row],[ISR]:[AFP]])-Tabla15[[#This Row],[SNETO]]</f>
        <v>2068.5</v>
      </c>
      <c r="Q814" s="41">
        <f>_xlfn.XLOOKUP(Tabla15[[#This Row],[CODIGO]],Tabla20[CODIGO],Tabla20[ADP])</f>
        <v>0</v>
      </c>
      <c r="R814" s="61" t="str">
        <f>_xlfn.XLOOKUP(Tabla15[[#This Row],[cedula]],EMPXSEXO[NODOC],EMPXSEXO[GENERO])</f>
        <v>F</v>
      </c>
      <c r="S814" s="61" t="e">
        <f>_xlfn.XLOOKUP(Tabla15[[#This Row],[nomdepto2]],Tabla21[LUGAR],Tabla21[CODLUGAR])</f>
        <v>#REF!</v>
      </c>
      <c r="T814">
        <v>733</v>
      </c>
    </row>
    <row r="815" spans="1:20" hidden="1">
      <c r="A815" s="61" t="s">
        <v>2462</v>
      </c>
      <c r="B815" s="61" t="s">
        <v>2801</v>
      </c>
      <c r="C815" s="61" t="s">
        <v>2493</v>
      </c>
      <c r="D815" s="61" t="str">
        <f>Tabla15[[#This Row],[cedula]]&amp;Tabla15[[#This Row],[prog]]&amp;LEFT(Tabla15[[#This Row],[TIPO]],3)</f>
        <v>0310103009001TEM</v>
      </c>
      <c r="E815" s="61" t="e">
        <f>_xlfn.XLOOKUP(Tabla15[[#This Row],[CODIGO]],#REF!,#REF!,_xlfn.XLOOKUP(Tabla15[[#This Row],[CODIGO]],Tabla20[CODIGO],Tabla20[nombre],"BUSCAR"))</f>
        <v>#REF!</v>
      </c>
      <c r="F815" s="61" t="e">
        <f>_xlfn.XLOOKUP(Tabla15[[#This Row],[CODIGO]],#REF!,#REF!,_xlfn.XLOOKUP(Tabla15[[#This Row],[CODIGO]],Tabla20[CODIGO],Tabla20[cargo],"BUSCAR"))</f>
        <v>#REF!</v>
      </c>
      <c r="G815" s="110" t="e">
        <f>_xlfn.XLOOKUP(Tabla15[[#This Row],[cedula]],#REF!,#REF!,"X")</f>
        <v>#REF!</v>
      </c>
      <c r="H815" s="61" t="str">
        <f>_xlfn.XLOOKUP(Tabla15[[#This Row],[ctapresup]],TBLTIPO[cta],TBLTIPO[Tipo Empleado])</f>
        <v>TEMPORALES</v>
      </c>
      <c r="I815" s="92">
        <f>_xlfn.XLOOKUP(Tabla15[[#This Row],[cedula]],TCARRERA[CEDULA],TCARRERA[CATEGORIA DEL SERVIDOR],0)</f>
        <v>0</v>
      </c>
      <c r="J8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5" s="61" t="e">
        <f>IF(ISTEXT(Tabla15[[#This Row],[CARRERA]]),Tabla15[[#This Row],[CARRERA]],Tabla15[[#This Row],[STATUS_01]])</f>
        <v>#REF!</v>
      </c>
      <c r="L815" s="78">
        <f>_xlfn.XLOOKUP(Tabla15[[#This Row],[CODIGO]],Tabla20[CODIGO],Tabla20[sbruto])</f>
        <v>30000</v>
      </c>
      <c r="M815" s="78">
        <f>_xlfn.XLOOKUP(Tabla15[[#This Row],[CODIGO]],Tabla20[CODIGO],Tabla20[Otros Descuentos])</f>
        <v>25</v>
      </c>
      <c r="N815" s="78">
        <f>_xlfn.XLOOKUP(Tabla15[[#This Row],[CODIGO]],Tabla20[CODIGO],Tabla20[sneto])</f>
        <v>28202</v>
      </c>
      <c r="O815" s="78" t="str">
        <f>_xlfn.XLOOKUP(Tabla15[[#This Row],[CODIGO]],Tabla20[CODIGO],Tabla20[PERIODO])</f>
        <v>08-2023</v>
      </c>
      <c r="P815" s="41">
        <f>Tabla15[[#This Row],[sbruto]]-SUM(Tabla15[[#This Row],[ISR]:[AFP]])-Tabla15[[#This Row],[SNETO]]</f>
        <v>1773</v>
      </c>
      <c r="Q815" s="41">
        <f>_xlfn.XLOOKUP(Tabla15[[#This Row],[CODIGO]],Tabla20[CODIGO],Tabla20[ADP])</f>
        <v>0</v>
      </c>
      <c r="R815" s="61" t="str">
        <f>_xlfn.XLOOKUP(Tabla15[[#This Row],[cedula]],EMPXSEXO[NODOC],EMPXSEXO[GENERO])</f>
        <v>F</v>
      </c>
      <c r="S815" s="61" t="e">
        <f>_xlfn.XLOOKUP(Tabla15[[#This Row],[nomdepto2]],Tabla21[LUGAR],Tabla21[CODLUGAR])</f>
        <v>#REF!</v>
      </c>
      <c r="T815">
        <v>919</v>
      </c>
    </row>
    <row r="816" spans="1:20" hidden="1">
      <c r="A816" s="61" t="s">
        <v>2462</v>
      </c>
      <c r="B816" s="61" t="s">
        <v>2911</v>
      </c>
      <c r="C816" s="61" t="s">
        <v>2493</v>
      </c>
      <c r="D816" s="61" t="str">
        <f>Tabla15[[#This Row],[cedula]]&amp;Tabla15[[#This Row],[prog]]&amp;LEFT(Tabla15[[#This Row],[TIPO]],3)</f>
        <v>0310491539601TEM</v>
      </c>
      <c r="E816" s="61" t="e">
        <f>_xlfn.XLOOKUP(Tabla15[[#This Row],[CODIGO]],#REF!,#REF!,_xlfn.XLOOKUP(Tabla15[[#This Row],[CODIGO]],Tabla20[CODIGO],Tabla20[nombre],"BUSCAR"))</f>
        <v>#REF!</v>
      </c>
      <c r="F816" s="61" t="e">
        <f>_xlfn.XLOOKUP(Tabla15[[#This Row],[CODIGO]],#REF!,#REF!,_xlfn.XLOOKUP(Tabla15[[#This Row],[CODIGO]],Tabla20[CODIGO],Tabla20[cargo],"BUSCAR"))</f>
        <v>#REF!</v>
      </c>
      <c r="G816" s="110" t="e">
        <f>_xlfn.XLOOKUP(Tabla15[[#This Row],[cedula]],#REF!,#REF!,"X")</f>
        <v>#REF!</v>
      </c>
      <c r="H816" s="61" t="str">
        <f>_xlfn.XLOOKUP(Tabla15[[#This Row],[ctapresup]],TBLTIPO[cta],TBLTIPO[Tipo Empleado])</f>
        <v>TEMPORALES</v>
      </c>
      <c r="I816" s="92">
        <f>_xlfn.XLOOKUP(Tabla15[[#This Row],[cedula]],TCARRERA[CEDULA],TCARRERA[CATEGORIA DEL SERVIDOR],0)</f>
        <v>0</v>
      </c>
      <c r="J8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6" s="61" t="e">
        <f>IF(ISTEXT(Tabla15[[#This Row],[CARRERA]]),Tabla15[[#This Row],[CARRERA]],Tabla15[[#This Row],[STATUS_01]])</f>
        <v>#REF!</v>
      </c>
      <c r="L816" s="78">
        <f>_xlfn.XLOOKUP(Tabla15[[#This Row],[CODIGO]],Tabla20[CODIGO],Tabla20[sbruto])</f>
        <v>30000</v>
      </c>
      <c r="M816" s="81">
        <f>_xlfn.XLOOKUP(Tabla15[[#This Row],[CODIGO]],Tabla20[CODIGO],Tabla20[Otros Descuentos])</f>
        <v>25</v>
      </c>
      <c r="N816" s="78">
        <f>_xlfn.XLOOKUP(Tabla15[[#This Row],[CODIGO]],Tabla20[CODIGO],Tabla20[sneto])</f>
        <v>28202</v>
      </c>
      <c r="O816" s="78" t="str">
        <f>_xlfn.XLOOKUP(Tabla15[[#This Row],[CODIGO]],Tabla20[CODIGO],Tabla20[PERIODO])</f>
        <v>08-2023</v>
      </c>
      <c r="P816" s="41">
        <f>Tabla15[[#This Row],[sbruto]]-SUM(Tabla15[[#This Row],[ISR]:[AFP]])-Tabla15[[#This Row],[SNETO]]</f>
        <v>1773</v>
      </c>
      <c r="Q816" s="41">
        <f>_xlfn.XLOOKUP(Tabla15[[#This Row],[CODIGO]],Tabla20[CODIGO],Tabla20[ADP])</f>
        <v>0</v>
      </c>
      <c r="R816" s="61" t="str">
        <f>_xlfn.XLOOKUP(Tabla15[[#This Row],[cedula]],EMPXSEXO[NODOC],EMPXSEXO[GENERO])</f>
        <v>M</v>
      </c>
      <c r="S816" s="61" t="e">
        <f>_xlfn.XLOOKUP(Tabla15[[#This Row],[nomdepto2]],Tabla21[LUGAR],Tabla21[CODLUGAR])</f>
        <v>#REF!</v>
      </c>
      <c r="T816">
        <v>1028</v>
      </c>
    </row>
    <row r="817" spans="1:20">
      <c r="A817" s="61" t="s">
        <v>2463</v>
      </c>
      <c r="B817" s="61" t="s">
        <v>2056</v>
      </c>
      <c r="C817" s="61" t="s">
        <v>2497</v>
      </c>
      <c r="D817" s="61" t="str">
        <f>Tabla15[[#This Row],[cedula]]&amp;Tabla15[[#This Row],[prog]]&amp;LEFT(Tabla15[[#This Row],[TIPO]],3)</f>
        <v>0310003574413FIJ</v>
      </c>
      <c r="E817" s="61" t="e">
        <f>_xlfn.XLOOKUP(Tabla15[[#This Row],[CODIGO]],#REF!,#REF!,_xlfn.XLOOKUP(Tabla15[[#This Row],[CODIGO]],Tabla20[CODIGO],Tabla20[nombre],"BUSCAR"))</f>
        <v>#REF!</v>
      </c>
      <c r="F817" s="61" t="e">
        <f>_xlfn.XLOOKUP(Tabla15[[#This Row],[CODIGO]],#REF!,#REF!,_xlfn.XLOOKUP(Tabla15[[#This Row],[CODIGO]],Tabla20[CODIGO],Tabla20[cargo],"BUSCAR"))</f>
        <v>#REF!</v>
      </c>
      <c r="G817" s="110" t="e">
        <f>_xlfn.XLOOKUP(Tabla15[[#This Row],[cedula]],#REF!,#REF!,"X")</f>
        <v>#REF!</v>
      </c>
      <c r="H817" s="61" t="str">
        <f>_xlfn.XLOOKUP(Tabla15[[#This Row],[ctapresup]],TBLTIPO[cta],TBLTIPO[Tipo Empleado])</f>
        <v>FIJO</v>
      </c>
      <c r="I817" s="92">
        <f>_xlfn.XLOOKUP(Tabla15[[#This Row],[cedula]],TCARRERA[CEDULA],TCARRERA[CATEGORIA DEL SERVIDOR],0)</f>
        <v>0</v>
      </c>
      <c r="J8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7" s="61" t="e">
        <f>IF(ISTEXT(Tabla15[[#This Row],[CARRERA]]),Tabla15[[#This Row],[CARRERA]],Tabla15[[#This Row],[STATUS_01]])</f>
        <v>#REF!</v>
      </c>
      <c r="L817" s="78">
        <f>_xlfn.XLOOKUP(Tabla15[[#This Row],[CODIGO]],Tabla20[CODIGO],Tabla20[sbruto])</f>
        <v>30000</v>
      </c>
      <c r="M817" s="82">
        <f>_xlfn.XLOOKUP(Tabla15[[#This Row],[CODIGO]],Tabla20[CODIGO],Tabla20[Otros Descuentos])</f>
        <v>325</v>
      </c>
      <c r="N817" s="78">
        <f>_xlfn.XLOOKUP(Tabla15[[#This Row],[CODIGO]],Tabla20[CODIGO],Tabla20[sneto])</f>
        <v>27902</v>
      </c>
      <c r="O817" s="78" t="str">
        <f>_xlfn.XLOOKUP(Tabla15[[#This Row],[CODIGO]],Tabla20[CODIGO],Tabla20[PERIODO])</f>
        <v>08-2023</v>
      </c>
      <c r="P817" s="41">
        <f>Tabla15[[#This Row],[sbruto]]-SUM(Tabla15[[#This Row],[ISR]:[AFP]])-Tabla15[[#This Row],[SNETO]]</f>
        <v>1773</v>
      </c>
      <c r="Q817" s="41">
        <f>_xlfn.XLOOKUP(Tabla15[[#This Row],[CODIGO]],Tabla20[CODIGO],Tabla20[ADP])</f>
        <v>0</v>
      </c>
      <c r="R817" s="61" t="str">
        <f>_xlfn.XLOOKUP(Tabla15[[#This Row],[cedula]],EMPXSEXO[NODOC],EMPXSEXO[GENERO])</f>
        <v>M</v>
      </c>
      <c r="S817" s="61" t="e">
        <f>_xlfn.XLOOKUP(Tabla15[[#This Row],[nomdepto2]],Tabla21[LUGAR],Tabla21[CODLUGAR])</f>
        <v>#REF!</v>
      </c>
      <c r="T817">
        <v>587</v>
      </c>
    </row>
    <row r="818" spans="1:20">
      <c r="A818" s="61" t="s">
        <v>2463</v>
      </c>
      <c r="B818" s="61" t="s">
        <v>2115</v>
      </c>
      <c r="C818" s="61" t="s">
        <v>2497</v>
      </c>
      <c r="D818" s="61" t="str">
        <f>Tabla15[[#This Row],[cedula]]&amp;Tabla15[[#This Row],[prog]]&amp;LEFT(Tabla15[[#This Row],[TIPO]],3)</f>
        <v>0310275107413FIJ</v>
      </c>
      <c r="E818" s="61" t="e">
        <f>_xlfn.XLOOKUP(Tabla15[[#This Row],[CODIGO]],#REF!,#REF!,_xlfn.XLOOKUP(Tabla15[[#This Row],[CODIGO]],Tabla20[CODIGO],Tabla20[nombre],"BUSCAR"))</f>
        <v>#REF!</v>
      </c>
      <c r="F818" s="61" t="e">
        <f>_xlfn.XLOOKUP(Tabla15[[#This Row],[CODIGO]],#REF!,#REF!,_xlfn.XLOOKUP(Tabla15[[#This Row],[CODIGO]],Tabla20[CODIGO],Tabla20[cargo],"BUSCAR"))</f>
        <v>#REF!</v>
      </c>
      <c r="G818" s="110" t="e">
        <f>_xlfn.XLOOKUP(Tabla15[[#This Row],[cedula]],#REF!,#REF!,"X")</f>
        <v>#REF!</v>
      </c>
      <c r="H818" s="61" t="str">
        <f>_xlfn.XLOOKUP(Tabla15[[#This Row],[ctapresup]],TBLTIPO[cta],TBLTIPO[Tipo Empleado])</f>
        <v>FIJO</v>
      </c>
      <c r="I818" s="92">
        <f>_xlfn.XLOOKUP(Tabla15[[#This Row],[cedula]],TCARRERA[CEDULA],TCARRERA[CATEGORIA DEL SERVIDOR],0)</f>
        <v>0</v>
      </c>
      <c r="J8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8" s="61" t="e">
        <f>IF(ISTEXT(Tabla15[[#This Row],[CARRERA]]),Tabla15[[#This Row],[CARRERA]],Tabla15[[#This Row],[STATUS_01]])</f>
        <v>#REF!</v>
      </c>
      <c r="L818" s="41">
        <f>_xlfn.XLOOKUP(Tabla15[[#This Row],[CODIGO]],Tabla20[CODIGO],Tabla20[sbruto])</f>
        <v>30000</v>
      </c>
      <c r="M818" s="41">
        <f>_xlfn.XLOOKUP(Tabla15[[#This Row],[CODIGO]],Tabla20[CODIGO],Tabla20[Otros Descuentos])</f>
        <v>1025</v>
      </c>
      <c r="N818" s="62">
        <f>_xlfn.XLOOKUP(Tabla15[[#This Row],[CODIGO]],Tabla20[CODIGO],Tabla20[sneto])</f>
        <v>27202</v>
      </c>
      <c r="O818" s="62" t="str">
        <f>_xlfn.XLOOKUP(Tabla15[[#This Row],[CODIGO]],Tabla20[CODIGO],Tabla20[PERIODO])</f>
        <v>08-2023</v>
      </c>
      <c r="P818" s="41">
        <f>Tabla15[[#This Row],[sbruto]]-SUM(Tabla15[[#This Row],[ISR]:[AFP]])-Tabla15[[#This Row],[SNETO]]</f>
        <v>1773</v>
      </c>
      <c r="Q818" s="41">
        <f>_xlfn.XLOOKUP(Tabla15[[#This Row],[CODIGO]],Tabla20[CODIGO],Tabla20[ADP])</f>
        <v>0</v>
      </c>
      <c r="R818" s="61" t="str">
        <f>_xlfn.XLOOKUP(Tabla15[[#This Row],[cedula]],EMPXSEXO[NODOC],EMPXSEXO[GENERO])</f>
        <v>M</v>
      </c>
      <c r="S818" s="61" t="e">
        <f>_xlfn.XLOOKUP(Tabla15[[#This Row],[nomdepto2]],Tabla21[LUGAR],Tabla21[CODLUGAR])</f>
        <v>#REF!</v>
      </c>
      <c r="T818">
        <v>675</v>
      </c>
    </row>
    <row r="819" spans="1:20">
      <c r="A819" s="61" t="s">
        <v>2463</v>
      </c>
      <c r="B819" s="61" t="s">
        <v>3652</v>
      </c>
      <c r="C819" s="61" t="s">
        <v>2497</v>
      </c>
      <c r="D819" s="61" t="str">
        <f>Tabla15[[#This Row],[cedula]]&amp;Tabla15[[#This Row],[prog]]&amp;LEFT(Tabla15[[#This Row],[TIPO]],3)</f>
        <v>4024160350113FIJ</v>
      </c>
      <c r="E819" s="61" t="e">
        <f>_xlfn.XLOOKUP(Tabla15[[#This Row],[CODIGO]],#REF!,#REF!,_xlfn.XLOOKUP(Tabla15[[#This Row],[CODIGO]],Tabla20[CODIGO],Tabla20[nombre],"BUSCAR"))</f>
        <v>#REF!</v>
      </c>
      <c r="F819" s="61" t="e">
        <f>_xlfn.XLOOKUP(Tabla15[[#This Row],[CODIGO]],#REF!,#REF!,_xlfn.XLOOKUP(Tabla15[[#This Row],[CODIGO]],Tabla20[CODIGO],Tabla20[cargo],"BUSCAR"))</f>
        <v>#REF!</v>
      </c>
      <c r="G819" s="110" t="e">
        <f>_xlfn.XLOOKUP(Tabla15[[#This Row],[cedula]],#REF!,#REF!,"X")</f>
        <v>#REF!</v>
      </c>
      <c r="H819" s="61" t="str">
        <f>_xlfn.XLOOKUP(Tabla15[[#This Row],[ctapresup]],TBLTIPO[cta],TBLTIPO[Tipo Empleado])</f>
        <v>FIJO</v>
      </c>
      <c r="I819" s="92">
        <f>_xlfn.XLOOKUP(Tabla15[[#This Row],[cedula]],TCARRERA[CEDULA],TCARRERA[CATEGORIA DEL SERVIDOR],0)</f>
        <v>0</v>
      </c>
      <c r="J81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19" s="61" t="e">
        <f>IF(ISTEXT(Tabla15[[#This Row],[CARRERA]]),Tabla15[[#This Row],[CARRERA]],Tabla15[[#This Row],[STATUS_01]])</f>
        <v>#REF!</v>
      </c>
      <c r="L819" s="78">
        <f>_xlfn.XLOOKUP(Tabla15[[#This Row],[CODIGO]],Tabla20[CODIGO],Tabla20[sbruto])</f>
        <v>30000</v>
      </c>
      <c r="M819" s="82">
        <f>_xlfn.XLOOKUP(Tabla15[[#This Row],[CODIGO]],Tabla20[CODIGO],Tabla20[Otros Descuentos])</f>
        <v>25</v>
      </c>
      <c r="N819" s="78">
        <f>_xlfn.XLOOKUP(Tabla15[[#This Row],[CODIGO]],Tabla20[CODIGO],Tabla20[sneto])</f>
        <v>28202</v>
      </c>
      <c r="O819" s="78" t="str">
        <f>_xlfn.XLOOKUP(Tabla15[[#This Row],[CODIGO]],Tabla20[CODIGO],Tabla20[PERIODO])</f>
        <v>08-2023</v>
      </c>
      <c r="P819" s="41">
        <f>Tabla15[[#This Row],[sbruto]]-SUM(Tabla15[[#This Row],[ISR]:[AFP]])-Tabla15[[#This Row],[SNETO]]</f>
        <v>1773</v>
      </c>
      <c r="Q819" s="41">
        <f>_xlfn.XLOOKUP(Tabla15[[#This Row],[CODIGO]],Tabla20[CODIGO],Tabla20[ADP])</f>
        <v>0</v>
      </c>
      <c r="R819" s="61" t="str">
        <f>_xlfn.XLOOKUP(Tabla15[[#This Row],[cedula]],EMPXSEXO[NODOC],EMPXSEXO[GENERO])</f>
        <v>F</v>
      </c>
      <c r="S819" s="61" t="e">
        <f>_xlfn.XLOOKUP(Tabla15[[#This Row],[nomdepto2]],Tabla21[LUGAR],Tabla21[CODLUGAR])</f>
        <v>#REF!</v>
      </c>
      <c r="T819">
        <v>788</v>
      </c>
    </row>
    <row r="820" spans="1:20">
      <c r="A820" s="61" t="s">
        <v>2463</v>
      </c>
      <c r="B820" s="61" t="s">
        <v>2098</v>
      </c>
      <c r="C820" s="61" t="s">
        <v>2497</v>
      </c>
      <c r="D820" s="61" t="str">
        <f>Tabla15[[#This Row],[cedula]]&amp;Tabla15[[#This Row],[prog]]&amp;LEFT(Tabla15[[#This Row],[TIPO]],3)</f>
        <v>0310452118613FIJ</v>
      </c>
      <c r="E820" s="61" t="e">
        <f>_xlfn.XLOOKUP(Tabla15[[#This Row],[CODIGO]],#REF!,#REF!,_xlfn.XLOOKUP(Tabla15[[#This Row],[CODIGO]],Tabla20[CODIGO],Tabla20[nombre],"BUSCAR"))</f>
        <v>#REF!</v>
      </c>
      <c r="F820" s="61" t="e">
        <f>_xlfn.XLOOKUP(Tabla15[[#This Row],[CODIGO]],#REF!,#REF!,_xlfn.XLOOKUP(Tabla15[[#This Row],[CODIGO]],Tabla20[CODIGO],Tabla20[cargo],"BUSCAR"))</f>
        <v>#REF!</v>
      </c>
      <c r="G820" s="110" t="e">
        <f>_xlfn.XLOOKUP(Tabla15[[#This Row],[cedula]],#REF!,#REF!,"X")</f>
        <v>#REF!</v>
      </c>
      <c r="H820" s="61" t="str">
        <f>_xlfn.XLOOKUP(Tabla15[[#This Row],[ctapresup]],TBLTIPO[cta],TBLTIPO[Tipo Empleado])</f>
        <v>FIJO</v>
      </c>
      <c r="I820" s="92">
        <f>_xlfn.XLOOKUP(Tabla15[[#This Row],[cedula]],TCARRERA[CEDULA],TCARRERA[CATEGORIA DEL SERVIDOR],0)</f>
        <v>0</v>
      </c>
      <c r="J8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0" s="61" t="e">
        <f>IF(ISTEXT(Tabla15[[#This Row],[CARRERA]]),Tabla15[[#This Row],[CARRERA]],Tabla15[[#This Row],[STATUS_01]])</f>
        <v>#REF!</v>
      </c>
      <c r="L820" s="78">
        <f>_xlfn.XLOOKUP(Tabla15[[#This Row],[CODIGO]],Tabla20[CODIGO],Tabla20[sbruto])</f>
        <v>25000</v>
      </c>
      <c r="M820" s="82">
        <f>_xlfn.XLOOKUP(Tabla15[[#This Row],[CODIGO]],Tabla20[CODIGO],Tabla20[Otros Descuentos])</f>
        <v>25</v>
      </c>
      <c r="N820" s="78">
        <f>_xlfn.XLOOKUP(Tabla15[[#This Row],[CODIGO]],Tabla20[CODIGO],Tabla20[sneto])</f>
        <v>23497.5</v>
      </c>
      <c r="O820" s="78" t="str">
        <f>_xlfn.XLOOKUP(Tabla15[[#This Row],[CODIGO]],Tabla20[CODIGO],Tabla20[PERIODO])</f>
        <v>08-2023</v>
      </c>
      <c r="P820" s="41">
        <f>Tabla15[[#This Row],[sbruto]]-SUM(Tabla15[[#This Row],[ISR]:[AFP]])-Tabla15[[#This Row],[SNETO]]</f>
        <v>1477.5</v>
      </c>
      <c r="Q820" s="41">
        <f>_xlfn.XLOOKUP(Tabla15[[#This Row],[CODIGO]],Tabla20[CODIGO],Tabla20[ADP])</f>
        <v>0</v>
      </c>
      <c r="R820" s="61" t="str">
        <f>_xlfn.XLOOKUP(Tabla15[[#This Row],[cedula]],EMPXSEXO[NODOC],EMPXSEXO[GENERO])</f>
        <v>M</v>
      </c>
      <c r="S820" s="61" t="e">
        <f>_xlfn.XLOOKUP(Tabla15[[#This Row],[nomdepto2]],Tabla21[LUGAR],Tabla21[CODLUGAR])</f>
        <v>#REF!</v>
      </c>
      <c r="T820">
        <v>648</v>
      </c>
    </row>
    <row r="821" spans="1:20">
      <c r="A821" s="61" t="s">
        <v>2463</v>
      </c>
      <c r="B821" s="61" t="s">
        <v>3369</v>
      </c>
      <c r="C821" s="61" t="s">
        <v>2497</v>
      </c>
      <c r="D821" s="61" t="str">
        <f>Tabla15[[#This Row],[cedula]]&amp;Tabla15[[#This Row],[prog]]&amp;LEFT(Tabla15[[#This Row],[TIPO]],3)</f>
        <v>4021400078413FIJ</v>
      </c>
      <c r="E821" s="61" t="e">
        <f>_xlfn.XLOOKUP(Tabla15[[#This Row],[CODIGO]],#REF!,#REF!,_xlfn.XLOOKUP(Tabla15[[#This Row],[CODIGO]],Tabla20[CODIGO],Tabla20[nombre],"BUSCAR"))</f>
        <v>#REF!</v>
      </c>
      <c r="F821" s="61" t="e">
        <f>_xlfn.XLOOKUP(Tabla15[[#This Row],[CODIGO]],#REF!,#REF!,_xlfn.XLOOKUP(Tabla15[[#This Row],[CODIGO]],Tabla20[CODIGO],Tabla20[cargo],"BUSCAR"))</f>
        <v>#REF!</v>
      </c>
      <c r="G821" s="110" t="e">
        <f>_xlfn.XLOOKUP(Tabla15[[#This Row],[cedula]],#REF!,#REF!,"X")</f>
        <v>#REF!</v>
      </c>
      <c r="H821" s="61" t="str">
        <f>_xlfn.XLOOKUP(Tabla15[[#This Row],[ctapresup]],TBLTIPO[cta],TBLTIPO[Tipo Empleado])</f>
        <v>FIJO</v>
      </c>
      <c r="I821" s="92">
        <f>_xlfn.XLOOKUP(Tabla15[[#This Row],[cedula]],TCARRERA[CEDULA],TCARRERA[CATEGORIA DEL SERVIDOR],0)</f>
        <v>0</v>
      </c>
      <c r="J82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1" s="61" t="e">
        <f>IF(ISTEXT(Tabla15[[#This Row],[CARRERA]]),Tabla15[[#This Row],[CARRERA]],Tabla15[[#This Row],[STATUS_01]])</f>
        <v>#REF!</v>
      </c>
      <c r="L821" s="78">
        <f>_xlfn.XLOOKUP(Tabla15[[#This Row],[CODIGO]],Tabla20[CODIGO],Tabla20[sbruto])</f>
        <v>25000</v>
      </c>
      <c r="M821" s="82">
        <f>_xlfn.XLOOKUP(Tabla15[[#This Row],[CODIGO]],Tabla20[CODIGO],Tabla20[Otros Descuentos])</f>
        <v>25</v>
      </c>
      <c r="N821" s="81">
        <f>_xlfn.XLOOKUP(Tabla15[[#This Row],[CODIGO]],Tabla20[CODIGO],Tabla20[sneto])</f>
        <v>23497.5</v>
      </c>
      <c r="O821" s="81" t="str">
        <f>_xlfn.XLOOKUP(Tabla15[[#This Row],[CODIGO]],Tabla20[CODIGO],Tabla20[PERIODO])</f>
        <v>08-2023</v>
      </c>
      <c r="P821" s="41">
        <f>Tabla15[[#This Row],[sbruto]]-SUM(Tabla15[[#This Row],[ISR]:[AFP]])-Tabla15[[#This Row],[SNETO]]</f>
        <v>1477.5</v>
      </c>
      <c r="Q821" s="41">
        <f>_xlfn.XLOOKUP(Tabla15[[#This Row],[CODIGO]],Tabla20[CODIGO],Tabla20[ADP])</f>
        <v>0</v>
      </c>
      <c r="R821" s="61" t="str">
        <f>_xlfn.XLOOKUP(Tabla15[[#This Row],[cedula]],EMPXSEXO[NODOC],EMPXSEXO[GENERO])</f>
        <v>M</v>
      </c>
      <c r="S821" s="61" t="e">
        <f>_xlfn.XLOOKUP(Tabla15[[#This Row],[nomdepto2]],Tabla21[LUGAR],Tabla21[CODLUGAR])</f>
        <v>#REF!</v>
      </c>
      <c r="T821">
        <v>656</v>
      </c>
    </row>
    <row r="822" spans="1:20">
      <c r="A822" s="61" t="s">
        <v>2463</v>
      </c>
      <c r="B822" s="61" t="s">
        <v>3569</v>
      </c>
      <c r="C822" s="61" t="s">
        <v>2497</v>
      </c>
      <c r="D822" s="61" t="str">
        <f>Tabla15[[#This Row],[cedula]]&amp;Tabla15[[#This Row],[prog]]&amp;LEFT(Tabla15[[#This Row],[TIPO]],3)</f>
        <v>0950012681913FIJ</v>
      </c>
      <c r="E822" s="61" t="e">
        <f>_xlfn.XLOOKUP(Tabla15[[#This Row],[CODIGO]],#REF!,#REF!,_xlfn.XLOOKUP(Tabla15[[#This Row],[CODIGO]],Tabla20[CODIGO],Tabla20[nombre],"BUSCAR"))</f>
        <v>#REF!</v>
      </c>
      <c r="F822" s="61" t="e">
        <f>_xlfn.XLOOKUP(Tabla15[[#This Row],[CODIGO]],#REF!,#REF!,_xlfn.XLOOKUP(Tabla15[[#This Row],[CODIGO]],Tabla20[CODIGO],Tabla20[cargo],"BUSCAR"))</f>
        <v>#REF!</v>
      </c>
      <c r="G822" s="110" t="e">
        <f>_xlfn.XLOOKUP(Tabla15[[#This Row],[cedula]],#REF!,#REF!,"X")</f>
        <v>#REF!</v>
      </c>
      <c r="H822" s="61" t="str">
        <f>_xlfn.XLOOKUP(Tabla15[[#This Row],[ctapresup]],TBLTIPO[cta],TBLTIPO[Tipo Empleado])</f>
        <v>FIJO</v>
      </c>
      <c r="I822" s="92">
        <f>_xlfn.XLOOKUP(Tabla15[[#This Row],[cedula]],TCARRERA[CEDULA],TCARRERA[CATEGORIA DEL SERVIDOR],0)</f>
        <v>0</v>
      </c>
      <c r="J82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2" s="61" t="e">
        <f>IF(ISTEXT(Tabla15[[#This Row],[CARRERA]]),Tabla15[[#This Row],[CARRERA]],Tabla15[[#This Row],[STATUS_01]])</f>
        <v>#REF!</v>
      </c>
      <c r="L822" s="78">
        <f>_xlfn.XLOOKUP(Tabla15[[#This Row],[CODIGO]],Tabla20[CODIGO],Tabla20[sbruto])</f>
        <v>25000</v>
      </c>
      <c r="M822" s="82">
        <f>_xlfn.XLOOKUP(Tabla15[[#This Row],[CODIGO]],Tabla20[CODIGO],Tabla20[Otros Descuentos])</f>
        <v>25</v>
      </c>
      <c r="N822" s="78">
        <f>_xlfn.XLOOKUP(Tabla15[[#This Row],[CODIGO]],Tabla20[CODIGO],Tabla20[sneto])</f>
        <v>23497.5</v>
      </c>
      <c r="O822" s="78" t="str">
        <f>_xlfn.XLOOKUP(Tabla15[[#This Row],[CODIGO]],Tabla20[CODIGO],Tabla20[PERIODO])</f>
        <v>08-2023</v>
      </c>
      <c r="P822" s="41">
        <f>Tabla15[[#This Row],[sbruto]]-SUM(Tabla15[[#This Row],[ISR]:[AFP]])-Tabla15[[#This Row],[SNETO]]</f>
        <v>1477.5</v>
      </c>
      <c r="Q822" s="41">
        <f>_xlfn.XLOOKUP(Tabla15[[#This Row],[CODIGO]],Tabla20[CODIGO],Tabla20[ADP])</f>
        <v>0</v>
      </c>
      <c r="R822" s="61" t="str">
        <f>_xlfn.XLOOKUP(Tabla15[[#This Row],[cedula]],EMPXSEXO[NODOC],EMPXSEXO[GENERO])</f>
        <v>F</v>
      </c>
      <c r="S822" s="61" t="e">
        <f>_xlfn.XLOOKUP(Tabla15[[#This Row],[nomdepto2]],Tabla21[LUGAR],Tabla21[CODLUGAR])</f>
        <v>#REF!</v>
      </c>
      <c r="T822">
        <v>686</v>
      </c>
    </row>
    <row r="823" spans="1:20">
      <c r="A823" s="61" t="s">
        <v>2463</v>
      </c>
      <c r="B823" s="61" t="s">
        <v>3373</v>
      </c>
      <c r="C823" s="61" t="s">
        <v>2497</v>
      </c>
      <c r="D823" s="61" t="str">
        <f>Tabla15[[#This Row],[cedula]]&amp;Tabla15[[#This Row],[prog]]&amp;LEFT(Tabla15[[#This Row],[TIPO]],3)</f>
        <v>0310476198013FIJ</v>
      </c>
      <c r="E823" s="61" t="e">
        <f>_xlfn.XLOOKUP(Tabla15[[#This Row],[CODIGO]],#REF!,#REF!,_xlfn.XLOOKUP(Tabla15[[#This Row],[CODIGO]],Tabla20[CODIGO],Tabla20[nombre],"BUSCAR"))</f>
        <v>#REF!</v>
      </c>
      <c r="F823" s="61" t="e">
        <f>_xlfn.XLOOKUP(Tabla15[[#This Row],[CODIGO]],#REF!,#REF!,_xlfn.XLOOKUP(Tabla15[[#This Row],[CODIGO]],Tabla20[CODIGO],Tabla20[cargo],"BUSCAR"))</f>
        <v>#REF!</v>
      </c>
      <c r="G823" s="110" t="e">
        <f>_xlfn.XLOOKUP(Tabla15[[#This Row],[cedula]],#REF!,#REF!,"X")</f>
        <v>#REF!</v>
      </c>
      <c r="H823" s="61" t="str">
        <f>_xlfn.XLOOKUP(Tabla15[[#This Row],[ctapresup]],TBLTIPO[cta],TBLTIPO[Tipo Empleado])</f>
        <v>FIJO</v>
      </c>
      <c r="I823" s="92">
        <f>_xlfn.XLOOKUP(Tabla15[[#This Row],[cedula]],TCARRERA[CEDULA],TCARRERA[CATEGORIA DEL SERVIDOR],0)</f>
        <v>0</v>
      </c>
      <c r="J8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3" s="61" t="e">
        <f>IF(ISTEXT(Tabla15[[#This Row],[CARRERA]]),Tabla15[[#This Row],[CARRERA]],Tabla15[[#This Row],[STATUS_01]])</f>
        <v>#REF!</v>
      </c>
      <c r="L823" s="78">
        <f>_xlfn.XLOOKUP(Tabla15[[#This Row],[CODIGO]],Tabla20[CODIGO],Tabla20[sbruto])</f>
        <v>25000</v>
      </c>
      <c r="M823" s="79">
        <f>_xlfn.XLOOKUP(Tabla15[[#This Row],[CODIGO]],Tabla20[CODIGO],Tabla20[Otros Descuentos])</f>
        <v>25</v>
      </c>
      <c r="N823" s="78">
        <f>_xlfn.XLOOKUP(Tabla15[[#This Row],[CODIGO]],Tabla20[CODIGO],Tabla20[sneto])</f>
        <v>23497.5</v>
      </c>
      <c r="O823" s="78" t="str">
        <f>_xlfn.XLOOKUP(Tabla15[[#This Row],[CODIGO]],Tabla20[CODIGO],Tabla20[PERIODO])</f>
        <v>08-2023</v>
      </c>
      <c r="P823" s="41">
        <f>Tabla15[[#This Row],[sbruto]]-SUM(Tabla15[[#This Row],[ISR]:[AFP]])-Tabla15[[#This Row],[SNETO]]</f>
        <v>1477.5</v>
      </c>
      <c r="Q823" s="41">
        <f>_xlfn.XLOOKUP(Tabla15[[#This Row],[CODIGO]],Tabla20[CODIGO],Tabla20[ADP])</f>
        <v>0</v>
      </c>
      <c r="R823" s="61" t="str">
        <f>_xlfn.XLOOKUP(Tabla15[[#This Row],[cedula]],EMPXSEXO[NODOC],EMPXSEXO[GENERO])</f>
        <v>F</v>
      </c>
      <c r="S823" s="61" t="e">
        <f>_xlfn.XLOOKUP(Tabla15[[#This Row],[nomdepto2]],Tabla21[LUGAR],Tabla21[CODLUGAR])</f>
        <v>#REF!</v>
      </c>
      <c r="T823">
        <v>737</v>
      </c>
    </row>
    <row r="824" spans="1:20">
      <c r="A824" s="61" t="s">
        <v>2463</v>
      </c>
      <c r="B824" s="61" t="s">
        <v>2156</v>
      </c>
      <c r="C824" s="61" t="s">
        <v>2497</v>
      </c>
      <c r="D824" s="61" t="str">
        <f>Tabla15[[#This Row],[cedula]]&amp;Tabla15[[#This Row],[prog]]&amp;LEFT(Tabla15[[#This Row],[TIPO]],3)</f>
        <v>0010220192813FIJ</v>
      </c>
      <c r="E824" s="61" t="e">
        <f>_xlfn.XLOOKUP(Tabla15[[#This Row],[CODIGO]],#REF!,#REF!,_xlfn.XLOOKUP(Tabla15[[#This Row],[CODIGO]],Tabla20[CODIGO],Tabla20[nombre],"BUSCAR"))</f>
        <v>#REF!</v>
      </c>
      <c r="F824" s="61" t="e">
        <f>_xlfn.XLOOKUP(Tabla15[[#This Row],[CODIGO]],#REF!,#REF!,_xlfn.XLOOKUP(Tabla15[[#This Row],[CODIGO]],Tabla20[CODIGO],Tabla20[cargo],"BUSCAR"))</f>
        <v>#REF!</v>
      </c>
      <c r="G824" s="110" t="e">
        <f>_xlfn.XLOOKUP(Tabla15[[#This Row],[cedula]],#REF!,#REF!,"X")</f>
        <v>#REF!</v>
      </c>
      <c r="H824" s="61" t="str">
        <f>_xlfn.XLOOKUP(Tabla15[[#This Row],[ctapresup]],TBLTIPO[cta],TBLTIPO[Tipo Empleado])</f>
        <v>FIJO</v>
      </c>
      <c r="I824" s="92">
        <f>_xlfn.XLOOKUP(Tabla15[[#This Row],[cedula]],TCARRERA[CEDULA],TCARRERA[CATEGORIA DEL SERVIDOR],0)</f>
        <v>0</v>
      </c>
      <c r="J8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4" s="61" t="e">
        <f>IF(ISTEXT(Tabla15[[#This Row],[CARRERA]]),Tabla15[[#This Row],[CARRERA]],Tabla15[[#This Row],[STATUS_01]])</f>
        <v>#REF!</v>
      </c>
      <c r="L824" s="78">
        <f>_xlfn.XLOOKUP(Tabla15[[#This Row],[CODIGO]],Tabla20[CODIGO],Tabla20[sbruto])</f>
        <v>25000</v>
      </c>
      <c r="M824" s="81">
        <f>_xlfn.XLOOKUP(Tabla15[[#This Row],[CODIGO]],Tabla20[CODIGO],Tabla20[Otros Descuentos])</f>
        <v>1902.45</v>
      </c>
      <c r="N824" s="78">
        <f>_xlfn.XLOOKUP(Tabla15[[#This Row],[CODIGO]],Tabla20[CODIGO],Tabla20[sneto])</f>
        <v>21620.05</v>
      </c>
      <c r="O824" s="78" t="str">
        <f>_xlfn.XLOOKUP(Tabla15[[#This Row],[CODIGO]],Tabla20[CODIGO],Tabla20[PERIODO])</f>
        <v>08-2023</v>
      </c>
      <c r="P824" s="41">
        <f>Tabla15[[#This Row],[sbruto]]-SUM(Tabla15[[#This Row],[ISR]:[AFP]])-Tabla15[[#This Row],[SNETO]]</f>
        <v>1477.5</v>
      </c>
      <c r="Q824" s="41">
        <f>_xlfn.XLOOKUP(Tabla15[[#This Row],[CODIGO]],Tabla20[CODIGO],Tabla20[ADP])</f>
        <v>0</v>
      </c>
      <c r="R824" s="61" t="str">
        <f>_xlfn.XLOOKUP(Tabla15[[#This Row],[cedula]],EMPXSEXO[NODOC],EMPXSEXO[GENERO])</f>
        <v>M</v>
      </c>
      <c r="S824" s="61" t="e">
        <f>_xlfn.XLOOKUP(Tabla15[[#This Row],[nomdepto2]],Tabla21[LUGAR],Tabla21[CODLUGAR])</f>
        <v>#REF!</v>
      </c>
      <c r="T824">
        <v>746</v>
      </c>
    </row>
    <row r="825" spans="1:20">
      <c r="A825" s="61" t="s">
        <v>2463</v>
      </c>
      <c r="B825" s="61" t="s">
        <v>2160</v>
      </c>
      <c r="C825" s="61" t="s">
        <v>2497</v>
      </c>
      <c r="D825" s="61" t="str">
        <f>Tabla15[[#This Row],[cedula]]&amp;Tabla15[[#This Row],[prog]]&amp;LEFT(Tabla15[[#This Row],[TIPO]],3)</f>
        <v>0310450080013FIJ</v>
      </c>
      <c r="E825" s="61" t="e">
        <f>_xlfn.XLOOKUP(Tabla15[[#This Row],[CODIGO]],#REF!,#REF!,_xlfn.XLOOKUP(Tabla15[[#This Row],[CODIGO]],Tabla20[CODIGO],Tabla20[nombre],"BUSCAR"))</f>
        <v>#REF!</v>
      </c>
      <c r="F825" s="61" t="e">
        <f>_xlfn.XLOOKUP(Tabla15[[#This Row],[CODIGO]],#REF!,#REF!,_xlfn.XLOOKUP(Tabla15[[#This Row],[CODIGO]],Tabla20[CODIGO],Tabla20[cargo],"BUSCAR"))</f>
        <v>#REF!</v>
      </c>
      <c r="G825" s="110" t="e">
        <f>_xlfn.XLOOKUP(Tabla15[[#This Row],[cedula]],#REF!,#REF!,"X")</f>
        <v>#REF!</v>
      </c>
      <c r="H825" s="61" t="str">
        <f>_xlfn.XLOOKUP(Tabla15[[#This Row],[ctapresup]],TBLTIPO[cta],TBLTIPO[Tipo Empleado])</f>
        <v>FIJO</v>
      </c>
      <c r="I825" s="92">
        <f>_xlfn.XLOOKUP(Tabla15[[#This Row],[cedula]],TCARRERA[CEDULA],TCARRERA[CATEGORIA DEL SERVIDOR],0)</f>
        <v>0</v>
      </c>
      <c r="J8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5" s="61" t="e">
        <f>IF(ISTEXT(Tabla15[[#This Row],[CARRERA]]),Tabla15[[#This Row],[CARRERA]],Tabla15[[#This Row],[STATUS_01]])</f>
        <v>#REF!</v>
      </c>
      <c r="L825" s="78">
        <f>_xlfn.XLOOKUP(Tabla15[[#This Row],[CODIGO]],Tabla20[CODIGO],Tabla20[sbruto])</f>
        <v>25000</v>
      </c>
      <c r="M825" s="82">
        <f>_xlfn.XLOOKUP(Tabla15[[#This Row],[CODIGO]],Tabla20[CODIGO],Tabla20[Otros Descuentos])</f>
        <v>325</v>
      </c>
      <c r="N825" s="81">
        <f>_xlfn.XLOOKUP(Tabla15[[#This Row],[CODIGO]],Tabla20[CODIGO],Tabla20[sneto])</f>
        <v>23197.5</v>
      </c>
      <c r="O825" s="81" t="str">
        <f>_xlfn.XLOOKUP(Tabla15[[#This Row],[CODIGO]],Tabla20[CODIGO],Tabla20[PERIODO])</f>
        <v>08-2023</v>
      </c>
      <c r="P825" s="41">
        <f>Tabla15[[#This Row],[sbruto]]-SUM(Tabla15[[#This Row],[ISR]:[AFP]])-Tabla15[[#This Row],[SNETO]]</f>
        <v>1477.5</v>
      </c>
      <c r="Q825" s="41">
        <f>_xlfn.XLOOKUP(Tabla15[[#This Row],[CODIGO]],Tabla20[CODIGO],Tabla20[ADP])</f>
        <v>0</v>
      </c>
      <c r="R825" s="61" t="str">
        <f>_xlfn.XLOOKUP(Tabla15[[#This Row],[cedula]],EMPXSEXO[NODOC],EMPXSEXO[GENERO])</f>
        <v>M</v>
      </c>
      <c r="S825" s="61" t="e">
        <f>_xlfn.XLOOKUP(Tabla15[[#This Row],[nomdepto2]],Tabla21[LUGAR],Tabla21[CODLUGAR])</f>
        <v>#REF!</v>
      </c>
      <c r="T825">
        <v>752</v>
      </c>
    </row>
    <row r="826" spans="1:20">
      <c r="A826" s="61" t="s">
        <v>2463</v>
      </c>
      <c r="B826" s="61" t="s">
        <v>2184</v>
      </c>
      <c r="C826" s="61" t="s">
        <v>2497</v>
      </c>
      <c r="D826" s="61" t="str">
        <f>Tabla15[[#This Row],[cedula]]&amp;Tabla15[[#This Row],[prog]]&amp;LEFT(Tabla15[[#This Row],[TIPO]],3)</f>
        <v>0310435939713FIJ</v>
      </c>
      <c r="E826" s="61" t="e">
        <f>_xlfn.XLOOKUP(Tabla15[[#This Row],[CODIGO]],#REF!,#REF!,_xlfn.XLOOKUP(Tabla15[[#This Row],[CODIGO]],Tabla20[CODIGO],Tabla20[nombre],"BUSCAR"))</f>
        <v>#REF!</v>
      </c>
      <c r="F826" s="61" t="e">
        <f>_xlfn.XLOOKUP(Tabla15[[#This Row],[CODIGO]],#REF!,#REF!,_xlfn.XLOOKUP(Tabla15[[#This Row],[CODIGO]],Tabla20[CODIGO],Tabla20[cargo],"BUSCAR"))</f>
        <v>#REF!</v>
      </c>
      <c r="G826" s="110" t="e">
        <f>_xlfn.XLOOKUP(Tabla15[[#This Row],[cedula]],#REF!,#REF!,"X")</f>
        <v>#REF!</v>
      </c>
      <c r="H826" s="61" t="str">
        <f>_xlfn.XLOOKUP(Tabla15[[#This Row],[ctapresup]],TBLTIPO[cta],TBLTIPO[Tipo Empleado])</f>
        <v>FIJO</v>
      </c>
      <c r="I826" s="92">
        <f>_xlfn.XLOOKUP(Tabla15[[#This Row],[cedula]],TCARRERA[CEDULA],TCARRERA[CATEGORIA DEL SERVIDOR],0)</f>
        <v>0</v>
      </c>
      <c r="J8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6" s="61" t="e">
        <f>IF(ISTEXT(Tabla15[[#This Row],[CARRERA]]),Tabla15[[#This Row],[CARRERA]],Tabla15[[#This Row],[STATUS_01]])</f>
        <v>#REF!</v>
      </c>
      <c r="L826" s="78">
        <f>_xlfn.XLOOKUP(Tabla15[[#This Row],[CODIGO]],Tabla20[CODIGO],Tabla20[sbruto])</f>
        <v>25000</v>
      </c>
      <c r="M826" s="82">
        <f>_xlfn.XLOOKUP(Tabla15[[#This Row],[CODIGO]],Tabla20[CODIGO],Tabla20[Otros Descuentos])</f>
        <v>25</v>
      </c>
      <c r="N826" s="81">
        <f>_xlfn.XLOOKUP(Tabla15[[#This Row],[CODIGO]],Tabla20[CODIGO],Tabla20[sneto])</f>
        <v>23497.5</v>
      </c>
      <c r="O826" s="81" t="str">
        <f>_xlfn.XLOOKUP(Tabla15[[#This Row],[CODIGO]],Tabla20[CODIGO],Tabla20[PERIODO])</f>
        <v>08-2023</v>
      </c>
      <c r="P826" s="41">
        <f>Tabla15[[#This Row],[sbruto]]-SUM(Tabla15[[#This Row],[ISR]:[AFP]])-Tabla15[[#This Row],[SNETO]]</f>
        <v>1477.5</v>
      </c>
      <c r="Q826" s="41">
        <f>_xlfn.XLOOKUP(Tabla15[[#This Row],[CODIGO]],Tabla20[CODIGO],Tabla20[ADP])</f>
        <v>0</v>
      </c>
      <c r="R826" s="61" t="str">
        <f>_xlfn.XLOOKUP(Tabla15[[#This Row],[cedula]],EMPXSEXO[NODOC],EMPXSEXO[GENERO])</f>
        <v>F</v>
      </c>
      <c r="S826" s="61" t="e">
        <f>_xlfn.XLOOKUP(Tabla15[[#This Row],[nomdepto2]],Tabla21[LUGAR],Tabla21[CODLUGAR])</f>
        <v>#REF!</v>
      </c>
      <c r="T826">
        <v>802</v>
      </c>
    </row>
    <row r="827" spans="1:20">
      <c r="A827" s="61" t="s">
        <v>2463</v>
      </c>
      <c r="B827" s="61" t="s">
        <v>2189</v>
      </c>
      <c r="C827" s="61" t="s">
        <v>2497</v>
      </c>
      <c r="D827" s="61" t="str">
        <f>Tabla15[[#This Row],[cedula]]&amp;Tabla15[[#This Row],[prog]]&amp;LEFT(Tabla15[[#This Row],[TIPO]],3)</f>
        <v>0310385271513FIJ</v>
      </c>
      <c r="E827" s="61" t="e">
        <f>_xlfn.XLOOKUP(Tabla15[[#This Row],[CODIGO]],#REF!,#REF!,_xlfn.XLOOKUP(Tabla15[[#This Row],[CODIGO]],Tabla20[CODIGO],Tabla20[nombre],"BUSCAR"))</f>
        <v>#REF!</v>
      </c>
      <c r="F827" s="61" t="e">
        <f>_xlfn.XLOOKUP(Tabla15[[#This Row],[CODIGO]],#REF!,#REF!,_xlfn.XLOOKUP(Tabla15[[#This Row],[CODIGO]],Tabla20[CODIGO],Tabla20[cargo],"BUSCAR"))</f>
        <v>#REF!</v>
      </c>
      <c r="G827" s="110" t="e">
        <f>_xlfn.XLOOKUP(Tabla15[[#This Row],[cedula]],#REF!,#REF!,"X")</f>
        <v>#REF!</v>
      </c>
      <c r="H827" s="61" t="str">
        <f>_xlfn.XLOOKUP(Tabla15[[#This Row],[ctapresup]],TBLTIPO[cta],TBLTIPO[Tipo Empleado])</f>
        <v>FIJO</v>
      </c>
      <c r="I827" s="92">
        <f>_xlfn.XLOOKUP(Tabla15[[#This Row],[cedula]],TCARRERA[CEDULA],TCARRERA[CATEGORIA DEL SERVIDOR],0)</f>
        <v>0</v>
      </c>
      <c r="J8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7" s="61" t="e">
        <f>IF(ISTEXT(Tabla15[[#This Row],[CARRERA]]),Tabla15[[#This Row],[CARRERA]],Tabla15[[#This Row],[STATUS_01]])</f>
        <v>#REF!</v>
      </c>
      <c r="L827" s="78">
        <f>_xlfn.XLOOKUP(Tabla15[[#This Row],[CODIGO]],Tabla20[CODIGO],Tabla20[sbruto])</f>
        <v>25000</v>
      </c>
      <c r="M827" s="79">
        <f>_xlfn.XLOOKUP(Tabla15[[#This Row],[CODIGO]],Tabla20[CODIGO],Tabla20[Otros Descuentos])</f>
        <v>1602.45</v>
      </c>
      <c r="N827" s="78">
        <f>_xlfn.XLOOKUP(Tabla15[[#This Row],[CODIGO]],Tabla20[CODIGO],Tabla20[sneto])</f>
        <v>21920.05</v>
      </c>
      <c r="O827" s="78" t="str">
        <f>_xlfn.XLOOKUP(Tabla15[[#This Row],[CODIGO]],Tabla20[CODIGO],Tabla20[PERIODO])</f>
        <v>08-2023</v>
      </c>
      <c r="P827" s="41">
        <f>Tabla15[[#This Row],[sbruto]]-SUM(Tabla15[[#This Row],[ISR]:[AFP]])-Tabla15[[#This Row],[SNETO]]</f>
        <v>1477.5</v>
      </c>
      <c r="Q827" s="41">
        <f>_xlfn.XLOOKUP(Tabla15[[#This Row],[CODIGO]],Tabla20[CODIGO],Tabla20[ADP])</f>
        <v>0</v>
      </c>
      <c r="R827" s="61" t="str">
        <f>_xlfn.XLOOKUP(Tabla15[[#This Row],[cedula]],EMPXSEXO[NODOC],EMPXSEXO[GENERO])</f>
        <v>F</v>
      </c>
      <c r="S827" s="61" t="e">
        <f>_xlfn.XLOOKUP(Tabla15[[#This Row],[nomdepto2]],Tabla21[LUGAR],Tabla21[CODLUGAR])</f>
        <v>#REF!</v>
      </c>
      <c r="T827">
        <v>809</v>
      </c>
    </row>
    <row r="828" spans="1:20">
      <c r="A828" s="61" t="s">
        <v>2463</v>
      </c>
      <c r="B828" s="61" t="s">
        <v>2039</v>
      </c>
      <c r="C828" s="61" t="s">
        <v>2497</v>
      </c>
      <c r="D828" s="61" t="str">
        <f>Tabla15[[#This Row],[cedula]]&amp;Tabla15[[#This Row],[prog]]&amp;LEFT(Tabla15[[#This Row],[TIPO]],3)</f>
        <v>0310107645713FIJ</v>
      </c>
      <c r="E828" s="61" t="e">
        <f>_xlfn.XLOOKUP(Tabla15[[#This Row],[CODIGO]],#REF!,#REF!,_xlfn.XLOOKUP(Tabla15[[#This Row],[CODIGO]],Tabla20[CODIGO],Tabla20[nombre],"BUSCAR"))</f>
        <v>#REF!</v>
      </c>
      <c r="F828" s="61" t="e">
        <f>_xlfn.XLOOKUP(Tabla15[[#This Row],[CODIGO]],#REF!,#REF!,_xlfn.XLOOKUP(Tabla15[[#This Row],[CODIGO]],Tabla20[CODIGO],Tabla20[cargo],"BUSCAR"))</f>
        <v>#REF!</v>
      </c>
      <c r="G828" s="110" t="e">
        <f>_xlfn.XLOOKUP(Tabla15[[#This Row],[cedula]],#REF!,#REF!,"X")</f>
        <v>#REF!</v>
      </c>
      <c r="H828" s="61" t="str">
        <f>_xlfn.XLOOKUP(Tabla15[[#This Row],[ctapresup]],TBLTIPO[cta],TBLTIPO[Tipo Empleado])</f>
        <v>FIJO</v>
      </c>
      <c r="I828" s="92">
        <f>_xlfn.XLOOKUP(Tabla15[[#This Row],[cedula]],TCARRERA[CEDULA],TCARRERA[CATEGORIA DEL SERVIDOR],0)</f>
        <v>0</v>
      </c>
      <c r="J8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8" s="61" t="e">
        <f>IF(ISTEXT(Tabla15[[#This Row],[CARRERA]]),Tabla15[[#This Row],[CARRERA]],Tabla15[[#This Row],[STATUS_01]])</f>
        <v>#REF!</v>
      </c>
      <c r="L828" s="78">
        <f>_xlfn.XLOOKUP(Tabla15[[#This Row],[CODIGO]],Tabla20[CODIGO],Tabla20[sbruto])</f>
        <v>24000</v>
      </c>
      <c r="M828" s="82">
        <f>_xlfn.XLOOKUP(Tabla15[[#This Row],[CODIGO]],Tabla20[CODIGO],Tabla20[Otros Descuentos])</f>
        <v>325</v>
      </c>
      <c r="N828" s="78">
        <f>_xlfn.XLOOKUP(Tabla15[[#This Row],[CODIGO]],Tabla20[CODIGO],Tabla20[sneto])</f>
        <v>22256.6</v>
      </c>
      <c r="O828" s="78" t="str">
        <f>_xlfn.XLOOKUP(Tabla15[[#This Row],[CODIGO]],Tabla20[CODIGO],Tabla20[PERIODO])</f>
        <v>08-2023</v>
      </c>
      <c r="P828" s="41">
        <f>Tabla15[[#This Row],[sbruto]]-SUM(Tabla15[[#This Row],[ISR]:[AFP]])-Tabla15[[#This Row],[SNETO]]</f>
        <v>1418.4000000000015</v>
      </c>
      <c r="Q828" s="41">
        <f>_xlfn.XLOOKUP(Tabla15[[#This Row],[CODIGO]],Tabla20[CODIGO],Tabla20[ADP])</f>
        <v>0</v>
      </c>
      <c r="R828" s="61" t="str">
        <f>_xlfn.XLOOKUP(Tabla15[[#This Row],[cedula]],EMPXSEXO[NODOC],EMPXSEXO[GENERO])</f>
        <v>M</v>
      </c>
      <c r="S828" s="61" t="e">
        <f>_xlfn.XLOOKUP(Tabla15[[#This Row],[nomdepto2]],Tabla21[LUGAR],Tabla21[CODLUGAR])</f>
        <v>#REF!</v>
      </c>
      <c r="T828">
        <v>561</v>
      </c>
    </row>
    <row r="829" spans="1:20">
      <c r="A829" s="61" t="s">
        <v>2463</v>
      </c>
      <c r="B829" s="61" t="s">
        <v>3133</v>
      </c>
      <c r="C829" s="61" t="s">
        <v>2497</v>
      </c>
      <c r="D829" s="61" t="str">
        <f>Tabla15[[#This Row],[cedula]]&amp;Tabla15[[#This Row],[prog]]&amp;LEFT(Tabla15[[#This Row],[TIPO]],3)</f>
        <v>0310013802713FIJ</v>
      </c>
      <c r="E829" s="61" t="e">
        <f>_xlfn.XLOOKUP(Tabla15[[#This Row],[CODIGO]],#REF!,#REF!,_xlfn.XLOOKUP(Tabla15[[#This Row],[CODIGO]],Tabla20[CODIGO],Tabla20[nombre],"BUSCAR"))</f>
        <v>#REF!</v>
      </c>
      <c r="F829" s="61" t="e">
        <f>_xlfn.XLOOKUP(Tabla15[[#This Row],[CODIGO]],#REF!,#REF!,_xlfn.XLOOKUP(Tabla15[[#This Row],[CODIGO]],Tabla20[CODIGO],Tabla20[cargo],"BUSCAR"))</f>
        <v>#REF!</v>
      </c>
      <c r="G829" s="110" t="e">
        <f>_xlfn.XLOOKUP(Tabla15[[#This Row],[cedula]],#REF!,#REF!,"X")</f>
        <v>#REF!</v>
      </c>
      <c r="H829" s="61" t="str">
        <f>_xlfn.XLOOKUP(Tabla15[[#This Row],[ctapresup]],TBLTIPO[cta],TBLTIPO[Tipo Empleado])</f>
        <v>FIJO</v>
      </c>
      <c r="I829" s="92">
        <f>_xlfn.XLOOKUP(Tabla15[[#This Row],[cedula]],TCARRERA[CEDULA],TCARRERA[CATEGORIA DEL SERVIDOR],0)</f>
        <v>0</v>
      </c>
      <c r="J8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29" s="61" t="e">
        <f>IF(ISTEXT(Tabla15[[#This Row],[CARRERA]]),Tabla15[[#This Row],[CARRERA]],Tabla15[[#This Row],[STATUS_01]])</f>
        <v>#REF!</v>
      </c>
      <c r="L829" s="78">
        <f>_xlfn.XLOOKUP(Tabla15[[#This Row],[CODIGO]],Tabla20[CODIGO],Tabla20[sbruto])</f>
        <v>24000</v>
      </c>
      <c r="M829" s="78">
        <f>_xlfn.XLOOKUP(Tabla15[[#This Row],[CODIGO]],Tabla20[CODIGO],Tabla20[Otros Descuentos])</f>
        <v>25</v>
      </c>
      <c r="N829" s="78">
        <f>_xlfn.XLOOKUP(Tabla15[[#This Row],[CODIGO]],Tabla20[CODIGO],Tabla20[sneto])</f>
        <v>22556.6</v>
      </c>
      <c r="O829" s="78" t="str">
        <f>_xlfn.XLOOKUP(Tabla15[[#This Row],[CODIGO]],Tabla20[CODIGO],Tabla20[PERIODO])</f>
        <v>08-2023</v>
      </c>
      <c r="P829" s="41">
        <f>Tabla15[[#This Row],[sbruto]]-SUM(Tabla15[[#This Row],[ISR]:[AFP]])-Tabla15[[#This Row],[SNETO]]</f>
        <v>1418.4000000000015</v>
      </c>
      <c r="Q829" s="41">
        <f>_xlfn.XLOOKUP(Tabla15[[#This Row],[CODIGO]],Tabla20[CODIGO],Tabla20[ADP])</f>
        <v>0</v>
      </c>
      <c r="R829" s="61" t="str">
        <f>_xlfn.XLOOKUP(Tabla15[[#This Row],[cedula]],EMPXSEXO[NODOC],EMPXSEXO[GENERO])</f>
        <v>M</v>
      </c>
      <c r="S829" s="61" t="e">
        <f>_xlfn.XLOOKUP(Tabla15[[#This Row],[nomdepto2]],Tabla21[LUGAR],Tabla21[CODLUGAR])</f>
        <v>#REF!</v>
      </c>
      <c r="T829">
        <v>730</v>
      </c>
    </row>
    <row r="830" spans="1:20">
      <c r="A830" s="61" t="s">
        <v>2463</v>
      </c>
      <c r="B830" s="61" t="s">
        <v>2025</v>
      </c>
      <c r="C830" s="61" t="s">
        <v>2497</v>
      </c>
      <c r="D830" s="61" t="str">
        <f>Tabla15[[#This Row],[cedula]]&amp;Tabla15[[#This Row],[prog]]&amp;LEFT(Tabla15[[#This Row],[TIPO]],3)</f>
        <v>0310278438013FIJ</v>
      </c>
      <c r="E830" s="61" t="e">
        <f>_xlfn.XLOOKUP(Tabla15[[#This Row],[CODIGO]],#REF!,#REF!,_xlfn.XLOOKUP(Tabla15[[#This Row],[CODIGO]],Tabla20[CODIGO],Tabla20[nombre],"BUSCAR"))</f>
        <v>#REF!</v>
      </c>
      <c r="F830" s="61" t="e">
        <f>_xlfn.XLOOKUP(Tabla15[[#This Row],[CODIGO]],#REF!,#REF!,_xlfn.XLOOKUP(Tabla15[[#This Row],[CODIGO]],Tabla20[CODIGO],Tabla20[cargo],"BUSCAR"))</f>
        <v>#REF!</v>
      </c>
      <c r="G830" s="110" t="e">
        <f>_xlfn.XLOOKUP(Tabla15[[#This Row],[cedula]],#REF!,#REF!,"X")</f>
        <v>#REF!</v>
      </c>
      <c r="H830" s="61" t="str">
        <f>_xlfn.XLOOKUP(Tabla15[[#This Row],[ctapresup]],TBLTIPO[cta],TBLTIPO[Tipo Empleado])</f>
        <v>FIJO</v>
      </c>
      <c r="I830" s="92">
        <f>_xlfn.XLOOKUP(Tabla15[[#This Row],[cedula]],TCARRERA[CEDULA],TCARRERA[CATEGORIA DEL SERVIDOR],0)</f>
        <v>0</v>
      </c>
      <c r="J8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0" s="61" t="e">
        <f>IF(ISTEXT(Tabla15[[#This Row],[CARRERA]]),Tabla15[[#This Row],[CARRERA]],Tabla15[[#This Row],[STATUS_01]])</f>
        <v>#REF!</v>
      </c>
      <c r="L830" s="78">
        <f>_xlfn.XLOOKUP(Tabla15[[#This Row],[CODIGO]],Tabla20[CODIGO],Tabla20[sbruto])</f>
        <v>22000</v>
      </c>
      <c r="M830" s="82">
        <f>_xlfn.XLOOKUP(Tabla15[[#This Row],[CODIGO]],Tabla20[CODIGO],Tabla20[Otros Descuentos])</f>
        <v>625</v>
      </c>
      <c r="N830" s="78">
        <f>_xlfn.XLOOKUP(Tabla15[[#This Row],[CODIGO]],Tabla20[CODIGO],Tabla20[sneto])</f>
        <v>20074.8</v>
      </c>
      <c r="O830" s="78" t="str">
        <f>_xlfn.XLOOKUP(Tabla15[[#This Row],[CODIGO]],Tabla20[CODIGO],Tabla20[PERIODO])</f>
        <v>08-2023</v>
      </c>
      <c r="P830" s="41">
        <f>Tabla15[[#This Row],[sbruto]]-SUM(Tabla15[[#This Row],[ISR]:[AFP]])-Tabla15[[#This Row],[SNETO]]</f>
        <v>1300.2000000000007</v>
      </c>
      <c r="Q830" s="41">
        <f>_xlfn.XLOOKUP(Tabla15[[#This Row],[CODIGO]],Tabla20[CODIGO],Tabla20[ADP])</f>
        <v>0</v>
      </c>
      <c r="R830" s="61" t="str">
        <f>_xlfn.XLOOKUP(Tabla15[[#This Row],[cedula]],EMPXSEXO[NODOC],EMPXSEXO[GENERO])</f>
        <v>F</v>
      </c>
      <c r="S830" s="61" t="e">
        <f>_xlfn.XLOOKUP(Tabla15[[#This Row],[nomdepto2]],Tabla21[LUGAR],Tabla21[CODLUGAR])</f>
        <v>#REF!</v>
      </c>
      <c r="T830">
        <v>540</v>
      </c>
    </row>
    <row r="831" spans="1:20">
      <c r="A831" s="61" t="s">
        <v>2463</v>
      </c>
      <c r="B831" s="61" t="s">
        <v>2131</v>
      </c>
      <c r="C831" s="61" t="s">
        <v>2497</v>
      </c>
      <c r="D831" s="61" t="str">
        <f>Tabla15[[#This Row],[cedula]]&amp;Tabla15[[#This Row],[prog]]&amp;LEFT(Tabla15[[#This Row],[TIPO]],3)</f>
        <v>0350008607313FIJ</v>
      </c>
      <c r="E831" s="61" t="e">
        <f>_xlfn.XLOOKUP(Tabla15[[#This Row],[CODIGO]],#REF!,#REF!,_xlfn.XLOOKUP(Tabla15[[#This Row],[CODIGO]],Tabla20[CODIGO],Tabla20[nombre],"BUSCAR"))</f>
        <v>#REF!</v>
      </c>
      <c r="F831" s="61" t="e">
        <f>_xlfn.XLOOKUP(Tabla15[[#This Row],[CODIGO]],#REF!,#REF!,_xlfn.XLOOKUP(Tabla15[[#This Row],[CODIGO]],Tabla20[CODIGO],Tabla20[cargo],"BUSCAR"))</f>
        <v>#REF!</v>
      </c>
      <c r="G831" s="110" t="e">
        <f>_xlfn.XLOOKUP(Tabla15[[#This Row],[cedula]],#REF!,#REF!,"X")</f>
        <v>#REF!</v>
      </c>
      <c r="H831" s="61" t="str">
        <f>_xlfn.XLOOKUP(Tabla15[[#This Row],[ctapresup]],TBLTIPO[cta],TBLTIPO[Tipo Empleado])</f>
        <v>FIJO</v>
      </c>
      <c r="I831" s="92">
        <f>_xlfn.XLOOKUP(Tabla15[[#This Row],[cedula]],TCARRERA[CEDULA],TCARRERA[CATEGORIA DEL SERVIDOR],0)</f>
        <v>0</v>
      </c>
      <c r="J8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1" s="61" t="e">
        <f>IF(ISTEXT(Tabla15[[#This Row],[CARRERA]]),Tabla15[[#This Row],[CARRERA]],Tabla15[[#This Row],[STATUS_01]])</f>
        <v>#REF!</v>
      </c>
      <c r="L831" s="78">
        <f>_xlfn.XLOOKUP(Tabla15[[#This Row],[CODIGO]],Tabla20[CODIGO],Tabla20[sbruto])</f>
        <v>22000</v>
      </c>
      <c r="M831" s="81">
        <f>_xlfn.XLOOKUP(Tabla15[[#This Row],[CODIGO]],Tabla20[CODIGO],Tabla20[Otros Descuentos])</f>
        <v>325</v>
      </c>
      <c r="N831" s="78">
        <f>_xlfn.XLOOKUP(Tabla15[[#This Row],[CODIGO]],Tabla20[CODIGO],Tabla20[sneto])</f>
        <v>20374.8</v>
      </c>
      <c r="O831" s="78" t="str">
        <f>_xlfn.XLOOKUP(Tabla15[[#This Row],[CODIGO]],Tabla20[CODIGO],Tabla20[PERIODO])</f>
        <v>08-2023</v>
      </c>
      <c r="P831" s="41">
        <f>Tabla15[[#This Row],[sbruto]]-SUM(Tabla15[[#This Row],[ISR]:[AFP]])-Tabla15[[#This Row],[SNETO]]</f>
        <v>1300.2000000000007</v>
      </c>
      <c r="Q831" s="41">
        <f>_xlfn.XLOOKUP(Tabla15[[#This Row],[CODIGO]],Tabla20[CODIGO],Tabla20[ADP])</f>
        <v>0</v>
      </c>
      <c r="R831" s="61" t="str">
        <f>_xlfn.XLOOKUP(Tabla15[[#This Row],[cedula]],EMPXSEXO[NODOC],EMPXSEXO[GENERO])</f>
        <v>M</v>
      </c>
      <c r="S831" s="61" t="e">
        <f>_xlfn.XLOOKUP(Tabla15[[#This Row],[nomdepto2]],Tabla21[LUGAR],Tabla21[CODLUGAR])</f>
        <v>#REF!</v>
      </c>
      <c r="T831">
        <v>695</v>
      </c>
    </row>
    <row r="832" spans="1:20">
      <c r="A832" s="61" t="s">
        <v>2463</v>
      </c>
      <c r="B832" s="61" t="s">
        <v>2176</v>
      </c>
      <c r="C832" s="61" t="s">
        <v>2497</v>
      </c>
      <c r="D832" s="61" t="str">
        <f>Tabla15[[#This Row],[cedula]]&amp;Tabla15[[#This Row],[prog]]&amp;LEFT(Tabla15[[#This Row],[TIPO]],3)</f>
        <v>0310149607713FIJ</v>
      </c>
      <c r="E832" s="61" t="e">
        <f>_xlfn.XLOOKUP(Tabla15[[#This Row],[CODIGO]],#REF!,#REF!,_xlfn.XLOOKUP(Tabla15[[#This Row],[CODIGO]],Tabla20[CODIGO],Tabla20[nombre],"BUSCAR"))</f>
        <v>#REF!</v>
      </c>
      <c r="F832" s="61" t="e">
        <f>_xlfn.XLOOKUP(Tabla15[[#This Row],[CODIGO]],#REF!,#REF!,_xlfn.XLOOKUP(Tabla15[[#This Row],[CODIGO]],Tabla20[CODIGO],Tabla20[cargo],"BUSCAR"))</f>
        <v>#REF!</v>
      </c>
      <c r="G832" s="110" t="e">
        <f>_xlfn.XLOOKUP(Tabla15[[#This Row],[cedula]],#REF!,#REF!,"X")</f>
        <v>#REF!</v>
      </c>
      <c r="H832" s="61" t="str">
        <f>_xlfn.XLOOKUP(Tabla15[[#This Row],[ctapresup]],TBLTIPO[cta],TBLTIPO[Tipo Empleado])</f>
        <v>FIJO</v>
      </c>
      <c r="I832" s="92">
        <f>_xlfn.XLOOKUP(Tabla15[[#This Row],[cedula]],TCARRERA[CEDULA],TCARRERA[CATEGORIA DEL SERVIDOR],0)</f>
        <v>0</v>
      </c>
      <c r="J8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2" s="61" t="e">
        <f>IF(ISTEXT(Tabla15[[#This Row],[CARRERA]]),Tabla15[[#This Row],[CARRERA]],Tabla15[[#This Row],[STATUS_01]])</f>
        <v>#REF!</v>
      </c>
      <c r="L832" s="78">
        <f>_xlfn.XLOOKUP(Tabla15[[#This Row],[CODIGO]],Tabla20[CODIGO],Tabla20[sbruto])</f>
        <v>22000</v>
      </c>
      <c r="M832" s="82">
        <f>_xlfn.XLOOKUP(Tabla15[[#This Row],[CODIGO]],Tabla20[CODIGO],Tabla20[Otros Descuentos])</f>
        <v>25</v>
      </c>
      <c r="N832" s="78">
        <f>_xlfn.XLOOKUP(Tabla15[[#This Row],[CODIGO]],Tabla20[CODIGO],Tabla20[sneto])</f>
        <v>20674.8</v>
      </c>
      <c r="O832" s="78" t="str">
        <f>_xlfn.XLOOKUP(Tabla15[[#This Row],[CODIGO]],Tabla20[CODIGO],Tabla20[PERIODO])</f>
        <v>08-2023</v>
      </c>
      <c r="P832" s="41">
        <f>Tabla15[[#This Row],[sbruto]]-SUM(Tabla15[[#This Row],[ISR]:[AFP]])-Tabla15[[#This Row],[SNETO]]</f>
        <v>1300.2000000000007</v>
      </c>
      <c r="Q832" s="41">
        <f>_xlfn.XLOOKUP(Tabla15[[#This Row],[CODIGO]],Tabla20[CODIGO],Tabla20[ADP])</f>
        <v>0</v>
      </c>
      <c r="R832" s="61" t="str">
        <f>_xlfn.XLOOKUP(Tabla15[[#This Row],[cedula]],EMPXSEXO[NODOC],EMPXSEXO[GENERO])</f>
        <v>F</v>
      </c>
      <c r="S832" s="61" t="e">
        <f>_xlfn.XLOOKUP(Tabla15[[#This Row],[nomdepto2]],Tabla21[LUGAR],Tabla21[CODLUGAR])</f>
        <v>#REF!</v>
      </c>
      <c r="T832">
        <v>786</v>
      </c>
    </row>
    <row r="833" spans="1:20">
      <c r="A833" s="61" t="s">
        <v>2463</v>
      </c>
      <c r="B833" s="61" t="s">
        <v>2191</v>
      </c>
      <c r="C833" s="61" t="s">
        <v>2497</v>
      </c>
      <c r="D833" s="61" t="str">
        <f>Tabla15[[#This Row],[cedula]]&amp;Tabla15[[#This Row],[prog]]&amp;LEFT(Tabla15[[#This Row],[TIPO]],3)</f>
        <v>0360031800413FIJ</v>
      </c>
      <c r="E833" s="61" t="e">
        <f>_xlfn.XLOOKUP(Tabla15[[#This Row],[CODIGO]],#REF!,#REF!,_xlfn.XLOOKUP(Tabla15[[#This Row],[CODIGO]],Tabla20[CODIGO],Tabla20[nombre],"BUSCAR"))</f>
        <v>#REF!</v>
      </c>
      <c r="F833" s="61" t="e">
        <f>_xlfn.XLOOKUP(Tabla15[[#This Row],[CODIGO]],#REF!,#REF!,_xlfn.XLOOKUP(Tabla15[[#This Row],[CODIGO]],Tabla20[CODIGO],Tabla20[cargo],"BUSCAR"))</f>
        <v>#REF!</v>
      </c>
      <c r="G833" s="110" t="e">
        <f>_xlfn.XLOOKUP(Tabla15[[#This Row],[cedula]],#REF!,#REF!,"X")</f>
        <v>#REF!</v>
      </c>
      <c r="H833" s="61" t="str">
        <f>_xlfn.XLOOKUP(Tabla15[[#This Row],[ctapresup]],TBLTIPO[cta],TBLTIPO[Tipo Empleado])</f>
        <v>FIJO</v>
      </c>
      <c r="I833" s="92">
        <f>_xlfn.XLOOKUP(Tabla15[[#This Row],[cedula]],TCARRERA[CEDULA],TCARRERA[CATEGORIA DEL SERVIDOR],0)</f>
        <v>0</v>
      </c>
      <c r="J8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3" s="61" t="e">
        <f>IF(ISTEXT(Tabla15[[#This Row],[CARRERA]]),Tabla15[[#This Row],[CARRERA]],Tabla15[[#This Row],[STATUS_01]])</f>
        <v>#REF!</v>
      </c>
      <c r="L833" s="78">
        <f>_xlfn.XLOOKUP(Tabla15[[#This Row],[CODIGO]],Tabla20[CODIGO],Tabla20[sbruto])</f>
        <v>22000</v>
      </c>
      <c r="M833" s="82">
        <f>_xlfn.XLOOKUP(Tabla15[[#This Row],[CODIGO]],Tabla20[CODIGO],Tabla20[Otros Descuentos])</f>
        <v>25</v>
      </c>
      <c r="N833" s="78">
        <f>_xlfn.XLOOKUP(Tabla15[[#This Row],[CODIGO]],Tabla20[CODIGO],Tabla20[sneto])</f>
        <v>20674.8</v>
      </c>
      <c r="O833" s="78" t="str">
        <f>_xlfn.XLOOKUP(Tabla15[[#This Row],[CODIGO]],Tabla20[CODIGO],Tabla20[PERIODO])</f>
        <v>08-2023</v>
      </c>
      <c r="P833" s="41">
        <f>Tabla15[[#This Row],[sbruto]]-SUM(Tabla15[[#This Row],[ISR]:[AFP]])-Tabla15[[#This Row],[SNETO]]</f>
        <v>1300.2000000000007</v>
      </c>
      <c r="Q833" s="41">
        <f>_xlfn.XLOOKUP(Tabla15[[#This Row],[CODIGO]],Tabla20[CODIGO],Tabla20[ADP])</f>
        <v>0</v>
      </c>
      <c r="R833" s="61" t="str">
        <f>_xlfn.XLOOKUP(Tabla15[[#This Row],[cedula]],EMPXSEXO[NODOC],EMPXSEXO[GENERO])</f>
        <v>F</v>
      </c>
      <c r="S833" s="61" t="e">
        <f>_xlfn.XLOOKUP(Tabla15[[#This Row],[nomdepto2]],Tabla21[LUGAR],Tabla21[CODLUGAR])</f>
        <v>#REF!</v>
      </c>
      <c r="T833">
        <v>813</v>
      </c>
    </row>
    <row r="834" spans="1:20">
      <c r="A834" s="61" t="s">
        <v>2463</v>
      </c>
      <c r="B834" s="61" t="s">
        <v>2045</v>
      </c>
      <c r="C834" s="61" t="s">
        <v>2497</v>
      </c>
      <c r="D834" s="61" t="str">
        <f>Tabla15[[#This Row],[cedula]]&amp;Tabla15[[#This Row],[prog]]&amp;LEFT(Tabla15[[#This Row],[TIPO]],3)</f>
        <v>0310492200413FIJ</v>
      </c>
      <c r="E834" s="61" t="e">
        <f>_xlfn.XLOOKUP(Tabla15[[#This Row],[CODIGO]],#REF!,#REF!,_xlfn.XLOOKUP(Tabla15[[#This Row],[CODIGO]],Tabla20[CODIGO],Tabla20[nombre],"BUSCAR"))</f>
        <v>#REF!</v>
      </c>
      <c r="F834" s="61" t="e">
        <f>_xlfn.XLOOKUP(Tabla15[[#This Row],[CODIGO]],#REF!,#REF!,_xlfn.XLOOKUP(Tabla15[[#This Row],[CODIGO]],Tabla20[CODIGO],Tabla20[cargo],"BUSCAR"))</f>
        <v>#REF!</v>
      </c>
      <c r="G834" s="110" t="e">
        <f>_xlfn.XLOOKUP(Tabla15[[#This Row],[cedula]],#REF!,#REF!,"X")</f>
        <v>#REF!</v>
      </c>
      <c r="H834" s="61" t="str">
        <f>_xlfn.XLOOKUP(Tabla15[[#This Row],[ctapresup]],TBLTIPO[cta],TBLTIPO[Tipo Empleado])</f>
        <v>FIJO</v>
      </c>
      <c r="I834" s="92">
        <f>_xlfn.XLOOKUP(Tabla15[[#This Row],[cedula]],TCARRERA[CEDULA],TCARRERA[CATEGORIA DEL SERVIDOR],0)</f>
        <v>0</v>
      </c>
      <c r="J8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4" s="61" t="e">
        <f>IF(ISTEXT(Tabla15[[#This Row],[CARRERA]]),Tabla15[[#This Row],[CARRERA]],Tabla15[[#This Row],[STATUS_01]])</f>
        <v>#REF!</v>
      </c>
      <c r="L834" s="78">
        <f>_xlfn.XLOOKUP(Tabla15[[#This Row],[CODIGO]],Tabla20[CODIGO],Tabla20[sbruto])</f>
        <v>20000</v>
      </c>
      <c r="M834" s="79">
        <f>_xlfn.XLOOKUP(Tabla15[[#This Row],[CODIGO]],Tabla20[CODIGO],Tabla20[Otros Descuentos])</f>
        <v>25</v>
      </c>
      <c r="N834" s="81">
        <f>_xlfn.XLOOKUP(Tabla15[[#This Row],[CODIGO]],Tabla20[CODIGO],Tabla20[sneto])</f>
        <v>18793</v>
      </c>
      <c r="O834" s="81" t="str">
        <f>_xlfn.XLOOKUP(Tabla15[[#This Row],[CODIGO]],Tabla20[CODIGO],Tabla20[PERIODO])</f>
        <v>08-2023</v>
      </c>
      <c r="P834" s="41">
        <f>Tabla15[[#This Row],[sbruto]]-SUM(Tabla15[[#This Row],[ISR]:[AFP]])-Tabla15[[#This Row],[SNETO]]</f>
        <v>1182</v>
      </c>
      <c r="Q834" s="41">
        <f>_xlfn.XLOOKUP(Tabla15[[#This Row],[CODIGO]],Tabla20[CODIGO],Tabla20[ADP])</f>
        <v>0</v>
      </c>
      <c r="R834" s="61" t="str">
        <f>_xlfn.XLOOKUP(Tabla15[[#This Row],[cedula]],EMPXSEXO[NODOC],EMPXSEXO[GENERO])</f>
        <v>F</v>
      </c>
      <c r="S834" s="61" t="e">
        <f>_xlfn.XLOOKUP(Tabla15[[#This Row],[nomdepto2]],Tabla21[LUGAR],Tabla21[CODLUGAR])</f>
        <v>#REF!</v>
      </c>
      <c r="T834">
        <v>571</v>
      </c>
    </row>
    <row r="835" spans="1:20">
      <c r="A835" s="61" t="s">
        <v>2463</v>
      </c>
      <c r="B835" s="61" t="s">
        <v>2060</v>
      </c>
      <c r="C835" s="61" t="s">
        <v>2497</v>
      </c>
      <c r="D835" s="61" t="str">
        <f>Tabla15[[#This Row],[cedula]]&amp;Tabla15[[#This Row],[prog]]&amp;LEFT(Tabla15[[#This Row],[TIPO]],3)</f>
        <v>0310341030813FIJ</v>
      </c>
      <c r="E835" s="61" t="e">
        <f>_xlfn.XLOOKUP(Tabla15[[#This Row],[CODIGO]],#REF!,#REF!,_xlfn.XLOOKUP(Tabla15[[#This Row],[CODIGO]],Tabla20[CODIGO],Tabla20[nombre],"BUSCAR"))</f>
        <v>#REF!</v>
      </c>
      <c r="F835" s="61" t="e">
        <f>_xlfn.XLOOKUP(Tabla15[[#This Row],[CODIGO]],#REF!,#REF!,_xlfn.XLOOKUP(Tabla15[[#This Row],[CODIGO]],Tabla20[CODIGO],Tabla20[cargo],"BUSCAR"))</f>
        <v>#REF!</v>
      </c>
      <c r="G835" s="110" t="e">
        <f>_xlfn.XLOOKUP(Tabla15[[#This Row],[cedula]],#REF!,#REF!,"X")</f>
        <v>#REF!</v>
      </c>
      <c r="H835" s="61" t="str">
        <f>_xlfn.XLOOKUP(Tabla15[[#This Row],[ctapresup]],TBLTIPO[cta],TBLTIPO[Tipo Empleado])</f>
        <v>FIJO</v>
      </c>
      <c r="I835" s="92">
        <f>_xlfn.XLOOKUP(Tabla15[[#This Row],[cedula]],TCARRERA[CEDULA],TCARRERA[CATEGORIA DEL SERVIDOR],0)</f>
        <v>0</v>
      </c>
      <c r="J8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5" s="61" t="e">
        <f>IF(ISTEXT(Tabla15[[#This Row],[CARRERA]]),Tabla15[[#This Row],[CARRERA]],Tabla15[[#This Row],[STATUS_01]])</f>
        <v>#REF!</v>
      </c>
      <c r="L835" s="78">
        <f>_xlfn.XLOOKUP(Tabla15[[#This Row],[CODIGO]],Tabla20[CODIGO],Tabla20[sbruto])</f>
        <v>20000</v>
      </c>
      <c r="M835" s="82">
        <f>_xlfn.XLOOKUP(Tabla15[[#This Row],[CODIGO]],Tabla20[CODIGO],Tabla20[Otros Descuentos])</f>
        <v>25</v>
      </c>
      <c r="N835" s="81">
        <f>_xlfn.XLOOKUP(Tabla15[[#This Row],[CODIGO]],Tabla20[CODIGO],Tabla20[sneto])</f>
        <v>18793</v>
      </c>
      <c r="O835" s="81" t="str">
        <f>_xlfn.XLOOKUP(Tabla15[[#This Row],[CODIGO]],Tabla20[CODIGO],Tabla20[PERIODO])</f>
        <v>08-2023</v>
      </c>
      <c r="P835" s="41">
        <f>Tabla15[[#This Row],[sbruto]]-SUM(Tabla15[[#This Row],[ISR]:[AFP]])-Tabla15[[#This Row],[SNETO]]</f>
        <v>1182</v>
      </c>
      <c r="Q835" s="41">
        <f>_xlfn.XLOOKUP(Tabla15[[#This Row],[CODIGO]],Tabla20[CODIGO],Tabla20[ADP])</f>
        <v>0</v>
      </c>
      <c r="R835" s="61" t="str">
        <f>_xlfn.XLOOKUP(Tabla15[[#This Row],[cedula]],EMPXSEXO[NODOC],EMPXSEXO[GENERO])</f>
        <v>M</v>
      </c>
      <c r="S835" s="61" t="e">
        <f>_xlfn.XLOOKUP(Tabla15[[#This Row],[nomdepto2]],Tabla21[LUGAR],Tabla21[CODLUGAR])</f>
        <v>#REF!</v>
      </c>
      <c r="T835">
        <v>596</v>
      </c>
    </row>
    <row r="836" spans="1:20">
      <c r="A836" s="61" t="s">
        <v>2463</v>
      </c>
      <c r="B836" s="61" t="s">
        <v>3367</v>
      </c>
      <c r="C836" s="61" t="s">
        <v>2497</v>
      </c>
      <c r="D836" s="61" t="str">
        <f>Tabla15[[#This Row],[cedula]]&amp;Tabla15[[#This Row],[prog]]&amp;LEFT(Tabla15[[#This Row],[TIPO]],3)</f>
        <v>4022562105713FIJ</v>
      </c>
      <c r="E836" s="61" t="e">
        <f>_xlfn.XLOOKUP(Tabla15[[#This Row],[CODIGO]],#REF!,#REF!,_xlfn.XLOOKUP(Tabla15[[#This Row],[CODIGO]],Tabla20[CODIGO],Tabla20[nombre],"BUSCAR"))</f>
        <v>#REF!</v>
      </c>
      <c r="F836" s="61" t="e">
        <f>_xlfn.XLOOKUP(Tabla15[[#This Row],[CODIGO]],#REF!,#REF!,_xlfn.XLOOKUP(Tabla15[[#This Row],[CODIGO]],Tabla20[CODIGO],Tabla20[cargo],"BUSCAR"))</f>
        <v>#REF!</v>
      </c>
      <c r="G836" s="110" t="e">
        <f>_xlfn.XLOOKUP(Tabla15[[#This Row],[cedula]],#REF!,#REF!,"X")</f>
        <v>#REF!</v>
      </c>
      <c r="H836" s="61" t="str">
        <f>_xlfn.XLOOKUP(Tabla15[[#This Row],[ctapresup]],TBLTIPO[cta],TBLTIPO[Tipo Empleado])</f>
        <v>FIJO</v>
      </c>
      <c r="I836" s="92">
        <f>_xlfn.XLOOKUP(Tabla15[[#This Row],[cedula]],TCARRERA[CEDULA],TCARRERA[CATEGORIA DEL SERVIDOR],0)</f>
        <v>0</v>
      </c>
      <c r="J8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6" s="61" t="e">
        <f>IF(ISTEXT(Tabla15[[#This Row],[CARRERA]]),Tabla15[[#This Row],[CARRERA]],Tabla15[[#This Row],[STATUS_01]])</f>
        <v>#REF!</v>
      </c>
      <c r="L836" s="78">
        <f>_xlfn.XLOOKUP(Tabla15[[#This Row],[CODIGO]],Tabla20[CODIGO],Tabla20[sbruto])</f>
        <v>20000</v>
      </c>
      <c r="M836" s="82">
        <f>_xlfn.XLOOKUP(Tabla15[[#This Row],[CODIGO]],Tabla20[CODIGO],Tabla20[Otros Descuentos])</f>
        <v>25</v>
      </c>
      <c r="N836" s="78">
        <f>_xlfn.XLOOKUP(Tabla15[[#This Row],[CODIGO]],Tabla20[CODIGO],Tabla20[sneto])</f>
        <v>18793</v>
      </c>
      <c r="O836" s="78" t="str">
        <f>_xlfn.XLOOKUP(Tabla15[[#This Row],[CODIGO]],Tabla20[CODIGO],Tabla20[PERIODO])</f>
        <v>08-2023</v>
      </c>
      <c r="P836" s="41">
        <f>Tabla15[[#This Row],[sbruto]]-SUM(Tabla15[[#This Row],[ISR]:[AFP]])-Tabla15[[#This Row],[SNETO]]</f>
        <v>1182</v>
      </c>
      <c r="Q836" s="41">
        <f>_xlfn.XLOOKUP(Tabla15[[#This Row],[CODIGO]],Tabla20[CODIGO],Tabla20[ADP])</f>
        <v>0</v>
      </c>
      <c r="R836" s="61" t="str">
        <f>_xlfn.XLOOKUP(Tabla15[[#This Row],[cedula]],EMPXSEXO[NODOC],EMPXSEXO[GENERO])</f>
        <v>F</v>
      </c>
      <c r="S836" s="61" t="e">
        <f>_xlfn.XLOOKUP(Tabla15[[#This Row],[nomdepto2]],Tabla21[LUGAR],Tabla21[CODLUGAR])</f>
        <v>#REF!</v>
      </c>
      <c r="T836">
        <v>652</v>
      </c>
    </row>
    <row r="837" spans="1:20">
      <c r="A837" s="61" t="s">
        <v>2463</v>
      </c>
      <c r="B837" s="61" t="s">
        <v>3240</v>
      </c>
      <c r="C837" s="61" t="s">
        <v>2497</v>
      </c>
      <c r="D837" s="61" t="str">
        <f>Tabla15[[#This Row],[cedula]]&amp;Tabla15[[#This Row],[prog]]&amp;LEFT(Tabla15[[#This Row],[TIPO]],3)</f>
        <v>0011552422513FIJ</v>
      </c>
      <c r="E837" s="61" t="e">
        <f>_xlfn.XLOOKUP(Tabla15[[#This Row],[CODIGO]],#REF!,#REF!,_xlfn.XLOOKUP(Tabla15[[#This Row],[CODIGO]],Tabla20[CODIGO],Tabla20[nombre],"BUSCAR"))</f>
        <v>#REF!</v>
      </c>
      <c r="F837" s="61" t="e">
        <f>_xlfn.XLOOKUP(Tabla15[[#This Row],[CODIGO]],#REF!,#REF!,_xlfn.XLOOKUP(Tabla15[[#This Row],[CODIGO]],Tabla20[CODIGO],Tabla20[cargo],"BUSCAR"))</f>
        <v>#REF!</v>
      </c>
      <c r="G837" s="110" t="e">
        <f>_xlfn.XLOOKUP(Tabla15[[#This Row],[cedula]],#REF!,#REF!,"X")</f>
        <v>#REF!</v>
      </c>
      <c r="H837" s="61" t="str">
        <f>_xlfn.XLOOKUP(Tabla15[[#This Row],[ctapresup]],TBLTIPO[cta],TBLTIPO[Tipo Empleado])</f>
        <v>FIJO</v>
      </c>
      <c r="I837" s="92">
        <f>_xlfn.XLOOKUP(Tabla15[[#This Row],[cedula]],TCARRERA[CEDULA],TCARRERA[CATEGORIA DEL SERVIDOR],0)</f>
        <v>0</v>
      </c>
      <c r="J8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7" s="61" t="e">
        <f>IF(ISTEXT(Tabla15[[#This Row],[CARRERA]]),Tabla15[[#This Row],[CARRERA]],Tabla15[[#This Row],[STATUS_01]])</f>
        <v>#REF!</v>
      </c>
      <c r="L837" s="78">
        <f>_xlfn.XLOOKUP(Tabla15[[#This Row],[CODIGO]],Tabla20[CODIGO],Tabla20[sbruto])</f>
        <v>20000</v>
      </c>
      <c r="M837" s="82">
        <f>_xlfn.XLOOKUP(Tabla15[[#This Row],[CODIGO]],Tabla20[CODIGO],Tabla20[Otros Descuentos])</f>
        <v>25</v>
      </c>
      <c r="N837" s="78">
        <f>_xlfn.XLOOKUP(Tabla15[[#This Row],[CODIGO]],Tabla20[CODIGO],Tabla20[sneto])</f>
        <v>18793</v>
      </c>
      <c r="O837" s="78" t="str">
        <f>_xlfn.XLOOKUP(Tabla15[[#This Row],[CODIGO]],Tabla20[CODIGO],Tabla20[PERIODO])</f>
        <v>08-2023</v>
      </c>
      <c r="P837" s="41">
        <f>Tabla15[[#This Row],[sbruto]]-SUM(Tabla15[[#This Row],[ISR]:[AFP]])-Tabla15[[#This Row],[SNETO]]</f>
        <v>1182</v>
      </c>
      <c r="Q837" s="41">
        <f>_xlfn.XLOOKUP(Tabla15[[#This Row],[CODIGO]],Tabla20[CODIGO],Tabla20[ADP])</f>
        <v>0</v>
      </c>
      <c r="R837" s="61" t="str">
        <f>_xlfn.XLOOKUP(Tabla15[[#This Row],[cedula]],EMPXSEXO[NODOC],EMPXSEXO[GENERO])</f>
        <v>M</v>
      </c>
      <c r="S837" s="61" t="e">
        <f>_xlfn.XLOOKUP(Tabla15[[#This Row],[nomdepto2]],Tabla21[LUGAR],Tabla21[CODLUGAR])</f>
        <v>#REF!</v>
      </c>
      <c r="T837">
        <v>736</v>
      </c>
    </row>
    <row r="838" spans="1:20">
      <c r="A838" s="61" t="s">
        <v>2463</v>
      </c>
      <c r="B838" s="61" t="s">
        <v>3246</v>
      </c>
      <c r="C838" s="61" t="s">
        <v>2497</v>
      </c>
      <c r="D838" s="61" t="str">
        <f>Tabla15[[#This Row],[cedula]]&amp;Tabla15[[#This Row],[prog]]&amp;LEFT(Tabla15[[#This Row],[TIPO]],3)</f>
        <v>4022649441313FIJ</v>
      </c>
      <c r="E838" s="61" t="e">
        <f>_xlfn.XLOOKUP(Tabla15[[#This Row],[CODIGO]],#REF!,#REF!,_xlfn.XLOOKUP(Tabla15[[#This Row],[CODIGO]],Tabla20[CODIGO],Tabla20[nombre],"BUSCAR"))</f>
        <v>#REF!</v>
      </c>
      <c r="F838" s="61" t="e">
        <f>_xlfn.XLOOKUP(Tabla15[[#This Row],[CODIGO]],#REF!,#REF!,_xlfn.XLOOKUP(Tabla15[[#This Row],[CODIGO]],Tabla20[CODIGO],Tabla20[cargo],"BUSCAR"))</f>
        <v>#REF!</v>
      </c>
      <c r="G838" s="110" t="e">
        <f>_xlfn.XLOOKUP(Tabla15[[#This Row],[cedula]],#REF!,#REF!,"X")</f>
        <v>#REF!</v>
      </c>
      <c r="H838" s="61" t="str">
        <f>_xlfn.XLOOKUP(Tabla15[[#This Row],[ctapresup]],TBLTIPO[cta],TBLTIPO[Tipo Empleado])</f>
        <v>FIJO</v>
      </c>
      <c r="I838" s="92">
        <f>_xlfn.XLOOKUP(Tabla15[[#This Row],[cedula]],TCARRERA[CEDULA],TCARRERA[CATEGORIA DEL SERVIDOR],0)</f>
        <v>0</v>
      </c>
      <c r="J8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8" s="61" t="e">
        <f>IF(ISTEXT(Tabla15[[#This Row],[CARRERA]]),Tabla15[[#This Row],[CARRERA]],Tabla15[[#This Row],[STATUS_01]])</f>
        <v>#REF!</v>
      </c>
      <c r="L838" s="78">
        <f>_xlfn.XLOOKUP(Tabla15[[#This Row],[CODIGO]],Tabla20[CODIGO],Tabla20[sbruto])</f>
        <v>18000</v>
      </c>
      <c r="M838" s="81">
        <f>_xlfn.XLOOKUP(Tabla15[[#This Row],[CODIGO]],Tabla20[CODIGO],Tabla20[Otros Descuentos])</f>
        <v>25</v>
      </c>
      <c r="N838" s="78">
        <f>_xlfn.XLOOKUP(Tabla15[[#This Row],[CODIGO]],Tabla20[CODIGO],Tabla20[sneto])</f>
        <v>16911.2</v>
      </c>
      <c r="O838" s="78" t="str">
        <f>_xlfn.XLOOKUP(Tabla15[[#This Row],[CODIGO]],Tabla20[CODIGO],Tabla20[PERIODO])</f>
        <v>08-2023</v>
      </c>
      <c r="P838" s="41">
        <f>Tabla15[[#This Row],[sbruto]]-SUM(Tabla15[[#This Row],[ISR]:[AFP]])-Tabla15[[#This Row],[SNETO]]</f>
        <v>1063.7999999999993</v>
      </c>
      <c r="Q838" s="41">
        <f>_xlfn.XLOOKUP(Tabla15[[#This Row],[CODIGO]],Tabla20[CODIGO],Tabla20[ADP])</f>
        <v>0</v>
      </c>
      <c r="R838" s="61" t="str">
        <f>_xlfn.XLOOKUP(Tabla15[[#This Row],[cedula]],EMPXSEXO[NODOC],EMPXSEXO[GENERO])</f>
        <v>M</v>
      </c>
      <c r="S838" s="61" t="e">
        <f>_xlfn.XLOOKUP(Tabla15[[#This Row],[nomdepto2]],Tabla21[LUGAR],Tabla21[CODLUGAR])</f>
        <v>#REF!</v>
      </c>
      <c r="T838">
        <v>774</v>
      </c>
    </row>
    <row r="839" spans="1:20">
      <c r="A839" s="61" t="s">
        <v>2463</v>
      </c>
      <c r="B839" s="61" t="s">
        <v>2656</v>
      </c>
      <c r="C839" s="61" t="s">
        <v>2497</v>
      </c>
      <c r="D839" s="61" t="str">
        <f>Tabla15[[#This Row],[cedula]]&amp;Tabla15[[#This Row],[prog]]&amp;LEFT(Tabla15[[#This Row],[TIPO]],3)</f>
        <v>0310122505413FIJ</v>
      </c>
      <c r="E839" s="61" t="e">
        <f>_xlfn.XLOOKUP(Tabla15[[#This Row],[CODIGO]],#REF!,#REF!,_xlfn.XLOOKUP(Tabla15[[#This Row],[CODIGO]],Tabla20[CODIGO],Tabla20[nombre],"BUSCAR"))</f>
        <v>#REF!</v>
      </c>
      <c r="F839" s="61" t="e">
        <f>_xlfn.XLOOKUP(Tabla15[[#This Row],[CODIGO]],#REF!,#REF!,_xlfn.XLOOKUP(Tabla15[[#This Row],[CODIGO]],Tabla20[CODIGO],Tabla20[cargo],"BUSCAR"))</f>
        <v>#REF!</v>
      </c>
      <c r="G839" s="110" t="e">
        <f>_xlfn.XLOOKUP(Tabla15[[#This Row],[cedula]],#REF!,#REF!,"X")</f>
        <v>#REF!</v>
      </c>
      <c r="H839" s="61" t="str">
        <f>_xlfn.XLOOKUP(Tabla15[[#This Row],[ctapresup]],TBLTIPO[cta],TBLTIPO[Tipo Empleado])</f>
        <v>FIJO</v>
      </c>
      <c r="I839" s="92">
        <f>_xlfn.XLOOKUP(Tabla15[[#This Row],[cedula]],TCARRERA[CEDULA],TCARRERA[CATEGORIA DEL SERVIDOR],0)</f>
        <v>0</v>
      </c>
      <c r="J8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39" s="61" t="e">
        <f>IF(ISTEXT(Tabla15[[#This Row],[CARRERA]]),Tabla15[[#This Row],[CARRERA]],Tabla15[[#This Row],[STATUS_01]])</f>
        <v>#REF!</v>
      </c>
      <c r="L839" s="78">
        <f>_xlfn.XLOOKUP(Tabla15[[#This Row],[CODIGO]],Tabla20[CODIGO],Tabla20[sbruto])</f>
        <v>17000</v>
      </c>
      <c r="M839" s="82">
        <f>_xlfn.XLOOKUP(Tabla15[[#This Row],[CODIGO]],Tabla20[CODIGO],Tabla20[Otros Descuentos])</f>
        <v>25</v>
      </c>
      <c r="N839" s="78">
        <f>_xlfn.XLOOKUP(Tabla15[[#This Row],[CODIGO]],Tabla20[CODIGO],Tabla20[sneto])</f>
        <v>15970.3</v>
      </c>
      <c r="O839" s="78" t="str">
        <f>_xlfn.XLOOKUP(Tabla15[[#This Row],[CODIGO]],Tabla20[CODIGO],Tabla20[PERIODO])</f>
        <v>08-2023</v>
      </c>
      <c r="P839" s="41">
        <f>Tabla15[[#This Row],[sbruto]]-SUM(Tabla15[[#This Row],[ISR]:[AFP]])-Tabla15[[#This Row],[SNETO]]</f>
        <v>1004.7000000000007</v>
      </c>
      <c r="Q839" s="41">
        <f>_xlfn.XLOOKUP(Tabla15[[#This Row],[CODIGO]],Tabla20[CODIGO],Tabla20[ADP])</f>
        <v>0</v>
      </c>
      <c r="R839" s="61" t="str">
        <f>_xlfn.XLOOKUP(Tabla15[[#This Row],[cedula]],EMPXSEXO[NODOC],EMPXSEXO[GENERO])</f>
        <v>F</v>
      </c>
      <c r="S839" s="61" t="e">
        <f>_xlfn.XLOOKUP(Tabla15[[#This Row],[nomdepto2]],Tabla21[LUGAR],Tabla21[CODLUGAR])</f>
        <v>#REF!</v>
      </c>
      <c r="T839">
        <v>609</v>
      </c>
    </row>
    <row r="840" spans="1:20">
      <c r="A840" s="61" t="s">
        <v>2463</v>
      </c>
      <c r="B840" s="61" t="s">
        <v>2743</v>
      </c>
      <c r="C840" s="61" t="s">
        <v>2497</v>
      </c>
      <c r="D840" s="61" t="str">
        <f>Tabla15[[#This Row],[cedula]]&amp;Tabla15[[#This Row],[prog]]&amp;LEFT(Tabla15[[#This Row],[TIPO]],3)</f>
        <v>0370078142413FIJ</v>
      </c>
      <c r="E840" s="61" t="e">
        <f>_xlfn.XLOOKUP(Tabla15[[#This Row],[CODIGO]],#REF!,#REF!,_xlfn.XLOOKUP(Tabla15[[#This Row],[CODIGO]],Tabla20[CODIGO],Tabla20[nombre],"BUSCAR"))</f>
        <v>#REF!</v>
      </c>
      <c r="F840" s="61" t="e">
        <f>_xlfn.XLOOKUP(Tabla15[[#This Row],[CODIGO]],#REF!,#REF!,_xlfn.XLOOKUP(Tabla15[[#This Row],[CODIGO]],Tabla20[CODIGO],Tabla20[cargo],"BUSCAR"))</f>
        <v>#REF!</v>
      </c>
      <c r="G840" s="110" t="e">
        <f>_xlfn.XLOOKUP(Tabla15[[#This Row],[cedula]],#REF!,#REF!,"X")</f>
        <v>#REF!</v>
      </c>
      <c r="H840" s="61" t="str">
        <f>_xlfn.XLOOKUP(Tabla15[[#This Row],[ctapresup]],TBLTIPO[cta],TBLTIPO[Tipo Empleado])</f>
        <v>FIJO</v>
      </c>
      <c r="I840" s="92">
        <f>_xlfn.XLOOKUP(Tabla15[[#This Row],[cedula]],TCARRERA[CEDULA],TCARRERA[CATEGORIA DEL SERVIDOR],0)</f>
        <v>0</v>
      </c>
      <c r="J8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0" s="61" t="e">
        <f>IF(ISTEXT(Tabla15[[#This Row],[CARRERA]]),Tabla15[[#This Row],[CARRERA]],Tabla15[[#This Row],[STATUS_01]])</f>
        <v>#REF!</v>
      </c>
      <c r="L840" s="78">
        <f>_xlfn.XLOOKUP(Tabla15[[#This Row],[CODIGO]],Tabla20[CODIGO],Tabla20[sbruto])</f>
        <v>17000</v>
      </c>
      <c r="M840" s="81">
        <f>_xlfn.XLOOKUP(Tabla15[[#This Row],[CODIGO]],Tabla20[CODIGO],Tabla20[Otros Descuentos])</f>
        <v>25</v>
      </c>
      <c r="N840" s="78">
        <f>_xlfn.XLOOKUP(Tabla15[[#This Row],[CODIGO]],Tabla20[CODIGO],Tabla20[sneto])</f>
        <v>15970.3</v>
      </c>
      <c r="O840" s="78" t="str">
        <f>_xlfn.XLOOKUP(Tabla15[[#This Row],[CODIGO]],Tabla20[CODIGO],Tabla20[PERIODO])</f>
        <v>08-2023</v>
      </c>
      <c r="P840" s="41">
        <f>Tabla15[[#This Row],[sbruto]]-SUM(Tabla15[[#This Row],[ISR]:[AFP]])-Tabla15[[#This Row],[SNETO]]</f>
        <v>1004.7000000000007</v>
      </c>
      <c r="Q840" s="41">
        <f>_xlfn.XLOOKUP(Tabla15[[#This Row],[CODIGO]],Tabla20[CODIGO],Tabla20[ADP])</f>
        <v>0</v>
      </c>
      <c r="R840" s="61" t="str">
        <f>_xlfn.XLOOKUP(Tabla15[[#This Row],[cedula]],EMPXSEXO[NODOC],EMPXSEXO[GENERO])</f>
        <v>F</v>
      </c>
      <c r="S840" s="61" t="e">
        <f>_xlfn.XLOOKUP(Tabla15[[#This Row],[nomdepto2]],Tabla21[LUGAR],Tabla21[CODLUGAR])</f>
        <v>#REF!</v>
      </c>
      <c r="T840">
        <v>782</v>
      </c>
    </row>
    <row r="841" spans="1:20">
      <c r="A841" s="61" t="s">
        <v>2463</v>
      </c>
      <c r="B841" s="61" t="s">
        <v>2061</v>
      </c>
      <c r="C841" s="61" t="s">
        <v>2497</v>
      </c>
      <c r="D841" s="61" t="str">
        <f>Tabla15[[#This Row],[cedula]]&amp;Tabla15[[#This Row],[prog]]&amp;LEFT(Tabla15[[#This Row],[TIPO]],3)</f>
        <v>0310194228613FIJ</v>
      </c>
      <c r="E841" s="61" t="e">
        <f>_xlfn.XLOOKUP(Tabla15[[#This Row],[CODIGO]],#REF!,#REF!,_xlfn.XLOOKUP(Tabla15[[#This Row],[CODIGO]],Tabla20[CODIGO],Tabla20[nombre],"BUSCAR"))</f>
        <v>#REF!</v>
      </c>
      <c r="F841" s="61" t="e">
        <f>_xlfn.XLOOKUP(Tabla15[[#This Row],[CODIGO]],#REF!,#REF!,_xlfn.XLOOKUP(Tabla15[[#This Row],[CODIGO]],Tabla20[CODIGO],Tabla20[cargo],"BUSCAR"))</f>
        <v>#REF!</v>
      </c>
      <c r="G841" s="110" t="e">
        <f>_xlfn.XLOOKUP(Tabla15[[#This Row],[cedula]],#REF!,#REF!,"X")</f>
        <v>#REF!</v>
      </c>
      <c r="H841" s="61" t="str">
        <f>_xlfn.XLOOKUP(Tabla15[[#This Row],[ctapresup]],TBLTIPO[cta],TBLTIPO[Tipo Empleado])</f>
        <v>FIJO</v>
      </c>
      <c r="I841" s="92">
        <f>_xlfn.XLOOKUP(Tabla15[[#This Row],[cedula]],TCARRERA[CEDULA],TCARRERA[CATEGORIA DEL SERVIDOR],0)</f>
        <v>0</v>
      </c>
      <c r="J8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1" s="61" t="e">
        <f>IF(ISTEXT(Tabla15[[#This Row],[CARRERA]]),Tabla15[[#This Row],[CARRERA]],Tabla15[[#This Row],[STATUS_01]])</f>
        <v>#REF!</v>
      </c>
      <c r="L841" s="78">
        <f>_xlfn.XLOOKUP(Tabla15[[#This Row],[CODIGO]],Tabla20[CODIGO],Tabla20[sbruto])</f>
        <v>15000</v>
      </c>
      <c r="M841" s="82">
        <f>_xlfn.XLOOKUP(Tabla15[[#This Row],[CODIGO]],Tabla20[CODIGO],Tabla20[Otros Descuentos])</f>
        <v>325</v>
      </c>
      <c r="N841" s="78">
        <f>_xlfn.XLOOKUP(Tabla15[[#This Row],[CODIGO]],Tabla20[CODIGO],Tabla20[sneto])</f>
        <v>13788.5</v>
      </c>
      <c r="O841" s="78" t="str">
        <f>_xlfn.XLOOKUP(Tabla15[[#This Row],[CODIGO]],Tabla20[CODIGO],Tabla20[PERIODO])</f>
        <v>08-2023</v>
      </c>
      <c r="P841" s="41">
        <f>Tabla15[[#This Row],[sbruto]]-SUM(Tabla15[[#This Row],[ISR]:[AFP]])-Tabla15[[#This Row],[SNETO]]</f>
        <v>886.5</v>
      </c>
      <c r="Q841" s="41">
        <f>_xlfn.XLOOKUP(Tabla15[[#This Row],[CODIGO]],Tabla20[CODIGO],Tabla20[ADP])</f>
        <v>0</v>
      </c>
      <c r="R841" s="61" t="str">
        <f>_xlfn.XLOOKUP(Tabla15[[#This Row],[cedula]],EMPXSEXO[NODOC],EMPXSEXO[GENERO])</f>
        <v>M</v>
      </c>
      <c r="S841" s="61" t="e">
        <f>_xlfn.XLOOKUP(Tabla15[[#This Row],[nomdepto2]],Tabla21[LUGAR],Tabla21[CODLUGAR])</f>
        <v>#REF!</v>
      </c>
      <c r="T841">
        <v>599</v>
      </c>
    </row>
    <row r="842" spans="1:20">
      <c r="A842" s="61" t="s">
        <v>2463</v>
      </c>
      <c r="B842" s="61" t="s">
        <v>2091</v>
      </c>
      <c r="C842" s="61" t="s">
        <v>2497</v>
      </c>
      <c r="D842" s="61" t="str">
        <f>Tabla15[[#This Row],[cedula]]&amp;Tabla15[[#This Row],[prog]]&amp;LEFT(Tabla15[[#This Row],[TIPO]],3)</f>
        <v>0310279287013FIJ</v>
      </c>
      <c r="E842" s="61" t="e">
        <f>_xlfn.XLOOKUP(Tabla15[[#This Row],[CODIGO]],#REF!,#REF!,_xlfn.XLOOKUP(Tabla15[[#This Row],[CODIGO]],Tabla20[CODIGO],Tabla20[nombre],"BUSCAR"))</f>
        <v>#REF!</v>
      </c>
      <c r="F842" s="61" t="e">
        <f>_xlfn.XLOOKUP(Tabla15[[#This Row],[CODIGO]],#REF!,#REF!,_xlfn.XLOOKUP(Tabla15[[#This Row],[CODIGO]],Tabla20[CODIGO],Tabla20[cargo],"BUSCAR"))</f>
        <v>#REF!</v>
      </c>
      <c r="G842" s="110" t="e">
        <f>_xlfn.XLOOKUP(Tabla15[[#This Row],[cedula]],#REF!,#REF!,"X")</f>
        <v>#REF!</v>
      </c>
      <c r="H842" s="61" t="str">
        <f>_xlfn.XLOOKUP(Tabla15[[#This Row],[ctapresup]],TBLTIPO[cta],TBLTIPO[Tipo Empleado])</f>
        <v>FIJO</v>
      </c>
      <c r="I842" s="92">
        <f>_xlfn.XLOOKUP(Tabla15[[#This Row],[cedula]],TCARRERA[CEDULA],TCARRERA[CATEGORIA DEL SERVIDOR],0)</f>
        <v>0</v>
      </c>
      <c r="J84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2" s="61" t="e">
        <f>IF(ISTEXT(Tabla15[[#This Row],[CARRERA]]),Tabla15[[#This Row],[CARRERA]],Tabla15[[#This Row],[STATUS_01]])</f>
        <v>#REF!</v>
      </c>
      <c r="L842" s="78">
        <f>_xlfn.XLOOKUP(Tabla15[[#This Row],[CODIGO]],Tabla20[CODIGO],Tabla20[sbruto])</f>
        <v>15000</v>
      </c>
      <c r="M842" s="82">
        <f>_xlfn.XLOOKUP(Tabla15[[#This Row],[CODIGO]],Tabla20[CODIGO],Tabla20[Otros Descuentos])</f>
        <v>25</v>
      </c>
      <c r="N842" s="78">
        <f>_xlfn.XLOOKUP(Tabla15[[#This Row],[CODIGO]],Tabla20[CODIGO],Tabla20[sneto])</f>
        <v>14088.5</v>
      </c>
      <c r="O842" s="78" t="str">
        <f>_xlfn.XLOOKUP(Tabla15[[#This Row],[CODIGO]],Tabla20[CODIGO],Tabla20[PERIODO])</f>
        <v>08-2023</v>
      </c>
      <c r="P842" s="41">
        <f>Tabla15[[#This Row],[sbruto]]-SUM(Tabla15[[#This Row],[ISR]:[AFP]])-Tabla15[[#This Row],[SNETO]]</f>
        <v>886.5</v>
      </c>
      <c r="Q842" s="41">
        <f>_xlfn.XLOOKUP(Tabla15[[#This Row],[CODIGO]],Tabla20[CODIGO],Tabla20[ADP])</f>
        <v>0</v>
      </c>
      <c r="R842" s="61" t="str">
        <f>_xlfn.XLOOKUP(Tabla15[[#This Row],[cedula]],EMPXSEXO[NODOC],EMPXSEXO[GENERO])</f>
        <v>F</v>
      </c>
      <c r="S842" s="61" t="e">
        <f>_xlfn.XLOOKUP(Tabla15[[#This Row],[nomdepto2]],Tabla21[LUGAR],Tabla21[CODLUGAR])</f>
        <v>#REF!</v>
      </c>
      <c r="T842">
        <v>638</v>
      </c>
    </row>
    <row r="843" spans="1:20">
      <c r="A843" s="61" t="s">
        <v>2463</v>
      </c>
      <c r="B843" s="61" t="s">
        <v>2118</v>
      </c>
      <c r="C843" s="61" t="s">
        <v>2497</v>
      </c>
      <c r="D843" s="61" t="str">
        <f>Tabla15[[#This Row],[cedula]]&amp;Tabla15[[#This Row],[prog]]&amp;LEFT(Tabla15[[#This Row],[TIPO]],3)</f>
        <v>0310310428113FIJ</v>
      </c>
      <c r="E843" s="61" t="e">
        <f>_xlfn.XLOOKUP(Tabla15[[#This Row],[CODIGO]],#REF!,#REF!,_xlfn.XLOOKUP(Tabla15[[#This Row],[CODIGO]],Tabla20[CODIGO],Tabla20[nombre],"BUSCAR"))</f>
        <v>#REF!</v>
      </c>
      <c r="F843" s="61" t="e">
        <f>_xlfn.XLOOKUP(Tabla15[[#This Row],[CODIGO]],#REF!,#REF!,_xlfn.XLOOKUP(Tabla15[[#This Row],[CODIGO]],Tabla20[CODIGO],Tabla20[cargo],"BUSCAR"))</f>
        <v>#REF!</v>
      </c>
      <c r="G843" s="110" t="e">
        <f>_xlfn.XLOOKUP(Tabla15[[#This Row],[cedula]],#REF!,#REF!,"X")</f>
        <v>#REF!</v>
      </c>
      <c r="H843" s="61" t="str">
        <f>_xlfn.XLOOKUP(Tabla15[[#This Row],[ctapresup]],TBLTIPO[cta],TBLTIPO[Tipo Empleado])</f>
        <v>FIJO</v>
      </c>
      <c r="I843" s="92">
        <f>_xlfn.XLOOKUP(Tabla15[[#This Row],[cedula]],TCARRERA[CEDULA],TCARRERA[CATEGORIA DEL SERVIDOR],0)</f>
        <v>0</v>
      </c>
      <c r="J84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3" s="61" t="e">
        <f>IF(ISTEXT(Tabla15[[#This Row],[CARRERA]]),Tabla15[[#This Row],[CARRERA]],Tabla15[[#This Row],[STATUS_01]])</f>
        <v>#REF!</v>
      </c>
      <c r="L843" s="78">
        <f>_xlfn.XLOOKUP(Tabla15[[#This Row],[CODIGO]],Tabla20[CODIGO],Tabla20[sbruto])</f>
        <v>15000</v>
      </c>
      <c r="M843" s="79">
        <f>_xlfn.XLOOKUP(Tabla15[[#This Row],[CODIGO]],Tabla20[CODIGO],Tabla20[Otros Descuentos])</f>
        <v>25</v>
      </c>
      <c r="N843" s="78">
        <f>_xlfn.XLOOKUP(Tabla15[[#This Row],[CODIGO]],Tabla20[CODIGO],Tabla20[sneto])</f>
        <v>14088.5</v>
      </c>
      <c r="O843" s="78" t="str">
        <f>_xlfn.XLOOKUP(Tabla15[[#This Row],[CODIGO]],Tabla20[CODIGO],Tabla20[PERIODO])</f>
        <v>08-2023</v>
      </c>
      <c r="P843" s="41">
        <f>Tabla15[[#This Row],[sbruto]]-SUM(Tabla15[[#This Row],[ISR]:[AFP]])-Tabla15[[#This Row],[SNETO]]</f>
        <v>886.5</v>
      </c>
      <c r="Q843" s="41">
        <f>_xlfn.XLOOKUP(Tabla15[[#This Row],[CODIGO]],Tabla20[CODIGO],Tabla20[ADP])</f>
        <v>0</v>
      </c>
      <c r="R843" s="61" t="str">
        <f>_xlfn.XLOOKUP(Tabla15[[#This Row],[cedula]],EMPXSEXO[NODOC],EMPXSEXO[GENERO])</f>
        <v>M</v>
      </c>
      <c r="S843" s="61" t="e">
        <f>_xlfn.XLOOKUP(Tabla15[[#This Row],[nomdepto2]],Tabla21[LUGAR],Tabla21[CODLUGAR])</f>
        <v>#REF!</v>
      </c>
      <c r="T843">
        <v>679</v>
      </c>
    </row>
    <row r="844" spans="1:20">
      <c r="A844" s="61" t="s">
        <v>2463</v>
      </c>
      <c r="B844" s="61" t="s">
        <v>2144</v>
      </c>
      <c r="C844" s="61" t="s">
        <v>2497</v>
      </c>
      <c r="D844" s="61" t="str">
        <f>Tabla15[[#This Row],[cedula]]&amp;Tabla15[[#This Row],[prog]]&amp;LEFT(Tabla15[[#This Row],[TIPO]],3)</f>
        <v>0010776643813FIJ</v>
      </c>
      <c r="E844" s="61" t="e">
        <f>_xlfn.XLOOKUP(Tabla15[[#This Row],[CODIGO]],#REF!,#REF!,_xlfn.XLOOKUP(Tabla15[[#This Row],[CODIGO]],Tabla20[CODIGO],Tabla20[nombre],"BUSCAR"))</f>
        <v>#REF!</v>
      </c>
      <c r="F844" s="61" t="e">
        <f>_xlfn.XLOOKUP(Tabla15[[#This Row],[CODIGO]],#REF!,#REF!,_xlfn.XLOOKUP(Tabla15[[#This Row],[CODIGO]],Tabla20[CODIGO],Tabla20[cargo],"BUSCAR"))</f>
        <v>#REF!</v>
      </c>
      <c r="G844" s="110" t="e">
        <f>_xlfn.XLOOKUP(Tabla15[[#This Row],[cedula]],#REF!,#REF!,"X")</f>
        <v>#REF!</v>
      </c>
      <c r="H844" s="61" t="str">
        <f>_xlfn.XLOOKUP(Tabla15[[#This Row],[ctapresup]],TBLTIPO[cta],TBLTIPO[Tipo Empleado])</f>
        <v>FIJO</v>
      </c>
      <c r="I844" s="92">
        <f>_xlfn.XLOOKUP(Tabla15[[#This Row],[cedula]],TCARRERA[CEDULA],TCARRERA[CATEGORIA DEL SERVIDOR],0)</f>
        <v>0</v>
      </c>
      <c r="J8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4" s="61" t="e">
        <f>IF(ISTEXT(Tabla15[[#This Row],[CARRERA]]),Tabla15[[#This Row],[CARRERA]],Tabla15[[#This Row],[STATUS_01]])</f>
        <v>#REF!</v>
      </c>
      <c r="L844" s="78">
        <f>_xlfn.XLOOKUP(Tabla15[[#This Row],[CODIGO]],Tabla20[CODIGO],Tabla20[sbruto])</f>
        <v>15000</v>
      </c>
      <c r="M844" s="82">
        <f>_xlfn.XLOOKUP(Tabla15[[#This Row],[CODIGO]],Tabla20[CODIGO],Tabla20[Otros Descuentos])</f>
        <v>325</v>
      </c>
      <c r="N844" s="78">
        <f>_xlfn.XLOOKUP(Tabla15[[#This Row],[CODIGO]],Tabla20[CODIGO],Tabla20[sneto])</f>
        <v>13788.5</v>
      </c>
      <c r="O844" s="78" t="str">
        <f>_xlfn.XLOOKUP(Tabla15[[#This Row],[CODIGO]],Tabla20[CODIGO],Tabla20[PERIODO])</f>
        <v>08-2023</v>
      </c>
      <c r="P844" s="41">
        <f>Tabla15[[#This Row],[sbruto]]-SUM(Tabla15[[#This Row],[ISR]:[AFP]])-Tabla15[[#This Row],[SNETO]]</f>
        <v>886.5</v>
      </c>
      <c r="Q844" s="41">
        <f>_xlfn.XLOOKUP(Tabla15[[#This Row],[CODIGO]],Tabla20[CODIGO],Tabla20[ADP])</f>
        <v>0</v>
      </c>
      <c r="R844" s="61" t="str">
        <f>_xlfn.XLOOKUP(Tabla15[[#This Row],[cedula]],EMPXSEXO[NODOC],EMPXSEXO[GENERO])</f>
        <v>F</v>
      </c>
      <c r="S844" s="61" t="e">
        <f>_xlfn.XLOOKUP(Tabla15[[#This Row],[nomdepto2]],Tabla21[LUGAR],Tabla21[CODLUGAR])</f>
        <v>#REF!</v>
      </c>
      <c r="T844">
        <v>713</v>
      </c>
    </row>
    <row r="845" spans="1:20">
      <c r="A845" s="61" t="s">
        <v>2463</v>
      </c>
      <c r="B845" s="61" t="s">
        <v>2145</v>
      </c>
      <c r="C845" s="61" t="s">
        <v>2497</v>
      </c>
      <c r="D845" s="61" t="str">
        <f>Tabla15[[#This Row],[cedula]]&amp;Tabla15[[#This Row],[prog]]&amp;LEFT(Tabla15[[#This Row],[TIPO]],3)</f>
        <v>0310202766513FIJ</v>
      </c>
      <c r="E845" s="61" t="e">
        <f>_xlfn.XLOOKUP(Tabla15[[#This Row],[CODIGO]],#REF!,#REF!,_xlfn.XLOOKUP(Tabla15[[#This Row],[CODIGO]],Tabla20[CODIGO],Tabla20[nombre],"BUSCAR"))</f>
        <v>#REF!</v>
      </c>
      <c r="F845" s="61" t="e">
        <f>_xlfn.XLOOKUP(Tabla15[[#This Row],[CODIGO]],#REF!,#REF!,_xlfn.XLOOKUP(Tabla15[[#This Row],[CODIGO]],Tabla20[CODIGO],Tabla20[cargo],"BUSCAR"))</f>
        <v>#REF!</v>
      </c>
      <c r="G845" s="110" t="e">
        <f>_xlfn.XLOOKUP(Tabla15[[#This Row],[cedula]],#REF!,#REF!,"X")</f>
        <v>#REF!</v>
      </c>
      <c r="H845" s="61" t="str">
        <f>_xlfn.XLOOKUP(Tabla15[[#This Row],[ctapresup]],TBLTIPO[cta],TBLTIPO[Tipo Empleado])</f>
        <v>FIJO</v>
      </c>
      <c r="I845" s="92">
        <f>_xlfn.XLOOKUP(Tabla15[[#This Row],[cedula]],TCARRERA[CEDULA],TCARRERA[CATEGORIA DEL SERVIDOR],0)</f>
        <v>0</v>
      </c>
      <c r="J8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5" s="61" t="e">
        <f>IF(ISTEXT(Tabla15[[#This Row],[CARRERA]]),Tabla15[[#This Row],[CARRERA]],Tabla15[[#This Row],[STATUS_01]])</f>
        <v>#REF!</v>
      </c>
      <c r="L845" s="78">
        <f>_xlfn.XLOOKUP(Tabla15[[#This Row],[CODIGO]],Tabla20[CODIGO],Tabla20[sbruto])</f>
        <v>15000</v>
      </c>
      <c r="M845" s="82">
        <f>_xlfn.XLOOKUP(Tabla15[[#This Row],[CODIGO]],Tabla20[CODIGO],Tabla20[Otros Descuentos])</f>
        <v>25</v>
      </c>
      <c r="N845" s="81">
        <f>_xlfn.XLOOKUP(Tabla15[[#This Row],[CODIGO]],Tabla20[CODIGO],Tabla20[sneto])</f>
        <v>14088.5</v>
      </c>
      <c r="O845" s="81" t="str">
        <f>_xlfn.XLOOKUP(Tabla15[[#This Row],[CODIGO]],Tabla20[CODIGO],Tabla20[PERIODO])</f>
        <v>08-2023</v>
      </c>
      <c r="P845" s="41">
        <f>Tabla15[[#This Row],[sbruto]]-SUM(Tabla15[[#This Row],[ISR]:[AFP]])-Tabla15[[#This Row],[SNETO]]</f>
        <v>886.5</v>
      </c>
      <c r="Q845" s="41">
        <f>_xlfn.XLOOKUP(Tabla15[[#This Row],[CODIGO]],Tabla20[CODIGO],Tabla20[ADP])</f>
        <v>0</v>
      </c>
      <c r="R845" s="61" t="str">
        <f>_xlfn.XLOOKUP(Tabla15[[#This Row],[cedula]],EMPXSEXO[NODOC],EMPXSEXO[GENERO])</f>
        <v>M</v>
      </c>
      <c r="S845" s="61" t="e">
        <f>_xlfn.XLOOKUP(Tabla15[[#This Row],[nomdepto2]],Tabla21[LUGAR],Tabla21[CODLUGAR])</f>
        <v>#REF!</v>
      </c>
      <c r="T845">
        <v>715</v>
      </c>
    </row>
    <row r="846" spans="1:20">
      <c r="A846" s="61" t="s">
        <v>2463</v>
      </c>
      <c r="B846" s="61" t="s">
        <v>2153</v>
      </c>
      <c r="C846" s="61" t="s">
        <v>2497</v>
      </c>
      <c r="D846" s="61" t="str">
        <f>Tabla15[[#This Row],[cedula]]&amp;Tabla15[[#This Row],[prog]]&amp;LEFT(Tabla15[[#This Row],[TIPO]],3)</f>
        <v>0390014561013FIJ</v>
      </c>
      <c r="E846" s="61" t="e">
        <f>_xlfn.XLOOKUP(Tabla15[[#This Row],[CODIGO]],#REF!,#REF!,_xlfn.XLOOKUP(Tabla15[[#This Row],[CODIGO]],Tabla20[CODIGO],Tabla20[nombre],"BUSCAR"))</f>
        <v>#REF!</v>
      </c>
      <c r="F846" s="61" t="e">
        <f>_xlfn.XLOOKUP(Tabla15[[#This Row],[CODIGO]],#REF!,#REF!,_xlfn.XLOOKUP(Tabla15[[#This Row],[CODIGO]],Tabla20[CODIGO],Tabla20[cargo],"BUSCAR"))</f>
        <v>#REF!</v>
      </c>
      <c r="G846" s="110" t="e">
        <f>_xlfn.XLOOKUP(Tabla15[[#This Row],[cedula]],#REF!,#REF!,"X")</f>
        <v>#REF!</v>
      </c>
      <c r="H846" s="61" t="str">
        <f>_xlfn.XLOOKUP(Tabla15[[#This Row],[ctapresup]],TBLTIPO[cta],TBLTIPO[Tipo Empleado])</f>
        <v>FIJO</v>
      </c>
      <c r="I846" s="92">
        <f>_xlfn.XLOOKUP(Tabla15[[#This Row],[cedula]],TCARRERA[CEDULA],TCARRERA[CATEGORIA DEL SERVIDOR],0)</f>
        <v>0</v>
      </c>
      <c r="J8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6" s="61" t="e">
        <f>IF(ISTEXT(Tabla15[[#This Row],[CARRERA]]),Tabla15[[#This Row],[CARRERA]],Tabla15[[#This Row],[STATUS_01]])</f>
        <v>#REF!</v>
      </c>
      <c r="L846" s="78">
        <f>_xlfn.XLOOKUP(Tabla15[[#This Row],[CODIGO]],Tabla20[CODIGO],Tabla20[sbruto])</f>
        <v>15000</v>
      </c>
      <c r="M846" s="82">
        <f>_xlfn.XLOOKUP(Tabla15[[#This Row],[CODIGO]],Tabla20[CODIGO],Tabla20[Otros Descuentos])</f>
        <v>325</v>
      </c>
      <c r="N846" s="78">
        <f>_xlfn.XLOOKUP(Tabla15[[#This Row],[CODIGO]],Tabla20[CODIGO],Tabla20[sneto])</f>
        <v>13788.5</v>
      </c>
      <c r="O846" s="78" t="str">
        <f>_xlfn.XLOOKUP(Tabla15[[#This Row],[CODIGO]],Tabla20[CODIGO],Tabla20[PERIODO])</f>
        <v>08-2023</v>
      </c>
      <c r="P846" s="41">
        <f>Tabla15[[#This Row],[sbruto]]-SUM(Tabla15[[#This Row],[ISR]:[AFP]])-Tabla15[[#This Row],[SNETO]]</f>
        <v>886.5</v>
      </c>
      <c r="Q846" s="41">
        <f>_xlfn.XLOOKUP(Tabla15[[#This Row],[CODIGO]],Tabla20[CODIGO],Tabla20[ADP])</f>
        <v>0</v>
      </c>
      <c r="R846" s="61" t="str">
        <f>_xlfn.XLOOKUP(Tabla15[[#This Row],[cedula]],EMPXSEXO[NODOC],EMPXSEXO[GENERO])</f>
        <v>M</v>
      </c>
      <c r="S846" s="61" t="e">
        <f>_xlfn.XLOOKUP(Tabla15[[#This Row],[nomdepto2]],Tabla21[LUGAR],Tabla21[CODLUGAR])</f>
        <v>#REF!</v>
      </c>
      <c r="T846">
        <v>734</v>
      </c>
    </row>
    <row r="847" spans="1:20">
      <c r="A847" s="61" t="s">
        <v>2463</v>
      </c>
      <c r="B847" s="61" t="s">
        <v>2180</v>
      </c>
      <c r="C847" s="61" t="s">
        <v>2497</v>
      </c>
      <c r="D847" s="61" t="str">
        <f>Tabla15[[#This Row],[cedula]]&amp;Tabla15[[#This Row],[prog]]&amp;LEFT(Tabla15[[#This Row],[TIPO]],3)</f>
        <v>0310042125813FIJ</v>
      </c>
      <c r="E847" s="61" t="e">
        <f>_xlfn.XLOOKUP(Tabla15[[#This Row],[CODIGO]],#REF!,#REF!,_xlfn.XLOOKUP(Tabla15[[#This Row],[CODIGO]],Tabla20[CODIGO],Tabla20[nombre],"BUSCAR"))</f>
        <v>#REF!</v>
      </c>
      <c r="F847" s="61" t="e">
        <f>_xlfn.XLOOKUP(Tabla15[[#This Row],[CODIGO]],#REF!,#REF!,_xlfn.XLOOKUP(Tabla15[[#This Row],[CODIGO]],Tabla20[CODIGO],Tabla20[cargo],"BUSCAR"))</f>
        <v>#REF!</v>
      </c>
      <c r="G847" s="110" t="e">
        <f>_xlfn.XLOOKUP(Tabla15[[#This Row],[cedula]],#REF!,#REF!,"X")</f>
        <v>#REF!</v>
      </c>
      <c r="H847" s="61" t="str">
        <f>_xlfn.XLOOKUP(Tabla15[[#This Row],[ctapresup]],TBLTIPO[cta],TBLTIPO[Tipo Empleado])</f>
        <v>FIJO</v>
      </c>
      <c r="I847" s="92">
        <f>_xlfn.XLOOKUP(Tabla15[[#This Row],[cedula]],TCARRERA[CEDULA],TCARRERA[CATEGORIA DEL SERVIDOR],0)</f>
        <v>0</v>
      </c>
      <c r="J8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7" s="61" t="e">
        <f>IF(ISTEXT(Tabla15[[#This Row],[CARRERA]]),Tabla15[[#This Row],[CARRERA]],Tabla15[[#This Row],[STATUS_01]])</f>
        <v>#REF!</v>
      </c>
      <c r="L847" s="78">
        <f>_xlfn.XLOOKUP(Tabla15[[#This Row],[CODIGO]],Tabla20[CODIGO],Tabla20[sbruto])</f>
        <v>15000</v>
      </c>
      <c r="M847" s="82">
        <f>_xlfn.XLOOKUP(Tabla15[[#This Row],[CODIGO]],Tabla20[CODIGO],Tabla20[Otros Descuentos])</f>
        <v>25</v>
      </c>
      <c r="N847" s="78">
        <f>_xlfn.XLOOKUP(Tabla15[[#This Row],[CODIGO]],Tabla20[CODIGO],Tabla20[sneto])</f>
        <v>14088.5</v>
      </c>
      <c r="O847" s="78" t="str">
        <f>_xlfn.XLOOKUP(Tabla15[[#This Row],[CODIGO]],Tabla20[CODIGO],Tabla20[PERIODO])</f>
        <v>08-2023</v>
      </c>
      <c r="P847" s="41">
        <f>Tabla15[[#This Row],[sbruto]]-SUM(Tabla15[[#This Row],[ISR]:[AFP]])-Tabla15[[#This Row],[SNETO]]</f>
        <v>886.5</v>
      </c>
      <c r="Q847" s="41">
        <f>_xlfn.XLOOKUP(Tabla15[[#This Row],[CODIGO]],Tabla20[CODIGO],Tabla20[ADP])</f>
        <v>0</v>
      </c>
      <c r="R847" s="61" t="str">
        <f>_xlfn.XLOOKUP(Tabla15[[#This Row],[cedula]],EMPXSEXO[NODOC],EMPXSEXO[GENERO])</f>
        <v>M</v>
      </c>
      <c r="S847" s="61" t="e">
        <f>_xlfn.XLOOKUP(Tabla15[[#This Row],[nomdepto2]],Tabla21[LUGAR],Tabla21[CODLUGAR])</f>
        <v>#REF!</v>
      </c>
      <c r="T847">
        <v>795</v>
      </c>
    </row>
    <row r="848" spans="1:20">
      <c r="A848" s="61" t="s">
        <v>2463</v>
      </c>
      <c r="B848" s="61" t="s">
        <v>2186</v>
      </c>
      <c r="C848" s="61" t="s">
        <v>2497</v>
      </c>
      <c r="D848" s="61" t="str">
        <f>Tabla15[[#This Row],[cedula]]&amp;Tabla15[[#This Row],[prog]]&amp;LEFT(Tabla15[[#This Row],[TIPO]],3)</f>
        <v>0310103293013FIJ</v>
      </c>
      <c r="E848" s="61" t="e">
        <f>_xlfn.XLOOKUP(Tabla15[[#This Row],[CODIGO]],#REF!,#REF!,_xlfn.XLOOKUP(Tabla15[[#This Row],[CODIGO]],Tabla20[CODIGO],Tabla20[nombre],"BUSCAR"))</f>
        <v>#REF!</v>
      </c>
      <c r="F848" s="61" t="e">
        <f>_xlfn.XLOOKUP(Tabla15[[#This Row],[CODIGO]],#REF!,#REF!,_xlfn.XLOOKUP(Tabla15[[#This Row],[CODIGO]],Tabla20[CODIGO],Tabla20[cargo],"BUSCAR"))</f>
        <v>#REF!</v>
      </c>
      <c r="G848" s="110" t="e">
        <f>_xlfn.XLOOKUP(Tabla15[[#This Row],[cedula]],#REF!,#REF!,"X")</f>
        <v>#REF!</v>
      </c>
      <c r="H848" s="61" t="str">
        <f>_xlfn.XLOOKUP(Tabla15[[#This Row],[ctapresup]],TBLTIPO[cta],TBLTIPO[Tipo Empleado])</f>
        <v>FIJO</v>
      </c>
      <c r="I848" s="92">
        <f>_xlfn.XLOOKUP(Tabla15[[#This Row],[cedula]],TCARRERA[CEDULA],TCARRERA[CATEGORIA DEL SERVIDOR],0)</f>
        <v>0</v>
      </c>
      <c r="J8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8" s="61" t="e">
        <f>IF(ISTEXT(Tabla15[[#This Row],[CARRERA]]),Tabla15[[#This Row],[CARRERA]],Tabla15[[#This Row],[STATUS_01]])</f>
        <v>#REF!</v>
      </c>
      <c r="L848" s="78">
        <f>_xlfn.XLOOKUP(Tabla15[[#This Row],[CODIGO]],Tabla20[CODIGO],Tabla20[sbruto])</f>
        <v>15000</v>
      </c>
      <c r="M848" s="79">
        <f>_xlfn.XLOOKUP(Tabla15[[#This Row],[CODIGO]],Tabla20[CODIGO],Tabla20[Otros Descuentos])</f>
        <v>25</v>
      </c>
      <c r="N848" s="78">
        <f>_xlfn.XLOOKUP(Tabla15[[#This Row],[CODIGO]],Tabla20[CODIGO],Tabla20[sneto])</f>
        <v>14088.5</v>
      </c>
      <c r="O848" s="78" t="str">
        <f>_xlfn.XLOOKUP(Tabla15[[#This Row],[CODIGO]],Tabla20[CODIGO],Tabla20[PERIODO])</f>
        <v>08-2023</v>
      </c>
      <c r="P848" s="41">
        <f>Tabla15[[#This Row],[sbruto]]-SUM(Tabla15[[#This Row],[ISR]:[AFP]])-Tabla15[[#This Row],[SNETO]]</f>
        <v>886.5</v>
      </c>
      <c r="Q848" s="41">
        <f>_xlfn.XLOOKUP(Tabla15[[#This Row],[CODIGO]],Tabla20[CODIGO],Tabla20[ADP])</f>
        <v>0</v>
      </c>
      <c r="R848" s="61" t="str">
        <f>_xlfn.XLOOKUP(Tabla15[[#This Row],[cedula]],EMPXSEXO[NODOC],EMPXSEXO[GENERO])</f>
        <v>M</v>
      </c>
      <c r="S848" s="61" t="e">
        <f>_xlfn.XLOOKUP(Tabla15[[#This Row],[nomdepto2]],Tabla21[LUGAR],Tabla21[CODLUGAR])</f>
        <v>#REF!</v>
      </c>
      <c r="T848">
        <v>806</v>
      </c>
    </row>
    <row r="849" spans="1:20">
      <c r="A849" s="61" t="s">
        <v>2463</v>
      </c>
      <c r="B849" s="61" t="s">
        <v>2195</v>
      </c>
      <c r="C849" s="61" t="s">
        <v>2497</v>
      </c>
      <c r="D849" s="61" t="str">
        <f>Tabla15[[#This Row],[cedula]]&amp;Tabla15[[#This Row],[prog]]&amp;LEFT(Tabla15[[#This Row],[TIPO]],3)</f>
        <v>0310014144313FIJ</v>
      </c>
      <c r="E849" s="61" t="e">
        <f>_xlfn.XLOOKUP(Tabla15[[#This Row],[CODIGO]],#REF!,#REF!,_xlfn.XLOOKUP(Tabla15[[#This Row],[CODIGO]],Tabla20[CODIGO],Tabla20[nombre],"BUSCAR"))</f>
        <v>#REF!</v>
      </c>
      <c r="F849" s="61" t="e">
        <f>_xlfn.XLOOKUP(Tabla15[[#This Row],[CODIGO]],#REF!,#REF!,_xlfn.XLOOKUP(Tabla15[[#This Row],[CODIGO]],Tabla20[CODIGO],Tabla20[cargo],"BUSCAR"))</f>
        <v>#REF!</v>
      </c>
      <c r="G849" s="110" t="e">
        <f>_xlfn.XLOOKUP(Tabla15[[#This Row],[cedula]],#REF!,#REF!,"X")</f>
        <v>#REF!</v>
      </c>
      <c r="H849" s="61" t="str">
        <f>_xlfn.XLOOKUP(Tabla15[[#This Row],[ctapresup]],TBLTIPO[cta],TBLTIPO[Tipo Empleado])</f>
        <v>FIJO</v>
      </c>
      <c r="I849" s="92">
        <f>_xlfn.XLOOKUP(Tabla15[[#This Row],[cedula]],TCARRERA[CEDULA],TCARRERA[CATEGORIA DEL SERVIDOR],0)</f>
        <v>0</v>
      </c>
      <c r="J8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49" s="61" t="e">
        <f>IF(ISTEXT(Tabla15[[#This Row],[CARRERA]]),Tabla15[[#This Row],[CARRERA]],Tabla15[[#This Row],[STATUS_01]])</f>
        <v>#REF!</v>
      </c>
      <c r="L849" s="78">
        <f>_xlfn.XLOOKUP(Tabla15[[#This Row],[CODIGO]],Tabla20[CODIGO],Tabla20[sbruto])</f>
        <v>15000</v>
      </c>
      <c r="M849" s="82">
        <f>_xlfn.XLOOKUP(Tabla15[[#This Row],[CODIGO]],Tabla20[CODIGO],Tabla20[Otros Descuentos])</f>
        <v>325</v>
      </c>
      <c r="N849" s="78">
        <f>_xlfn.XLOOKUP(Tabla15[[#This Row],[CODIGO]],Tabla20[CODIGO],Tabla20[sneto])</f>
        <v>13788.5</v>
      </c>
      <c r="O849" s="78" t="str">
        <f>_xlfn.XLOOKUP(Tabla15[[#This Row],[CODIGO]],Tabla20[CODIGO],Tabla20[PERIODO])</f>
        <v>08-2023</v>
      </c>
      <c r="P849" s="41">
        <f>Tabla15[[#This Row],[sbruto]]-SUM(Tabla15[[#This Row],[ISR]:[AFP]])-Tabla15[[#This Row],[SNETO]]</f>
        <v>886.5</v>
      </c>
      <c r="Q849" s="41">
        <f>_xlfn.XLOOKUP(Tabla15[[#This Row],[CODIGO]],Tabla20[CODIGO],Tabla20[ADP])</f>
        <v>0</v>
      </c>
      <c r="R849" s="61" t="str">
        <f>_xlfn.XLOOKUP(Tabla15[[#This Row],[cedula]],EMPXSEXO[NODOC],EMPXSEXO[GENERO])</f>
        <v>M</v>
      </c>
      <c r="S849" s="61" t="e">
        <f>_xlfn.XLOOKUP(Tabla15[[#This Row],[nomdepto2]],Tabla21[LUGAR],Tabla21[CODLUGAR])</f>
        <v>#REF!</v>
      </c>
      <c r="T849">
        <v>817</v>
      </c>
    </row>
    <row r="850" spans="1:20">
      <c r="A850" s="61" t="s">
        <v>2463</v>
      </c>
      <c r="B850" s="61" t="s">
        <v>2197</v>
      </c>
      <c r="C850" s="61" t="s">
        <v>2497</v>
      </c>
      <c r="D850" s="61" t="str">
        <f>Tabla15[[#This Row],[cedula]]&amp;Tabla15[[#This Row],[prog]]&amp;LEFT(Tabla15[[#This Row],[TIPO]],3)</f>
        <v>0310548028313FIJ</v>
      </c>
      <c r="E850" s="61" t="e">
        <f>_xlfn.XLOOKUP(Tabla15[[#This Row],[CODIGO]],#REF!,#REF!,_xlfn.XLOOKUP(Tabla15[[#This Row],[CODIGO]],Tabla20[CODIGO],Tabla20[nombre],"BUSCAR"))</f>
        <v>#REF!</v>
      </c>
      <c r="F850" s="61" t="e">
        <f>_xlfn.XLOOKUP(Tabla15[[#This Row],[CODIGO]],#REF!,#REF!,_xlfn.XLOOKUP(Tabla15[[#This Row],[CODIGO]],Tabla20[CODIGO],Tabla20[cargo],"BUSCAR"))</f>
        <v>#REF!</v>
      </c>
      <c r="G850" s="110" t="e">
        <f>_xlfn.XLOOKUP(Tabla15[[#This Row],[cedula]],#REF!,#REF!,"X")</f>
        <v>#REF!</v>
      </c>
      <c r="H850" s="61" t="str">
        <f>_xlfn.XLOOKUP(Tabla15[[#This Row],[ctapresup]],TBLTIPO[cta],TBLTIPO[Tipo Empleado])</f>
        <v>FIJO</v>
      </c>
      <c r="I850" s="92">
        <f>_xlfn.XLOOKUP(Tabla15[[#This Row],[cedula]],TCARRERA[CEDULA],TCARRERA[CATEGORIA DEL SERVIDOR],0)</f>
        <v>0</v>
      </c>
      <c r="J8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50" s="61" t="e">
        <f>IF(ISTEXT(Tabla15[[#This Row],[CARRERA]]),Tabla15[[#This Row],[CARRERA]],Tabla15[[#This Row],[STATUS_01]])</f>
        <v>#REF!</v>
      </c>
      <c r="L850" s="78">
        <f>_xlfn.XLOOKUP(Tabla15[[#This Row],[CODIGO]],Tabla20[CODIGO],Tabla20[sbruto])</f>
        <v>15000</v>
      </c>
      <c r="M850" s="81">
        <f>_xlfn.XLOOKUP(Tabla15[[#This Row],[CODIGO]],Tabla20[CODIGO],Tabla20[Otros Descuentos])</f>
        <v>1602.45</v>
      </c>
      <c r="N850" s="78">
        <f>_xlfn.XLOOKUP(Tabla15[[#This Row],[CODIGO]],Tabla20[CODIGO],Tabla20[sneto])</f>
        <v>12511.05</v>
      </c>
      <c r="O850" s="78" t="str">
        <f>_xlfn.XLOOKUP(Tabla15[[#This Row],[CODIGO]],Tabla20[CODIGO],Tabla20[PERIODO])</f>
        <v>08-2023</v>
      </c>
      <c r="P850" s="41">
        <f>Tabla15[[#This Row],[sbruto]]-SUM(Tabla15[[#This Row],[ISR]:[AFP]])-Tabla15[[#This Row],[SNETO]]</f>
        <v>886.5</v>
      </c>
      <c r="Q850" s="41">
        <f>_xlfn.XLOOKUP(Tabla15[[#This Row],[CODIGO]],Tabla20[CODIGO],Tabla20[ADP])</f>
        <v>0</v>
      </c>
      <c r="R850" s="61" t="str">
        <f>_xlfn.XLOOKUP(Tabla15[[#This Row],[cedula]],EMPXSEXO[NODOC],EMPXSEXO[GENERO])</f>
        <v>M</v>
      </c>
      <c r="S850" s="61" t="e">
        <f>_xlfn.XLOOKUP(Tabla15[[#This Row],[nomdepto2]],Tabla21[LUGAR],Tabla21[CODLUGAR])</f>
        <v>#REF!</v>
      </c>
      <c r="T850">
        <v>819</v>
      </c>
    </row>
    <row r="851" spans="1:20">
      <c r="A851" s="61" t="s">
        <v>2463</v>
      </c>
      <c r="B851" s="61" t="s">
        <v>2040</v>
      </c>
      <c r="C851" s="61" t="s">
        <v>2497</v>
      </c>
      <c r="D851" s="61" t="str">
        <f>Tabla15[[#This Row],[cedula]]&amp;Tabla15[[#This Row],[prog]]&amp;LEFT(Tabla15[[#This Row],[TIPO]],3)</f>
        <v>0310048190613FIJ</v>
      </c>
      <c r="E851" s="61" t="e">
        <f>_xlfn.XLOOKUP(Tabla15[[#This Row],[CODIGO]],#REF!,#REF!,_xlfn.XLOOKUP(Tabla15[[#This Row],[CODIGO]],Tabla20[CODIGO],Tabla20[nombre],"BUSCAR"))</f>
        <v>#REF!</v>
      </c>
      <c r="F851" s="61" t="e">
        <f>_xlfn.XLOOKUP(Tabla15[[#This Row],[CODIGO]],#REF!,#REF!,_xlfn.XLOOKUP(Tabla15[[#This Row],[CODIGO]],Tabla20[CODIGO],Tabla20[cargo],"BUSCAR"))</f>
        <v>#REF!</v>
      </c>
      <c r="G851" s="110" t="e">
        <f>_xlfn.XLOOKUP(Tabla15[[#This Row],[cedula]],#REF!,#REF!,"X")</f>
        <v>#REF!</v>
      </c>
      <c r="H851" s="61" t="str">
        <f>_xlfn.XLOOKUP(Tabla15[[#This Row],[ctapresup]],TBLTIPO[cta],TBLTIPO[Tipo Empleado])</f>
        <v>FIJO</v>
      </c>
      <c r="I851" s="92" t="str">
        <f>_xlfn.XLOOKUP(Tabla15[[#This Row],[cedula]],TCARRERA[CEDULA],TCARRERA[CATEGORIA DEL SERVIDOR],0)</f>
        <v>CARRERA ADMINISTRATIVA</v>
      </c>
      <c r="J8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51" s="61" t="str">
        <f>IF(ISTEXT(Tabla15[[#This Row],[CARRERA]]),Tabla15[[#This Row],[CARRERA]],Tabla15[[#This Row],[STATUS_01]])</f>
        <v>CARRERA ADMINISTRATIVA</v>
      </c>
      <c r="L851" s="78">
        <f>_xlfn.XLOOKUP(Tabla15[[#This Row],[CODIGO]],Tabla20[CODIGO],Tabla20[sbruto])</f>
        <v>10000</v>
      </c>
      <c r="M851" s="82">
        <f>_xlfn.XLOOKUP(Tabla15[[#This Row],[CODIGO]],Tabla20[CODIGO],Tabla20[Otros Descuentos])</f>
        <v>325</v>
      </c>
      <c r="N851" s="78">
        <f>_xlfn.XLOOKUP(Tabla15[[#This Row],[CODIGO]],Tabla20[CODIGO],Tabla20[sneto])</f>
        <v>9084</v>
      </c>
      <c r="O851" s="78" t="str">
        <f>_xlfn.XLOOKUP(Tabla15[[#This Row],[CODIGO]],Tabla20[CODIGO],Tabla20[PERIODO])</f>
        <v>08-2023</v>
      </c>
      <c r="P851" s="41">
        <f>Tabla15[[#This Row],[sbruto]]-SUM(Tabla15[[#This Row],[ISR]:[AFP]])-Tabla15[[#This Row],[SNETO]]</f>
        <v>591</v>
      </c>
      <c r="Q851" s="41">
        <f>_xlfn.XLOOKUP(Tabla15[[#This Row],[CODIGO]],Tabla20[CODIGO],Tabla20[ADP])</f>
        <v>0</v>
      </c>
      <c r="R851" s="61" t="str">
        <f>_xlfn.XLOOKUP(Tabla15[[#This Row],[cedula]],EMPXSEXO[NODOC],EMPXSEXO[GENERO])</f>
        <v>M</v>
      </c>
      <c r="S851" s="61" t="e">
        <f>_xlfn.XLOOKUP(Tabla15[[#This Row],[nomdepto2]],Tabla21[LUGAR],Tabla21[CODLUGAR])</f>
        <v>#REF!</v>
      </c>
      <c r="T851">
        <v>564</v>
      </c>
    </row>
    <row r="852" spans="1:20">
      <c r="A852" s="61" t="s">
        <v>2463</v>
      </c>
      <c r="B852" s="61" t="s">
        <v>2087</v>
      </c>
      <c r="C852" s="61" t="s">
        <v>2497</v>
      </c>
      <c r="D852" s="61" t="str">
        <f>Tabla15[[#This Row],[cedula]]&amp;Tabla15[[#This Row],[prog]]&amp;LEFT(Tabla15[[#This Row],[TIPO]],3)</f>
        <v>0950006818513FIJ</v>
      </c>
      <c r="E852" s="61" t="e">
        <f>_xlfn.XLOOKUP(Tabla15[[#This Row],[CODIGO]],#REF!,#REF!,_xlfn.XLOOKUP(Tabla15[[#This Row],[CODIGO]],Tabla20[CODIGO],Tabla20[nombre],"BUSCAR"))</f>
        <v>#REF!</v>
      </c>
      <c r="F852" s="61" t="e">
        <f>_xlfn.XLOOKUP(Tabla15[[#This Row],[CODIGO]],#REF!,#REF!,_xlfn.XLOOKUP(Tabla15[[#This Row],[CODIGO]],Tabla20[CODIGO],Tabla20[cargo],"BUSCAR"))</f>
        <v>#REF!</v>
      </c>
      <c r="G852" s="110" t="e">
        <f>_xlfn.XLOOKUP(Tabla15[[#This Row],[cedula]],#REF!,#REF!,"X")</f>
        <v>#REF!</v>
      </c>
      <c r="H852" s="61" t="str">
        <f>_xlfn.XLOOKUP(Tabla15[[#This Row],[ctapresup]],TBLTIPO[cta],TBLTIPO[Tipo Empleado])</f>
        <v>FIJO</v>
      </c>
      <c r="I852" s="92">
        <f>_xlfn.XLOOKUP(Tabla15[[#This Row],[cedula]],TCARRERA[CEDULA],TCARRERA[CATEGORIA DEL SERVIDOR],0)</f>
        <v>0</v>
      </c>
      <c r="J8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52" s="61" t="e">
        <f>IF(ISTEXT(Tabla15[[#This Row],[CARRERA]]),Tabla15[[#This Row],[CARRERA]],Tabla15[[#This Row],[STATUS_01]])</f>
        <v>#REF!</v>
      </c>
      <c r="L852" s="78">
        <f>_xlfn.XLOOKUP(Tabla15[[#This Row],[CODIGO]],Tabla20[CODIGO],Tabla20[sbruto])</f>
        <v>10000</v>
      </c>
      <c r="M852" s="82">
        <f>_xlfn.XLOOKUP(Tabla15[[#This Row],[CODIGO]],Tabla20[CODIGO],Tabla20[Otros Descuentos])</f>
        <v>375</v>
      </c>
      <c r="N852" s="78">
        <f>_xlfn.XLOOKUP(Tabla15[[#This Row],[CODIGO]],Tabla20[CODIGO],Tabla20[sneto])</f>
        <v>9034</v>
      </c>
      <c r="O852" s="78" t="str">
        <f>_xlfn.XLOOKUP(Tabla15[[#This Row],[CODIGO]],Tabla20[CODIGO],Tabla20[PERIODO])</f>
        <v>08-2023</v>
      </c>
      <c r="P852" s="41">
        <f>Tabla15[[#This Row],[sbruto]]-SUM(Tabla15[[#This Row],[ISR]:[AFP]])-Tabla15[[#This Row],[SNETO]]</f>
        <v>591</v>
      </c>
      <c r="Q852" s="41">
        <f>_xlfn.XLOOKUP(Tabla15[[#This Row],[CODIGO]],Tabla20[CODIGO],Tabla20[ADP])</f>
        <v>0</v>
      </c>
      <c r="R852" s="61" t="str">
        <f>_xlfn.XLOOKUP(Tabla15[[#This Row],[cedula]],EMPXSEXO[NODOC],EMPXSEXO[GENERO])</f>
        <v>F</v>
      </c>
      <c r="S852" s="61" t="e">
        <f>_xlfn.XLOOKUP(Tabla15[[#This Row],[nomdepto2]],Tabla21[LUGAR],Tabla21[CODLUGAR])</f>
        <v>#REF!</v>
      </c>
      <c r="T852">
        <v>635</v>
      </c>
    </row>
    <row r="853" spans="1:20">
      <c r="A853" s="61" t="s">
        <v>2463</v>
      </c>
      <c r="B853" s="61" t="s">
        <v>2192</v>
      </c>
      <c r="C853" s="61" t="s">
        <v>2497</v>
      </c>
      <c r="D853" s="61" t="str">
        <f>Tabla15[[#This Row],[cedula]]&amp;Tabla15[[#This Row],[prog]]&amp;LEFT(Tabla15[[#This Row],[TIPO]],3)</f>
        <v>0310294107113FIJ</v>
      </c>
      <c r="E853" s="61" t="e">
        <f>_xlfn.XLOOKUP(Tabla15[[#This Row],[CODIGO]],#REF!,#REF!,_xlfn.XLOOKUP(Tabla15[[#This Row],[CODIGO]],Tabla20[CODIGO],Tabla20[nombre],"BUSCAR"))</f>
        <v>#REF!</v>
      </c>
      <c r="F853" s="61" t="e">
        <f>_xlfn.XLOOKUP(Tabla15[[#This Row],[CODIGO]],#REF!,#REF!,_xlfn.XLOOKUP(Tabla15[[#This Row],[CODIGO]],Tabla20[CODIGO],Tabla20[cargo],"BUSCAR"))</f>
        <v>#REF!</v>
      </c>
      <c r="G853" s="110" t="e">
        <f>_xlfn.XLOOKUP(Tabla15[[#This Row],[cedula]],#REF!,#REF!,"X")</f>
        <v>#REF!</v>
      </c>
      <c r="H853" s="61" t="str">
        <f>_xlfn.XLOOKUP(Tabla15[[#This Row],[ctapresup]],TBLTIPO[cta],TBLTIPO[Tipo Empleado])</f>
        <v>FIJO</v>
      </c>
      <c r="I853" s="92">
        <f>_xlfn.XLOOKUP(Tabla15[[#This Row],[cedula]],TCARRERA[CEDULA],TCARRERA[CATEGORIA DEL SERVIDOR],0)</f>
        <v>0</v>
      </c>
      <c r="J8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53" s="61" t="e">
        <f>IF(ISTEXT(Tabla15[[#This Row],[CARRERA]]),Tabla15[[#This Row],[CARRERA]],Tabla15[[#This Row],[STATUS_01]])</f>
        <v>#REF!</v>
      </c>
      <c r="L853" s="78">
        <f>_xlfn.XLOOKUP(Tabla15[[#This Row],[CODIGO]],Tabla20[CODIGO],Tabla20[sbruto])</f>
        <v>10000</v>
      </c>
      <c r="M853" s="82">
        <f>_xlfn.XLOOKUP(Tabla15[[#This Row],[CODIGO]],Tabla20[CODIGO],Tabla20[Otros Descuentos])</f>
        <v>425</v>
      </c>
      <c r="N853" s="78">
        <f>_xlfn.XLOOKUP(Tabla15[[#This Row],[CODIGO]],Tabla20[CODIGO],Tabla20[sneto])</f>
        <v>8984</v>
      </c>
      <c r="O853" s="78" t="str">
        <f>_xlfn.XLOOKUP(Tabla15[[#This Row],[CODIGO]],Tabla20[CODIGO],Tabla20[PERIODO])</f>
        <v>08-2023</v>
      </c>
      <c r="P853" s="41">
        <f>Tabla15[[#This Row],[sbruto]]-SUM(Tabla15[[#This Row],[ISR]:[AFP]])-Tabla15[[#This Row],[SNETO]]</f>
        <v>591</v>
      </c>
      <c r="Q853" s="41">
        <f>_xlfn.XLOOKUP(Tabla15[[#This Row],[CODIGO]],Tabla20[CODIGO],Tabla20[ADP])</f>
        <v>0</v>
      </c>
      <c r="R853" s="61" t="str">
        <f>_xlfn.XLOOKUP(Tabla15[[#This Row],[cedula]],EMPXSEXO[NODOC],EMPXSEXO[GENERO])</f>
        <v>M</v>
      </c>
      <c r="S853" s="61" t="e">
        <f>_xlfn.XLOOKUP(Tabla15[[#This Row],[nomdepto2]],Tabla21[LUGAR],Tabla21[CODLUGAR])</f>
        <v>#REF!</v>
      </c>
      <c r="T853">
        <v>814</v>
      </c>
    </row>
    <row r="854" spans="1:20" hidden="1">
      <c r="A854" s="99" t="s">
        <v>2462</v>
      </c>
      <c r="B854" s="99" t="s">
        <v>2311</v>
      </c>
      <c r="C854" s="99" t="s">
        <v>2493</v>
      </c>
      <c r="D854" s="99" t="str">
        <f>Tabla15[[#This Row],[cedula]]&amp;Tabla15[[#This Row],[prog]]&amp;LEFT(Tabla15[[#This Row],[TIPO]],3)</f>
        <v>0310040263901TEM</v>
      </c>
      <c r="E854" s="99" t="e">
        <f>_xlfn.XLOOKUP(Tabla15[[#This Row],[CODIGO]],#REF!,#REF!,_xlfn.XLOOKUP(Tabla15[[#This Row],[CODIGO]],Tabla20[CODIGO],Tabla20[nombre],"BUSCAR"))</f>
        <v>#REF!</v>
      </c>
      <c r="F854" s="100" t="e">
        <f>_xlfn.XLOOKUP(Tabla15[[#This Row],[CODIGO]],#REF!,#REF!,_xlfn.XLOOKUP(Tabla15[[#This Row],[CODIGO]],Tabla20[CODIGO],Tabla20[cargo],"BUSCAR"))</f>
        <v>#REF!</v>
      </c>
      <c r="G854" s="110" t="e">
        <f>_xlfn.XLOOKUP(Tabla15[[#This Row],[cedula]],#REF!,#REF!,"X")</f>
        <v>#REF!</v>
      </c>
      <c r="H854" s="100" t="str">
        <f>_xlfn.XLOOKUP(Tabla15[[#This Row],[ctapresup]],TBLTIPO[cta],TBLTIPO[Tipo Empleado])</f>
        <v>TEMPORALES</v>
      </c>
      <c r="I854" s="102">
        <f>_xlfn.XLOOKUP(Tabla15[[#This Row],[cedula]],TCARRERA[CEDULA],TCARRERA[CATEGORIA DEL SERVIDOR],0)</f>
        <v>0</v>
      </c>
      <c r="J85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54" s="103" t="e">
        <f>IF(ISTEXT(Tabla15[[#This Row],[CARRERA]]),Tabla15[[#This Row],[CARRERA]],Tabla15[[#This Row],[STATUS_01]])</f>
        <v>#REF!</v>
      </c>
      <c r="L854" s="41">
        <f>_xlfn.XLOOKUP(Tabla15[[#This Row],[CODIGO]],Tabla20[CODIGO],Tabla20[sbruto])</f>
        <v>115000</v>
      </c>
      <c r="M854" s="105">
        <f>_xlfn.XLOOKUP(Tabla15[[#This Row],[CODIGO]],Tabla20[CODIGO],Tabla20[Otros Descuentos])</f>
        <v>25</v>
      </c>
      <c r="N854" s="109">
        <f>_xlfn.XLOOKUP(Tabla15[[#This Row],[CODIGO]],Tabla20[CODIGO],Tabla20[sneto])</f>
        <v>92544.76</v>
      </c>
      <c r="O854" s="101" t="str">
        <f>_xlfn.XLOOKUP(Tabla15[[#This Row],[CODIGO]],Tabla20[CODIGO],Tabla20[PERIODO])</f>
        <v>08-2023</v>
      </c>
      <c r="P854" s="41">
        <f>Tabla15[[#This Row],[sbruto]]-SUM(Tabla15[[#This Row],[ISR]:[AFP]])-Tabla15[[#This Row],[SNETO]]</f>
        <v>22430.240000000005</v>
      </c>
      <c r="Q854" s="104">
        <f>_xlfn.XLOOKUP(Tabla15[[#This Row],[CODIGO]],Tabla20[CODIGO],Tabla20[ADP])</f>
        <v>0</v>
      </c>
      <c r="R854" s="99" t="str">
        <f>_xlfn.XLOOKUP(Tabla15[[#This Row],[cedula]],EMPXSEXO[NODOC],EMPXSEXO[GENERO])</f>
        <v>M</v>
      </c>
      <c r="S854" s="61" t="e">
        <f>_xlfn.XLOOKUP(Tabla15[[#This Row],[nomdepto2]],Tabla21[LUGAR],Tabla21[CODLUGAR])</f>
        <v>#REF!</v>
      </c>
      <c r="T854">
        <v>1065</v>
      </c>
    </row>
    <row r="855" spans="1:20" hidden="1">
      <c r="A855" s="61" t="s">
        <v>2462</v>
      </c>
      <c r="B855" s="61" t="s">
        <v>2504</v>
      </c>
      <c r="C855" s="61" t="s">
        <v>2493</v>
      </c>
      <c r="D855" s="61" t="str">
        <f>Tabla15[[#This Row],[cedula]]&amp;Tabla15[[#This Row],[prog]]&amp;LEFT(Tabla15[[#This Row],[TIPO]],3)</f>
        <v>0310199386701TEM</v>
      </c>
      <c r="E855" s="61" t="e">
        <f>_xlfn.XLOOKUP(Tabla15[[#This Row],[CODIGO]],#REF!,#REF!,_xlfn.XLOOKUP(Tabla15[[#This Row],[CODIGO]],Tabla20[CODIGO],Tabla20[nombre],"BUSCAR"))</f>
        <v>#REF!</v>
      </c>
      <c r="F855" s="61" t="e">
        <f>_xlfn.XLOOKUP(Tabla15[[#This Row],[CODIGO]],#REF!,#REF!,_xlfn.XLOOKUP(Tabla15[[#This Row],[CODIGO]],Tabla20[CODIGO],Tabla20[cargo],"BUSCAR"))</f>
        <v>#REF!</v>
      </c>
      <c r="G855" s="110" t="e">
        <f>_xlfn.XLOOKUP(Tabla15[[#This Row],[cedula]],#REF!,#REF!,"X")</f>
        <v>#REF!</v>
      </c>
      <c r="H855" s="61" t="str">
        <f>_xlfn.XLOOKUP(Tabla15[[#This Row],[ctapresup]],TBLTIPO[cta],TBLTIPO[Tipo Empleado])</f>
        <v>TEMPORALES</v>
      </c>
      <c r="I855" s="92">
        <f>_xlfn.XLOOKUP(Tabla15[[#This Row],[cedula]],TCARRERA[CEDULA],TCARRERA[CATEGORIA DEL SERVIDOR],0)</f>
        <v>0</v>
      </c>
      <c r="J8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55" s="61" t="e">
        <f>IF(ISTEXT(Tabla15[[#This Row],[CARRERA]]),Tabla15[[#This Row],[CARRERA]],Tabla15[[#This Row],[STATUS_01]])</f>
        <v>#REF!</v>
      </c>
      <c r="L855" s="78">
        <f>_xlfn.XLOOKUP(Tabla15[[#This Row],[CODIGO]],Tabla20[CODIGO],Tabla20[sbruto])</f>
        <v>55000</v>
      </c>
      <c r="M855" s="82">
        <f>_xlfn.XLOOKUP(Tabla15[[#This Row],[CODIGO]],Tabla20[CODIGO],Tabla20[Otros Descuentos])</f>
        <v>25</v>
      </c>
      <c r="N855" s="81">
        <f>_xlfn.XLOOKUP(Tabla15[[#This Row],[CODIGO]],Tabla20[CODIGO],Tabla20[sneto])</f>
        <v>51724.5</v>
      </c>
      <c r="O855" s="81" t="str">
        <f>_xlfn.XLOOKUP(Tabla15[[#This Row],[CODIGO]],Tabla20[CODIGO],Tabla20[PERIODO])</f>
        <v>08-2023</v>
      </c>
      <c r="P855" s="41">
        <f>Tabla15[[#This Row],[sbruto]]-SUM(Tabla15[[#This Row],[ISR]:[AFP]])-Tabla15[[#This Row],[SNETO]]</f>
        <v>3250.5</v>
      </c>
      <c r="Q855" s="41">
        <f>_xlfn.XLOOKUP(Tabla15[[#This Row],[CODIGO]],Tabla20[CODIGO],Tabla20[ADP])</f>
        <v>0</v>
      </c>
      <c r="R855" s="61" t="str">
        <f>_xlfn.XLOOKUP(Tabla15[[#This Row],[cedula]],EMPXSEXO[NODOC],EMPXSEXO[GENERO])</f>
        <v>F</v>
      </c>
      <c r="S855" s="61" t="e">
        <f>_xlfn.XLOOKUP(Tabla15[[#This Row],[nomdepto2]],Tabla21[LUGAR],Tabla21[CODLUGAR])</f>
        <v>#REF!</v>
      </c>
      <c r="T855">
        <v>1030</v>
      </c>
    </row>
    <row r="856" spans="1:20" hidden="1">
      <c r="A856" s="61" t="s">
        <v>2462</v>
      </c>
      <c r="B856" s="61" t="s">
        <v>2661</v>
      </c>
      <c r="C856" s="61" t="s">
        <v>2493</v>
      </c>
      <c r="D856" s="61" t="str">
        <f>Tabla15[[#This Row],[cedula]]&amp;Tabla15[[#This Row],[prog]]&amp;LEFT(Tabla15[[#This Row],[TIPO]],3)</f>
        <v>0310511149001TEM</v>
      </c>
      <c r="E856" s="61" t="e">
        <f>_xlfn.XLOOKUP(Tabla15[[#This Row],[CODIGO]],#REF!,#REF!,_xlfn.XLOOKUP(Tabla15[[#This Row],[CODIGO]],Tabla20[CODIGO],Tabla20[nombre],"BUSCAR"))</f>
        <v>#REF!</v>
      </c>
      <c r="F856" s="61" t="e">
        <f>_xlfn.XLOOKUP(Tabla15[[#This Row],[CODIGO]],#REF!,#REF!,_xlfn.XLOOKUP(Tabla15[[#This Row],[CODIGO]],Tabla20[CODIGO],Tabla20[cargo],"BUSCAR"))</f>
        <v>#REF!</v>
      </c>
      <c r="G856" s="110" t="e">
        <f>_xlfn.XLOOKUP(Tabla15[[#This Row],[cedula]],#REF!,#REF!,"X")</f>
        <v>#REF!</v>
      </c>
      <c r="H856" s="61" t="str">
        <f>_xlfn.XLOOKUP(Tabla15[[#This Row],[ctapresup]],TBLTIPO[cta],TBLTIPO[Tipo Empleado])</f>
        <v>TEMPORALES</v>
      </c>
      <c r="I856" s="92">
        <f>_xlfn.XLOOKUP(Tabla15[[#This Row],[cedula]],TCARRERA[CEDULA],TCARRERA[CATEGORIA DEL SERVIDOR],0)</f>
        <v>0</v>
      </c>
      <c r="J8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56" s="61" t="e">
        <f>IF(ISTEXT(Tabla15[[#This Row],[CARRERA]]),Tabla15[[#This Row],[CARRERA]],Tabla15[[#This Row],[STATUS_01]])</f>
        <v>#REF!</v>
      </c>
      <c r="L856" s="78">
        <f>_xlfn.XLOOKUP(Tabla15[[#This Row],[CODIGO]],Tabla20[CODIGO],Tabla20[sbruto])</f>
        <v>50000</v>
      </c>
      <c r="M856" s="82">
        <f>_xlfn.XLOOKUP(Tabla15[[#This Row],[CODIGO]],Tabla20[CODIGO],Tabla20[Otros Descuentos])</f>
        <v>25</v>
      </c>
      <c r="N856" s="81">
        <f>_xlfn.XLOOKUP(Tabla15[[#This Row],[CODIGO]],Tabla20[CODIGO],Tabla20[sneto])</f>
        <v>45166</v>
      </c>
      <c r="O856" s="81" t="str">
        <f>_xlfn.XLOOKUP(Tabla15[[#This Row],[CODIGO]],Tabla20[CODIGO],Tabla20[PERIODO])</f>
        <v>08-2023</v>
      </c>
      <c r="P856" s="41">
        <f>Tabla15[[#This Row],[sbruto]]-SUM(Tabla15[[#This Row],[ISR]:[AFP]])-Tabla15[[#This Row],[SNETO]]</f>
        <v>4809</v>
      </c>
      <c r="Q856" s="41">
        <f>_xlfn.XLOOKUP(Tabla15[[#This Row],[CODIGO]],Tabla20[CODIGO],Tabla20[ADP])</f>
        <v>0</v>
      </c>
      <c r="R856" s="61" t="str">
        <f>_xlfn.XLOOKUP(Tabla15[[#This Row],[cedula]],EMPXSEXO[NODOC],EMPXSEXO[GENERO])</f>
        <v>F</v>
      </c>
      <c r="S856" s="61" t="e">
        <f>_xlfn.XLOOKUP(Tabla15[[#This Row],[nomdepto2]],Tabla21[LUGAR],Tabla21[CODLUGAR])</f>
        <v>#REF!</v>
      </c>
      <c r="T856">
        <v>878</v>
      </c>
    </row>
    <row r="857" spans="1:20" hidden="1">
      <c r="A857" s="61" t="s">
        <v>2462</v>
      </c>
      <c r="B857" s="61" t="s">
        <v>2247</v>
      </c>
      <c r="C857" s="61" t="s">
        <v>2493</v>
      </c>
      <c r="D857" s="61" t="str">
        <f>Tabla15[[#This Row],[cedula]]&amp;Tabla15[[#This Row],[prog]]&amp;LEFT(Tabla15[[#This Row],[TIPO]],3)</f>
        <v>0340048771001TEM</v>
      </c>
      <c r="E857" s="61" t="e">
        <f>_xlfn.XLOOKUP(Tabla15[[#This Row],[CODIGO]],#REF!,#REF!,_xlfn.XLOOKUP(Tabla15[[#This Row],[CODIGO]],Tabla20[CODIGO],Tabla20[nombre],"BUSCAR"))</f>
        <v>#REF!</v>
      </c>
      <c r="F857" s="61" t="e">
        <f>_xlfn.XLOOKUP(Tabla15[[#This Row],[CODIGO]],#REF!,#REF!,_xlfn.XLOOKUP(Tabla15[[#This Row],[CODIGO]],Tabla20[CODIGO],Tabla20[cargo],"BUSCAR"))</f>
        <v>#REF!</v>
      </c>
      <c r="G857" s="110" t="e">
        <f>_xlfn.XLOOKUP(Tabla15[[#This Row],[cedula]],#REF!,#REF!,"X")</f>
        <v>#REF!</v>
      </c>
      <c r="H857" s="61" t="str">
        <f>_xlfn.XLOOKUP(Tabla15[[#This Row],[ctapresup]],TBLTIPO[cta],TBLTIPO[Tipo Empleado])</f>
        <v>TEMPORALES</v>
      </c>
      <c r="I857" s="92">
        <f>_xlfn.XLOOKUP(Tabla15[[#This Row],[cedula]],TCARRERA[CEDULA],TCARRERA[CATEGORIA DEL SERVIDOR],0)</f>
        <v>0</v>
      </c>
      <c r="J8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57" s="61" t="e">
        <f>IF(ISTEXT(Tabla15[[#This Row],[CARRERA]]),Tabla15[[#This Row],[CARRERA]],Tabla15[[#This Row],[STATUS_01]])</f>
        <v>#REF!</v>
      </c>
      <c r="L857" s="78">
        <f>_xlfn.XLOOKUP(Tabla15[[#This Row],[CODIGO]],Tabla20[CODIGO],Tabla20[sbruto])</f>
        <v>45000</v>
      </c>
      <c r="M857" s="82">
        <f>_xlfn.XLOOKUP(Tabla15[[#This Row],[CODIGO]],Tabla20[CODIGO],Tabla20[Otros Descuentos])</f>
        <v>25</v>
      </c>
      <c r="N857" s="81">
        <f>_xlfn.XLOOKUP(Tabla15[[#This Row],[CODIGO]],Tabla20[CODIGO],Tabla20[sneto])</f>
        <v>41167.17</v>
      </c>
      <c r="O857" s="81" t="str">
        <f>_xlfn.XLOOKUP(Tabla15[[#This Row],[CODIGO]],Tabla20[CODIGO],Tabla20[PERIODO])</f>
        <v>08-2023</v>
      </c>
      <c r="P857" s="41">
        <f>Tabla15[[#This Row],[sbruto]]-SUM(Tabla15[[#This Row],[ISR]:[AFP]])-Tabla15[[#This Row],[SNETO]]</f>
        <v>3807.8300000000017</v>
      </c>
      <c r="Q857" s="41">
        <f>_xlfn.XLOOKUP(Tabla15[[#This Row],[CODIGO]],Tabla20[CODIGO],Tabla20[ADP])</f>
        <v>0</v>
      </c>
      <c r="R857" s="61" t="str">
        <f>_xlfn.XLOOKUP(Tabla15[[#This Row],[cedula]],EMPXSEXO[NODOC],EMPXSEXO[GENERO])</f>
        <v>F</v>
      </c>
      <c r="S857" s="61" t="e">
        <f>_xlfn.XLOOKUP(Tabla15[[#This Row],[nomdepto2]],Tabla21[LUGAR],Tabla21[CODLUGAR])</f>
        <v>#REF!</v>
      </c>
      <c r="T857">
        <v>913</v>
      </c>
    </row>
    <row r="858" spans="1:20">
      <c r="A858" s="61" t="s">
        <v>2463</v>
      </c>
      <c r="B858" s="61" t="s">
        <v>1303</v>
      </c>
      <c r="C858" s="61" t="s">
        <v>2497</v>
      </c>
      <c r="D858" s="61" t="str">
        <f>Tabla15[[#This Row],[cedula]]&amp;Tabla15[[#This Row],[prog]]&amp;LEFT(Tabla15[[#This Row],[TIPO]],3)</f>
        <v>0310243285713FIJ</v>
      </c>
      <c r="E858" s="61" t="e">
        <f>_xlfn.XLOOKUP(Tabla15[[#This Row],[CODIGO]],#REF!,#REF!,_xlfn.XLOOKUP(Tabla15[[#This Row],[CODIGO]],Tabla20[CODIGO],Tabla20[nombre],"BUSCAR"))</f>
        <v>#REF!</v>
      </c>
      <c r="F858" s="61" t="e">
        <f>_xlfn.XLOOKUP(Tabla15[[#This Row],[CODIGO]],#REF!,#REF!,_xlfn.XLOOKUP(Tabla15[[#This Row],[CODIGO]],Tabla20[CODIGO],Tabla20[cargo],"BUSCAR"))</f>
        <v>#REF!</v>
      </c>
      <c r="G858" s="110" t="e">
        <f>_xlfn.XLOOKUP(Tabla15[[#This Row],[cedula]],#REF!,#REF!,"X")</f>
        <v>#REF!</v>
      </c>
      <c r="H858" s="61" t="str">
        <f>_xlfn.XLOOKUP(Tabla15[[#This Row],[ctapresup]],TBLTIPO[cta],TBLTIPO[Tipo Empleado])</f>
        <v>FIJO</v>
      </c>
      <c r="I858" s="92" t="str">
        <f>_xlfn.XLOOKUP(Tabla15[[#This Row],[cedula]],TCARRERA[CEDULA],TCARRERA[CATEGORIA DEL SERVIDOR],0)</f>
        <v>CARRERA ADMINISTRATIVA</v>
      </c>
      <c r="J8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58" s="61" t="str">
        <f>IF(ISTEXT(Tabla15[[#This Row],[CARRERA]]),Tabla15[[#This Row],[CARRERA]],Tabla15[[#This Row],[STATUS_01]])</f>
        <v>CARRERA ADMINISTRATIVA</v>
      </c>
      <c r="L858" s="78">
        <f>_xlfn.XLOOKUP(Tabla15[[#This Row],[CODIGO]],Tabla20[CODIGO],Tabla20[sbruto])</f>
        <v>40000</v>
      </c>
      <c r="M858" s="81">
        <f>_xlfn.XLOOKUP(Tabla15[[#This Row],[CODIGO]],Tabla20[CODIGO],Tabla20[Otros Descuentos])</f>
        <v>1652.45</v>
      </c>
      <c r="N858" s="78">
        <f>_xlfn.XLOOKUP(Tabla15[[#This Row],[CODIGO]],Tabla20[CODIGO],Tabla20[sneto])</f>
        <v>35777.519999999997</v>
      </c>
      <c r="O858" s="78" t="str">
        <f>_xlfn.XLOOKUP(Tabla15[[#This Row],[CODIGO]],Tabla20[CODIGO],Tabla20[PERIODO])</f>
        <v>08-2023</v>
      </c>
      <c r="P858" s="41">
        <f>Tabla15[[#This Row],[sbruto]]-SUM(Tabla15[[#This Row],[ISR]:[AFP]])-Tabla15[[#This Row],[SNETO]]</f>
        <v>2570.0300000000061</v>
      </c>
      <c r="Q858" s="41">
        <f>_xlfn.XLOOKUP(Tabla15[[#This Row],[CODIGO]],Tabla20[CODIGO],Tabla20[ADP])</f>
        <v>0</v>
      </c>
      <c r="R858" s="61" t="str">
        <f>_xlfn.XLOOKUP(Tabla15[[#This Row],[cedula]],EMPXSEXO[NODOC],EMPXSEXO[GENERO])</f>
        <v>F</v>
      </c>
      <c r="S858" s="61" t="e">
        <f>_xlfn.XLOOKUP(Tabla15[[#This Row],[nomdepto2]],Tabla21[LUGAR],Tabla21[CODLUGAR])</f>
        <v>#REF!</v>
      </c>
      <c r="T858">
        <v>724</v>
      </c>
    </row>
    <row r="859" spans="1:20">
      <c r="A859" s="61" t="s">
        <v>2463</v>
      </c>
      <c r="B859" s="61" t="s">
        <v>3643</v>
      </c>
      <c r="C859" s="61" t="s">
        <v>2497</v>
      </c>
      <c r="D859" s="61" t="str">
        <f>Tabla15[[#This Row],[cedula]]&amp;Tabla15[[#This Row],[prog]]&amp;LEFT(Tabla15[[#This Row],[TIPO]],3)</f>
        <v>4023468589513FIJ</v>
      </c>
      <c r="E859" s="61" t="e">
        <f>_xlfn.XLOOKUP(Tabla15[[#This Row],[CODIGO]],#REF!,#REF!,_xlfn.XLOOKUP(Tabla15[[#This Row],[CODIGO]],Tabla20[CODIGO],Tabla20[nombre],"BUSCAR"))</f>
        <v>#REF!</v>
      </c>
      <c r="F859" s="61" t="e">
        <f>_xlfn.XLOOKUP(Tabla15[[#This Row],[CODIGO]],#REF!,#REF!,_xlfn.XLOOKUP(Tabla15[[#This Row],[CODIGO]],Tabla20[CODIGO],Tabla20[cargo],"BUSCAR"))</f>
        <v>#REF!</v>
      </c>
      <c r="G859" s="110" t="e">
        <f>_xlfn.XLOOKUP(Tabla15[[#This Row],[cedula]],#REF!,#REF!,"X")</f>
        <v>#REF!</v>
      </c>
      <c r="H859" s="61" t="str">
        <f>_xlfn.XLOOKUP(Tabla15[[#This Row],[ctapresup]],TBLTIPO[cta],TBLTIPO[Tipo Empleado])</f>
        <v>FIJO</v>
      </c>
      <c r="I859" s="92">
        <f>_xlfn.XLOOKUP(Tabla15[[#This Row],[cedula]],TCARRERA[CEDULA],TCARRERA[CATEGORIA DEL SERVIDOR],0)</f>
        <v>0</v>
      </c>
      <c r="J8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59" s="61" t="e">
        <f>IF(ISTEXT(Tabla15[[#This Row],[CARRERA]]),Tabla15[[#This Row],[CARRERA]],Tabla15[[#This Row],[STATUS_01]])</f>
        <v>#REF!</v>
      </c>
      <c r="L859" s="78">
        <f>_xlfn.XLOOKUP(Tabla15[[#This Row],[CODIGO]],Tabla20[CODIGO],Tabla20[sbruto])</f>
        <v>36000</v>
      </c>
      <c r="M859" s="82">
        <f>_xlfn.XLOOKUP(Tabla15[[#This Row],[CODIGO]],Tabla20[CODIGO],Tabla20[Otros Descuentos])</f>
        <v>25</v>
      </c>
      <c r="N859" s="78">
        <f>_xlfn.XLOOKUP(Tabla15[[#This Row],[CODIGO]],Tabla20[CODIGO],Tabla20[sneto])</f>
        <v>33847.4</v>
      </c>
      <c r="O859" s="78" t="str">
        <f>_xlfn.XLOOKUP(Tabla15[[#This Row],[CODIGO]],Tabla20[CODIGO],Tabla20[PERIODO])</f>
        <v>08-2023</v>
      </c>
      <c r="P859" s="41">
        <f>Tabla15[[#This Row],[sbruto]]-SUM(Tabla15[[#This Row],[ISR]:[AFP]])-Tabla15[[#This Row],[SNETO]]</f>
        <v>2127.5999999999985</v>
      </c>
      <c r="Q859" s="41">
        <f>_xlfn.XLOOKUP(Tabla15[[#This Row],[CODIGO]],Tabla20[CODIGO],Tabla20[ADP])</f>
        <v>0</v>
      </c>
      <c r="R859" s="61" t="str">
        <f>_xlfn.XLOOKUP(Tabla15[[#This Row],[cedula]],EMPXSEXO[NODOC],EMPXSEXO[GENERO])</f>
        <v>M</v>
      </c>
      <c r="S859" s="61" t="e">
        <f>_xlfn.XLOOKUP(Tabla15[[#This Row],[nomdepto2]],Tabla21[LUGAR],Tabla21[CODLUGAR])</f>
        <v>#REF!</v>
      </c>
      <c r="T859">
        <v>735</v>
      </c>
    </row>
    <row r="860" spans="1:20">
      <c r="A860" s="61" t="s">
        <v>2463</v>
      </c>
      <c r="B860" s="61" t="s">
        <v>2770</v>
      </c>
      <c r="C860" s="61" t="s">
        <v>2497</v>
      </c>
      <c r="D860" s="61" t="str">
        <f>Tabla15[[#This Row],[cedula]]&amp;Tabla15[[#This Row],[prog]]&amp;LEFT(Tabla15[[#This Row],[TIPO]],3)</f>
        <v>4022794259213FIJ</v>
      </c>
      <c r="E860" s="61" t="e">
        <f>_xlfn.XLOOKUP(Tabla15[[#This Row],[CODIGO]],#REF!,#REF!,_xlfn.XLOOKUP(Tabla15[[#This Row],[CODIGO]],Tabla20[CODIGO],Tabla20[nombre],"BUSCAR"))</f>
        <v>#REF!</v>
      </c>
      <c r="F860" s="61" t="e">
        <f>_xlfn.XLOOKUP(Tabla15[[#This Row],[CODIGO]],#REF!,#REF!,_xlfn.XLOOKUP(Tabla15[[#This Row],[CODIGO]],Tabla20[CODIGO],Tabla20[cargo],"BUSCAR"))</f>
        <v>#REF!</v>
      </c>
      <c r="G860" s="110" t="e">
        <f>_xlfn.XLOOKUP(Tabla15[[#This Row],[cedula]],#REF!,#REF!,"X")</f>
        <v>#REF!</v>
      </c>
      <c r="H860" s="61" t="str">
        <f>_xlfn.XLOOKUP(Tabla15[[#This Row],[ctapresup]],TBLTIPO[cta],TBLTIPO[Tipo Empleado])</f>
        <v>FIJO</v>
      </c>
      <c r="I860" s="92">
        <f>_xlfn.XLOOKUP(Tabla15[[#This Row],[cedula]],TCARRERA[CEDULA],TCARRERA[CATEGORIA DEL SERVIDOR],0)</f>
        <v>0</v>
      </c>
      <c r="J8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60" s="61" t="e">
        <f>IF(ISTEXT(Tabla15[[#This Row],[CARRERA]]),Tabla15[[#This Row],[CARRERA]],Tabla15[[#This Row],[STATUS_01]])</f>
        <v>#REF!</v>
      </c>
      <c r="L860" s="78">
        <f>_xlfn.XLOOKUP(Tabla15[[#This Row],[CODIGO]],Tabla20[CODIGO],Tabla20[sbruto])</f>
        <v>35000</v>
      </c>
      <c r="M860" s="79">
        <f>_xlfn.XLOOKUP(Tabla15[[#This Row],[CODIGO]],Tabla20[CODIGO],Tabla20[Otros Descuentos])</f>
        <v>25</v>
      </c>
      <c r="N860" s="78">
        <f>_xlfn.XLOOKUP(Tabla15[[#This Row],[CODIGO]],Tabla20[CODIGO],Tabla20[sneto])</f>
        <v>32906.5</v>
      </c>
      <c r="O860" s="78" t="str">
        <f>_xlfn.XLOOKUP(Tabla15[[#This Row],[CODIGO]],Tabla20[CODIGO],Tabla20[PERIODO])</f>
        <v>08-2023</v>
      </c>
      <c r="P860" s="41">
        <f>Tabla15[[#This Row],[sbruto]]-SUM(Tabla15[[#This Row],[ISR]:[AFP]])-Tabla15[[#This Row],[SNETO]]</f>
        <v>2068.5</v>
      </c>
      <c r="Q860" s="41">
        <f>_xlfn.XLOOKUP(Tabla15[[#This Row],[CODIGO]],Tabla20[CODIGO],Tabla20[ADP])</f>
        <v>0</v>
      </c>
      <c r="R860" s="61" t="str">
        <f>_xlfn.XLOOKUP(Tabla15[[#This Row],[cedula]],EMPXSEXO[NODOC],EMPXSEXO[GENERO])</f>
        <v>M</v>
      </c>
      <c r="S860" s="61" t="e">
        <f>_xlfn.XLOOKUP(Tabla15[[#This Row],[nomdepto2]],Tabla21[LUGAR],Tabla21[CODLUGAR])</f>
        <v>#REF!</v>
      </c>
      <c r="T860">
        <v>570</v>
      </c>
    </row>
    <row r="861" spans="1:20">
      <c r="A861" s="99" t="s">
        <v>2463</v>
      </c>
      <c r="B861" s="99" t="s">
        <v>2095</v>
      </c>
      <c r="C861" s="99" t="s">
        <v>2497</v>
      </c>
      <c r="D861" s="99" t="str">
        <f>Tabla15[[#This Row],[cedula]]&amp;Tabla15[[#This Row],[prog]]&amp;LEFT(Tabla15[[#This Row],[TIPO]],3)</f>
        <v>0310243854013FIJ</v>
      </c>
      <c r="E861" s="99" t="e">
        <f>_xlfn.XLOOKUP(Tabla15[[#This Row],[CODIGO]],#REF!,#REF!,_xlfn.XLOOKUP(Tabla15[[#This Row],[CODIGO]],Tabla20[CODIGO],Tabla20[nombre],"BUSCAR"))</f>
        <v>#REF!</v>
      </c>
      <c r="F861" s="100" t="e">
        <f>_xlfn.XLOOKUP(Tabla15[[#This Row],[CODIGO]],#REF!,#REF!,_xlfn.XLOOKUP(Tabla15[[#This Row],[CODIGO]],Tabla20[CODIGO],Tabla20[cargo],"BUSCAR"))</f>
        <v>#REF!</v>
      </c>
      <c r="G861" s="110" t="e">
        <f>_xlfn.XLOOKUP(Tabla15[[#This Row],[cedula]],#REF!,#REF!,"X")</f>
        <v>#REF!</v>
      </c>
      <c r="H861" s="100" t="str">
        <f>_xlfn.XLOOKUP(Tabla15[[#This Row],[ctapresup]],TBLTIPO[cta],TBLTIPO[Tipo Empleado])</f>
        <v>FIJO</v>
      </c>
      <c r="I861" s="102">
        <f>_xlfn.XLOOKUP(Tabla15[[#This Row],[cedula]],TCARRERA[CEDULA],TCARRERA[CATEGORIA DEL SERVIDOR],0)</f>
        <v>0</v>
      </c>
      <c r="J86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61" s="103" t="e">
        <f>IF(ISTEXT(Tabla15[[#This Row],[CARRERA]]),Tabla15[[#This Row],[CARRERA]],Tabla15[[#This Row],[STATUS_01]])</f>
        <v>#REF!</v>
      </c>
      <c r="L861" s="41">
        <f>_xlfn.XLOOKUP(Tabla15[[#This Row],[CODIGO]],Tabla20[CODIGO],Tabla20[sbruto])</f>
        <v>35000</v>
      </c>
      <c r="M861" s="105">
        <f>_xlfn.XLOOKUP(Tabla15[[#This Row],[CODIGO]],Tabla20[CODIGO],Tabla20[Otros Descuentos])</f>
        <v>725</v>
      </c>
      <c r="N861" s="109">
        <f>_xlfn.XLOOKUP(Tabla15[[#This Row],[CODIGO]],Tabla20[CODIGO],Tabla20[sneto])</f>
        <v>32206.5</v>
      </c>
      <c r="O861" s="101" t="str">
        <f>_xlfn.XLOOKUP(Tabla15[[#This Row],[CODIGO]],Tabla20[CODIGO],Tabla20[PERIODO])</f>
        <v>08-2023</v>
      </c>
      <c r="P861" s="41">
        <f>Tabla15[[#This Row],[sbruto]]-SUM(Tabla15[[#This Row],[ISR]:[AFP]])-Tabla15[[#This Row],[SNETO]]</f>
        <v>2068.5</v>
      </c>
      <c r="Q861" s="104">
        <f>_xlfn.XLOOKUP(Tabla15[[#This Row],[CODIGO]],Tabla20[CODIGO],Tabla20[ADP])</f>
        <v>0</v>
      </c>
      <c r="R861" s="99" t="str">
        <f>_xlfn.XLOOKUP(Tabla15[[#This Row],[cedula]],EMPXSEXO[NODOC],EMPXSEXO[GENERO])</f>
        <v>M</v>
      </c>
      <c r="S861" s="61" t="e">
        <f>_xlfn.XLOOKUP(Tabla15[[#This Row],[nomdepto2]],Tabla21[LUGAR],Tabla21[CODLUGAR])</f>
        <v>#REF!</v>
      </c>
      <c r="T861">
        <v>645</v>
      </c>
    </row>
    <row r="862" spans="1:20">
      <c r="A862" s="61" t="s">
        <v>2463</v>
      </c>
      <c r="B862" s="61" t="s">
        <v>2079</v>
      </c>
      <c r="C862" s="61" t="s">
        <v>2497</v>
      </c>
      <c r="D862" s="61" t="str">
        <f>Tabla15[[#This Row],[cedula]]&amp;Tabla15[[#This Row],[prog]]&amp;LEFT(Tabla15[[#This Row],[TIPO]],3)</f>
        <v>0310078995113FIJ</v>
      </c>
      <c r="E862" s="61" t="e">
        <f>_xlfn.XLOOKUP(Tabla15[[#This Row],[CODIGO]],#REF!,#REF!,_xlfn.XLOOKUP(Tabla15[[#This Row],[CODIGO]],Tabla20[CODIGO],Tabla20[nombre],"BUSCAR"))</f>
        <v>#REF!</v>
      </c>
      <c r="F862" s="61" t="e">
        <f>_xlfn.XLOOKUP(Tabla15[[#This Row],[CODIGO]],#REF!,#REF!,_xlfn.XLOOKUP(Tabla15[[#This Row],[CODIGO]],Tabla20[CODIGO],Tabla20[cargo],"BUSCAR"))</f>
        <v>#REF!</v>
      </c>
      <c r="G862" s="110" t="e">
        <f>_xlfn.XLOOKUP(Tabla15[[#This Row],[cedula]],#REF!,#REF!,"X")</f>
        <v>#REF!</v>
      </c>
      <c r="H862" s="61" t="str">
        <f>_xlfn.XLOOKUP(Tabla15[[#This Row],[ctapresup]],TBLTIPO[cta],TBLTIPO[Tipo Empleado])</f>
        <v>FIJO</v>
      </c>
      <c r="I862" s="92">
        <f>_xlfn.XLOOKUP(Tabla15[[#This Row],[cedula]],TCARRERA[CEDULA],TCARRERA[CATEGORIA DEL SERVIDOR],0)</f>
        <v>0</v>
      </c>
      <c r="J8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62" s="61" t="e">
        <f>IF(ISTEXT(Tabla15[[#This Row],[CARRERA]]),Tabla15[[#This Row],[CARRERA]],Tabla15[[#This Row],[STATUS_01]])</f>
        <v>#REF!</v>
      </c>
      <c r="L862" s="78">
        <f>_xlfn.XLOOKUP(Tabla15[[#This Row],[CODIGO]],Tabla20[CODIGO],Tabla20[sbruto])</f>
        <v>30000</v>
      </c>
      <c r="M862" s="82">
        <f>_xlfn.XLOOKUP(Tabla15[[#This Row],[CODIGO]],Tabla20[CODIGO],Tabla20[Otros Descuentos])</f>
        <v>375</v>
      </c>
      <c r="N862" s="78">
        <f>_xlfn.XLOOKUP(Tabla15[[#This Row],[CODIGO]],Tabla20[CODIGO],Tabla20[sneto])</f>
        <v>27852</v>
      </c>
      <c r="O862" s="78" t="str">
        <f>_xlfn.XLOOKUP(Tabla15[[#This Row],[CODIGO]],Tabla20[CODIGO],Tabla20[PERIODO])</f>
        <v>08-2023</v>
      </c>
      <c r="P862" s="41">
        <f>Tabla15[[#This Row],[sbruto]]-SUM(Tabla15[[#This Row],[ISR]:[AFP]])-Tabla15[[#This Row],[SNETO]]</f>
        <v>1773</v>
      </c>
      <c r="Q862" s="41">
        <f>_xlfn.XLOOKUP(Tabla15[[#This Row],[CODIGO]],Tabla20[CODIGO],Tabla20[ADP])</f>
        <v>0</v>
      </c>
      <c r="R862" s="61" t="str">
        <f>_xlfn.XLOOKUP(Tabla15[[#This Row],[cedula]],EMPXSEXO[NODOC],EMPXSEXO[GENERO])</f>
        <v>M</v>
      </c>
      <c r="S862" s="61" t="e">
        <f>_xlfn.XLOOKUP(Tabla15[[#This Row],[nomdepto2]],Tabla21[LUGAR],Tabla21[CODLUGAR])</f>
        <v>#REF!</v>
      </c>
      <c r="T862">
        <v>625</v>
      </c>
    </row>
    <row r="863" spans="1:20">
      <c r="A863" s="61" t="s">
        <v>2463</v>
      </c>
      <c r="B863" s="61" t="s">
        <v>3640</v>
      </c>
      <c r="C863" s="61" t="s">
        <v>2497</v>
      </c>
      <c r="D863" s="61" t="str">
        <f>Tabla15[[#This Row],[cedula]]&amp;Tabla15[[#This Row],[prog]]&amp;LEFT(Tabla15[[#This Row],[TIPO]],3)</f>
        <v>0310448219913FIJ</v>
      </c>
      <c r="E863" s="61" t="e">
        <f>_xlfn.XLOOKUP(Tabla15[[#This Row],[CODIGO]],#REF!,#REF!,_xlfn.XLOOKUP(Tabla15[[#This Row],[CODIGO]],Tabla20[CODIGO],Tabla20[nombre],"BUSCAR"))</f>
        <v>#REF!</v>
      </c>
      <c r="F863" s="61" t="e">
        <f>_xlfn.XLOOKUP(Tabla15[[#This Row],[CODIGO]],#REF!,#REF!,_xlfn.XLOOKUP(Tabla15[[#This Row],[CODIGO]],Tabla20[CODIGO],Tabla20[cargo],"BUSCAR"))</f>
        <v>#REF!</v>
      </c>
      <c r="G863" s="110" t="e">
        <f>_xlfn.XLOOKUP(Tabla15[[#This Row],[cedula]],#REF!,#REF!,"X")</f>
        <v>#REF!</v>
      </c>
      <c r="H863" s="61" t="str">
        <f>_xlfn.XLOOKUP(Tabla15[[#This Row],[ctapresup]],TBLTIPO[cta],TBLTIPO[Tipo Empleado])</f>
        <v>FIJO</v>
      </c>
      <c r="I863" s="92">
        <f>_xlfn.XLOOKUP(Tabla15[[#This Row],[cedula]],TCARRERA[CEDULA],TCARRERA[CATEGORIA DEL SERVIDOR],0)</f>
        <v>0</v>
      </c>
      <c r="J8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63" s="61" t="e">
        <f>IF(ISTEXT(Tabla15[[#This Row],[CARRERA]]),Tabla15[[#This Row],[CARRERA]],Tabla15[[#This Row],[STATUS_01]])</f>
        <v>#REF!</v>
      </c>
      <c r="L863" s="78">
        <f>_xlfn.XLOOKUP(Tabla15[[#This Row],[CODIGO]],Tabla20[CODIGO],Tabla20[sbruto])</f>
        <v>30000</v>
      </c>
      <c r="M863" s="82">
        <f>_xlfn.XLOOKUP(Tabla15[[#This Row],[CODIGO]],Tabla20[CODIGO],Tabla20[Otros Descuentos])</f>
        <v>25</v>
      </c>
      <c r="N863" s="78">
        <f>_xlfn.XLOOKUP(Tabla15[[#This Row],[CODIGO]],Tabla20[CODIGO],Tabla20[sneto])</f>
        <v>28202</v>
      </c>
      <c r="O863" s="78" t="str">
        <f>_xlfn.XLOOKUP(Tabla15[[#This Row],[CODIGO]],Tabla20[CODIGO],Tabla20[PERIODO])</f>
        <v>08-2023</v>
      </c>
      <c r="P863" s="41">
        <f>Tabla15[[#This Row],[sbruto]]-SUM(Tabla15[[#This Row],[ISR]:[AFP]])-Tabla15[[#This Row],[SNETO]]</f>
        <v>1773</v>
      </c>
      <c r="Q863" s="41">
        <f>_xlfn.XLOOKUP(Tabla15[[#This Row],[CODIGO]],Tabla20[CODIGO],Tabla20[ADP])</f>
        <v>0</v>
      </c>
      <c r="R863" s="61" t="str">
        <f>_xlfn.XLOOKUP(Tabla15[[#This Row],[cedula]],EMPXSEXO[NODOC],EMPXSEXO[GENERO])</f>
        <v>M</v>
      </c>
      <c r="S863" s="61" t="e">
        <f>_xlfn.XLOOKUP(Tabla15[[#This Row],[nomdepto2]],Tabla21[LUGAR],Tabla21[CODLUGAR])</f>
        <v>#REF!</v>
      </c>
      <c r="T863">
        <v>668</v>
      </c>
    </row>
    <row r="864" spans="1:20">
      <c r="A864" s="61" t="s">
        <v>2463</v>
      </c>
      <c r="B864" s="61" t="s">
        <v>2124</v>
      </c>
      <c r="C864" s="61" t="s">
        <v>2497</v>
      </c>
      <c r="D864" s="61" t="str">
        <f>Tabla15[[#This Row],[cedula]]&amp;Tabla15[[#This Row],[prog]]&amp;LEFT(Tabla15[[#This Row],[TIPO]],3)</f>
        <v>0310067310613FIJ</v>
      </c>
      <c r="E864" s="61" t="e">
        <f>_xlfn.XLOOKUP(Tabla15[[#This Row],[CODIGO]],#REF!,#REF!,_xlfn.XLOOKUP(Tabla15[[#This Row],[CODIGO]],Tabla20[CODIGO],Tabla20[nombre],"BUSCAR"))</f>
        <v>#REF!</v>
      </c>
      <c r="F864" s="61" t="e">
        <f>_xlfn.XLOOKUP(Tabla15[[#This Row],[CODIGO]],#REF!,#REF!,_xlfn.XLOOKUP(Tabla15[[#This Row],[CODIGO]],Tabla20[CODIGO],Tabla20[cargo],"BUSCAR"))</f>
        <v>#REF!</v>
      </c>
      <c r="G864" s="110" t="e">
        <f>_xlfn.XLOOKUP(Tabla15[[#This Row],[cedula]],#REF!,#REF!,"X")</f>
        <v>#REF!</v>
      </c>
      <c r="H864" s="61" t="str">
        <f>_xlfn.XLOOKUP(Tabla15[[#This Row],[ctapresup]],TBLTIPO[cta],TBLTIPO[Tipo Empleado])</f>
        <v>FIJO</v>
      </c>
      <c r="I864" s="92">
        <f>_xlfn.XLOOKUP(Tabla15[[#This Row],[cedula]],TCARRERA[CEDULA],TCARRERA[CATEGORIA DEL SERVIDOR],0)</f>
        <v>0</v>
      </c>
      <c r="J8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64" s="61" t="e">
        <f>IF(ISTEXT(Tabla15[[#This Row],[CARRERA]]),Tabla15[[#This Row],[CARRERA]],Tabla15[[#This Row],[STATUS_01]])</f>
        <v>#REF!</v>
      </c>
      <c r="L864" s="78">
        <f>_xlfn.XLOOKUP(Tabla15[[#This Row],[CODIGO]],Tabla20[CODIGO],Tabla20[sbruto])</f>
        <v>30000</v>
      </c>
      <c r="M864" s="82">
        <f>_xlfn.XLOOKUP(Tabla15[[#This Row],[CODIGO]],Tabla20[CODIGO],Tabla20[Otros Descuentos])</f>
        <v>75</v>
      </c>
      <c r="N864" s="78">
        <f>_xlfn.XLOOKUP(Tabla15[[#This Row],[CODIGO]],Tabla20[CODIGO],Tabla20[sneto])</f>
        <v>28152</v>
      </c>
      <c r="O864" s="78" t="str">
        <f>_xlfn.XLOOKUP(Tabla15[[#This Row],[CODIGO]],Tabla20[CODIGO],Tabla20[PERIODO])</f>
        <v>08-2023</v>
      </c>
      <c r="P864" s="41">
        <f>Tabla15[[#This Row],[sbruto]]-SUM(Tabla15[[#This Row],[ISR]:[AFP]])-Tabla15[[#This Row],[SNETO]]</f>
        <v>1773</v>
      </c>
      <c r="Q864" s="41">
        <f>_xlfn.XLOOKUP(Tabla15[[#This Row],[CODIGO]],Tabla20[CODIGO],Tabla20[ADP])</f>
        <v>0</v>
      </c>
      <c r="R864" s="61" t="str">
        <f>_xlfn.XLOOKUP(Tabla15[[#This Row],[cedula]],EMPXSEXO[NODOC],EMPXSEXO[GENERO])</f>
        <v>F</v>
      </c>
      <c r="S864" s="61" t="e">
        <f>_xlfn.XLOOKUP(Tabla15[[#This Row],[nomdepto2]],Tabla21[LUGAR],Tabla21[CODLUGAR])</f>
        <v>#REF!</v>
      </c>
      <c r="T864">
        <v>685</v>
      </c>
    </row>
    <row r="865" spans="1:20">
      <c r="A865" s="61" t="s">
        <v>2463</v>
      </c>
      <c r="B865" s="61" t="s">
        <v>3656</v>
      </c>
      <c r="C865" s="61" t="s">
        <v>2497</v>
      </c>
      <c r="D865" s="61" t="str">
        <f>Tabla15[[#This Row],[cedula]]&amp;Tabla15[[#This Row],[prog]]&amp;LEFT(Tabla15[[#This Row],[TIPO]],3)</f>
        <v>0030061740413FIJ</v>
      </c>
      <c r="E865" s="61" t="e">
        <f>_xlfn.XLOOKUP(Tabla15[[#This Row],[CODIGO]],#REF!,#REF!,_xlfn.XLOOKUP(Tabla15[[#This Row],[CODIGO]],Tabla20[CODIGO],Tabla20[nombre],"BUSCAR"))</f>
        <v>#REF!</v>
      </c>
      <c r="F865" s="61" t="e">
        <f>_xlfn.XLOOKUP(Tabla15[[#This Row],[CODIGO]],#REF!,#REF!,_xlfn.XLOOKUP(Tabla15[[#This Row],[CODIGO]],Tabla20[CODIGO],Tabla20[cargo],"BUSCAR"))</f>
        <v>#REF!</v>
      </c>
      <c r="G865" s="110" t="e">
        <f>_xlfn.XLOOKUP(Tabla15[[#This Row],[cedula]],#REF!,#REF!,"X")</f>
        <v>#REF!</v>
      </c>
      <c r="H865" s="61" t="str">
        <f>_xlfn.XLOOKUP(Tabla15[[#This Row],[ctapresup]],TBLTIPO[cta],TBLTIPO[Tipo Empleado])</f>
        <v>FIJO</v>
      </c>
      <c r="I865" s="92">
        <f>_xlfn.XLOOKUP(Tabla15[[#This Row],[cedula]],TCARRERA[CEDULA],TCARRERA[CATEGORIA DEL SERVIDOR],0)</f>
        <v>0</v>
      </c>
      <c r="J8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65" s="61" t="e">
        <f>IF(ISTEXT(Tabla15[[#This Row],[CARRERA]]),Tabla15[[#This Row],[CARRERA]],Tabla15[[#This Row],[STATUS_01]])</f>
        <v>#REF!</v>
      </c>
      <c r="L865" s="78">
        <f>_xlfn.XLOOKUP(Tabla15[[#This Row],[CODIGO]],Tabla20[CODIGO],Tabla20[sbruto])</f>
        <v>30000</v>
      </c>
      <c r="M865" s="82">
        <f>_xlfn.XLOOKUP(Tabla15[[#This Row],[CODIGO]],Tabla20[CODIGO],Tabla20[Otros Descuentos])</f>
        <v>25</v>
      </c>
      <c r="N865" s="78">
        <f>_xlfn.XLOOKUP(Tabla15[[#This Row],[CODIGO]],Tabla20[CODIGO],Tabla20[sneto])</f>
        <v>28202</v>
      </c>
      <c r="O865" s="78" t="str">
        <f>_xlfn.XLOOKUP(Tabla15[[#This Row],[CODIGO]],Tabla20[CODIGO],Tabla20[PERIODO])</f>
        <v>08-2023</v>
      </c>
      <c r="P865" s="41">
        <f>Tabla15[[#This Row],[sbruto]]-SUM(Tabla15[[#This Row],[ISR]:[AFP]])-Tabla15[[#This Row],[SNETO]]</f>
        <v>1773</v>
      </c>
      <c r="Q865" s="41">
        <f>_xlfn.XLOOKUP(Tabla15[[#This Row],[CODIGO]],Tabla20[CODIGO],Tabla20[ADP])</f>
        <v>0</v>
      </c>
      <c r="R865" s="61" t="str">
        <f>_xlfn.XLOOKUP(Tabla15[[#This Row],[cedula]],EMPXSEXO[NODOC],EMPXSEXO[GENERO])</f>
        <v>M</v>
      </c>
      <c r="S865" s="61" t="e">
        <f>_xlfn.XLOOKUP(Tabla15[[#This Row],[nomdepto2]],Tabla21[LUGAR],Tabla21[CODLUGAR])</f>
        <v>#REF!</v>
      </c>
      <c r="T865">
        <v>803</v>
      </c>
    </row>
    <row r="866" spans="1:20" hidden="1">
      <c r="A866" s="61" t="s">
        <v>2462</v>
      </c>
      <c r="B866" s="61" t="s">
        <v>2670</v>
      </c>
      <c r="C866" s="61" t="s">
        <v>2493</v>
      </c>
      <c r="D866" s="61" t="str">
        <f>Tabla15[[#This Row],[cedula]]&amp;Tabla15[[#This Row],[prog]]&amp;LEFT(Tabla15[[#This Row],[TIPO]],3)</f>
        <v>0310471676001TEM</v>
      </c>
      <c r="E866" s="61" t="e">
        <f>_xlfn.XLOOKUP(Tabla15[[#This Row],[CODIGO]],#REF!,#REF!,_xlfn.XLOOKUP(Tabla15[[#This Row],[CODIGO]],Tabla20[CODIGO],Tabla20[nombre],"BUSCAR"))</f>
        <v>#REF!</v>
      </c>
      <c r="F866" s="61" t="e">
        <f>_xlfn.XLOOKUP(Tabla15[[#This Row],[CODIGO]],#REF!,#REF!,_xlfn.XLOOKUP(Tabla15[[#This Row],[CODIGO]],Tabla20[CODIGO],Tabla20[cargo],"BUSCAR"))</f>
        <v>#REF!</v>
      </c>
      <c r="G866" s="110" t="e">
        <f>_xlfn.XLOOKUP(Tabla15[[#This Row],[cedula]],#REF!,#REF!,"X")</f>
        <v>#REF!</v>
      </c>
      <c r="H866" s="61" t="str">
        <f>_xlfn.XLOOKUP(Tabla15[[#This Row],[ctapresup]],TBLTIPO[cta],TBLTIPO[Tipo Empleado])</f>
        <v>TEMPORALES</v>
      </c>
      <c r="I866" s="92">
        <f>_xlfn.XLOOKUP(Tabla15[[#This Row],[cedula]],TCARRERA[CEDULA],TCARRERA[CATEGORIA DEL SERVIDOR],0)</f>
        <v>0</v>
      </c>
      <c r="J8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66" s="61" t="e">
        <f>IF(ISTEXT(Tabla15[[#This Row],[CARRERA]]),Tabla15[[#This Row],[CARRERA]],Tabla15[[#This Row],[STATUS_01]])</f>
        <v>#REF!</v>
      </c>
      <c r="L866" s="78">
        <f>_xlfn.XLOOKUP(Tabla15[[#This Row],[CODIGO]],Tabla20[CODIGO],Tabla20[sbruto])</f>
        <v>25000</v>
      </c>
      <c r="M866" s="79">
        <f>_xlfn.XLOOKUP(Tabla15[[#This Row],[CODIGO]],Tabla20[CODIGO],Tabla20[Otros Descuentos])</f>
        <v>25</v>
      </c>
      <c r="N866" s="78">
        <f>_xlfn.XLOOKUP(Tabla15[[#This Row],[CODIGO]],Tabla20[CODIGO],Tabla20[sneto])</f>
        <v>23497.5</v>
      </c>
      <c r="O866" s="78" t="str">
        <f>_xlfn.XLOOKUP(Tabla15[[#This Row],[CODIGO]],Tabla20[CODIGO],Tabla20[PERIODO])</f>
        <v>08-2023</v>
      </c>
      <c r="P866" s="41">
        <f>Tabla15[[#This Row],[sbruto]]-SUM(Tabla15[[#This Row],[ISR]:[AFP]])-Tabla15[[#This Row],[SNETO]]</f>
        <v>1477.5</v>
      </c>
      <c r="Q866" s="41">
        <f>_xlfn.XLOOKUP(Tabla15[[#This Row],[CODIGO]],Tabla20[CODIGO],Tabla20[ADP])</f>
        <v>0</v>
      </c>
      <c r="R866" s="61" t="str">
        <f>_xlfn.XLOOKUP(Tabla15[[#This Row],[cedula]],EMPXSEXO[NODOC],EMPXSEXO[GENERO])</f>
        <v>M</v>
      </c>
      <c r="S866" s="61" t="e">
        <f>_xlfn.XLOOKUP(Tabla15[[#This Row],[nomdepto2]],Tabla21[LUGAR],Tabla21[CODLUGAR])</f>
        <v>#REF!</v>
      </c>
      <c r="T866">
        <v>995</v>
      </c>
    </row>
    <row r="867" spans="1:20">
      <c r="A867" s="99" t="s">
        <v>2463</v>
      </c>
      <c r="B867" s="99" t="s">
        <v>2622</v>
      </c>
      <c r="C867" s="99" t="s">
        <v>2497</v>
      </c>
      <c r="D867" s="99" t="str">
        <f>Tabla15[[#This Row],[cedula]]&amp;Tabla15[[#This Row],[prog]]&amp;LEFT(Tabla15[[#This Row],[TIPO]],3)</f>
        <v>0310525799613FIJ</v>
      </c>
      <c r="E867" s="99" t="e">
        <f>_xlfn.XLOOKUP(Tabla15[[#This Row],[CODIGO]],#REF!,#REF!,_xlfn.XLOOKUP(Tabla15[[#This Row],[CODIGO]],Tabla20[CODIGO],Tabla20[nombre],"BUSCAR"))</f>
        <v>#REF!</v>
      </c>
      <c r="F867" s="100" t="e">
        <f>_xlfn.XLOOKUP(Tabla15[[#This Row],[CODIGO]],#REF!,#REF!,_xlfn.XLOOKUP(Tabla15[[#This Row],[CODIGO]],Tabla20[CODIGO],Tabla20[cargo],"BUSCAR"))</f>
        <v>#REF!</v>
      </c>
      <c r="G867" s="110" t="e">
        <f>_xlfn.XLOOKUP(Tabla15[[#This Row],[cedula]],#REF!,#REF!,"X")</f>
        <v>#REF!</v>
      </c>
      <c r="H867" s="100" t="str">
        <f>_xlfn.XLOOKUP(Tabla15[[#This Row],[ctapresup]],TBLTIPO[cta],TBLTIPO[Tipo Empleado])</f>
        <v>FIJO</v>
      </c>
      <c r="I867" s="102">
        <f>_xlfn.XLOOKUP(Tabla15[[#This Row],[cedula]],TCARRERA[CEDULA],TCARRERA[CATEGORIA DEL SERVIDOR],0)</f>
        <v>0</v>
      </c>
      <c r="J86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867" s="103" t="e">
        <f>IF(ISTEXT(Tabla15[[#This Row],[CARRERA]]),Tabla15[[#This Row],[CARRERA]],Tabla15[[#This Row],[STATUS_01]])</f>
        <v>#REF!</v>
      </c>
      <c r="L867" s="41">
        <f>_xlfn.XLOOKUP(Tabla15[[#This Row],[CODIGO]],Tabla20[CODIGO],Tabla20[sbruto])</f>
        <v>25000</v>
      </c>
      <c r="M867" s="105">
        <f>_xlfn.XLOOKUP(Tabla15[[#This Row],[CODIGO]],Tabla20[CODIGO],Tabla20[Otros Descuentos])</f>
        <v>25</v>
      </c>
      <c r="N867" s="109">
        <f>_xlfn.XLOOKUP(Tabla15[[#This Row],[CODIGO]],Tabla20[CODIGO],Tabla20[sneto])</f>
        <v>23497.5</v>
      </c>
      <c r="O867" s="101" t="str">
        <f>_xlfn.XLOOKUP(Tabla15[[#This Row],[CODIGO]],Tabla20[CODIGO],Tabla20[PERIODO])</f>
        <v>08-2023</v>
      </c>
      <c r="P867" s="41">
        <f>Tabla15[[#This Row],[sbruto]]-SUM(Tabla15[[#This Row],[ISR]:[AFP]])-Tabla15[[#This Row],[SNETO]]</f>
        <v>1477.5</v>
      </c>
      <c r="Q867" s="104">
        <f>_xlfn.XLOOKUP(Tabla15[[#This Row],[CODIGO]],Tabla20[CODIGO],Tabla20[ADP])</f>
        <v>0</v>
      </c>
      <c r="R867" s="99" t="str">
        <f>_xlfn.XLOOKUP(Tabla15[[#This Row],[cedula]],EMPXSEXO[NODOC],EMPXSEXO[GENERO])</f>
        <v>F</v>
      </c>
      <c r="S867" s="61" t="e">
        <f>_xlfn.XLOOKUP(Tabla15[[#This Row],[nomdepto2]],Tabla21[LUGAR],Tabla21[CODLUGAR])</f>
        <v>#REF!</v>
      </c>
      <c r="T867">
        <v>572</v>
      </c>
    </row>
    <row r="868" spans="1:20">
      <c r="A868" s="61" t="s">
        <v>2463</v>
      </c>
      <c r="B868" s="61" t="s">
        <v>3237</v>
      </c>
      <c r="C868" s="61" t="s">
        <v>2497</v>
      </c>
      <c r="D868" s="61" t="str">
        <f>Tabla15[[#This Row],[cedula]]&amp;Tabla15[[#This Row],[prog]]&amp;LEFT(Tabla15[[#This Row],[TIPO]],3)</f>
        <v>4022160698713FIJ</v>
      </c>
      <c r="E868" s="61" t="e">
        <f>_xlfn.XLOOKUP(Tabla15[[#This Row],[CODIGO]],#REF!,#REF!,_xlfn.XLOOKUP(Tabla15[[#This Row],[CODIGO]],Tabla20[CODIGO],Tabla20[nombre],"BUSCAR"))</f>
        <v>#REF!</v>
      </c>
      <c r="F868" s="61" t="e">
        <f>_xlfn.XLOOKUP(Tabla15[[#This Row],[CODIGO]],#REF!,#REF!,_xlfn.XLOOKUP(Tabla15[[#This Row],[CODIGO]],Tabla20[CODIGO],Tabla20[cargo],"BUSCAR"))</f>
        <v>#REF!</v>
      </c>
      <c r="G868" s="110" t="e">
        <f>_xlfn.XLOOKUP(Tabla15[[#This Row],[cedula]],#REF!,#REF!,"X")</f>
        <v>#REF!</v>
      </c>
      <c r="H868" s="61" t="str">
        <f>_xlfn.XLOOKUP(Tabla15[[#This Row],[ctapresup]],TBLTIPO[cta],TBLTIPO[Tipo Empleado])</f>
        <v>FIJO</v>
      </c>
      <c r="I868" s="92">
        <f>_xlfn.XLOOKUP(Tabla15[[#This Row],[cedula]],TCARRERA[CEDULA],TCARRERA[CATEGORIA DEL SERVIDOR],0)</f>
        <v>0</v>
      </c>
      <c r="J8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68" s="61" t="e">
        <f>IF(ISTEXT(Tabla15[[#This Row],[CARRERA]]),Tabla15[[#This Row],[CARRERA]],Tabla15[[#This Row],[STATUS_01]])</f>
        <v>#REF!</v>
      </c>
      <c r="L868" s="78">
        <f>_xlfn.XLOOKUP(Tabla15[[#This Row],[CODIGO]],Tabla20[CODIGO],Tabla20[sbruto])</f>
        <v>25000</v>
      </c>
      <c r="M868" s="79">
        <f>_xlfn.XLOOKUP(Tabla15[[#This Row],[CODIGO]],Tabla20[CODIGO],Tabla20[Otros Descuentos])</f>
        <v>25</v>
      </c>
      <c r="N868" s="78">
        <f>_xlfn.XLOOKUP(Tabla15[[#This Row],[CODIGO]],Tabla20[CODIGO],Tabla20[sneto])</f>
        <v>23497.5</v>
      </c>
      <c r="O868" s="78" t="str">
        <f>_xlfn.XLOOKUP(Tabla15[[#This Row],[CODIGO]],Tabla20[CODIGO],Tabla20[PERIODO])</f>
        <v>08-2023</v>
      </c>
      <c r="P868" s="41">
        <f>Tabla15[[#This Row],[sbruto]]-SUM(Tabla15[[#This Row],[ISR]:[AFP]])-Tabla15[[#This Row],[SNETO]]</f>
        <v>1477.5</v>
      </c>
      <c r="Q868" s="41">
        <f>_xlfn.XLOOKUP(Tabla15[[#This Row],[CODIGO]],Tabla20[CODIGO],Tabla20[ADP])</f>
        <v>0</v>
      </c>
      <c r="R868" s="61" t="str">
        <f>_xlfn.XLOOKUP(Tabla15[[#This Row],[cedula]],EMPXSEXO[NODOC],EMPXSEXO[GENERO])</f>
        <v>F</v>
      </c>
      <c r="S868" s="61" t="e">
        <f>_xlfn.XLOOKUP(Tabla15[[#This Row],[nomdepto2]],Tabla21[LUGAR],Tabla21[CODLUGAR])</f>
        <v>#REF!</v>
      </c>
      <c r="T868">
        <v>718</v>
      </c>
    </row>
    <row r="869" spans="1:20" hidden="1">
      <c r="A869" s="61" t="s">
        <v>2462</v>
      </c>
      <c r="B869" s="61" t="s">
        <v>3688</v>
      </c>
      <c r="C869" s="61" t="s">
        <v>2493</v>
      </c>
      <c r="D869" s="61" t="str">
        <f>Tabla15[[#This Row],[cedula]]&amp;Tabla15[[#This Row],[prog]]&amp;LEFT(Tabla15[[#This Row],[TIPO]],3)</f>
        <v>0310059424501TEM</v>
      </c>
      <c r="E869" s="61" t="e">
        <f>_xlfn.XLOOKUP(Tabla15[[#This Row],[CODIGO]],#REF!,#REF!,_xlfn.XLOOKUP(Tabla15[[#This Row],[CODIGO]],Tabla20[CODIGO],Tabla20[nombre],"BUSCAR"))</f>
        <v>#REF!</v>
      </c>
      <c r="F869" s="61" t="e">
        <f>_xlfn.XLOOKUP(Tabla15[[#This Row],[CODIGO]],#REF!,#REF!,_xlfn.XLOOKUP(Tabla15[[#This Row],[CODIGO]],Tabla20[CODIGO],Tabla20[cargo],"BUSCAR"))</f>
        <v>#REF!</v>
      </c>
      <c r="G869" s="110" t="e">
        <f>_xlfn.XLOOKUP(Tabla15[[#This Row],[cedula]],#REF!,#REF!,"X")</f>
        <v>#REF!</v>
      </c>
      <c r="H869" s="61" t="str">
        <f>_xlfn.XLOOKUP(Tabla15[[#This Row],[ctapresup]],TBLTIPO[cta],TBLTIPO[Tipo Empleado])</f>
        <v>TEMPORALES</v>
      </c>
      <c r="I869" s="92">
        <f>_xlfn.XLOOKUP(Tabla15[[#This Row],[cedula]],TCARRERA[CEDULA],TCARRERA[CATEGORIA DEL SERVIDOR],0)</f>
        <v>0</v>
      </c>
      <c r="J8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69" s="61" t="e">
        <f>IF(ISTEXT(Tabla15[[#This Row],[CARRERA]]),Tabla15[[#This Row],[CARRERA]],Tabla15[[#This Row],[STATUS_01]])</f>
        <v>#REF!</v>
      </c>
      <c r="L869" s="78">
        <f>_xlfn.XLOOKUP(Tabla15[[#This Row],[CODIGO]],Tabla20[CODIGO],Tabla20[sbruto])</f>
        <v>20000</v>
      </c>
      <c r="M869" s="82">
        <f>_xlfn.XLOOKUP(Tabla15[[#This Row],[CODIGO]],Tabla20[CODIGO],Tabla20[Otros Descuentos])</f>
        <v>25</v>
      </c>
      <c r="N869" s="78">
        <f>_xlfn.XLOOKUP(Tabla15[[#This Row],[CODIGO]],Tabla20[CODIGO],Tabla20[sneto])</f>
        <v>18793</v>
      </c>
      <c r="O869" s="78" t="str">
        <f>_xlfn.XLOOKUP(Tabla15[[#This Row],[CODIGO]],Tabla20[CODIGO],Tabla20[PERIODO])</f>
        <v>08-2023</v>
      </c>
      <c r="P869" s="41">
        <f>Tabla15[[#This Row],[sbruto]]-SUM(Tabla15[[#This Row],[ISR]:[AFP]])-Tabla15[[#This Row],[SNETO]]</f>
        <v>1182</v>
      </c>
      <c r="Q869" s="41">
        <f>_xlfn.XLOOKUP(Tabla15[[#This Row],[CODIGO]],Tabla20[CODIGO],Tabla20[ADP])</f>
        <v>0</v>
      </c>
      <c r="R869" s="61" t="str">
        <f>_xlfn.XLOOKUP(Tabla15[[#This Row],[cedula]],EMPXSEXO[NODOC],EMPXSEXO[GENERO])</f>
        <v>M</v>
      </c>
      <c r="S869" s="61" t="e">
        <f>_xlfn.XLOOKUP(Tabla15[[#This Row],[nomdepto2]],Tabla21[LUGAR],Tabla21[CODLUGAR])</f>
        <v>#REF!</v>
      </c>
      <c r="T869">
        <v>1048</v>
      </c>
    </row>
    <row r="870" spans="1:20">
      <c r="A870" s="61" t="s">
        <v>2463</v>
      </c>
      <c r="B870" s="61" t="s">
        <v>2168</v>
      </c>
      <c r="C870" s="61" t="s">
        <v>2497</v>
      </c>
      <c r="D870" s="61" t="str">
        <f>Tabla15[[#This Row],[cedula]]&amp;Tabla15[[#This Row],[prog]]&amp;LEFT(Tabla15[[#This Row],[TIPO]],3)</f>
        <v>0310099915413FIJ</v>
      </c>
      <c r="E870" s="61" t="e">
        <f>_xlfn.XLOOKUP(Tabla15[[#This Row],[CODIGO]],#REF!,#REF!,_xlfn.XLOOKUP(Tabla15[[#This Row],[CODIGO]],Tabla20[CODIGO],Tabla20[nombre],"BUSCAR"))</f>
        <v>#REF!</v>
      </c>
      <c r="F870" s="61" t="e">
        <f>_xlfn.XLOOKUP(Tabla15[[#This Row],[CODIGO]],#REF!,#REF!,_xlfn.XLOOKUP(Tabla15[[#This Row],[CODIGO]],Tabla20[CODIGO],Tabla20[cargo],"BUSCAR"))</f>
        <v>#REF!</v>
      </c>
      <c r="G870" s="110" t="e">
        <f>_xlfn.XLOOKUP(Tabla15[[#This Row],[cedula]],#REF!,#REF!,"X")</f>
        <v>#REF!</v>
      </c>
      <c r="H870" s="61" t="str">
        <f>_xlfn.XLOOKUP(Tabla15[[#This Row],[ctapresup]],TBLTIPO[cta],TBLTIPO[Tipo Empleado])</f>
        <v>FIJO</v>
      </c>
      <c r="I870" s="92">
        <f>_xlfn.XLOOKUP(Tabla15[[#This Row],[cedula]],TCARRERA[CEDULA],TCARRERA[CATEGORIA DEL SERVIDOR],0)</f>
        <v>0</v>
      </c>
      <c r="J8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0" s="61" t="e">
        <f>IF(ISTEXT(Tabla15[[#This Row],[CARRERA]]),Tabla15[[#This Row],[CARRERA]],Tabla15[[#This Row],[STATUS_01]])</f>
        <v>#REF!</v>
      </c>
      <c r="L870" s="78">
        <f>_xlfn.XLOOKUP(Tabla15[[#This Row],[CODIGO]],Tabla20[CODIGO],Tabla20[sbruto])</f>
        <v>20000</v>
      </c>
      <c r="M870" s="79">
        <f>_xlfn.XLOOKUP(Tabla15[[#This Row],[CODIGO]],Tabla20[CODIGO],Tabla20[Otros Descuentos])</f>
        <v>75</v>
      </c>
      <c r="N870" s="78">
        <f>_xlfn.XLOOKUP(Tabla15[[#This Row],[CODIGO]],Tabla20[CODIGO],Tabla20[sneto])</f>
        <v>18743</v>
      </c>
      <c r="O870" s="78" t="str">
        <f>_xlfn.XLOOKUP(Tabla15[[#This Row],[CODIGO]],Tabla20[CODIGO],Tabla20[PERIODO])</f>
        <v>08-2023</v>
      </c>
      <c r="P870" s="41">
        <f>Tabla15[[#This Row],[sbruto]]-SUM(Tabla15[[#This Row],[ISR]:[AFP]])-Tabla15[[#This Row],[SNETO]]</f>
        <v>1182</v>
      </c>
      <c r="Q870" s="41">
        <f>_xlfn.XLOOKUP(Tabla15[[#This Row],[CODIGO]],Tabla20[CODIGO],Tabla20[ADP])</f>
        <v>0</v>
      </c>
      <c r="R870" s="61" t="str">
        <f>_xlfn.XLOOKUP(Tabla15[[#This Row],[cedula]],EMPXSEXO[NODOC],EMPXSEXO[GENERO])</f>
        <v>M</v>
      </c>
      <c r="S870" s="61" t="e">
        <f>_xlfn.XLOOKUP(Tabla15[[#This Row],[nomdepto2]],Tabla21[LUGAR],Tabla21[CODLUGAR])</f>
        <v>#REF!</v>
      </c>
      <c r="T870">
        <v>765</v>
      </c>
    </row>
    <row r="871" spans="1:20">
      <c r="A871" s="61" t="s">
        <v>2463</v>
      </c>
      <c r="B871" s="61" t="s">
        <v>3650</v>
      </c>
      <c r="C871" s="61" t="s">
        <v>2497</v>
      </c>
      <c r="D871" s="61" t="str">
        <f>Tabla15[[#This Row],[cedula]]&amp;Tabla15[[#This Row],[prog]]&amp;LEFT(Tabla15[[#This Row],[TIPO]],3)</f>
        <v>4021107622513FIJ</v>
      </c>
      <c r="E871" s="61" t="e">
        <f>_xlfn.XLOOKUP(Tabla15[[#This Row],[CODIGO]],#REF!,#REF!,_xlfn.XLOOKUP(Tabla15[[#This Row],[CODIGO]],Tabla20[CODIGO],Tabla20[nombre],"BUSCAR"))</f>
        <v>#REF!</v>
      </c>
      <c r="F871" s="61" t="e">
        <f>_xlfn.XLOOKUP(Tabla15[[#This Row],[CODIGO]],#REF!,#REF!,_xlfn.XLOOKUP(Tabla15[[#This Row],[CODIGO]],Tabla20[CODIGO],Tabla20[cargo],"BUSCAR"))</f>
        <v>#REF!</v>
      </c>
      <c r="G871" s="110" t="e">
        <f>_xlfn.XLOOKUP(Tabla15[[#This Row],[cedula]],#REF!,#REF!,"X")</f>
        <v>#REF!</v>
      </c>
      <c r="H871" s="61" t="str">
        <f>_xlfn.XLOOKUP(Tabla15[[#This Row],[ctapresup]],TBLTIPO[cta],TBLTIPO[Tipo Empleado])</f>
        <v>FIJO</v>
      </c>
      <c r="I871" s="92">
        <f>_xlfn.XLOOKUP(Tabla15[[#This Row],[cedula]],TCARRERA[CEDULA],TCARRERA[CATEGORIA DEL SERVIDOR],0)</f>
        <v>0</v>
      </c>
      <c r="J8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1" s="61" t="e">
        <f>IF(ISTEXT(Tabla15[[#This Row],[CARRERA]]),Tabla15[[#This Row],[CARRERA]],Tabla15[[#This Row],[STATUS_01]])</f>
        <v>#REF!</v>
      </c>
      <c r="L871" s="78">
        <f>_xlfn.XLOOKUP(Tabla15[[#This Row],[CODIGO]],Tabla20[CODIGO],Tabla20[sbruto])</f>
        <v>18000</v>
      </c>
      <c r="M871" s="82">
        <f>_xlfn.XLOOKUP(Tabla15[[#This Row],[CODIGO]],Tabla20[CODIGO],Tabla20[Otros Descuentos])</f>
        <v>25</v>
      </c>
      <c r="N871" s="78">
        <f>_xlfn.XLOOKUP(Tabla15[[#This Row],[CODIGO]],Tabla20[CODIGO],Tabla20[sneto])</f>
        <v>16911.2</v>
      </c>
      <c r="O871" s="78" t="str">
        <f>_xlfn.XLOOKUP(Tabla15[[#This Row],[CODIGO]],Tabla20[CODIGO],Tabla20[PERIODO])</f>
        <v>08-2023</v>
      </c>
      <c r="P871" s="41">
        <f>Tabla15[[#This Row],[sbruto]]-SUM(Tabla15[[#This Row],[ISR]:[AFP]])-Tabla15[[#This Row],[SNETO]]</f>
        <v>1063.7999999999993</v>
      </c>
      <c r="Q871" s="41">
        <f>_xlfn.XLOOKUP(Tabla15[[#This Row],[CODIGO]],Tabla20[CODIGO],Tabla20[ADP])</f>
        <v>0</v>
      </c>
      <c r="R871" s="61" t="str">
        <f>_xlfn.XLOOKUP(Tabla15[[#This Row],[cedula]],EMPXSEXO[NODOC],EMPXSEXO[GENERO])</f>
        <v>F</v>
      </c>
      <c r="S871" s="61" t="e">
        <f>_xlfn.XLOOKUP(Tabla15[[#This Row],[nomdepto2]],Tabla21[LUGAR],Tabla21[CODLUGAR])</f>
        <v>#REF!</v>
      </c>
      <c r="T871">
        <v>784</v>
      </c>
    </row>
    <row r="872" spans="1:20">
      <c r="A872" s="61" t="s">
        <v>2463</v>
      </c>
      <c r="B872" s="61" t="s">
        <v>3658</v>
      </c>
      <c r="C872" s="61" t="s">
        <v>2497</v>
      </c>
      <c r="D872" s="61" t="str">
        <f>Tabla15[[#This Row],[cedula]]&amp;Tabla15[[#This Row],[prog]]&amp;LEFT(Tabla15[[#This Row],[TIPO]],3)</f>
        <v>4023659930013FIJ</v>
      </c>
      <c r="E872" s="61" t="e">
        <f>_xlfn.XLOOKUP(Tabla15[[#This Row],[CODIGO]],#REF!,#REF!,_xlfn.XLOOKUP(Tabla15[[#This Row],[CODIGO]],Tabla20[CODIGO],Tabla20[nombre],"BUSCAR"))</f>
        <v>#REF!</v>
      </c>
      <c r="F872" s="61" t="e">
        <f>_xlfn.XLOOKUP(Tabla15[[#This Row],[CODIGO]],#REF!,#REF!,_xlfn.XLOOKUP(Tabla15[[#This Row],[CODIGO]],Tabla20[CODIGO],Tabla20[cargo],"BUSCAR"))</f>
        <v>#REF!</v>
      </c>
      <c r="G872" s="110" t="e">
        <f>_xlfn.XLOOKUP(Tabla15[[#This Row],[cedula]],#REF!,#REF!,"X")</f>
        <v>#REF!</v>
      </c>
      <c r="H872" s="61" t="str">
        <f>_xlfn.XLOOKUP(Tabla15[[#This Row],[ctapresup]],TBLTIPO[cta],TBLTIPO[Tipo Empleado])</f>
        <v>FIJO</v>
      </c>
      <c r="I872" s="92">
        <f>_xlfn.XLOOKUP(Tabla15[[#This Row],[cedula]],TCARRERA[CEDULA],TCARRERA[CATEGORIA DEL SERVIDOR],0)</f>
        <v>0</v>
      </c>
      <c r="J8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2" s="61" t="e">
        <f>IF(ISTEXT(Tabla15[[#This Row],[CARRERA]]),Tabla15[[#This Row],[CARRERA]],Tabla15[[#This Row],[STATUS_01]])</f>
        <v>#REF!</v>
      </c>
      <c r="L872" s="78">
        <f>_xlfn.XLOOKUP(Tabla15[[#This Row],[CODIGO]],Tabla20[CODIGO],Tabla20[sbruto])</f>
        <v>18000</v>
      </c>
      <c r="M872" s="82">
        <f>_xlfn.XLOOKUP(Tabla15[[#This Row],[CODIGO]],Tabla20[CODIGO],Tabla20[Otros Descuentos])</f>
        <v>25</v>
      </c>
      <c r="N872" s="78">
        <f>_xlfn.XLOOKUP(Tabla15[[#This Row],[CODIGO]],Tabla20[CODIGO],Tabla20[sneto])</f>
        <v>16911.2</v>
      </c>
      <c r="O872" s="78" t="str">
        <f>_xlfn.XLOOKUP(Tabla15[[#This Row],[CODIGO]],Tabla20[CODIGO],Tabla20[PERIODO])</f>
        <v>08-2023</v>
      </c>
      <c r="P872" s="41">
        <f>Tabla15[[#This Row],[sbruto]]-SUM(Tabla15[[#This Row],[ISR]:[AFP]])-Tabla15[[#This Row],[SNETO]]</f>
        <v>1063.7999999999993</v>
      </c>
      <c r="Q872" s="41">
        <f>_xlfn.XLOOKUP(Tabla15[[#This Row],[CODIGO]],Tabla20[CODIGO],Tabla20[ADP])</f>
        <v>0</v>
      </c>
      <c r="R872" s="61" t="str">
        <f>_xlfn.XLOOKUP(Tabla15[[#This Row],[cedula]],EMPXSEXO[NODOC],EMPXSEXO[GENERO])</f>
        <v>M</v>
      </c>
      <c r="S872" s="61" t="e">
        <f>_xlfn.XLOOKUP(Tabla15[[#This Row],[nomdepto2]],Tabla21[LUGAR],Tabla21[CODLUGAR])</f>
        <v>#REF!</v>
      </c>
      <c r="T872">
        <v>804</v>
      </c>
    </row>
    <row r="873" spans="1:20">
      <c r="A873" s="61" t="s">
        <v>2463</v>
      </c>
      <c r="B873" s="61" t="s">
        <v>2053</v>
      </c>
      <c r="C873" s="61" t="s">
        <v>2497</v>
      </c>
      <c r="D873" s="61" t="str">
        <f>Tabla15[[#This Row],[cedula]]&amp;Tabla15[[#This Row],[prog]]&amp;LEFT(Tabla15[[#This Row],[TIPO]],3)</f>
        <v>0310418364913FIJ</v>
      </c>
      <c r="E873" s="61" t="e">
        <f>_xlfn.XLOOKUP(Tabla15[[#This Row],[CODIGO]],#REF!,#REF!,_xlfn.XLOOKUP(Tabla15[[#This Row],[CODIGO]],Tabla20[CODIGO],Tabla20[nombre],"BUSCAR"))</f>
        <v>#REF!</v>
      </c>
      <c r="F873" s="61" t="e">
        <f>_xlfn.XLOOKUP(Tabla15[[#This Row],[CODIGO]],#REF!,#REF!,_xlfn.XLOOKUP(Tabla15[[#This Row],[CODIGO]],Tabla20[CODIGO],Tabla20[cargo],"BUSCAR"))</f>
        <v>#REF!</v>
      </c>
      <c r="G873" s="110" t="e">
        <f>_xlfn.XLOOKUP(Tabla15[[#This Row],[cedula]],#REF!,#REF!,"X")</f>
        <v>#REF!</v>
      </c>
      <c r="H873" s="61" t="str">
        <f>_xlfn.XLOOKUP(Tabla15[[#This Row],[ctapresup]],TBLTIPO[cta],TBLTIPO[Tipo Empleado])</f>
        <v>FIJO</v>
      </c>
      <c r="I873" s="92">
        <f>_xlfn.XLOOKUP(Tabla15[[#This Row],[cedula]],TCARRERA[CEDULA],TCARRERA[CATEGORIA DEL SERVIDOR],0)</f>
        <v>0</v>
      </c>
      <c r="J87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3" s="61" t="e">
        <f>IF(ISTEXT(Tabla15[[#This Row],[CARRERA]]),Tabla15[[#This Row],[CARRERA]],Tabla15[[#This Row],[STATUS_01]])</f>
        <v>#REF!</v>
      </c>
      <c r="L873" s="78">
        <f>_xlfn.XLOOKUP(Tabla15[[#This Row],[CODIGO]],Tabla20[CODIGO],Tabla20[sbruto])</f>
        <v>16500</v>
      </c>
      <c r="M873" s="82">
        <f>_xlfn.XLOOKUP(Tabla15[[#This Row],[CODIGO]],Tabla20[CODIGO],Tabla20[Otros Descuentos])</f>
        <v>75</v>
      </c>
      <c r="N873" s="78">
        <f>_xlfn.XLOOKUP(Tabla15[[#This Row],[CODIGO]],Tabla20[CODIGO],Tabla20[sneto])</f>
        <v>15449.85</v>
      </c>
      <c r="O873" s="78" t="str">
        <f>_xlfn.XLOOKUP(Tabla15[[#This Row],[CODIGO]],Tabla20[CODIGO],Tabla20[PERIODO])</f>
        <v>08-2023</v>
      </c>
      <c r="P873" s="41">
        <f>Tabla15[[#This Row],[sbruto]]-SUM(Tabla15[[#This Row],[ISR]:[AFP]])-Tabla15[[#This Row],[SNETO]]</f>
        <v>975.14999999999964</v>
      </c>
      <c r="Q873" s="41">
        <f>_xlfn.XLOOKUP(Tabla15[[#This Row],[CODIGO]],Tabla20[CODIGO],Tabla20[ADP])</f>
        <v>0</v>
      </c>
      <c r="R873" s="61" t="str">
        <f>_xlfn.XLOOKUP(Tabla15[[#This Row],[cedula]],EMPXSEXO[NODOC],EMPXSEXO[GENERO])</f>
        <v>F</v>
      </c>
      <c r="S873" s="61" t="e">
        <f>_xlfn.XLOOKUP(Tabla15[[#This Row],[nomdepto2]],Tabla21[LUGAR],Tabla21[CODLUGAR])</f>
        <v>#REF!</v>
      </c>
      <c r="T873">
        <v>585</v>
      </c>
    </row>
    <row r="874" spans="1:20">
      <c r="A874" s="61" t="s">
        <v>2463</v>
      </c>
      <c r="B874" s="61" t="s">
        <v>2058</v>
      </c>
      <c r="C874" s="61" t="s">
        <v>2497</v>
      </c>
      <c r="D874" s="61" t="str">
        <f>Tabla15[[#This Row],[cedula]]&amp;Tabla15[[#This Row],[prog]]&amp;LEFT(Tabla15[[#This Row],[TIPO]],3)</f>
        <v>0310324892213FIJ</v>
      </c>
      <c r="E874" s="61" t="e">
        <f>_xlfn.XLOOKUP(Tabla15[[#This Row],[CODIGO]],#REF!,#REF!,_xlfn.XLOOKUP(Tabla15[[#This Row],[CODIGO]],Tabla20[CODIGO],Tabla20[nombre],"BUSCAR"))</f>
        <v>#REF!</v>
      </c>
      <c r="F874" s="61" t="e">
        <f>_xlfn.XLOOKUP(Tabla15[[#This Row],[CODIGO]],#REF!,#REF!,_xlfn.XLOOKUP(Tabla15[[#This Row],[CODIGO]],Tabla20[CODIGO],Tabla20[cargo],"BUSCAR"))</f>
        <v>#REF!</v>
      </c>
      <c r="G874" s="110" t="e">
        <f>_xlfn.XLOOKUP(Tabla15[[#This Row],[cedula]],#REF!,#REF!,"X")</f>
        <v>#REF!</v>
      </c>
      <c r="H874" s="61" t="str">
        <f>_xlfn.XLOOKUP(Tabla15[[#This Row],[ctapresup]],TBLTIPO[cta],TBLTIPO[Tipo Empleado])</f>
        <v>FIJO</v>
      </c>
      <c r="I874" s="92">
        <f>_xlfn.XLOOKUP(Tabla15[[#This Row],[cedula]],TCARRERA[CEDULA],TCARRERA[CATEGORIA DEL SERVIDOR],0)</f>
        <v>0</v>
      </c>
      <c r="J8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4" s="61" t="e">
        <f>IF(ISTEXT(Tabla15[[#This Row],[CARRERA]]),Tabla15[[#This Row],[CARRERA]],Tabla15[[#This Row],[STATUS_01]])</f>
        <v>#REF!</v>
      </c>
      <c r="L874" s="78">
        <f>_xlfn.XLOOKUP(Tabla15[[#This Row],[CODIGO]],Tabla20[CODIGO],Tabla20[sbruto])</f>
        <v>16500</v>
      </c>
      <c r="M874" s="82">
        <f>_xlfn.XLOOKUP(Tabla15[[#This Row],[CODIGO]],Tabla20[CODIGO],Tabla20[Otros Descuentos])</f>
        <v>25</v>
      </c>
      <c r="N874" s="78">
        <f>_xlfn.XLOOKUP(Tabla15[[#This Row],[CODIGO]],Tabla20[CODIGO],Tabla20[sneto])</f>
        <v>15499.85</v>
      </c>
      <c r="O874" s="78" t="str">
        <f>_xlfn.XLOOKUP(Tabla15[[#This Row],[CODIGO]],Tabla20[CODIGO],Tabla20[PERIODO])</f>
        <v>08-2023</v>
      </c>
      <c r="P874" s="41">
        <f>Tabla15[[#This Row],[sbruto]]-SUM(Tabla15[[#This Row],[ISR]:[AFP]])-Tabla15[[#This Row],[SNETO]]</f>
        <v>975.14999999999964</v>
      </c>
      <c r="Q874" s="41">
        <f>_xlfn.XLOOKUP(Tabla15[[#This Row],[CODIGO]],Tabla20[CODIGO],Tabla20[ADP])</f>
        <v>0</v>
      </c>
      <c r="R874" s="61" t="str">
        <f>_xlfn.XLOOKUP(Tabla15[[#This Row],[cedula]],EMPXSEXO[NODOC],EMPXSEXO[GENERO])</f>
        <v>M</v>
      </c>
      <c r="S874" s="61" t="e">
        <f>_xlfn.XLOOKUP(Tabla15[[#This Row],[nomdepto2]],Tabla21[LUGAR],Tabla21[CODLUGAR])</f>
        <v>#REF!</v>
      </c>
      <c r="T874">
        <v>591</v>
      </c>
    </row>
    <row r="875" spans="1:20">
      <c r="A875" s="61" t="s">
        <v>2463</v>
      </c>
      <c r="B875" s="61" t="s">
        <v>2121</v>
      </c>
      <c r="C875" s="61" t="s">
        <v>2497</v>
      </c>
      <c r="D875" s="61" t="str">
        <f>Tabla15[[#This Row],[cedula]]&amp;Tabla15[[#This Row],[prog]]&amp;LEFT(Tabla15[[#This Row],[TIPO]],3)</f>
        <v>0310215662113FIJ</v>
      </c>
      <c r="E875" s="61" t="e">
        <f>_xlfn.XLOOKUP(Tabla15[[#This Row],[CODIGO]],#REF!,#REF!,_xlfn.XLOOKUP(Tabla15[[#This Row],[CODIGO]],Tabla20[CODIGO],Tabla20[nombre],"BUSCAR"))</f>
        <v>#REF!</v>
      </c>
      <c r="F875" s="61" t="e">
        <f>_xlfn.XLOOKUP(Tabla15[[#This Row],[CODIGO]],#REF!,#REF!,_xlfn.XLOOKUP(Tabla15[[#This Row],[CODIGO]],Tabla20[CODIGO],Tabla20[cargo],"BUSCAR"))</f>
        <v>#REF!</v>
      </c>
      <c r="G875" s="110" t="e">
        <f>_xlfn.XLOOKUP(Tabla15[[#This Row],[cedula]],#REF!,#REF!,"X")</f>
        <v>#REF!</v>
      </c>
      <c r="H875" s="61" t="str">
        <f>_xlfn.XLOOKUP(Tabla15[[#This Row],[ctapresup]],TBLTIPO[cta],TBLTIPO[Tipo Empleado])</f>
        <v>FIJO</v>
      </c>
      <c r="I875" s="92">
        <f>_xlfn.XLOOKUP(Tabla15[[#This Row],[cedula]],TCARRERA[CEDULA],TCARRERA[CATEGORIA DEL SERVIDOR],0)</f>
        <v>0</v>
      </c>
      <c r="J8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5" s="61" t="e">
        <f>IF(ISTEXT(Tabla15[[#This Row],[CARRERA]]),Tabla15[[#This Row],[CARRERA]],Tabla15[[#This Row],[STATUS_01]])</f>
        <v>#REF!</v>
      </c>
      <c r="L875" s="78">
        <f>_xlfn.XLOOKUP(Tabla15[[#This Row],[CODIGO]],Tabla20[CODIGO],Tabla20[sbruto])</f>
        <v>16500</v>
      </c>
      <c r="M875" s="79">
        <f>_xlfn.XLOOKUP(Tabla15[[#This Row],[CODIGO]],Tabla20[CODIGO],Tabla20[Otros Descuentos])</f>
        <v>375</v>
      </c>
      <c r="N875" s="78">
        <f>_xlfn.XLOOKUP(Tabla15[[#This Row],[CODIGO]],Tabla20[CODIGO],Tabla20[sneto])</f>
        <v>15149.85</v>
      </c>
      <c r="O875" s="78" t="str">
        <f>_xlfn.XLOOKUP(Tabla15[[#This Row],[CODIGO]],Tabla20[CODIGO],Tabla20[PERIODO])</f>
        <v>08-2023</v>
      </c>
      <c r="P875" s="41">
        <f>Tabla15[[#This Row],[sbruto]]-SUM(Tabla15[[#This Row],[ISR]:[AFP]])-Tabla15[[#This Row],[SNETO]]</f>
        <v>975.14999999999964</v>
      </c>
      <c r="Q875" s="41">
        <f>_xlfn.XLOOKUP(Tabla15[[#This Row],[CODIGO]],Tabla20[CODIGO],Tabla20[ADP])</f>
        <v>0</v>
      </c>
      <c r="R875" s="61" t="str">
        <f>_xlfn.XLOOKUP(Tabla15[[#This Row],[cedula]],EMPXSEXO[NODOC],EMPXSEXO[GENERO])</f>
        <v>M</v>
      </c>
      <c r="S875" s="61" t="e">
        <f>_xlfn.XLOOKUP(Tabla15[[#This Row],[nomdepto2]],Tabla21[LUGAR],Tabla21[CODLUGAR])</f>
        <v>#REF!</v>
      </c>
      <c r="T875">
        <v>682</v>
      </c>
    </row>
    <row r="876" spans="1:20">
      <c r="A876" s="61" t="s">
        <v>2463</v>
      </c>
      <c r="B876" s="61" t="s">
        <v>2122</v>
      </c>
      <c r="C876" s="61" t="s">
        <v>2497</v>
      </c>
      <c r="D876" s="61" t="str">
        <f>Tabla15[[#This Row],[cedula]]&amp;Tabla15[[#This Row],[prog]]&amp;LEFT(Tabla15[[#This Row],[TIPO]],3)</f>
        <v>0310114763913FIJ</v>
      </c>
      <c r="E876" s="61" t="e">
        <f>_xlfn.XLOOKUP(Tabla15[[#This Row],[CODIGO]],#REF!,#REF!,_xlfn.XLOOKUP(Tabla15[[#This Row],[CODIGO]],Tabla20[CODIGO],Tabla20[nombre],"BUSCAR"))</f>
        <v>#REF!</v>
      </c>
      <c r="F876" s="61" t="e">
        <f>_xlfn.XLOOKUP(Tabla15[[#This Row],[CODIGO]],#REF!,#REF!,_xlfn.XLOOKUP(Tabla15[[#This Row],[CODIGO]],Tabla20[CODIGO],Tabla20[cargo],"BUSCAR"))</f>
        <v>#REF!</v>
      </c>
      <c r="G876" s="110" t="e">
        <f>_xlfn.XLOOKUP(Tabla15[[#This Row],[cedula]],#REF!,#REF!,"X")</f>
        <v>#REF!</v>
      </c>
      <c r="H876" s="61" t="str">
        <f>_xlfn.XLOOKUP(Tabla15[[#This Row],[ctapresup]],TBLTIPO[cta],TBLTIPO[Tipo Empleado])</f>
        <v>FIJO</v>
      </c>
      <c r="I876" s="92">
        <f>_xlfn.XLOOKUP(Tabla15[[#This Row],[cedula]],TCARRERA[CEDULA],TCARRERA[CATEGORIA DEL SERVIDOR],0)</f>
        <v>0</v>
      </c>
      <c r="J8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6" s="61" t="e">
        <f>IF(ISTEXT(Tabla15[[#This Row],[CARRERA]]),Tabla15[[#This Row],[CARRERA]],Tabla15[[#This Row],[STATUS_01]])</f>
        <v>#REF!</v>
      </c>
      <c r="L876" s="78">
        <f>_xlfn.XLOOKUP(Tabla15[[#This Row],[CODIGO]],Tabla20[CODIGO],Tabla20[sbruto])</f>
        <v>16500</v>
      </c>
      <c r="M876" s="82">
        <f>_xlfn.XLOOKUP(Tabla15[[#This Row],[CODIGO]],Tabla20[CODIGO],Tabla20[Otros Descuentos])</f>
        <v>375</v>
      </c>
      <c r="N876" s="78">
        <f>_xlfn.XLOOKUP(Tabla15[[#This Row],[CODIGO]],Tabla20[CODIGO],Tabla20[sneto])</f>
        <v>15149.85</v>
      </c>
      <c r="O876" s="78" t="str">
        <f>_xlfn.XLOOKUP(Tabla15[[#This Row],[CODIGO]],Tabla20[CODIGO],Tabla20[PERIODO])</f>
        <v>08-2023</v>
      </c>
      <c r="P876" s="41">
        <f>Tabla15[[#This Row],[sbruto]]-SUM(Tabla15[[#This Row],[ISR]:[AFP]])-Tabla15[[#This Row],[SNETO]]</f>
        <v>975.14999999999964</v>
      </c>
      <c r="Q876" s="41">
        <f>_xlfn.XLOOKUP(Tabla15[[#This Row],[CODIGO]],Tabla20[CODIGO],Tabla20[ADP])</f>
        <v>0</v>
      </c>
      <c r="R876" s="61" t="str">
        <f>_xlfn.XLOOKUP(Tabla15[[#This Row],[cedula]],EMPXSEXO[NODOC],EMPXSEXO[GENERO])</f>
        <v>M</v>
      </c>
      <c r="S876" s="61" t="e">
        <f>_xlfn.XLOOKUP(Tabla15[[#This Row],[nomdepto2]],Tabla21[LUGAR],Tabla21[CODLUGAR])</f>
        <v>#REF!</v>
      </c>
      <c r="T876">
        <v>683</v>
      </c>
    </row>
    <row r="877" spans="1:20">
      <c r="A877" s="61" t="s">
        <v>2463</v>
      </c>
      <c r="B877" s="61" t="s">
        <v>1312</v>
      </c>
      <c r="C877" s="61" t="s">
        <v>2497</v>
      </c>
      <c r="D877" s="61" t="str">
        <f>Tabla15[[#This Row],[cedula]]&amp;Tabla15[[#This Row],[prog]]&amp;LEFT(Tabla15[[#This Row],[TIPO]],3)</f>
        <v>0950016992613FIJ</v>
      </c>
      <c r="E877" s="61" t="e">
        <f>_xlfn.XLOOKUP(Tabla15[[#This Row],[CODIGO]],#REF!,#REF!,_xlfn.XLOOKUP(Tabla15[[#This Row],[CODIGO]],Tabla20[CODIGO],Tabla20[nombre],"BUSCAR"))</f>
        <v>#REF!</v>
      </c>
      <c r="F877" s="61" t="e">
        <f>_xlfn.XLOOKUP(Tabla15[[#This Row],[CODIGO]],#REF!,#REF!,_xlfn.XLOOKUP(Tabla15[[#This Row],[CODIGO]],Tabla20[CODIGO],Tabla20[cargo],"BUSCAR"))</f>
        <v>#REF!</v>
      </c>
      <c r="G877" s="110" t="e">
        <f>_xlfn.XLOOKUP(Tabla15[[#This Row],[cedula]],#REF!,#REF!,"X")</f>
        <v>#REF!</v>
      </c>
      <c r="H877" s="61" t="str">
        <f>_xlfn.XLOOKUP(Tabla15[[#This Row],[ctapresup]],TBLTIPO[cta],TBLTIPO[Tipo Empleado])</f>
        <v>FIJO</v>
      </c>
      <c r="I877" s="92" t="str">
        <f>_xlfn.XLOOKUP(Tabla15[[#This Row],[cedula]],TCARRERA[CEDULA],TCARRERA[CATEGORIA DEL SERVIDOR],0)</f>
        <v>CARRERA ADMINISTRATIVA</v>
      </c>
      <c r="J8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7" s="61" t="str">
        <f>IF(ISTEXT(Tabla15[[#This Row],[CARRERA]]),Tabla15[[#This Row],[CARRERA]],Tabla15[[#This Row],[STATUS_01]])</f>
        <v>CARRERA ADMINISTRATIVA</v>
      </c>
      <c r="L877" s="78">
        <f>_xlfn.XLOOKUP(Tabla15[[#This Row],[CODIGO]],Tabla20[CODIGO],Tabla20[sbruto])</f>
        <v>16500</v>
      </c>
      <c r="M877" s="79">
        <f>_xlfn.XLOOKUP(Tabla15[[#This Row],[CODIGO]],Tabla20[CODIGO],Tabla20[Otros Descuentos])</f>
        <v>75</v>
      </c>
      <c r="N877" s="78">
        <f>_xlfn.XLOOKUP(Tabla15[[#This Row],[CODIGO]],Tabla20[CODIGO],Tabla20[sneto])</f>
        <v>15449.85</v>
      </c>
      <c r="O877" s="78" t="str">
        <f>_xlfn.XLOOKUP(Tabla15[[#This Row],[CODIGO]],Tabla20[CODIGO],Tabla20[PERIODO])</f>
        <v>08-2023</v>
      </c>
      <c r="P877" s="41">
        <f>Tabla15[[#This Row],[sbruto]]-SUM(Tabla15[[#This Row],[ISR]:[AFP]])-Tabla15[[#This Row],[SNETO]]</f>
        <v>975.14999999999964</v>
      </c>
      <c r="Q877" s="41">
        <f>_xlfn.XLOOKUP(Tabla15[[#This Row],[CODIGO]],Tabla20[CODIGO],Tabla20[ADP])</f>
        <v>0</v>
      </c>
      <c r="R877" s="61" t="str">
        <f>_xlfn.XLOOKUP(Tabla15[[#This Row],[cedula]],EMPXSEXO[NODOC],EMPXSEXO[GENERO])</f>
        <v>F</v>
      </c>
      <c r="S877" s="61" t="e">
        <f>_xlfn.XLOOKUP(Tabla15[[#This Row],[nomdepto2]],Tabla21[LUGAR],Tabla21[CODLUGAR])</f>
        <v>#REF!</v>
      </c>
      <c r="T877">
        <v>744</v>
      </c>
    </row>
    <row r="878" spans="1:20">
      <c r="A878" s="61" t="s">
        <v>2463</v>
      </c>
      <c r="B878" s="61" t="s">
        <v>1314</v>
      </c>
      <c r="C878" s="61" t="s">
        <v>2497</v>
      </c>
      <c r="D878" s="61" t="str">
        <f>Tabla15[[#This Row],[cedula]]&amp;Tabla15[[#This Row],[prog]]&amp;LEFT(Tabla15[[#This Row],[TIPO]],3)</f>
        <v>0310004856413FIJ</v>
      </c>
      <c r="E878" s="61" t="e">
        <f>_xlfn.XLOOKUP(Tabla15[[#This Row],[CODIGO]],#REF!,#REF!,_xlfn.XLOOKUP(Tabla15[[#This Row],[CODIGO]],Tabla20[CODIGO],Tabla20[nombre],"BUSCAR"))</f>
        <v>#REF!</v>
      </c>
      <c r="F878" s="61" t="e">
        <f>_xlfn.XLOOKUP(Tabla15[[#This Row],[CODIGO]],#REF!,#REF!,_xlfn.XLOOKUP(Tabla15[[#This Row],[CODIGO]],Tabla20[CODIGO],Tabla20[cargo],"BUSCAR"))</f>
        <v>#REF!</v>
      </c>
      <c r="G878" s="110" t="e">
        <f>_xlfn.XLOOKUP(Tabla15[[#This Row],[cedula]],#REF!,#REF!,"X")</f>
        <v>#REF!</v>
      </c>
      <c r="H878" s="61" t="str">
        <f>_xlfn.XLOOKUP(Tabla15[[#This Row],[ctapresup]],TBLTIPO[cta],TBLTIPO[Tipo Empleado])</f>
        <v>FIJO</v>
      </c>
      <c r="I878" s="92" t="str">
        <f>_xlfn.XLOOKUP(Tabla15[[#This Row],[cedula]],TCARRERA[CEDULA],TCARRERA[CATEGORIA DEL SERVIDOR],0)</f>
        <v>CARRERA ADMINISTRATIVA</v>
      </c>
      <c r="J8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8" s="61" t="str">
        <f>IF(ISTEXT(Tabla15[[#This Row],[CARRERA]]),Tabla15[[#This Row],[CARRERA]],Tabla15[[#This Row],[STATUS_01]])</f>
        <v>CARRERA ADMINISTRATIVA</v>
      </c>
      <c r="L878" s="78">
        <f>_xlfn.XLOOKUP(Tabla15[[#This Row],[CODIGO]],Tabla20[CODIGO],Tabla20[sbruto])</f>
        <v>16500</v>
      </c>
      <c r="M878" s="81">
        <f>_xlfn.XLOOKUP(Tabla15[[#This Row],[CODIGO]],Tabla20[CODIGO],Tabla20[Otros Descuentos])</f>
        <v>75</v>
      </c>
      <c r="N878" s="78">
        <f>_xlfn.XLOOKUP(Tabla15[[#This Row],[CODIGO]],Tabla20[CODIGO],Tabla20[sneto])</f>
        <v>15449.85</v>
      </c>
      <c r="O878" s="78" t="str">
        <f>_xlfn.XLOOKUP(Tabla15[[#This Row],[CODIGO]],Tabla20[CODIGO],Tabla20[PERIODO])</f>
        <v>08-2023</v>
      </c>
      <c r="P878" s="41">
        <f>Tabla15[[#This Row],[sbruto]]-SUM(Tabla15[[#This Row],[ISR]:[AFP]])-Tabla15[[#This Row],[SNETO]]</f>
        <v>975.14999999999964</v>
      </c>
      <c r="Q878" s="41">
        <f>_xlfn.XLOOKUP(Tabla15[[#This Row],[CODIGO]],Tabla20[CODIGO],Tabla20[ADP])</f>
        <v>0</v>
      </c>
      <c r="R878" s="61" t="str">
        <f>_xlfn.XLOOKUP(Tabla15[[#This Row],[cedula]],EMPXSEXO[NODOC],EMPXSEXO[GENERO])</f>
        <v>M</v>
      </c>
      <c r="S878" s="61" t="e">
        <f>_xlfn.XLOOKUP(Tabla15[[#This Row],[nomdepto2]],Tabla21[LUGAR],Tabla21[CODLUGAR])</f>
        <v>#REF!</v>
      </c>
      <c r="T878">
        <v>756</v>
      </c>
    </row>
    <row r="879" spans="1:20">
      <c r="A879" s="61" t="s">
        <v>2463</v>
      </c>
      <c r="B879" s="61" t="s">
        <v>2035</v>
      </c>
      <c r="C879" s="61" t="s">
        <v>2497</v>
      </c>
      <c r="D879" s="61" t="str">
        <f>Tabla15[[#This Row],[cedula]]&amp;Tabla15[[#This Row],[prog]]&amp;LEFT(Tabla15[[#This Row],[TIPO]],3)</f>
        <v>0310155273913FIJ</v>
      </c>
      <c r="E879" s="61" t="e">
        <f>_xlfn.XLOOKUP(Tabla15[[#This Row],[CODIGO]],#REF!,#REF!,_xlfn.XLOOKUP(Tabla15[[#This Row],[CODIGO]],Tabla20[CODIGO],Tabla20[nombre],"BUSCAR"))</f>
        <v>#REF!</v>
      </c>
      <c r="F879" s="61" t="e">
        <f>_xlfn.XLOOKUP(Tabla15[[#This Row],[CODIGO]],#REF!,#REF!,_xlfn.XLOOKUP(Tabla15[[#This Row],[CODIGO]],Tabla20[CODIGO],Tabla20[cargo],"BUSCAR"))</f>
        <v>#REF!</v>
      </c>
      <c r="G879" s="110" t="e">
        <f>_xlfn.XLOOKUP(Tabla15[[#This Row],[cedula]],#REF!,#REF!,"X")</f>
        <v>#REF!</v>
      </c>
      <c r="H879" s="61" t="str">
        <f>_xlfn.XLOOKUP(Tabla15[[#This Row],[ctapresup]],TBLTIPO[cta],TBLTIPO[Tipo Empleado])</f>
        <v>FIJO</v>
      </c>
      <c r="I879" s="92">
        <f>_xlfn.XLOOKUP(Tabla15[[#This Row],[cedula]],TCARRERA[CEDULA],TCARRERA[CATEGORIA DEL SERVIDOR],0)</f>
        <v>0</v>
      </c>
      <c r="J8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79" s="61" t="e">
        <f>IF(ISTEXT(Tabla15[[#This Row],[CARRERA]]),Tabla15[[#This Row],[CARRERA]],Tabla15[[#This Row],[STATUS_01]])</f>
        <v>#REF!</v>
      </c>
      <c r="L879" s="78">
        <f>_xlfn.XLOOKUP(Tabla15[[#This Row],[CODIGO]],Tabla20[CODIGO],Tabla20[sbruto])</f>
        <v>15000</v>
      </c>
      <c r="M879" s="82">
        <f>_xlfn.XLOOKUP(Tabla15[[#This Row],[CODIGO]],Tabla20[CODIGO],Tabla20[Otros Descuentos])</f>
        <v>375</v>
      </c>
      <c r="N879" s="78">
        <f>_xlfn.XLOOKUP(Tabla15[[#This Row],[CODIGO]],Tabla20[CODIGO],Tabla20[sneto])</f>
        <v>13738.5</v>
      </c>
      <c r="O879" s="78" t="str">
        <f>_xlfn.XLOOKUP(Tabla15[[#This Row],[CODIGO]],Tabla20[CODIGO],Tabla20[PERIODO])</f>
        <v>08-2023</v>
      </c>
      <c r="P879" s="41">
        <f>Tabla15[[#This Row],[sbruto]]-SUM(Tabla15[[#This Row],[ISR]:[AFP]])-Tabla15[[#This Row],[SNETO]]</f>
        <v>886.5</v>
      </c>
      <c r="Q879" s="41">
        <f>_xlfn.XLOOKUP(Tabla15[[#This Row],[CODIGO]],Tabla20[CODIGO],Tabla20[ADP])</f>
        <v>0</v>
      </c>
      <c r="R879" s="61" t="str">
        <f>_xlfn.XLOOKUP(Tabla15[[#This Row],[cedula]],EMPXSEXO[NODOC],EMPXSEXO[GENERO])</f>
        <v>M</v>
      </c>
      <c r="S879" s="61" t="e">
        <f>_xlfn.XLOOKUP(Tabla15[[#This Row],[nomdepto2]],Tabla21[LUGAR],Tabla21[CODLUGAR])</f>
        <v>#REF!</v>
      </c>
      <c r="T879">
        <v>556</v>
      </c>
    </row>
    <row r="880" spans="1:20">
      <c r="A880" s="61" t="s">
        <v>2463</v>
      </c>
      <c r="B880" s="61" t="s">
        <v>1289</v>
      </c>
      <c r="C880" s="61" t="s">
        <v>2497</v>
      </c>
      <c r="D880" s="61" t="str">
        <f>Tabla15[[#This Row],[cedula]]&amp;Tabla15[[#This Row],[prog]]&amp;LEFT(Tabla15[[#This Row],[TIPO]],3)</f>
        <v>0310216583813FIJ</v>
      </c>
      <c r="E880" s="61" t="e">
        <f>_xlfn.XLOOKUP(Tabla15[[#This Row],[CODIGO]],#REF!,#REF!,_xlfn.XLOOKUP(Tabla15[[#This Row],[CODIGO]],Tabla20[CODIGO],Tabla20[nombre],"BUSCAR"))</f>
        <v>#REF!</v>
      </c>
      <c r="F880" s="61" t="e">
        <f>_xlfn.XLOOKUP(Tabla15[[#This Row],[CODIGO]],#REF!,#REF!,_xlfn.XLOOKUP(Tabla15[[#This Row],[CODIGO]],Tabla20[CODIGO],Tabla20[cargo],"BUSCAR"))</f>
        <v>#REF!</v>
      </c>
      <c r="G880" s="110" t="e">
        <f>_xlfn.XLOOKUP(Tabla15[[#This Row],[cedula]],#REF!,#REF!,"X")</f>
        <v>#REF!</v>
      </c>
      <c r="H880" s="61" t="str">
        <f>_xlfn.XLOOKUP(Tabla15[[#This Row],[ctapresup]],TBLTIPO[cta],TBLTIPO[Tipo Empleado])</f>
        <v>FIJO</v>
      </c>
      <c r="I880" s="92" t="str">
        <f>_xlfn.XLOOKUP(Tabla15[[#This Row],[cedula]],TCARRERA[CEDULA],TCARRERA[CATEGORIA DEL SERVIDOR],0)</f>
        <v>CARRERA ADMINISTRATIVA</v>
      </c>
      <c r="J8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0" s="61" t="str">
        <f>IF(ISTEXT(Tabla15[[#This Row],[CARRERA]]),Tabla15[[#This Row],[CARRERA]],Tabla15[[#This Row],[STATUS_01]])</f>
        <v>CARRERA ADMINISTRATIVA</v>
      </c>
      <c r="L880" s="78">
        <f>_xlfn.XLOOKUP(Tabla15[[#This Row],[CODIGO]],Tabla20[CODIGO],Tabla20[sbruto])</f>
        <v>14850</v>
      </c>
      <c r="M880" s="78">
        <f>_xlfn.XLOOKUP(Tabla15[[#This Row],[CODIGO]],Tabla20[CODIGO],Tabla20[Otros Descuentos])</f>
        <v>475</v>
      </c>
      <c r="N880" s="78">
        <f>_xlfn.XLOOKUP(Tabla15[[#This Row],[CODIGO]],Tabla20[CODIGO],Tabla20[sneto])</f>
        <v>13497.36</v>
      </c>
      <c r="O880" s="78" t="str">
        <f>_xlfn.XLOOKUP(Tabla15[[#This Row],[CODIGO]],Tabla20[CODIGO],Tabla20[PERIODO])</f>
        <v>08-2023</v>
      </c>
      <c r="P880" s="41">
        <f>Tabla15[[#This Row],[sbruto]]-SUM(Tabla15[[#This Row],[ISR]:[AFP]])-Tabla15[[#This Row],[SNETO]]</f>
        <v>877.63999999999942</v>
      </c>
      <c r="Q880" s="41">
        <f>_xlfn.XLOOKUP(Tabla15[[#This Row],[CODIGO]],Tabla20[CODIGO],Tabla20[ADP])</f>
        <v>0</v>
      </c>
      <c r="R880" s="61" t="str">
        <f>_xlfn.XLOOKUP(Tabla15[[#This Row],[cedula]],EMPXSEXO[NODOC],EMPXSEXO[GENERO])</f>
        <v>M</v>
      </c>
      <c r="S880" s="61" t="e">
        <f>_xlfn.XLOOKUP(Tabla15[[#This Row],[nomdepto2]],Tabla21[LUGAR],Tabla21[CODLUGAR])</f>
        <v>#REF!</v>
      </c>
      <c r="T880">
        <v>667</v>
      </c>
    </row>
    <row r="881" spans="1:20">
      <c r="A881" s="61" t="s">
        <v>2463</v>
      </c>
      <c r="B881" s="61" t="s">
        <v>2070</v>
      </c>
      <c r="C881" s="61" t="s">
        <v>2497</v>
      </c>
      <c r="D881" s="61" t="str">
        <f>Tabla15[[#This Row],[cedula]]&amp;Tabla15[[#This Row],[prog]]&amp;LEFT(Tabla15[[#This Row],[TIPO]],3)</f>
        <v>4020892351213FIJ</v>
      </c>
      <c r="E881" s="61" t="e">
        <f>_xlfn.XLOOKUP(Tabla15[[#This Row],[CODIGO]],#REF!,#REF!,_xlfn.XLOOKUP(Tabla15[[#This Row],[CODIGO]],Tabla20[CODIGO],Tabla20[nombre],"BUSCAR"))</f>
        <v>#REF!</v>
      </c>
      <c r="F881" s="61" t="e">
        <f>_xlfn.XLOOKUP(Tabla15[[#This Row],[CODIGO]],#REF!,#REF!,_xlfn.XLOOKUP(Tabla15[[#This Row],[CODIGO]],Tabla20[CODIGO],Tabla20[cargo],"BUSCAR"))</f>
        <v>#REF!</v>
      </c>
      <c r="G881" s="110" t="e">
        <f>_xlfn.XLOOKUP(Tabla15[[#This Row],[cedula]],#REF!,#REF!,"X")</f>
        <v>#REF!</v>
      </c>
      <c r="H881" s="61" t="str">
        <f>_xlfn.XLOOKUP(Tabla15[[#This Row],[ctapresup]],TBLTIPO[cta],TBLTIPO[Tipo Empleado])</f>
        <v>FIJO</v>
      </c>
      <c r="I881" s="92">
        <f>_xlfn.XLOOKUP(Tabla15[[#This Row],[cedula]],TCARRERA[CEDULA],TCARRERA[CATEGORIA DEL SERVIDOR],0)</f>
        <v>0</v>
      </c>
      <c r="J8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1" s="61" t="e">
        <f>IF(ISTEXT(Tabla15[[#This Row],[CARRERA]]),Tabla15[[#This Row],[CARRERA]],Tabla15[[#This Row],[STATUS_01]])</f>
        <v>#REF!</v>
      </c>
      <c r="L881" s="78">
        <f>_xlfn.XLOOKUP(Tabla15[[#This Row],[CODIGO]],Tabla20[CODIGO],Tabla20[sbruto])</f>
        <v>13200</v>
      </c>
      <c r="M881" s="82">
        <f>_xlfn.XLOOKUP(Tabla15[[#This Row],[CODIGO]],Tabla20[CODIGO],Tabla20[Otros Descuentos])</f>
        <v>25</v>
      </c>
      <c r="N881" s="81">
        <f>_xlfn.XLOOKUP(Tabla15[[#This Row],[CODIGO]],Tabla20[CODIGO],Tabla20[sneto])</f>
        <v>12394.88</v>
      </c>
      <c r="O881" s="81" t="str">
        <f>_xlfn.XLOOKUP(Tabla15[[#This Row],[CODIGO]],Tabla20[CODIGO],Tabla20[PERIODO])</f>
        <v>08-2023</v>
      </c>
      <c r="P881" s="41">
        <f>Tabla15[[#This Row],[sbruto]]-SUM(Tabla15[[#This Row],[ISR]:[AFP]])-Tabla15[[#This Row],[SNETO]]</f>
        <v>780.1200000000008</v>
      </c>
      <c r="Q881" s="41">
        <f>_xlfn.XLOOKUP(Tabla15[[#This Row],[CODIGO]],Tabla20[CODIGO],Tabla20[ADP])</f>
        <v>0</v>
      </c>
      <c r="R881" s="61" t="str">
        <f>_xlfn.XLOOKUP(Tabla15[[#This Row],[cedula]],EMPXSEXO[NODOC],EMPXSEXO[GENERO])</f>
        <v>M</v>
      </c>
      <c r="S881" s="61" t="e">
        <f>_xlfn.XLOOKUP(Tabla15[[#This Row],[nomdepto2]],Tabla21[LUGAR],Tabla21[CODLUGAR])</f>
        <v>#REF!</v>
      </c>
      <c r="T881">
        <v>613</v>
      </c>
    </row>
    <row r="882" spans="1:20">
      <c r="A882" s="61" t="s">
        <v>2463</v>
      </c>
      <c r="B882" s="61" t="s">
        <v>2120</v>
      </c>
      <c r="C882" s="61" t="s">
        <v>2497</v>
      </c>
      <c r="D882" s="61" t="str">
        <f>Tabla15[[#This Row],[cedula]]&amp;Tabla15[[#This Row],[prog]]&amp;LEFT(Tabla15[[#This Row],[TIPO]],3)</f>
        <v>0310081644013FIJ</v>
      </c>
      <c r="E882" s="61" t="e">
        <f>_xlfn.XLOOKUP(Tabla15[[#This Row],[CODIGO]],#REF!,#REF!,_xlfn.XLOOKUP(Tabla15[[#This Row],[CODIGO]],Tabla20[CODIGO],Tabla20[nombre],"BUSCAR"))</f>
        <v>#REF!</v>
      </c>
      <c r="F882" s="61" t="e">
        <f>_xlfn.XLOOKUP(Tabla15[[#This Row],[CODIGO]],#REF!,#REF!,_xlfn.XLOOKUP(Tabla15[[#This Row],[CODIGO]],Tabla20[CODIGO],Tabla20[cargo],"BUSCAR"))</f>
        <v>#REF!</v>
      </c>
      <c r="G882" s="110" t="e">
        <f>_xlfn.XLOOKUP(Tabla15[[#This Row],[cedula]],#REF!,#REF!,"X")</f>
        <v>#REF!</v>
      </c>
      <c r="H882" s="61" t="str">
        <f>_xlfn.XLOOKUP(Tabla15[[#This Row],[ctapresup]],TBLTIPO[cta],TBLTIPO[Tipo Empleado])</f>
        <v>FIJO</v>
      </c>
      <c r="I882" s="92">
        <f>_xlfn.XLOOKUP(Tabla15[[#This Row],[cedula]],TCARRERA[CEDULA],TCARRERA[CATEGORIA DEL SERVIDOR],0)</f>
        <v>0</v>
      </c>
      <c r="J8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2" s="61" t="e">
        <f>IF(ISTEXT(Tabla15[[#This Row],[CARRERA]]),Tabla15[[#This Row],[CARRERA]],Tabla15[[#This Row],[STATUS_01]])</f>
        <v>#REF!</v>
      </c>
      <c r="L882" s="78">
        <f>_xlfn.XLOOKUP(Tabla15[[#This Row],[CODIGO]],Tabla20[CODIGO],Tabla20[sbruto])</f>
        <v>11400</v>
      </c>
      <c r="M882" s="82">
        <f>_xlfn.XLOOKUP(Tabla15[[#This Row],[CODIGO]],Tabla20[CODIGO],Tabla20[Otros Descuentos])</f>
        <v>25</v>
      </c>
      <c r="N882" s="78">
        <f>_xlfn.XLOOKUP(Tabla15[[#This Row],[CODIGO]],Tabla20[CODIGO],Tabla20[sneto])</f>
        <v>10701.26</v>
      </c>
      <c r="O882" s="78" t="str">
        <f>_xlfn.XLOOKUP(Tabla15[[#This Row],[CODIGO]],Tabla20[CODIGO],Tabla20[PERIODO])</f>
        <v>08-2023</v>
      </c>
      <c r="P882" s="41">
        <f>Tabla15[[#This Row],[sbruto]]-SUM(Tabla15[[#This Row],[ISR]:[AFP]])-Tabla15[[#This Row],[SNETO]]</f>
        <v>673.73999999999978</v>
      </c>
      <c r="Q882" s="41">
        <f>_xlfn.XLOOKUP(Tabla15[[#This Row],[CODIGO]],Tabla20[CODIGO],Tabla20[ADP])</f>
        <v>0</v>
      </c>
      <c r="R882" s="61" t="str">
        <f>_xlfn.XLOOKUP(Tabla15[[#This Row],[cedula]],EMPXSEXO[NODOC],EMPXSEXO[GENERO])</f>
        <v>M</v>
      </c>
      <c r="S882" s="61" t="e">
        <f>_xlfn.XLOOKUP(Tabla15[[#This Row],[nomdepto2]],Tabla21[LUGAR],Tabla21[CODLUGAR])</f>
        <v>#REF!</v>
      </c>
      <c r="T882">
        <v>681</v>
      </c>
    </row>
    <row r="883" spans="1:20">
      <c r="A883" s="61" t="s">
        <v>2463</v>
      </c>
      <c r="B883" s="61" t="s">
        <v>2064</v>
      </c>
      <c r="C883" s="61" t="s">
        <v>2497</v>
      </c>
      <c r="D883" s="61" t="str">
        <f>Tabla15[[#This Row],[cedula]]&amp;Tabla15[[#This Row],[prog]]&amp;LEFT(Tabla15[[#This Row],[TIPO]],3)</f>
        <v>0310306278613FIJ</v>
      </c>
      <c r="E883" s="61" t="e">
        <f>_xlfn.XLOOKUP(Tabla15[[#This Row],[CODIGO]],#REF!,#REF!,_xlfn.XLOOKUP(Tabla15[[#This Row],[CODIGO]],Tabla20[CODIGO],Tabla20[nombre],"BUSCAR"))</f>
        <v>#REF!</v>
      </c>
      <c r="F883" s="61" t="e">
        <f>_xlfn.XLOOKUP(Tabla15[[#This Row],[CODIGO]],#REF!,#REF!,_xlfn.XLOOKUP(Tabla15[[#This Row],[CODIGO]],Tabla20[CODIGO],Tabla20[cargo],"BUSCAR"))</f>
        <v>#REF!</v>
      </c>
      <c r="G883" s="110" t="e">
        <f>_xlfn.XLOOKUP(Tabla15[[#This Row],[cedula]],#REF!,#REF!,"X")</f>
        <v>#REF!</v>
      </c>
      <c r="H883" s="61" t="str">
        <f>_xlfn.XLOOKUP(Tabla15[[#This Row],[ctapresup]],TBLTIPO[cta],TBLTIPO[Tipo Empleado])</f>
        <v>FIJO</v>
      </c>
      <c r="I883" s="92">
        <f>_xlfn.XLOOKUP(Tabla15[[#This Row],[cedula]],TCARRERA[CEDULA],TCARRERA[CATEGORIA DEL SERVIDOR],0)</f>
        <v>0</v>
      </c>
      <c r="J8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3" s="61" t="e">
        <f>IF(ISTEXT(Tabla15[[#This Row],[CARRERA]]),Tabla15[[#This Row],[CARRERA]],Tabla15[[#This Row],[STATUS_01]])</f>
        <v>#REF!</v>
      </c>
      <c r="L883" s="78">
        <f>_xlfn.XLOOKUP(Tabla15[[#This Row],[CODIGO]],Tabla20[CODIGO],Tabla20[sbruto])</f>
        <v>11000</v>
      </c>
      <c r="M883" s="82">
        <f>_xlfn.XLOOKUP(Tabla15[[#This Row],[CODIGO]],Tabla20[CODIGO],Tabla20[Otros Descuentos])</f>
        <v>25</v>
      </c>
      <c r="N883" s="78">
        <f>_xlfn.XLOOKUP(Tabla15[[#This Row],[CODIGO]],Tabla20[CODIGO],Tabla20[sneto])</f>
        <v>10324.9</v>
      </c>
      <c r="O883" s="78" t="str">
        <f>_xlfn.XLOOKUP(Tabla15[[#This Row],[CODIGO]],Tabla20[CODIGO],Tabla20[PERIODO])</f>
        <v>08-2023</v>
      </c>
      <c r="P883" s="41">
        <f>Tabla15[[#This Row],[sbruto]]-SUM(Tabla15[[#This Row],[ISR]:[AFP]])-Tabla15[[#This Row],[SNETO]]</f>
        <v>650.10000000000036</v>
      </c>
      <c r="Q883" s="41">
        <f>_xlfn.XLOOKUP(Tabla15[[#This Row],[CODIGO]],Tabla20[CODIGO],Tabla20[ADP])</f>
        <v>0</v>
      </c>
      <c r="R883" s="61" t="str">
        <f>_xlfn.XLOOKUP(Tabla15[[#This Row],[cedula]],EMPXSEXO[NODOC],EMPXSEXO[GENERO])</f>
        <v>M</v>
      </c>
      <c r="S883" s="61" t="e">
        <f>_xlfn.XLOOKUP(Tabla15[[#This Row],[nomdepto2]],Tabla21[LUGAR],Tabla21[CODLUGAR])</f>
        <v>#REF!</v>
      </c>
      <c r="T883">
        <v>602</v>
      </c>
    </row>
    <row r="884" spans="1:20">
      <c r="A884" s="61" t="s">
        <v>2463</v>
      </c>
      <c r="B884" s="61" t="s">
        <v>2111</v>
      </c>
      <c r="C884" s="61" t="s">
        <v>2497</v>
      </c>
      <c r="D884" s="61" t="str">
        <f>Tabla15[[#This Row],[cedula]]&amp;Tabla15[[#This Row],[prog]]&amp;LEFT(Tabla15[[#This Row],[TIPO]],3)</f>
        <v>0310293202113FIJ</v>
      </c>
      <c r="E884" s="61" t="e">
        <f>_xlfn.XLOOKUP(Tabla15[[#This Row],[CODIGO]],#REF!,#REF!,_xlfn.XLOOKUP(Tabla15[[#This Row],[CODIGO]],Tabla20[CODIGO],Tabla20[nombre],"BUSCAR"))</f>
        <v>#REF!</v>
      </c>
      <c r="F884" s="61" t="e">
        <f>_xlfn.XLOOKUP(Tabla15[[#This Row],[CODIGO]],#REF!,#REF!,_xlfn.XLOOKUP(Tabla15[[#This Row],[CODIGO]],Tabla20[CODIGO],Tabla20[cargo],"BUSCAR"))</f>
        <v>#REF!</v>
      </c>
      <c r="G884" s="110" t="e">
        <f>_xlfn.XLOOKUP(Tabla15[[#This Row],[cedula]],#REF!,#REF!,"X")</f>
        <v>#REF!</v>
      </c>
      <c r="H884" s="61" t="str">
        <f>_xlfn.XLOOKUP(Tabla15[[#This Row],[ctapresup]],TBLTIPO[cta],TBLTIPO[Tipo Empleado])</f>
        <v>FIJO</v>
      </c>
      <c r="I884" s="92">
        <f>_xlfn.XLOOKUP(Tabla15[[#This Row],[cedula]],TCARRERA[CEDULA],TCARRERA[CATEGORIA DEL SERVIDOR],0)</f>
        <v>0</v>
      </c>
      <c r="J8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4" s="61" t="e">
        <f>IF(ISTEXT(Tabla15[[#This Row],[CARRERA]]),Tabla15[[#This Row],[CARRERA]],Tabla15[[#This Row],[STATUS_01]])</f>
        <v>#REF!</v>
      </c>
      <c r="L884" s="78">
        <f>_xlfn.XLOOKUP(Tabla15[[#This Row],[CODIGO]],Tabla20[CODIGO],Tabla20[sbruto])</f>
        <v>11000</v>
      </c>
      <c r="M884" s="82">
        <f>_xlfn.XLOOKUP(Tabla15[[#This Row],[CODIGO]],Tabla20[CODIGO],Tabla20[Otros Descuentos])</f>
        <v>25</v>
      </c>
      <c r="N884" s="78">
        <f>_xlfn.XLOOKUP(Tabla15[[#This Row],[CODIGO]],Tabla20[CODIGO],Tabla20[sneto])</f>
        <v>10324.9</v>
      </c>
      <c r="O884" s="78" t="str">
        <f>_xlfn.XLOOKUP(Tabla15[[#This Row],[CODIGO]],Tabla20[CODIGO],Tabla20[PERIODO])</f>
        <v>08-2023</v>
      </c>
      <c r="P884" s="41">
        <f>Tabla15[[#This Row],[sbruto]]-SUM(Tabla15[[#This Row],[ISR]:[AFP]])-Tabla15[[#This Row],[SNETO]]</f>
        <v>650.10000000000036</v>
      </c>
      <c r="Q884" s="41">
        <f>_xlfn.XLOOKUP(Tabla15[[#This Row],[CODIGO]],Tabla20[CODIGO],Tabla20[ADP])</f>
        <v>0</v>
      </c>
      <c r="R884" s="61" t="str">
        <f>_xlfn.XLOOKUP(Tabla15[[#This Row],[cedula]],EMPXSEXO[NODOC],EMPXSEXO[GENERO])</f>
        <v>M</v>
      </c>
      <c r="S884" s="61" t="e">
        <f>_xlfn.XLOOKUP(Tabla15[[#This Row],[nomdepto2]],Tabla21[LUGAR],Tabla21[CODLUGAR])</f>
        <v>#REF!</v>
      </c>
      <c r="T884">
        <v>666</v>
      </c>
    </row>
    <row r="885" spans="1:20">
      <c r="A885" s="61" t="s">
        <v>2463</v>
      </c>
      <c r="B885" s="61" t="s">
        <v>1294</v>
      </c>
      <c r="C885" s="61" t="s">
        <v>2497</v>
      </c>
      <c r="D885" s="61" t="str">
        <f>Tabla15[[#This Row],[cedula]]&amp;Tabla15[[#This Row],[prog]]&amp;LEFT(Tabla15[[#This Row],[TIPO]],3)</f>
        <v>0310089193013FIJ</v>
      </c>
      <c r="E885" s="61" t="e">
        <f>_xlfn.XLOOKUP(Tabla15[[#This Row],[CODIGO]],#REF!,#REF!,_xlfn.XLOOKUP(Tabla15[[#This Row],[CODIGO]],Tabla20[CODIGO],Tabla20[nombre],"BUSCAR"))</f>
        <v>#REF!</v>
      </c>
      <c r="F885" s="61" t="e">
        <f>_xlfn.XLOOKUP(Tabla15[[#This Row],[CODIGO]],#REF!,#REF!,_xlfn.XLOOKUP(Tabla15[[#This Row],[CODIGO]],Tabla20[CODIGO],Tabla20[cargo],"BUSCAR"))</f>
        <v>#REF!</v>
      </c>
      <c r="G885" s="110" t="e">
        <f>_xlfn.XLOOKUP(Tabla15[[#This Row],[cedula]],#REF!,#REF!,"X")</f>
        <v>#REF!</v>
      </c>
      <c r="H885" s="61" t="str">
        <f>_xlfn.XLOOKUP(Tabla15[[#This Row],[ctapresup]],TBLTIPO[cta],TBLTIPO[Tipo Empleado])</f>
        <v>FIJO</v>
      </c>
      <c r="I885" s="92" t="str">
        <f>_xlfn.XLOOKUP(Tabla15[[#This Row],[cedula]],TCARRERA[CEDULA],TCARRERA[CATEGORIA DEL SERVIDOR],0)</f>
        <v>CARRERA ADMINISTRATIVA</v>
      </c>
      <c r="J8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5" s="61" t="str">
        <f>IF(ISTEXT(Tabla15[[#This Row],[CARRERA]]),Tabla15[[#This Row],[CARRERA]],Tabla15[[#This Row],[STATUS_01]])</f>
        <v>CARRERA ADMINISTRATIVA</v>
      </c>
      <c r="L885" s="78">
        <f>_xlfn.XLOOKUP(Tabla15[[#This Row],[CODIGO]],Tabla20[CODIGO],Tabla20[sbruto])</f>
        <v>11000</v>
      </c>
      <c r="M885" s="82">
        <f>_xlfn.XLOOKUP(Tabla15[[#This Row],[CODIGO]],Tabla20[CODIGO],Tabla20[Otros Descuentos])</f>
        <v>375</v>
      </c>
      <c r="N885" s="78">
        <f>_xlfn.XLOOKUP(Tabla15[[#This Row],[CODIGO]],Tabla20[CODIGO],Tabla20[sneto])</f>
        <v>9974.9</v>
      </c>
      <c r="O885" s="78" t="str">
        <f>_xlfn.XLOOKUP(Tabla15[[#This Row],[CODIGO]],Tabla20[CODIGO],Tabla20[PERIODO])</f>
        <v>08-2023</v>
      </c>
      <c r="P885" s="41">
        <f>Tabla15[[#This Row],[sbruto]]-SUM(Tabla15[[#This Row],[ISR]:[AFP]])-Tabla15[[#This Row],[SNETO]]</f>
        <v>650.10000000000036</v>
      </c>
      <c r="Q885" s="41">
        <f>_xlfn.XLOOKUP(Tabla15[[#This Row],[CODIGO]],Tabla20[CODIGO],Tabla20[ADP])</f>
        <v>0</v>
      </c>
      <c r="R885" s="61" t="str">
        <f>_xlfn.XLOOKUP(Tabla15[[#This Row],[cedula]],EMPXSEXO[NODOC],EMPXSEXO[GENERO])</f>
        <v>F</v>
      </c>
      <c r="S885" s="61" t="e">
        <f>_xlfn.XLOOKUP(Tabla15[[#This Row],[nomdepto2]],Tabla21[LUGAR],Tabla21[CODLUGAR])</f>
        <v>#REF!</v>
      </c>
      <c r="T885">
        <v>707</v>
      </c>
    </row>
    <row r="886" spans="1:20">
      <c r="A886" s="61" t="s">
        <v>2463</v>
      </c>
      <c r="B886" s="61" t="s">
        <v>2149</v>
      </c>
      <c r="C886" s="61" t="s">
        <v>2497</v>
      </c>
      <c r="D886" s="61" t="str">
        <f>Tabla15[[#This Row],[cedula]]&amp;Tabla15[[#This Row],[prog]]&amp;LEFT(Tabla15[[#This Row],[TIPO]],3)</f>
        <v>0310185535513FIJ</v>
      </c>
      <c r="E886" s="61" t="e">
        <f>_xlfn.XLOOKUP(Tabla15[[#This Row],[CODIGO]],#REF!,#REF!,_xlfn.XLOOKUP(Tabla15[[#This Row],[CODIGO]],Tabla20[CODIGO],Tabla20[nombre],"BUSCAR"))</f>
        <v>#REF!</v>
      </c>
      <c r="F886" s="61" t="e">
        <f>_xlfn.XLOOKUP(Tabla15[[#This Row],[CODIGO]],#REF!,#REF!,_xlfn.XLOOKUP(Tabla15[[#This Row],[CODIGO]],Tabla20[CODIGO],Tabla20[cargo],"BUSCAR"))</f>
        <v>#REF!</v>
      </c>
      <c r="G886" s="110" t="e">
        <f>_xlfn.XLOOKUP(Tabla15[[#This Row],[cedula]],#REF!,#REF!,"X")</f>
        <v>#REF!</v>
      </c>
      <c r="H886" s="61" t="str">
        <f>_xlfn.XLOOKUP(Tabla15[[#This Row],[ctapresup]],TBLTIPO[cta],TBLTIPO[Tipo Empleado])</f>
        <v>FIJO</v>
      </c>
      <c r="I886" s="92">
        <f>_xlfn.XLOOKUP(Tabla15[[#This Row],[cedula]],TCARRERA[CEDULA],TCARRERA[CATEGORIA DEL SERVIDOR],0)</f>
        <v>0</v>
      </c>
      <c r="J8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6" s="61" t="e">
        <f>IF(ISTEXT(Tabla15[[#This Row],[CARRERA]]),Tabla15[[#This Row],[CARRERA]],Tabla15[[#This Row],[STATUS_01]])</f>
        <v>#REF!</v>
      </c>
      <c r="L886" s="78">
        <f>_xlfn.XLOOKUP(Tabla15[[#This Row],[CODIGO]],Tabla20[CODIGO],Tabla20[sbruto])</f>
        <v>11000</v>
      </c>
      <c r="M886" s="82">
        <f>_xlfn.XLOOKUP(Tabla15[[#This Row],[CODIGO]],Tabla20[CODIGO],Tabla20[Otros Descuentos])</f>
        <v>75</v>
      </c>
      <c r="N886" s="78">
        <f>_xlfn.XLOOKUP(Tabla15[[#This Row],[CODIGO]],Tabla20[CODIGO],Tabla20[sneto])</f>
        <v>10274.9</v>
      </c>
      <c r="O886" s="78" t="str">
        <f>_xlfn.XLOOKUP(Tabla15[[#This Row],[CODIGO]],Tabla20[CODIGO],Tabla20[PERIODO])</f>
        <v>08-2023</v>
      </c>
      <c r="P886" s="41">
        <f>Tabla15[[#This Row],[sbruto]]-SUM(Tabla15[[#This Row],[ISR]:[AFP]])-Tabla15[[#This Row],[SNETO]]</f>
        <v>650.10000000000036</v>
      </c>
      <c r="Q886" s="41">
        <f>_xlfn.XLOOKUP(Tabla15[[#This Row],[CODIGO]],Tabla20[CODIGO],Tabla20[ADP])</f>
        <v>0</v>
      </c>
      <c r="R886" s="61" t="str">
        <f>_xlfn.XLOOKUP(Tabla15[[#This Row],[cedula]],EMPXSEXO[NODOC],EMPXSEXO[GENERO])</f>
        <v>F</v>
      </c>
      <c r="S886" s="61" t="e">
        <f>_xlfn.XLOOKUP(Tabla15[[#This Row],[nomdepto2]],Tabla21[LUGAR],Tabla21[CODLUGAR])</f>
        <v>#REF!</v>
      </c>
      <c r="T886">
        <v>722</v>
      </c>
    </row>
    <row r="887" spans="1:20">
      <c r="A887" s="61" t="s">
        <v>2463</v>
      </c>
      <c r="B887" s="61" t="s">
        <v>2654</v>
      </c>
      <c r="C887" s="61" t="s">
        <v>2497</v>
      </c>
      <c r="D887" s="61" t="str">
        <f>Tabla15[[#This Row],[cedula]]&amp;Tabla15[[#This Row],[prog]]&amp;LEFT(Tabla15[[#This Row],[TIPO]],3)</f>
        <v>0310324821113FIJ</v>
      </c>
      <c r="E887" s="61" t="e">
        <f>_xlfn.XLOOKUP(Tabla15[[#This Row],[CODIGO]],#REF!,#REF!,_xlfn.XLOOKUP(Tabla15[[#This Row],[CODIGO]],Tabla20[CODIGO],Tabla20[nombre],"BUSCAR"))</f>
        <v>#REF!</v>
      </c>
      <c r="F887" s="61" t="e">
        <f>_xlfn.XLOOKUP(Tabla15[[#This Row],[CODIGO]],#REF!,#REF!,_xlfn.XLOOKUP(Tabla15[[#This Row],[CODIGO]],Tabla20[CODIGO],Tabla20[cargo],"BUSCAR"))</f>
        <v>#REF!</v>
      </c>
      <c r="G887" s="110" t="e">
        <f>_xlfn.XLOOKUP(Tabla15[[#This Row],[cedula]],#REF!,#REF!,"X")</f>
        <v>#REF!</v>
      </c>
      <c r="H887" s="61" t="str">
        <f>_xlfn.XLOOKUP(Tabla15[[#This Row],[ctapresup]],TBLTIPO[cta],TBLTIPO[Tipo Empleado])</f>
        <v>FIJO</v>
      </c>
      <c r="I887" s="92">
        <f>_xlfn.XLOOKUP(Tabla15[[#This Row],[cedula]],TCARRERA[CEDULA],TCARRERA[CATEGORIA DEL SERVIDOR],0)</f>
        <v>0</v>
      </c>
      <c r="J8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7" s="61" t="e">
        <f>IF(ISTEXT(Tabla15[[#This Row],[CARRERA]]),Tabla15[[#This Row],[CARRERA]],Tabla15[[#This Row],[STATUS_01]])</f>
        <v>#REF!</v>
      </c>
      <c r="L887" s="78">
        <f>_xlfn.XLOOKUP(Tabla15[[#This Row],[CODIGO]],Tabla20[CODIGO],Tabla20[sbruto])</f>
        <v>10000</v>
      </c>
      <c r="M887" s="81">
        <f>_xlfn.XLOOKUP(Tabla15[[#This Row],[CODIGO]],Tabla20[CODIGO],Tabla20[Otros Descuentos])</f>
        <v>25</v>
      </c>
      <c r="N887" s="78">
        <f>_xlfn.XLOOKUP(Tabla15[[#This Row],[CODIGO]],Tabla20[CODIGO],Tabla20[sneto])</f>
        <v>9384</v>
      </c>
      <c r="O887" s="78" t="str">
        <f>_xlfn.XLOOKUP(Tabla15[[#This Row],[CODIGO]],Tabla20[CODIGO],Tabla20[PERIODO])</f>
        <v>08-2023</v>
      </c>
      <c r="P887" s="41">
        <f>Tabla15[[#This Row],[sbruto]]-SUM(Tabla15[[#This Row],[ISR]:[AFP]])-Tabla15[[#This Row],[SNETO]]</f>
        <v>591</v>
      </c>
      <c r="Q887" s="41">
        <f>_xlfn.XLOOKUP(Tabla15[[#This Row],[CODIGO]],Tabla20[CODIGO],Tabla20[ADP])</f>
        <v>0</v>
      </c>
      <c r="R887" s="61" t="str">
        <f>_xlfn.XLOOKUP(Tabla15[[#This Row],[cedula]],EMPXSEXO[NODOC],EMPXSEXO[GENERO])</f>
        <v>F</v>
      </c>
      <c r="S887" s="61" t="e">
        <f>_xlfn.XLOOKUP(Tabla15[[#This Row],[nomdepto2]],Tabla21[LUGAR],Tabla21[CODLUGAR])</f>
        <v>#REF!</v>
      </c>
      <c r="T887">
        <v>550</v>
      </c>
    </row>
    <row r="888" spans="1:20">
      <c r="A888" s="61" t="s">
        <v>2463</v>
      </c>
      <c r="B888" s="61" t="s">
        <v>2033</v>
      </c>
      <c r="C888" s="61" t="s">
        <v>2497</v>
      </c>
      <c r="D888" s="61" t="str">
        <f>Tabla15[[#This Row],[cedula]]&amp;Tabla15[[#This Row],[prog]]&amp;LEFT(Tabla15[[#This Row],[TIPO]],3)</f>
        <v>0310052992813FIJ</v>
      </c>
      <c r="E888" s="61" t="e">
        <f>_xlfn.XLOOKUP(Tabla15[[#This Row],[CODIGO]],#REF!,#REF!,_xlfn.XLOOKUP(Tabla15[[#This Row],[CODIGO]],Tabla20[CODIGO],Tabla20[nombre],"BUSCAR"))</f>
        <v>#REF!</v>
      </c>
      <c r="F888" s="61" t="e">
        <f>_xlfn.XLOOKUP(Tabla15[[#This Row],[CODIGO]],#REF!,#REF!,_xlfn.XLOOKUP(Tabla15[[#This Row],[CODIGO]],Tabla20[CODIGO],Tabla20[cargo],"BUSCAR"))</f>
        <v>#REF!</v>
      </c>
      <c r="G888" s="110" t="e">
        <f>_xlfn.XLOOKUP(Tabla15[[#This Row],[cedula]],#REF!,#REF!,"X")</f>
        <v>#REF!</v>
      </c>
      <c r="H888" s="61" t="str">
        <f>_xlfn.XLOOKUP(Tabla15[[#This Row],[ctapresup]],TBLTIPO[cta],TBLTIPO[Tipo Empleado])</f>
        <v>FIJO</v>
      </c>
      <c r="I888" s="92">
        <f>_xlfn.XLOOKUP(Tabla15[[#This Row],[cedula]],TCARRERA[CEDULA],TCARRERA[CATEGORIA DEL SERVIDOR],0)</f>
        <v>0</v>
      </c>
      <c r="J8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8" s="61" t="e">
        <f>IF(ISTEXT(Tabla15[[#This Row],[CARRERA]]),Tabla15[[#This Row],[CARRERA]],Tabla15[[#This Row],[STATUS_01]])</f>
        <v>#REF!</v>
      </c>
      <c r="L888" s="78">
        <f>_xlfn.XLOOKUP(Tabla15[[#This Row],[CODIGO]],Tabla20[CODIGO],Tabla20[sbruto])</f>
        <v>10000</v>
      </c>
      <c r="M888" s="82">
        <f>_xlfn.XLOOKUP(Tabla15[[#This Row],[CODIGO]],Tabla20[CODIGO],Tabla20[Otros Descuentos])</f>
        <v>125</v>
      </c>
      <c r="N888" s="78">
        <f>_xlfn.XLOOKUP(Tabla15[[#This Row],[CODIGO]],Tabla20[CODIGO],Tabla20[sneto])</f>
        <v>9284</v>
      </c>
      <c r="O888" s="78" t="str">
        <f>_xlfn.XLOOKUP(Tabla15[[#This Row],[CODIGO]],Tabla20[CODIGO],Tabla20[PERIODO])</f>
        <v>08-2023</v>
      </c>
      <c r="P888" s="41">
        <f>Tabla15[[#This Row],[sbruto]]-SUM(Tabla15[[#This Row],[ISR]:[AFP]])-Tabla15[[#This Row],[SNETO]]</f>
        <v>591</v>
      </c>
      <c r="Q888" s="41">
        <f>_xlfn.XLOOKUP(Tabla15[[#This Row],[CODIGO]],Tabla20[CODIGO],Tabla20[ADP])</f>
        <v>0</v>
      </c>
      <c r="R888" s="61" t="str">
        <f>_xlfn.XLOOKUP(Tabla15[[#This Row],[cedula]],EMPXSEXO[NODOC],EMPXSEXO[GENERO])</f>
        <v>F</v>
      </c>
      <c r="S888" s="61" t="e">
        <f>_xlfn.XLOOKUP(Tabla15[[#This Row],[nomdepto2]],Tabla21[LUGAR],Tabla21[CODLUGAR])</f>
        <v>#REF!</v>
      </c>
      <c r="T888">
        <v>552</v>
      </c>
    </row>
    <row r="889" spans="1:20">
      <c r="A889" s="61" t="s">
        <v>2463</v>
      </c>
      <c r="B889" s="61" t="s">
        <v>2062</v>
      </c>
      <c r="C889" s="61" t="s">
        <v>2497</v>
      </c>
      <c r="D889" s="61" t="str">
        <f>Tabla15[[#This Row],[cedula]]&amp;Tabla15[[#This Row],[prog]]&amp;LEFT(Tabla15[[#This Row],[TIPO]],3)</f>
        <v>0310152365613FIJ</v>
      </c>
      <c r="E889" s="61" t="e">
        <f>_xlfn.XLOOKUP(Tabla15[[#This Row],[CODIGO]],#REF!,#REF!,_xlfn.XLOOKUP(Tabla15[[#This Row],[CODIGO]],Tabla20[CODIGO],Tabla20[nombre],"BUSCAR"))</f>
        <v>#REF!</v>
      </c>
      <c r="F889" s="61" t="e">
        <f>_xlfn.XLOOKUP(Tabla15[[#This Row],[CODIGO]],#REF!,#REF!,_xlfn.XLOOKUP(Tabla15[[#This Row],[CODIGO]],Tabla20[CODIGO],Tabla20[cargo],"BUSCAR"))</f>
        <v>#REF!</v>
      </c>
      <c r="G889" s="110" t="e">
        <f>_xlfn.XLOOKUP(Tabla15[[#This Row],[cedula]],#REF!,#REF!,"X")</f>
        <v>#REF!</v>
      </c>
      <c r="H889" s="61" t="str">
        <f>_xlfn.XLOOKUP(Tabla15[[#This Row],[ctapresup]],TBLTIPO[cta],TBLTIPO[Tipo Empleado])</f>
        <v>FIJO</v>
      </c>
      <c r="I889" s="92">
        <f>_xlfn.XLOOKUP(Tabla15[[#This Row],[cedula]],TCARRERA[CEDULA],TCARRERA[CATEGORIA DEL SERVIDOR],0)</f>
        <v>0</v>
      </c>
      <c r="J8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89" s="61" t="e">
        <f>IF(ISTEXT(Tabla15[[#This Row],[CARRERA]]),Tabla15[[#This Row],[CARRERA]],Tabla15[[#This Row],[STATUS_01]])</f>
        <v>#REF!</v>
      </c>
      <c r="L889" s="78">
        <f>_xlfn.XLOOKUP(Tabla15[[#This Row],[CODIGO]],Tabla20[CODIGO],Tabla20[sbruto])</f>
        <v>10000</v>
      </c>
      <c r="M889" s="82">
        <f>_xlfn.XLOOKUP(Tabla15[[#This Row],[CODIGO]],Tabla20[CODIGO],Tabla20[Otros Descuentos])</f>
        <v>75</v>
      </c>
      <c r="N889" s="78">
        <f>_xlfn.XLOOKUP(Tabla15[[#This Row],[CODIGO]],Tabla20[CODIGO],Tabla20[sneto])</f>
        <v>9334</v>
      </c>
      <c r="O889" s="78" t="str">
        <f>_xlfn.XLOOKUP(Tabla15[[#This Row],[CODIGO]],Tabla20[CODIGO],Tabla20[PERIODO])</f>
        <v>08-2023</v>
      </c>
      <c r="P889" s="41">
        <f>Tabla15[[#This Row],[sbruto]]-SUM(Tabla15[[#This Row],[ISR]:[AFP]])-Tabla15[[#This Row],[SNETO]]</f>
        <v>591</v>
      </c>
      <c r="Q889" s="41">
        <f>_xlfn.XLOOKUP(Tabla15[[#This Row],[CODIGO]],Tabla20[CODIGO],Tabla20[ADP])</f>
        <v>0</v>
      </c>
      <c r="R889" s="61" t="str">
        <f>_xlfn.XLOOKUP(Tabla15[[#This Row],[cedula]],EMPXSEXO[NODOC],EMPXSEXO[GENERO])</f>
        <v>F</v>
      </c>
      <c r="S889" s="61" t="e">
        <f>_xlfn.XLOOKUP(Tabla15[[#This Row],[nomdepto2]],Tabla21[LUGAR],Tabla21[CODLUGAR])</f>
        <v>#REF!</v>
      </c>
      <c r="T889">
        <v>600</v>
      </c>
    </row>
    <row r="890" spans="1:20">
      <c r="A890" s="61" t="s">
        <v>2463</v>
      </c>
      <c r="B890" s="61" t="s">
        <v>2071</v>
      </c>
      <c r="C890" s="61" t="s">
        <v>2497</v>
      </c>
      <c r="D890" s="61" t="str">
        <f>Tabla15[[#This Row],[cedula]]&amp;Tabla15[[#This Row],[prog]]&amp;LEFT(Tabla15[[#This Row],[TIPO]],3)</f>
        <v>0460024753213FIJ</v>
      </c>
      <c r="E890" s="61" t="e">
        <f>_xlfn.XLOOKUP(Tabla15[[#This Row],[CODIGO]],#REF!,#REF!,_xlfn.XLOOKUP(Tabla15[[#This Row],[CODIGO]],Tabla20[CODIGO],Tabla20[nombre],"BUSCAR"))</f>
        <v>#REF!</v>
      </c>
      <c r="F890" s="61" t="e">
        <f>_xlfn.XLOOKUP(Tabla15[[#This Row],[CODIGO]],#REF!,#REF!,_xlfn.XLOOKUP(Tabla15[[#This Row],[CODIGO]],Tabla20[CODIGO],Tabla20[cargo],"BUSCAR"))</f>
        <v>#REF!</v>
      </c>
      <c r="G890" s="110" t="e">
        <f>_xlfn.XLOOKUP(Tabla15[[#This Row],[cedula]],#REF!,#REF!,"X")</f>
        <v>#REF!</v>
      </c>
      <c r="H890" s="61" t="str">
        <f>_xlfn.XLOOKUP(Tabla15[[#This Row],[ctapresup]],TBLTIPO[cta],TBLTIPO[Tipo Empleado])</f>
        <v>FIJO</v>
      </c>
      <c r="I890" s="92">
        <f>_xlfn.XLOOKUP(Tabla15[[#This Row],[cedula]],TCARRERA[CEDULA],TCARRERA[CATEGORIA DEL SERVIDOR],0)</f>
        <v>0</v>
      </c>
      <c r="J8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90" s="61" t="e">
        <f>IF(ISTEXT(Tabla15[[#This Row],[CARRERA]]),Tabla15[[#This Row],[CARRERA]],Tabla15[[#This Row],[STATUS_01]])</f>
        <v>#REF!</v>
      </c>
      <c r="L890" s="78">
        <f>_xlfn.XLOOKUP(Tabla15[[#This Row],[CODIGO]],Tabla20[CODIGO],Tabla20[sbruto])</f>
        <v>10000</v>
      </c>
      <c r="M890" s="81">
        <f>_xlfn.XLOOKUP(Tabla15[[#This Row],[CODIGO]],Tabla20[CODIGO],Tabla20[Otros Descuentos])</f>
        <v>25</v>
      </c>
      <c r="N890" s="78">
        <f>_xlfn.XLOOKUP(Tabla15[[#This Row],[CODIGO]],Tabla20[CODIGO],Tabla20[sneto])</f>
        <v>9384</v>
      </c>
      <c r="O890" s="78" t="str">
        <f>_xlfn.XLOOKUP(Tabla15[[#This Row],[CODIGO]],Tabla20[CODIGO],Tabla20[PERIODO])</f>
        <v>08-2023</v>
      </c>
      <c r="P890" s="41">
        <f>Tabla15[[#This Row],[sbruto]]-SUM(Tabla15[[#This Row],[ISR]:[AFP]])-Tabla15[[#This Row],[SNETO]]</f>
        <v>591</v>
      </c>
      <c r="Q890" s="41">
        <f>_xlfn.XLOOKUP(Tabla15[[#This Row],[CODIGO]],Tabla20[CODIGO],Tabla20[ADP])</f>
        <v>0</v>
      </c>
      <c r="R890" s="61" t="str">
        <f>_xlfn.XLOOKUP(Tabla15[[#This Row],[cedula]],EMPXSEXO[NODOC],EMPXSEXO[GENERO])</f>
        <v>F</v>
      </c>
      <c r="S890" s="61" t="e">
        <f>_xlfn.XLOOKUP(Tabla15[[#This Row],[nomdepto2]],Tabla21[LUGAR],Tabla21[CODLUGAR])</f>
        <v>#REF!</v>
      </c>
      <c r="T890">
        <v>614</v>
      </c>
    </row>
    <row r="891" spans="1:20">
      <c r="A891" s="61" t="s">
        <v>2463</v>
      </c>
      <c r="B891" s="61" t="s">
        <v>2099</v>
      </c>
      <c r="C891" s="61" t="s">
        <v>2497</v>
      </c>
      <c r="D891" s="61" t="str">
        <f>Tabla15[[#This Row],[cedula]]&amp;Tabla15[[#This Row],[prog]]&amp;LEFT(Tabla15[[#This Row],[TIPO]],3)</f>
        <v>0310458790613FIJ</v>
      </c>
      <c r="E891" s="61" t="e">
        <f>_xlfn.XLOOKUP(Tabla15[[#This Row],[CODIGO]],#REF!,#REF!,_xlfn.XLOOKUP(Tabla15[[#This Row],[CODIGO]],Tabla20[CODIGO],Tabla20[nombre],"BUSCAR"))</f>
        <v>#REF!</v>
      </c>
      <c r="F891" s="61" t="e">
        <f>_xlfn.XLOOKUP(Tabla15[[#This Row],[CODIGO]],#REF!,#REF!,_xlfn.XLOOKUP(Tabla15[[#This Row],[CODIGO]],Tabla20[CODIGO],Tabla20[cargo],"BUSCAR"))</f>
        <v>#REF!</v>
      </c>
      <c r="G891" s="110" t="e">
        <f>_xlfn.XLOOKUP(Tabla15[[#This Row],[cedula]],#REF!,#REF!,"X")</f>
        <v>#REF!</v>
      </c>
      <c r="H891" s="61" t="str">
        <f>_xlfn.XLOOKUP(Tabla15[[#This Row],[ctapresup]],TBLTIPO[cta],TBLTIPO[Tipo Empleado])</f>
        <v>FIJO</v>
      </c>
      <c r="I891" s="92">
        <f>_xlfn.XLOOKUP(Tabla15[[#This Row],[cedula]],TCARRERA[CEDULA],TCARRERA[CATEGORIA DEL SERVIDOR],0)</f>
        <v>0</v>
      </c>
      <c r="J8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91" s="61" t="e">
        <f>IF(ISTEXT(Tabla15[[#This Row],[CARRERA]]),Tabla15[[#This Row],[CARRERA]],Tabla15[[#This Row],[STATUS_01]])</f>
        <v>#REF!</v>
      </c>
      <c r="L891" s="78">
        <f>_xlfn.XLOOKUP(Tabla15[[#This Row],[CODIGO]],Tabla20[CODIGO],Tabla20[sbruto])</f>
        <v>10000</v>
      </c>
      <c r="M891" s="79">
        <f>_xlfn.XLOOKUP(Tabla15[[#This Row],[CODIGO]],Tabla20[CODIGO],Tabla20[Otros Descuentos])</f>
        <v>25</v>
      </c>
      <c r="N891" s="78">
        <f>_xlfn.XLOOKUP(Tabla15[[#This Row],[CODIGO]],Tabla20[CODIGO],Tabla20[sneto])</f>
        <v>9384</v>
      </c>
      <c r="O891" s="78" t="str">
        <f>_xlfn.XLOOKUP(Tabla15[[#This Row],[CODIGO]],Tabla20[CODIGO],Tabla20[PERIODO])</f>
        <v>08-2023</v>
      </c>
      <c r="P891" s="41">
        <f>Tabla15[[#This Row],[sbruto]]-SUM(Tabla15[[#This Row],[ISR]:[AFP]])-Tabla15[[#This Row],[SNETO]]</f>
        <v>591</v>
      </c>
      <c r="Q891" s="41">
        <f>_xlfn.XLOOKUP(Tabla15[[#This Row],[CODIGO]],Tabla20[CODIGO],Tabla20[ADP])</f>
        <v>0</v>
      </c>
      <c r="R891" s="61" t="str">
        <f>_xlfn.XLOOKUP(Tabla15[[#This Row],[cedula]],EMPXSEXO[NODOC],EMPXSEXO[GENERO])</f>
        <v>F</v>
      </c>
      <c r="S891" s="61" t="e">
        <f>_xlfn.XLOOKUP(Tabla15[[#This Row],[nomdepto2]],Tabla21[LUGAR],Tabla21[CODLUGAR])</f>
        <v>#REF!</v>
      </c>
      <c r="T891">
        <v>649</v>
      </c>
    </row>
    <row r="892" spans="1:20">
      <c r="A892" s="61" t="s">
        <v>2463</v>
      </c>
      <c r="B892" s="61" t="s">
        <v>2119</v>
      </c>
      <c r="C892" s="61" t="s">
        <v>2497</v>
      </c>
      <c r="D892" s="61" t="str">
        <f>Tabla15[[#This Row],[cedula]]&amp;Tabla15[[#This Row],[prog]]&amp;LEFT(Tabla15[[#This Row],[TIPO]],3)</f>
        <v>0310224315513FIJ</v>
      </c>
      <c r="E892" s="61" t="e">
        <f>_xlfn.XLOOKUP(Tabla15[[#This Row],[CODIGO]],#REF!,#REF!,_xlfn.XLOOKUP(Tabla15[[#This Row],[CODIGO]],Tabla20[CODIGO],Tabla20[nombre],"BUSCAR"))</f>
        <v>#REF!</v>
      </c>
      <c r="F892" s="61" t="e">
        <f>_xlfn.XLOOKUP(Tabla15[[#This Row],[CODIGO]],#REF!,#REF!,_xlfn.XLOOKUP(Tabla15[[#This Row],[CODIGO]],Tabla20[CODIGO],Tabla20[cargo],"BUSCAR"))</f>
        <v>#REF!</v>
      </c>
      <c r="G892" s="110" t="e">
        <f>_xlfn.XLOOKUP(Tabla15[[#This Row],[cedula]],#REF!,#REF!,"X")</f>
        <v>#REF!</v>
      </c>
      <c r="H892" s="61" t="str">
        <f>_xlfn.XLOOKUP(Tabla15[[#This Row],[ctapresup]],TBLTIPO[cta],TBLTIPO[Tipo Empleado])</f>
        <v>FIJO</v>
      </c>
      <c r="I892" s="92">
        <f>_xlfn.XLOOKUP(Tabla15[[#This Row],[cedula]],TCARRERA[CEDULA],TCARRERA[CATEGORIA DEL SERVIDOR],0)</f>
        <v>0</v>
      </c>
      <c r="J8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92" s="61" t="e">
        <f>IF(ISTEXT(Tabla15[[#This Row],[CARRERA]]),Tabla15[[#This Row],[CARRERA]],Tabla15[[#This Row],[STATUS_01]])</f>
        <v>#REF!</v>
      </c>
      <c r="L892" s="78">
        <f>_xlfn.XLOOKUP(Tabla15[[#This Row],[CODIGO]],Tabla20[CODIGO],Tabla20[sbruto])</f>
        <v>10000</v>
      </c>
      <c r="M892" s="82">
        <f>_xlfn.XLOOKUP(Tabla15[[#This Row],[CODIGO]],Tabla20[CODIGO],Tabla20[Otros Descuentos])</f>
        <v>625</v>
      </c>
      <c r="N892" s="81">
        <f>_xlfn.XLOOKUP(Tabla15[[#This Row],[CODIGO]],Tabla20[CODIGO],Tabla20[sneto])</f>
        <v>8784</v>
      </c>
      <c r="O892" s="81" t="str">
        <f>_xlfn.XLOOKUP(Tabla15[[#This Row],[CODIGO]],Tabla20[CODIGO],Tabla20[PERIODO])</f>
        <v>08-2023</v>
      </c>
      <c r="P892" s="41">
        <f>Tabla15[[#This Row],[sbruto]]-SUM(Tabla15[[#This Row],[ISR]:[AFP]])-Tabla15[[#This Row],[SNETO]]</f>
        <v>591</v>
      </c>
      <c r="Q892" s="41">
        <f>_xlfn.XLOOKUP(Tabla15[[#This Row],[CODIGO]],Tabla20[CODIGO],Tabla20[ADP])</f>
        <v>0</v>
      </c>
      <c r="R892" s="61" t="str">
        <f>_xlfn.XLOOKUP(Tabla15[[#This Row],[cedula]],EMPXSEXO[NODOC],EMPXSEXO[GENERO])</f>
        <v>M</v>
      </c>
      <c r="S892" s="61" t="e">
        <f>_xlfn.XLOOKUP(Tabla15[[#This Row],[nomdepto2]],Tabla21[LUGAR],Tabla21[CODLUGAR])</f>
        <v>#REF!</v>
      </c>
      <c r="T892">
        <v>680</v>
      </c>
    </row>
    <row r="893" spans="1:20">
      <c r="A893" s="61" t="s">
        <v>2463</v>
      </c>
      <c r="B893" s="61" t="s">
        <v>2123</v>
      </c>
      <c r="C893" s="61" t="s">
        <v>2497</v>
      </c>
      <c r="D893" s="61" t="str">
        <f>Tabla15[[#This Row],[cedula]]&amp;Tabla15[[#This Row],[prog]]&amp;LEFT(Tabla15[[#This Row],[TIPO]],3)</f>
        <v>0310081311613FIJ</v>
      </c>
      <c r="E893" s="61" t="e">
        <f>_xlfn.XLOOKUP(Tabla15[[#This Row],[CODIGO]],#REF!,#REF!,_xlfn.XLOOKUP(Tabla15[[#This Row],[CODIGO]],Tabla20[CODIGO],Tabla20[nombre],"BUSCAR"))</f>
        <v>#REF!</v>
      </c>
      <c r="F893" s="61" t="e">
        <f>_xlfn.XLOOKUP(Tabla15[[#This Row],[CODIGO]],#REF!,#REF!,_xlfn.XLOOKUP(Tabla15[[#This Row],[CODIGO]],Tabla20[CODIGO],Tabla20[cargo],"BUSCAR"))</f>
        <v>#REF!</v>
      </c>
      <c r="G893" s="110" t="e">
        <f>_xlfn.XLOOKUP(Tabla15[[#This Row],[cedula]],#REF!,#REF!,"X")</f>
        <v>#REF!</v>
      </c>
      <c r="H893" s="61" t="str">
        <f>_xlfn.XLOOKUP(Tabla15[[#This Row],[ctapresup]],TBLTIPO[cta],TBLTIPO[Tipo Empleado])</f>
        <v>FIJO</v>
      </c>
      <c r="I893" s="92">
        <f>_xlfn.XLOOKUP(Tabla15[[#This Row],[cedula]],TCARRERA[CEDULA],TCARRERA[CATEGORIA DEL SERVIDOR],0)</f>
        <v>0</v>
      </c>
      <c r="J8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93" s="61" t="e">
        <f>IF(ISTEXT(Tabla15[[#This Row],[CARRERA]]),Tabla15[[#This Row],[CARRERA]],Tabla15[[#This Row],[STATUS_01]])</f>
        <v>#REF!</v>
      </c>
      <c r="L893" s="78">
        <f>_xlfn.XLOOKUP(Tabla15[[#This Row],[CODIGO]],Tabla20[CODIGO],Tabla20[sbruto])</f>
        <v>10000</v>
      </c>
      <c r="M893" s="82">
        <f>_xlfn.XLOOKUP(Tabla15[[#This Row],[CODIGO]],Tabla20[CODIGO],Tabla20[Otros Descuentos])</f>
        <v>2552.4499999999998</v>
      </c>
      <c r="N893" s="78">
        <f>_xlfn.XLOOKUP(Tabla15[[#This Row],[CODIGO]],Tabla20[CODIGO],Tabla20[sneto])</f>
        <v>6856.55</v>
      </c>
      <c r="O893" s="78" t="str">
        <f>_xlfn.XLOOKUP(Tabla15[[#This Row],[CODIGO]],Tabla20[CODIGO],Tabla20[PERIODO])</f>
        <v>08-2023</v>
      </c>
      <c r="P893" s="41">
        <f>Tabla15[[#This Row],[sbruto]]-SUM(Tabla15[[#This Row],[ISR]:[AFP]])-Tabla15[[#This Row],[SNETO]]</f>
        <v>591</v>
      </c>
      <c r="Q893" s="41">
        <f>_xlfn.XLOOKUP(Tabla15[[#This Row],[CODIGO]],Tabla20[CODIGO],Tabla20[ADP])</f>
        <v>0</v>
      </c>
      <c r="R893" s="61" t="str">
        <f>_xlfn.XLOOKUP(Tabla15[[#This Row],[cedula]],EMPXSEXO[NODOC],EMPXSEXO[GENERO])</f>
        <v>M</v>
      </c>
      <c r="S893" s="61" t="e">
        <f>_xlfn.XLOOKUP(Tabla15[[#This Row],[nomdepto2]],Tabla21[LUGAR],Tabla21[CODLUGAR])</f>
        <v>#REF!</v>
      </c>
      <c r="T893">
        <v>684</v>
      </c>
    </row>
    <row r="894" spans="1:20">
      <c r="A894" s="61" t="s">
        <v>2463</v>
      </c>
      <c r="B894" s="61" t="s">
        <v>2132</v>
      </c>
      <c r="C894" s="61" t="s">
        <v>2497</v>
      </c>
      <c r="D894" s="61" t="str">
        <f>Tabla15[[#This Row],[cedula]]&amp;Tabla15[[#This Row],[prog]]&amp;LEFT(Tabla15[[#This Row],[TIPO]],3)</f>
        <v>0310004372213FIJ</v>
      </c>
      <c r="E894" s="61" t="e">
        <f>_xlfn.XLOOKUP(Tabla15[[#This Row],[CODIGO]],#REF!,#REF!,_xlfn.XLOOKUP(Tabla15[[#This Row],[CODIGO]],Tabla20[CODIGO],Tabla20[nombre],"BUSCAR"))</f>
        <v>#REF!</v>
      </c>
      <c r="F894" s="61" t="e">
        <f>_xlfn.XLOOKUP(Tabla15[[#This Row],[CODIGO]],#REF!,#REF!,_xlfn.XLOOKUP(Tabla15[[#This Row],[CODIGO]],Tabla20[CODIGO],Tabla20[cargo],"BUSCAR"))</f>
        <v>#REF!</v>
      </c>
      <c r="G894" s="110" t="e">
        <f>_xlfn.XLOOKUP(Tabla15[[#This Row],[cedula]],#REF!,#REF!,"X")</f>
        <v>#REF!</v>
      </c>
      <c r="H894" s="61" t="str">
        <f>_xlfn.XLOOKUP(Tabla15[[#This Row],[ctapresup]],TBLTIPO[cta],TBLTIPO[Tipo Empleado])</f>
        <v>FIJO</v>
      </c>
      <c r="I894" s="92">
        <f>_xlfn.XLOOKUP(Tabla15[[#This Row],[cedula]],TCARRERA[CEDULA],TCARRERA[CATEGORIA DEL SERVIDOR],0)</f>
        <v>0</v>
      </c>
      <c r="J8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94" s="61" t="e">
        <f>IF(ISTEXT(Tabla15[[#This Row],[CARRERA]]),Tabla15[[#This Row],[CARRERA]],Tabla15[[#This Row],[STATUS_01]])</f>
        <v>#REF!</v>
      </c>
      <c r="L894" s="78">
        <f>_xlfn.XLOOKUP(Tabla15[[#This Row],[CODIGO]],Tabla20[CODIGO],Tabla20[sbruto])</f>
        <v>10000</v>
      </c>
      <c r="M894" s="82">
        <f>_xlfn.XLOOKUP(Tabla15[[#This Row],[CODIGO]],Tabla20[CODIGO],Tabla20[Otros Descuentos])</f>
        <v>375</v>
      </c>
      <c r="N894" s="78">
        <f>_xlfn.XLOOKUP(Tabla15[[#This Row],[CODIGO]],Tabla20[CODIGO],Tabla20[sneto])</f>
        <v>9034</v>
      </c>
      <c r="O894" s="78" t="str">
        <f>_xlfn.XLOOKUP(Tabla15[[#This Row],[CODIGO]],Tabla20[CODIGO],Tabla20[PERIODO])</f>
        <v>08-2023</v>
      </c>
      <c r="P894" s="41">
        <f>Tabla15[[#This Row],[sbruto]]-SUM(Tabla15[[#This Row],[ISR]:[AFP]])-Tabla15[[#This Row],[SNETO]]</f>
        <v>591</v>
      </c>
      <c r="Q894" s="41">
        <f>_xlfn.XLOOKUP(Tabla15[[#This Row],[CODIGO]],Tabla20[CODIGO],Tabla20[ADP])</f>
        <v>0</v>
      </c>
      <c r="R894" s="61" t="str">
        <f>_xlfn.XLOOKUP(Tabla15[[#This Row],[cedula]],EMPXSEXO[NODOC],EMPXSEXO[GENERO])</f>
        <v>M</v>
      </c>
      <c r="S894" s="61" t="e">
        <f>_xlfn.XLOOKUP(Tabla15[[#This Row],[nomdepto2]],Tabla21[LUGAR],Tabla21[CODLUGAR])</f>
        <v>#REF!</v>
      </c>
      <c r="T894">
        <v>696</v>
      </c>
    </row>
    <row r="895" spans="1:20">
      <c r="A895" s="61" t="s">
        <v>2463</v>
      </c>
      <c r="B895" s="61" t="s">
        <v>2133</v>
      </c>
      <c r="C895" s="61" t="s">
        <v>2497</v>
      </c>
      <c r="D895" s="61" t="str">
        <f>Tabla15[[#This Row],[cedula]]&amp;Tabla15[[#This Row],[prog]]&amp;LEFT(Tabla15[[#This Row],[TIPO]],3)</f>
        <v>0470004239513FIJ</v>
      </c>
      <c r="E895" s="61" t="e">
        <f>_xlfn.XLOOKUP(Tabla15[[#This Row],[CODIGO]],#REF!,#REF!,_xlfn.XLOOKUP(Tabla15[[#This Row],[CODIGO]],Tabla20[CODIGO],Tabla20[nombre],"BUSCAR"))</f>
        <v>#REF!</v>
      </c>
      <c r="F895" s="61" t="e">
        <f>_xlfn.XLOOKUP(Tabla15[[#This Row],[CODIGO]],#REF!,#REF!,_xlfn.XLOOKUP(Tabla15[[#This Row],[CODIGO]],Tabla20[CODIGO],Tabla20[cargo],"BUSCAR"))</f>
        <v>#REF!</v>
      </c>
      <c r="G895" s="110" t="e">
        <f>_xlfn.XLOOKUP(Tabla15[[#This Row],[cedula]],#REF!,#REF!,"X")</f>
        <v>#REF!</v>
      </c>
      <c r="H895" s="61" t="str">
        <f>_xlfn.XLOOKUP(Tabla15[[#This Row],[ctapresup]],TBLTIPO[cta],TBLTIPO[Tipo Empleado])</f>
        <v>FIJO</v>
      </c>
      <c r="I895" s="92">
        <f>_xlfn.XLOOKUP(Tabla15[[#This Row],[cedula]],TCARRERA[CEDULA],TCARRERA[CATEGORIA DEL SERVIDOR],0)</f>
        <v>0</v>
      </c>
      <c r="J8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95" s="61" t="e">
        <f>IF(ISTEXT(Tabla15[[#This Row],[CARRERA]]),Tabla15[[#This Row],[CARRERA]],Tabla15[[#This Row],[STATUS_01]])</f>
        <v>#REF!</v>
      </c>
      <c r="L895" s="78">
        <f>_xlfn.XLOOKUP(Tabla15[[#This Row],[CODIGO]],Tabla20[CODIGO],Tabla20[sbruto])</f>
        <v>10000</v>
      </c>
      <c r="M895" s="82">
        <f>_xlfn.XLOOKUP(Tabla15[[#This Row],[CODIGO]],Tabla20[CODIGO],Tabla20[Otros Descuentos])</f>
        <v>325</v>
      </c>
      <c r="N895" s="78">
        <f>_xlfn.XLOOKUP(Tabla15[[#This Row],[CODIGO]],Tabla20[CODIGO],Tabla20[sneto])</f>
        <v>9084</v>
      </c>
      <c r="O895" s="78" t="str">
        <f>_xlfn.XLOOKUP(Tabla15[[#This Row],[CODIGO]],Tabla20[CODIGO],Tabla20[PERIODO])</f>
        <v>08-2023</v>
      </c>
      <c r="P895" s="41">
        <f>Tabla15[[#This Row],[sbruto]]-SUM(Tabla15[[#This Row],[ISR]:[AFP]])-Tabla15[[#This Row],[SNETO]]</f>
        <v>591</v>
      </c>
      <c r="Q895" s="41">
        <f>_xlfn.XLOOKUP(Tabla15[[#This Row],[CODIGO]],Tabla20[CODIGO],Tabla20[ADP])</f>
        <v>0</v>
      </c>
      <c r="R895" s="61" t="str">
        <f>_xlfn.XLOOKUP(Tabla15[[#This Row],[cedula]],EMPXSEXO[NODOC],EMPXSEXO[GENERO])</f>
        <v>M</v>
      </c>
      <c r="S895" s="61" t="e">
        <f>_xlfn.XLOOKUP(Tabla15[[#This Row],[nomdepto2]],Tabla21[LUGAR],Tabla21[CODLUGAR])</f>
        <v>#REF!</v>
      </c>
      <c r="T895">
        <v>697</v>
      </c>
    </row>
    <row r="896" spans="1:20">
      <c r="A896" s="61" t="s">
        <v>2463</v>
      </c>
      <c r="B896" s="61" t="s">
        <v>2134</v>
      </c>
      <c r="C896" s="61" t="s">
        <v>2497</v>
      </c>
      <c r="D896" s="61" t="str">
        <f>Tabla15[[#This Row],[cedula]]&amp;Tabla15[[#This Row],[prog]]&amp;LEFT(Tabla15[[#This Row],[TIPO]],3)</f>
        <v>0310071961013FIJ</v>
      </c>
      <c r="E896" s="61" t="e">
        <f>_xlfn.XLOOKUP(Tabla15[[#This Row],[CODIGO]],#REF!,#REF!,_xlfn.XLOOKUP(Tabla15[[#This Row],[CODIGO]],Tabla20[CODIGO],Tabla20[nombre],"BUSCAR"))</f>
        <v>#REF!</v>
      </c>
      <c r="F896" s="61" t="e">
        <f>_xlfn.XLOOKUP(Tabla15[[#This Row],[CODIGO]],#REF!,#REF!,_xlfn.XLOOKUP(Tabla15[[#This Row],[CODIGO]],Tabla20[CODIGO],Tabla20[cargo],"BUSCAR"))</f>
        <v>#REF!</v>
      </c>
      <c r="G896" s="110" t="e">
        <f>_xlfn.XLOOKUP(Tabla15[[#This Row],[cedula]],#REF!,#REF!,"X")</f>
        <v>#REF!</v>
      </c>
      <c r="H896" s="61" t="str">
        <f>_xlfn.XLOOKUP(Tabla15[[#This Row],[ctapresup]],TBLTIPO[cta],TBLTIPO[Tipo Empleado])</f>
        <v>FIJO</v>
      </c>
      <c r="I896" s="92">
        <f>_xlfn.XLOOKUP(Tabla15[[#This Row],[cedula]],TCARRERA[CEDULA],TCARRERA[CATEGORIA DEL SERVIDOR],0)</f>
        <v>0</v>
      </c>
      <c r="J8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96" s="61" t="e">
        <f>IF(ISTEXT(Tabla15[[#This Row],[CARRERA]]),Tabla15[[#This Row],[CARRERA]],Tabla15[[#This Row],[STATUS_01]])</f>
        <v>#REF!</v>
      </c>
      <c r="L896" s="78">
        <f>_xlfn.XLOOKUP(Tabla15[[#This Row],[CODIGO]],Tabla20[CODIGO],Tabla20[sbruto])</f>
        <v>10000</v>
      </c>
      <c r="M896" s="82">
        <f>_xlfn.XLOOKUP(Tabla15[[#This Row],[CODIGO]],Tabla20[CODIGO],Tabla20[Otros Descuentos])</f>
        <v>25</v>
      </c>
      <c r="N896" s="78">
        <f>_xlfn.XLOOKUP(Tabla15[[#This Row],[CODIGO]],Tabla20[CODIGO],Tabla20[sneto])</f>
        <v>9384</v>
      </c>
      <c r="O896" s="78" t="str">
        <f>_xlfn.XLOOKUP(Tabla15[[#This Row],[CODIGO]],Tabla20[CODIGO],Tabla20[PERIODO])</f>
        <v>08-2023</v>
      </c>
      <c r="P896" s="41">
        <f>Tabla15[[#This Row],[sbruto]]-SUM(Tabla15[[#This Row],[ISR]:[AFP]])-Tabla15[[#This Row],[SNETO]]</f>
        <v>591</v>
      </c>
      <c r="Q896" s="41">
        <f>_xlfn.XLOOKUP(Tabla15[[#This Row],[CODIGO]],Tabla20[CODIGO],Tabla20[ADP])</f>
        <v>0</v>
      </c>
      <c r="R896" s="61" t="str">
        <f>_xlfn.XLOOKUP(Tabla15[[#This Row],[cedula]],EMPXSEXO[NODOC],EMPXSEXO[GENERO])</f>
        <v>M</v>
      </c>
      <c r="S896" s="61" t="e">
        <f>_xlfn.XLOOKUP(Tabla15[[#This Row],[nomdepto2]],Tabla21[LUGAR],Tabla21[CODLUGAR])</f>
        <v>#REF!</v>
      </c>
      <c r="T896">
        <v>699</v>
      </c>
    </row>
    <row r="897" spans="1:20">
      <c r="A897" s="61" t="s">
        <v>2463</v>
      </c>
      <c r="B897" s="61" t="s">
        <v>2142</v>
      </c>
      <c r="C897" s="61" t="s">
        <v>2497</v>
      </c>
      <c r="D897" s="61" t="str">
        <f>Tabla15[[#This Row],[cedula]]&amp;Tabla15[[#This Row],[prog]]&amp;LEFT(Tabla15[[#This Row],[TIPO]],3)</f>
        <v>0310193955513FIJ</v>
      </c>
      <c r="E897" s="61" t="e">
        <f>_xlfn.XLOOKUP(Tabla15[[#This Row],[CODIGO]],#REF!,#REF!,_xlfn.XLOOKUP(Tabla15[[#This Row],[CODIGO]],Tabla20[CODIGO],Tabla20[nombre],"BUSCAR"))</f>
        <v>#REF!</v>
      </c>
      <c r="F897" s="61" t="e">
        <f>_xlfn.XLOOKUP(Tabla15[[#This Row],[CODIGO]],#REF!,#REF!,_xlfn.XLOOKUP(Tabla15[[#This Row],[CODIGO]],Tabla20[CODIGO],Tabla20[cargo],"BUSCAR"))</f>
        <v>#REF!</v>
      </c>
      <c r="G897" s="110" t="e">
        <f>_xlfn.XLOOKUP(Tabla15[[#This Row],[cedula]],#REF!,#REF!,"X")</f>
        <v>#REF!</v>
      </c>
      <c r="H897" s="61" t="str">
        <f>_xlfn.XLOOKUP(Tabla15[[#This Row],[ctapresup]],TBLTIPO[cta],TBLTIPO[Tipo Empleado])</f>
        <v>FIJO</v>
      </c>
      <c r="I897" s="92">
        <f>_xlfn.XLOOKUP(Tabla15[[#This Row],[cedula]],TCARRERA[CEDULA],TCARRERA[CATEGORIA DEL SERVIDOR],0)</f>
        <v>0</v>
      </c>
      <c r="J8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97" s="61" t="e">
        <f>IF(ISTEXT(Tabla15[[#This Row],[CARRERA]]),Tabla15[[#This Row],[CARRERA]],Tabla15[[#This Row],[STATUS_01]])</f>
        <v>#REF!</v>
      </c>
      <c r="L897" s="78">
        <f>_xlfn.XLOOKUP(Tabla15[[#This Row],[CODIGO]],Tabla20[CODIGO],Tabla20[sbruto])</f>
        <v>10000</v>
      </c>
      <c r="M897" s="82">
        <f>_xlfn.XLOOKUP(Tabla15[[#This Row],[CODIGO]],Tabla20[CODIGO],Tabla20[Otros Descuentos])</f>
        <v>375</v>
      </c>
      <c r="N897" s="78">
        <f>_xlfn.XLOOKUP(Tabla15[[#This Row],[CODIGO]],Tabla20[CODIGO],Tabla20[sneto])</f>
        <v>9034</v>
      </c>
      <c r="O897" s="78" t="str">
        <f>_xlfn.XLOOKUP(Tabla15[[#This Row],[CODIGO]],Tabla20[CODIGO],Tabla20[PERIODO])</f>
        <v>08-2023</v>
      </c>
      <c r="P897" s="41">
        <f>Tabla15[[#This Row],[sbruto]]-SUM(Tabla15[[#This Row],[ISR]:[AFP]])-Tabla15[[#This Row],[SNETO]]</f>
        <v>591</v>
      </c>
      <c r="Q897" s="41">
        <f>_xlfn.XLOOKUP(Tabla15[[#This Row],[CODIGO]],Tabla20[CODIGO],Tabla20[ADP])</f>
        <v>0</v>
      </c>
      <c r="R897" s="61" t="str">
        <f>_xlfn.XLOOKUP(Tabla15[[#This Row],[cedula]],EMPXSEXO[NODOC],EMPXSEXO[GENERO])</f>
        <v>M</v>
      </c>
      <c r="S897" s="61" t="e">
        <f>_xlfn.XLOOKUP(Tabla15[[#This Row],[nomdepto2]],Tabla21[LUGAR],Tabla21[CODLUGAR])</f>
        <v>#REF!</v>
      </c>
      <c r="T897">
        <v>711</v>
      </c>
    </row>
    <row r="898" spans="1:20">
      <c r="A898" s="61" t="s">
        <v>2463</v>
      </c>
      <c r="B898" s="61" t="s">
        <v>2159</v>
      </c>
      <c r="C898" s="61" t="s">
        <v>2497</v>
      </c>
      <c r="D898" s="61" t="str">
        <f>Tabla15[[#This Row],[cedula]]&amp;Tabla15[[#This Row],[prog]]&amp;LEFT(Tabla15[[#This Row],[TIPO]],3)</f>
        <v>0310034362713FIJ</v>
      </c>
      <c r="E898" s="61" t="e">
        <f>_xlfn.XLOOKUP(Tabla15[[#This Row],[CODIGO]],#REF!,#REF!,_xlfn.XLOOKUP(Tabla15[[#This Row],[CODIGO]],Tabla20[CODIGO],Tabla20[nombre],"BUSCAR"))</f>
        <v>#REF!</v>
      </c>
      <c r="F898" s="61" t="e">
        <f>_xlfn.XLOOKUP(Tabla15[[#This Row],[CODIGO]],#REF!,#REF!,_xlfn.XLOOKUP(Tabla15[[#This Row],[CODIGO]],Tabla20[CODIGO],Tabla20[cargo],"BUSCAR"))</f>
        <v>#REF!</v>
      </c>
      <c r="G898" s="110" t="e">
        <f>_xlfn.XLOOKUP(Tabla15[[#This Row],[cedula]],#REF!,#REF!,"X")</f>
        <v>#REF!</v>
      </c>
      <c r="H898" s="61" t="str">
        <f>_xlfn.XLOOKUP(Tabla15[[#This Row],[ctapresup]],TBLTIPO[cta],TBLTIPO[Tipo Empleado])</f>
        <v>FIJO</v>
      </c>
      <c r="I898" s="92">
        <f>_xlfn.XLOOKUP(Tabla15[[#This Row],[cedula]],TCARRERA[CEDULA],TCARRERA[CATEGORIA DEL SERVIDOR],0)</f>
        <v>0</v>
      </c>
      <c r="J8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98" s="61" t="e">
        <f>IF(ISTEXT(Tabla15[[#This Row],[CARRERA]]),Tabla15[[#This Row],[CARRERA]],Tabla15[[#This Row],[STATUS_01]])</f>
        <v>#REF!</v>
      </c>
      <c r="L898" s="78">
        <f>_xlfn.XLOOKUP(Tabla15[[#This Row],[CODIGO]],Tabla20[CODIGO],Tabla20[sbruto])</f>
        <v>10000</v>
      </c>
      <c r="M898" s="81">
        <f>_xlfn.XLOOKUP(Tabla15[[#This Row],[CODIGO]],Tabla20[CODIGO],Tabla20[Otros Descuentos])</f>
        <v>575</v>
      </c>
      <c r="N898" s="81">
        <f>_xlfn.XLOOKUP(Tabla15[[#This Row],[CODIGO]],Tabla20[CODIGO],Tabla20[sneto])</f>
        <v>8834</v>
      </c>
      <c r="O898" s="81" t="str">
        <f>_xlfn.XLOOKUP(Tabla15[[#This Row],[CODIGO]],Tabla20[CODIGO],Tabla20[PERIODO])</f>
        <v>08-2023</v>
      </c>
      <c r="P898" s="41">
        <f>Tabla15[[#This Row],[sbruto]]-SUM(Tabla15[[#This Row],[ISR]:[AFP]])-Tabla15[[#This Row],[SNETO]]</f>
        <v>591</v>
      </c>
      <c r="Q898" s="41">
        <f>_xlfn.XLOOKUP(Tabla15[[#This Row],[CODIGO]],Tabla20[CODIGO],Tabla20[ADP])</f>
        <v>0</v>
      </c>
      <c r="R898" s="61" t="str">
        <f>_xlfn.XLOOKUP(Tabla15[[#This Row],[cedula]],EMPXSEXO[NODOC],EMPXSEXO[GENERO])</f>
        <v>M</v>
      </c>
      <c r="S898" s="61" t="e">
        <f>_xlfn.XLOOKUP(Tabla15[[#This Row],[nomdepto2]],Tabla21[LUGAR],Tabla21[CODLUGAR])</f>
        <v>#REF!</v>
      </c>
      <c r="T898">
        <v>751</v>
      </c>
    </row>
    <row r="899" spans="1:20">
      <c r="A899" s="61" t="s">
        <v>2463</v>
      </c>
      <c r="B899" s="61" t="s">
        <v>1316</v>
      </c>
      <c r="C899" s="61" t="s">
        <v>2497</v>
      </c>
      <c r="D899" s="61" t="str">
        <f>Tabla15[[#This Row],[cedula]]&amp;Tabla15[[#This Row],[prog]]&amp;LEFT(Tabla15[[#This Row],[TIPO]],3)</f>
        <v>0310299011013FIJ</v>
      </c>
      <c r="E899" s="61" t="e">
        <f>_xlfn.XLOOKUP(Tabla15[[#This Row],[CODIGO]],#REF!,#REF!,_xlfn.XLOOKUP(Tabla15[[#This Row],[CODIGO]],Tabla20[CODIGO],Tabla20[nombre],"BUSCAR"))</f>
        <v>#REF!</v>
      </c>
      <c r="F899" s="61" t="e">
        <f>_xlfn.XLOOKUP(Tabla15[[#This Row],[CODIGO]],#REF!,#REF!,_xlfn.XLOOKUP(Tabla15[[#This Row],[CODIGO]],Tabla20[CODIGO],Tabla20[cargo],"BUSCAR"))</f>
        <v>#REF!</v>
      </c>
      <c r="G899" s="110" t="e">
        <f>_xlfn.XLOOKUP(Tabla15[[#This Row],[cedula]],#REF!,#REF!,"X")</f>
        <v>#REF!</v>
      </c>
      <c r="H899" s="61" t="str">
        <f>_xlfn.XLOOKUP(Tabla15[[#This Row],[ctapresup]],TBLTIPO[cta],TBLTIPO[Tipo Empleado])</f>
        <v>FIJO</v>
      </c>
      <c r="I899" s="92" t="str">
        <f>_xlfn.XLOOKUP(Tabla15[[#This Row],[cedula]],TCARRERA[CEDULA],TCARRERA[CATEGORIA DEL SERVIDOR],0)</f>
        <v>CARRERA ADMINISTRATIVA</v>
      </c>
      <c r="J8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899" s="61" t="str">
        <f>IF(ISTEXT(Tabla15[[#This Row],[CARRERA]]),Tabla15[[#This Row],[CARRERA]],Tabla15[[#This Row],[STATUS_01]])</f>
        <v>CARRERA ADMINISTRATIVA</v>
      </c>
      <c r="L899" s="78">
        <f>_xlfn.XLOOKUP(Tabla15[[#This Row],[CODIGO]],Tabla20[CODIGO],Tabla20[sbruto])</f>
        <v>10000</v>
      </c>
      <c r="M899" s="82">
        <f>_xlfn.XLOOKUP(Tabla15[[#This Row],[CODIGO]],Tabla20[CODIGO],Tabla20[Otros Descuentos])</f>
        <v>1952.45</v>
      </c>
      <c r="N899" s="78">
        <f>_xlfn.XLOOKUP(Tabla15[[#This Row],[CODIGO]],Tabla20[CODIGO],Tabla20[sneto])</f>
        <v>7456.55</v>
      </c>
      <c r="O899" s="78" t="str">
        <f>_xlfn.XLOOKUP(Tabla15[[#This Row],[CODIGO]],Tabla20[CODIGO],Tabla20[PERIODO])</f>
        <v>08-2023</v>
      </c>
      <c r="P899" s="41">
        <f>Tabla15[[#This Row],[sbruto]]-SUM(Tabla15[[#This Row],[ISR]:[AFP]])-Tabla15[[#This Row],[SNETO]]</f>
        <v>591</v>
      </c>
      <c r="Q899" s="41">
        <f>_xlfn.XLOOKUP(Tabla15[[#This Row],[CODIGO]],Tabla20[CODIGO],Tabla20[ADP])</f>
        <v>0</v>
      </c>
      <c r="R899" s="61" t="str">
        <f>_xlfn.XLOOKUP(Tabla15[[#This Row],[cedula]],EMPXSEXO[NODOC],EMPXSEXO[GENERO])</f>
        <v>F</v>
      </c>
      <c r="S899" s="61" t="e">
        <f>_xlfn.XLOOKUP(Tabla15[[#This Row],[nomdepto2]],Tabla21[LUGAR],Tabla21[CODLUGAR])</f>
        <v>#REF!</v>
      </c>
      <c r="T899">
        <v>762</v>
      </c>
    </row>
    <row r="900" spans="1:20">
      <c r="A900" s="61" t="s">
        <v>2463</v>
      </c>
      <c r="B900" s="61" t="s">
        <v>1319</v>
      </c>
      <c r="C900" s="61" t="s">
        <v>2497</v>
      </c>
      <c r="D900" s="61" t="str">
        <f>Tabla15[[#This Row],[cedula]]&amp;Tabla15[[#This Row],[prog]]&amp;LEFT(Tabla15[[#This Row],[TIPO]],3)</f>
        <v>0310022102113FIJ</v>
      </c>
      <c r="E900" s="61" t="e">
        <f>_xlfn.XLOOKUP(Tabla15[[#This Row],[CODIGO]],#REF!,#REF!,_xlfn.XLOOKUP(Tabla15[[#This Row],[CODIGO]],Tabla20[CODIGO],Tabla20[nombre],"BUSCAR"))</f>
        <v>#REF!</v>
      </c>
      <c r="F900" s="61" t="e">
        <f>_xlfn.XLOOKUP(Tabla15[[#This Row],[CODIGO]],#REF!,#REF!,_xlfn.XLOOKUP(Tabla15[[#This Row],[CODIGO]],Tabla20[CODIGO],Tabla20[cargo],"BUSCAR"))</f>
        <v>#REF!</v>
      </c>
      <c r="G900" s="110" t="e">
        <f>_xlfn.XLOOKUP(Tabla15[[#This Row],[cedula]],#REF!,#REF!,"X")</f>
        <v>#REF!</v>
      </c>
      <c r="H900" s="61" t="str">
        <f>_xlfn.XLOOKUP(Tabla15[[#This Row],[ctapresup]],TBLTIPO[cta],TBLTIPO[Tipo Empleado])</f>
        <v>FIJO</v>
      </c>
      <c r="I900" s="92" t="str">
        <f>_xlfn.XLOOKUP(Tabla15[[#This Row],[cedula]],TCARRERA[CEDULA],TCARRERA[CATEGORIA DEL SERVIDOR],0)</f>
        <v>CARRERA ADMINISTRATIVA</v>
      </c>
      <c r="J90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00" s="61" t="str">
        <f>IF(ISTEXT(Tabla15[[#This Row],[CARRERA]]),Tabla15[[#This Row],[CARRERA]],Tabla15[[#This Row],[STATUS_01]])</f>
        <v>CARRERA ADMINISTRATIVA</v>
      </c>
      <c r="L900" s="78">
        <f>_xlfn.XLOOKUP(Tabla15[[#This Row],[CODIGO]],Tabla20[CODIGO],Tabla20[sbruto])</f>
        <v>10000</v>
      </c>
      <c r="M900" s="81">
        <f>_xlfn.XLOOKUP(Tabla15[[#This Row],[CODIGO]],Tabla20[CODIGO],Tabla20[Otros Descuentos])</f>
        <v>75</v>
      </c>
      <c r="N900" s="81">
        <f>_xlfn.XLOOKUP(Tabla15[[#This Row],[CODIGO]],Tabla20[CODIGO],Tabla20[sneto])</f>
        <v>9334</v>
      </c>
      <c r="O900" s="81" t="str">
        <f>_xlfn.XLOOKUP(Tabla15[[#This Row],[CODIGO]],Tabla20[CODIGO],Tabla20[PERIODO])</f>
        <v>08-2023</v>
      </c>
      <c r="P900" s="41">
        <f>Tabla15[[#This Row],[sbruto]]-SUM(Tabla15[[#This Row],[ISR]:[AFP]])-Tabla15[[#This Row],[SNETO]]</f>
        <v>591</v>
      </c>
      <c r="Q900" s="41">
        <f>_xlfn.XLOOKUP(Tabla15[[#This Row],[CODIGO]],Tabla20[CODIGO],Tabla20[ADP])</f>
        <v>0</v>
      </c>
      <c r="R900" s="61" t="str">
        <f>_xlfn.XLOOKUP(Tabla15[[#This Row],[cedula]],EMPXSEXO[NODOC],EMPXSEXO[GENERO])</f>
        <v>F</v>
      </c>
      <c r="S900" s="61" t="e">
        <f>_xlfn.XLOOKUP(Tabla15[[#This Row],[nomdepto2]],Tabla21[LUGAR],Tabla21[CODLUGAR])</f>
        <v>#REF!</v>
      </c>
      <c r="T900">
        <v>767</v>
      </c>
    </row>
    <row r="901" spans="1:20">
      <c r="A901" s="61" t="s">
        <v>2463</v>
      </c>
      <c r="B901" s="61" t="s">
        <v>2173</v>
      </c>
      <c r="C901" s="61" t="s">
        <v>2497</v>
      </c>
      <c r="D901" s="61" t="str">
        <f>Tabla15[[#This Row],[cedula]]&amp;Tabla15[[#This Row],[prog]]&amp;LEFT(Tabla15[[#This Row],[TIPO]],3)</f>
        <v>0310117925113FIJ</v>
      </c>
      <c r="E901" s="61" t="e">
        <f>_xlfn.XLOOKUP(Tabla15[[#This Row],[CODIGO]],#REF!,#REF!,_xlfn.XLOOKUP(Tabla15[[#This Row],[CODIGO]],Tabla20[CODIGO],Tabla20[nombre],"BUSCAR"))</f>
        <v>#REF!</v>
      </c>
      <c r="F901" s="61" t="e">
        <f>_xlfn.XLOOKUP(Tabla15[[#This Row],[CODIGO]],#REF!,#REF!,_xlfn.XLOOKUP(Tabla15[[#This Row],[CODIGO]],Tabla20[CODIGO],Tabla20[cargo],"BUSCAR"))</f>
        <v>#REF!</v>
      </c>
      <c r="G901" s="110" t="e">
        <f>_xlfn.XLOOKUP(Tabla15[[#This Row],[cedula]],#REF!,#REF!,"X")</f>
        <v>#REF!</v>
      </c>
      <c r="H901" s="61" t="str">
        <f>_xlfn.XLOOKUP(Tabla15[[#This Row],[ctapresup]],TBLTIPO[cta],TBLTIPO[Tipo Empleado])</f>
        <v>FIJO</v>
      </c>
      <c r="I901" s="92">
        <f>_xlfn.XLOOKUP(Tabla15[[#This Row],[cedula]],TCARRERA[CEDULA],TCARRERA[CATEGORIA DEL SERVIDOR],0)</f>
        <v>0</v>
      </c>
      <c r="J9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01" s="61" t="e">
        <f>IF(ISTEXT(Tabla15[[#This Row],[CARRERA]]),Tabla15[[#This Row],[CARRERA]],Tabla15[[#This Row],[STATUS_01]])</f>
        <v>#REF!</v>
      </c>
      <c r="L901" s="78">
        <f>_xlfn.XLOOKUP(Tabla15[[#This Row],[CODIGO]],Tabla20[CODIGO],Tabla20[sbruto])</f>
        <v>10000</v>
      </c>
      <c r="M901" s="82">
        <f>_xlfn.XLOOKUP(Tabla15[[#This Row],[CODIGO]],Tabla20[CODIGO],Tabla20[Otros Descuentos])</f>
        <v>2552.4499999999998</v>
      </c>
      <c r="N901" s="81">
        <f>_xlfn.XLOOKUP(Tabla15[[#This Row],[CODIGO]],Tabla20[CODIGO],Tabla20[sneto])</f>
        <v>6856.55</v>
      </c>
      <c r="O901" s="81" t="str">
        <f>_xlfn.XLOOKUP(Tabla15[[#This Row],[CODIGO]],Tabla20[CODIGO],Tabla20[PERIODO])</f>
        <v>08-2023</v>
      </c>
      <c r="P901" s="41">
        <f>Tabla15[[#This Row],[sbruto]]-SUM(Tabla15[[#This Row],[ISR]:[AFP]])-Tabla15[[#This Row],[SNETO]]</f>
        <v>591</v>
      </c>
      <c r="Q901" s="41">
        <f>_xlfn.XLOOKUP(Tabla15[[#This Row],[CODIGO]],Tabla20[CODIGO],Tabla20[ADP])</f>
        <v>0</v>
      </c>
      <c r="R901" s="61" t="str">
        <f>_xlfn.XLOOKUP(Tabla15[[#This Row],[cedula]],EMPXSEXO[NODOC],EMPXSEXO[GENERO])</f>
        <v>M</v>
      </c>
      <c r="S901" s="61" t="e">
        <f>_xlfn.XLOOKUP(Tabla15[[#This Row],[nomdepto2]],Tabla21[LUGAR],Tabla21[CODLUGAR])</f>
        <v>#REF!</v>
      </c>
      <c r="T901">
        <v>777</v>
      </c>
    </row>
    <row r="902" spans="1:20">
      <c r="A902" s="61" t="s">
        <v>2463</v>
      </c>
      <c r="B902" s="61" t="s">
        <v>2199</v>
      </c>
      <c r="C902" s="61" t="s">
        <v>2497</v>
      </c>
      <c r="D902" s="61" t="str">
        <f>Tabla15[[#This Row],[cedula]]&amp;Tabla15[[#This Row],[prog]]&amp;LEFT(Tabla15[[#This Row],[TIPO]],3)</f>
        <v>0310326868013FIJ</v>
      </c>
      <c r="E902" s="61" t="e">
        <f>_xlfn.XLOOKUP(Tabla15[[#This Row],[CODIGO]],#REF!,#REF!,_xlfn.XLOOKUP(Tabla15[[#This Row],[CODIGO]],Tabla20[CODIGO],Tabla20[nombre],"BUSCAR"))</f>
        <v>#REF!</v>
      </c>
      <c r="F902" s="61" t="e">
        <f>_xlfn.XLOOKUP(Tabla15[[#This Row],[CODIGO]],#REF!,#REF!,_xlfn.XLOOKUP(Tabla15[[#This Row],[CODIGO]],Tabla20[CODIGO],Tabla20[cargo],"BUSCAR"))</f>
        <v>#REF!</v>
      </c>
      <c r="G902" s="110" t="e">
        <f>_xlfn.XLOOKUP(Tabla15[[#This Row],[cedula]],#REF!,#REF!,"X")</f>
        <v>#REF!</v>
      </c>
      <c r="H902" s="61" t="str">
        <f>_xlfn.XLOOKUP(Tabla15[[#This Row],[ctapresup]],TBLTIPO[cta],TBLTIPO[Tipo Empleado])</f>
        <v>FIJO</v>
      </c>
      <c r="I902" s="92">
        <f>_xlfn.XLOOKUP(Tabla15[[#This Row],[cedula]],TCARRERA[CEDULA],TCARRERA[CATEGORIA DEL SERVIDOR],0)</f>
        <v>0</v>
      </c>
      <c r="J9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02" s="61" t="e">
        <f>IF(ISTEXT(Tabla15[[#This Row],[CARRERA]]),Tabla15[[#This Row],[CARRERA]],Tabla15[[#This Row],[STATUS_01]])</f>
        <v>#REF!</v>
      </c>
      <c r="L902" s="78">
        <f>_xlfn.XLOOKUP(Tabla15[[#This Row],[CODIGO]],Tabla20[CODIGO],Tabla20[sbruto])</f>
        <v>10000</v>
      </c>
      <c r="M902" s="82">
        <f>_xlfn.XLOOKUP(Tabla15[[#This Row],[CODIGO]],Tabla20[CODIGO],Tabla20[Otros Descuentos])</f>
        <v>25</v>
      </c>
      <c r="N902" s="78">
        <f>_xlfn.XLOOKUP(Tabla15[[#This Row],[CODIGO]],Tabla20[CODIGO],Tabla20[sneto])</f>
        <v>9384</v>
      </c>
      <c r="O902" s="78" t="str">
        <f>_xlfn.XLOOKUP(Tabla15[[#This Row],[CODIGO]],Tabla20[CODIGO],Tabla20[PERIODO])</f>
        <v>08-2023</v>
      </c>
      <c r="P902" s="41">
        <f>Tabla15[[#This Row],[sbruto]]-SUM(Tabla15[[#This Row],[ISR]:[AFP]])-Tabla15[[#This Row],[SNETO]]</f>
        <v>591</v>
      </c>
      <c r="Q902" s="41">
        <f>_xlfn.XLOOKUP(Tabla15[[#This Row],[CODIGO]],Tabla20[CODIGO],Tabla20[ADP])</f>
        <v>0</v>
      </c>
      <c r="R902" s="61" t="str">
        <f>_xlfn.XLOOKUP(Tabla15[[#This Row],[cedula]],EMPXSEXO[NODOC],EMPXSEXO[GENERO])</f>
        <v>F</v>
      </c>
      <c r="S902" s="61" t="e">
        <f>_xlfn.XLOOKUP(Tabla15[[#This Row],[nomdepto2]],Tabla21[LUGAR],Tabla21[CODLUGAR])</f>
        <v>#REF!</v>
      </c>
      <c r="T902">
        <v>823</v>
      </c>
    </row>
    <row r="903" spans="1:20">
      <c r="A903" s="61" t="s">
        <v>2463</v>
      </c>
      <c r="B903" s="61" t="s">
        <v>2203</v>
      </c>
      <c r="C903" s="61" t="s">
        <v>2497</v>
      </c>
      <c r="D903" s="61" t="str">
        <f>Tabla15[[#This Row],[cedula]]&amp;Tabla15[[#This Row],[prog]]&amp;LEFT(Tabla15[[#This Row],[TIPO]],3)</f>
        <v>0310102581913FIJ</v>
      </c>
      <c r="E903" s="61" t="e">
        <f>_xlfn.XLOOKUP(Tabla15[[#This Row],[CODIGO]],#REF!,#REF!,_xlfn.XLOOKUP(Tabla15[[#This Row],[CODIGO]],Tabla20[CODIGO],Tabla20[nombre],"BUSCAR"))</f>
        <v>#REF!</v>
      </c>
      <c r="F903" s="61" t="e">
        <f>_xlfn.XLOOKUP(Tabla15[[#This Row],[CODIGO]],#REF!,#REF!,_xlfn.XLOOKUP(Tabla15[[#This Row],[CODIGO]],Tabla20[CODIGO],Tabla20[cargo],"BUSCAR"))</f>
        <v>#REF!</v>
      </c>
      <c r="G903" s="110" t="e">
        <f>_xlfn.XLOOKUP(Tabla15[[#This Row],[cedula]],#REF!,#REF!,"X")</f>
        <v>#REF!</v>
      </c>
      <c r="H903" s="61" t="str">
        <f>_xlfn.XLOOKUP(Tabla15[[#This Row],[ctapresup]],TBLTIPO[cta],TBLTIPO[Tipo Empleado])</f>
        <v>FIJO</v>
      </c>
      <c r="I903" s="92">
        <f>_xlfn.XLOOKUP(Tabla15[[#This Row],[cedula]],TCARRERA[CEDULA],TCARRERA[CATEGORIA DEL SERVIDOR],0)</f>
        <v>0</v>
      </c>
      <c r="J9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03" s="61" t="e">
        <f>IF(ISTEXT(Tabla15[[#This Row],[CARRERA]]),Tabla15[[#This Row],[CARRERA]],Tabla15[[#This Row],[STATUS_01]])</f>
        <v>#REF!</v>
      </c>
      <c r="L903" s="78">
        <f>_xlfn.XLOOKUP(Tabla15[[#This Row],[CODIGO]],Tabla20[CODIGO],Tabla20[sbruto])</f>
        <v>10000</v>
      </c>
      <c r="M903" s="82">
        <f>_xlfn.XLOOKUP(Tabla15[[#This Row],[CODIGO]],Tabla20[CODIGO],Tabla20[Otros Descuentos])</f>
        <v>75</v>
      </c>
      <c r="N903" s="78">
        <f>_xlfn.XLOOKUP(Tabla15[[#This Row],[CODIGO]],Tabla20[CODIGO],Tabla20[sneto])</f>
        <v>9334</v>
      </c>
      <c r="O903" s="78" t="str">
        <f>_xlfn.XLOOKUP(Tabla15[[#This Row],[CODIGO]],Tabla20[CODIGO],Tabla20[PERIODO])</f>
        <v>08-2023</v>
      </c>
      <c r="P903" s="41">
        <f>Tabla15[[#This Row],[sbruto]]-SUM(Tabla15[[#This Row],[ISR]:[AFP]])-Tabla15[[#This Row],[SNETO]]</f>
        <v>591</v>
      </c>
      <c r="Q903" s="41">
        <f>_xlfn.XLOOKUP(Tabla15[[#This Row],[CODIGO]],Tabla20[CODIGO],Tabla20[ADP])</f>
        <v>0</v>
      </c>
      <c r="R903" s="61" t="str">
        <f>_xlfn.XLOOKUP(Tabla15[[#This Row],[cedula]],EMPXSEXO[NODOC],EMPXSEXO[GENERO])</f>
        <v>F</v>
      </c>
      <c r="S903" s="61" t="e">
        <f>_xlfn.XLOOKUP(Tabla15[[#This Row],[nomdepto2]],Tabla21[LUGAR],Tabla21[CODLUGAR])</f>
        <v>#REF!</v>
      </c>
      <c r="T903">
        <v>826</v>
      </c>
    </row>
    <row r="904" spans="1:20" hidden="1">
      <c r="A904" s="61" t="s">
        <v>2462</v>
      </c>
      <c r="B904" s="61" t="s">
        <v>2616</v>
      </c>
      <c r="C904" s="61" t="s">
        <v>2493</v>
      </c>
      <c r="D904" s="61" t="str">
        <f>Tabla15[[#This Row],[cedula]]&amp;Tabla15[[#This Row],[prog]]&amp;LEFT(Tabla15[[#This Row],[TIPO]],3)</f>
        <v>0011757831001TEM</v>
      </c>
      <c r="E904" s="61" t="e">
        <f>_xlfn.XLOOKUP(Tabla15[[#This Row],[CODIGO]],#REF!,#REF!,_xlfn.XLOOKUP(Tabla15[[#This Row],[CODIGO]],Tabla20[CODIGO],Tabla20[nombre],"BUSCAR"))</f>
        <v>#REF!</v>
      </c>
      <c r="F904" s="61" t="e">
        <f>_xlfn.XLOOKUP(Tabla15[[#This Row],[CODIGO]],#REF!,#REF!,_xlfn.XLOOKUP(Tabla15[[#This Row],[CODIGO]],Tabla20[CODIGO],Tabla20[cargo],"BUSCAR"))</f>
        <v>#REF!</v>
      </c>
      <c r="G904" s="110" t="e">
        <f>_xlfn.XLOOKUP(Tabla15[[#This Row],[cedula]],#REF!,#REF!,"X")</f>
        <v>#REF!</v>
      </c>
      <c r="H904" s="61" t="str">
        <f>_xlfn.XLOOKUP(Tabla15[[#This Row],[ctapresup]],TBLTIPO[cta],TBLTIPO[Tipo Empleado])</f>
        <v>TEMPORALES</v>
      </c>
      <c r="I904" s="92">
        <f>_xlfn.XLOOKUP(Tabla15[[#This Row],[cedula]],TCARRERA[CEDULA],TCARRERA[CATEGORIA DEL SERVIDOR],0)</f>
        <v>0</v>
      </c>
      <c r="J9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04" s="61" t="e">
        <f>IF(ISTEXT(Tabla15[[#This Row],[CARRERA]]),Tabla15[[#This Row],[CARRERA]],Tabla15[[#This Row],[STATUS_01]])</f>
        <v>#REF!</v>
      </c>
      <c r="L904" s="78">
        <f>_xlfn.XLOOKUP(Tabla15[[#This Row],[CODIGO]],Tabla20[CODIGO],Tabla20[sbruto])</f>
        <v>135000</v>
      </c>
      <c r="M904" s="79">
        <f>_xlfn.XLOOKUP(Tabla15[[#This Row],[CODIGO]],Tabla20[CODIGO],Tabla20[Otros Descuentos])</f>
        <v>1602.45</v>
      </c>
      <c r="N904" s="78">
        <f>_xlfn.XLOOKUP(Tabla15[[#This Row],[CODIGO]],Tabla20[CODIGO],Tabla20[sneto])</f>
        <v>106658.46</v>
      </c>
      <c r="O904" s="78" t="str">
        <f>_xlfn.XLOOKUP(Tabla15[[#This Row],[CODIGO]],Tabla20[CODIGO],Tabla20[PERIODO])</f>
        <v>08-2023</v>
      </c>
      <c r="P904" s="41">
        <f>Tabla15[[#This Row],[sbruto]]-SUM(Tabla15[[#This Row],[ISR]:[AFP]])-Tabla15[[#This Row],[SNETO]]</f>
        <v>26739.089999999997</v>
      </c>
      <c r="Q904" s="41">
        <f>_xlfn.XLOOKUP(Tabla15[[#This Row],[CODIGO]],Tabla20[CODIGO],Tabla20[ADP])</f>
        <v>0</v>
      </c>
      <c r="R904" s="61" t="str">
        <f>_xlfn.XLOOKUP(Tabla15[[#This Row],[cedula]],EMPXSEXO[NODOC],EMPXSEXO[GENERO])</f>
        <v>M</v>
      </c>
      <c r="S904" s="61" t="e">
        <f>_xlfn.XLOOKUP(Tabla15[[#This Row],[nomdepto2]],Tabla21[LUGAR],Tabla21[CODLUGAR])</f>
        <v>#REF!</v>
      </c>
      <c r="T904">
        <v>1046</v>
      </c>
    </row>
    <row r="905" spans="1:20">
      <c r="A905" s="61" t="s">
        <v>2463</v>
      </c>
      <c r="B905" s="61" t="s">
        <v>2196</v>
      </c>
      <c r="C905" s="61" t="s">
        <v>2497</v>
      </c>
      <c r="D905" s="61" t="str">
        <f>Tabla15[[#This Row],[cedula]]&amp;Tabla15[[#This Row],[prog]]&amp;LEFT(Tabla15[[#This Row],[TIPO]],3)</f>
        <v>0011710116213FIJ</v>
      </c>
      <c r="E905" s="61" t="e">
        <f>_xlfn.XLOOKUP(Tabla15[[#This Row],[CODIGO]],#REF!,#REF!,_xlfn.XLOOKUP(Tabla15[[#This Row],[CODIGO]],Tabla20[CODIGO],Tabla20[nombre],"BUSCAR"))</f>
        <v>#REF!</v>
      </c>
      <c r="F905" s="61" t="e">
        <f>_xlfn.XLOOKUP(Tabla15[[#This Row],[CODIGO]],#REF!,#REF!,_xlfn.XLOOKUP(Tabla15[[#This Row],[CODIGO]],Tabla20[CODIGO],Tabla20[cargo],"BUSCAR"))</f>
        <v>#REF!</v>
      </c>
      <c r="G905" s="110" t="e">
        <f>_xlfn.XLOOKUP(Tabla15[[#This Row],[cedula]],#REF!,#REF!,"X")</f>
        <v>#REF!</v>
      </c>
      <c r="H905" s="61" t="str">
        <f>_xlfn.XLOOKUP(Tabla15[[#This Row],[ctapresup]],TBLTIPO[cta],TBLTIPO[Tipo Empleado])</f>
        <v>FIJO</v>
      </c>
      <c r="I905" s="92">
        <f>_xlfn.XLOOKUP(Tabla15[[#This Row],[cedula]],TCARRERA[CEDULA],TCARRERA[CATEGORIA DEL SERVIDOR],0)</f>
        <v>0</v>
      </c>
      <c r="J9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05" s="61" t="e">
        <f>IF(ISTEXT(Tabla15[[#This Row],[CARRERA]]),Tabla15[[#This Row],[CARRERA]],Tabla15[[#This Row],[STATUS_01]])</f>
        <v>#REF!</v>
      </c>
      <c r="L905" s="78">
        <f>_xlfn.XLOOKUP(Tabla15[[#This Row],[CODIGO]],Tabla20[CODIGO],Tabla20[sbruto])</f>
        <v>90000</v>
      </c>
      <c r="M905" s="82">
        <f>_xlfn.XLOOKUP(Tabla15[[#This Row],[CODIGO]],Tabla20[CODIGO],Tabla20[Otros Descuentos])</f>
        <v>12592.01</v>
      </c>
      <c r="N905" s="78">
        <f>_xlfn.XLOOKUP(Tabla15[[#This Row],[CODIGO]],Tabla20[CODIGO],Tabla20[sneto])</f>
        <v>62335.87</v>
      </c>
      <c r="O905" s="78" t="str">
        <f>_xlfn.XLOOKUP(Tabla15[[#This Row],[CODIGO]],Tabla20[CODIGO],Tabla20[PERIODO])</f>
        <v>08-2023</v>
      </c>
      <c r="P905" s="41">
        <f>Tabla15[[#This Row],[sbruto]]-SUM(Tabla15[[#This Row],[ISR]:[AFP]])-Tabla15[[#This Row],[SNETO]]</f>
        <v>15072.119999999995</v>
      </c>
      <c r="Q905" s="41">
        <f>_xlfn.XLOOKUP(Tabla15[[#This Row],[CODIGO]],Tabla20[CODIGO],Tabla20[ADP])</f>
        <v>0</v>
      </c>
      <c r="R905" s="61" t="str">
        <f>_xlfn.XLOOKUP(Tabla15[[#This Row],[cedula]],EMPXSEXO[NODOC],EMPXSEXO[GENERO])</f>
        <v>M</v>
      </c>
      <c r="S905" s="61" t="e">
        <f>_xlfn.XLOOKUP(Tabla15[[#This Row],[nomdepto2]],Tabla21[LUGAR],Tabla21[CODLUGAR])</f>
        <v>#REF!</v>
      </c>
      <c r="T905">
        <v>818</v>
      </c>
    </row>
    <row r="906" spans="1:20">
      <c r="A906" s="61" t="s">
        <v>2463</v>
      </c>
      <c r="B906" s="61" t="s">
        <v>1087</v>
      </c>
      <c r="C906" s="61" t="s">
        <v>2497</v>
      </c>
      <c r="D906" s="61" t="str">
        <f>Tabla15[[#This Row],[cedula]]&amp;Tabla15[[#This Row],[prog]]&amp;LEFT(Tabla15[[#This Row],[TIPO]],3)</f>
        <v>0100071434313FIJ</v>
      </c>
      <c r="E906" s="61" t="e">
        <f>_xlfn.XLOOKUP(Tabla15[[#This Row],[CODIGO]],#REF!,#REF!,_xlfn.XLOOKUP(Tabla15[[#This Row],[CODIGO]],Tabla20[CODIGO],Tabla20[nombre],"BUSCAR"))</f>
        <v>#REF!</v>
      </c>
      <c r="F906" s="61" t="e">
        <f>_xlfn.XLOOKUP(Tabla15[[#This Row],[CODIGO]],#REF!,#REF!,_xlfn.XLOOKUP(Tabla15[[#This Row],[CODIGO]],Tabla20[CODIGO],Tabla20[cargo],"BUSCAR"))</f>
        <v>#REF!</v>
      </c>
      <c r="G906" s="110" t="e">
        <f>_xlfn.XLOOKUP(Tabla15[[#This Row],[cedula]],#REF!,#REF!,"X")</f>
        <v>#REF!</v>
      </c>
      <c r="H906" s="61" t="str">
        <f>_xlfn.XLOOKUP(Tabla15[[#This Row],[ctapresup]],TBLTIPO[cta],TBLTIPO[Tipo Empleado])</f>
        <v>FIJO</v>
      </c>
      <c r="I906" s="92" t="str">
        <f>_xlfn.XLOOKUP(Tabla15[[#This Row],[cedula]],TCARRERA[CEDULA],TCARRERA[CATEGORIA DEL SERVIDOR],0)</f>
        <v>CARRERA ADMINISTRATIVA</v>
      </c>
      <c r="J9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06" s="61" t="str">
        <f>IF(ISTEXT(Tabla15[[#This Row],[CARRERA]]),Tabla15[[#This Row],[CARRERA]],Tabla15[[#This Row],[STATUS_01]])</f>
        <v>CARRERA ADMINISTRATIVA</v>
      </c>
      <c r="L906" s="78">
        <f>_xlfn.XLOOKUP(Tabla15[[#This Row],[CODIGO]],Tabla20[CODIGO],Tabla20[sbruto])</f>
        <v>70000</v>
      </c>
      <c r="M906" s="79">
        <f>_xlfn.XLOOKUP(Tabla15[[#This Row],[CODIGO]],Tabla20[CODIGO],Tabla20[Otros Descuentos])</f>
        <v>7605</v>
      </c>
      <c r="N906" s="78">
        <f>_xlfn.XLOOKUP(Tabla15[[#This Row],[CODIGO]],Tabla20[CODIGO],Tabla20[sneto])</f>
        <v>52889.52</v>
      </c>
      <c r="O906" s="78" t="str">
        <f>_xlfn.XLOOKUP(Tabla15[[#This Row],[CODIGO]],Tabla20[CODIGO],Tabla20[PERIODO])</f>
        <v>08-2023</v>
      </c>
      <c r="P906" s="41">
        <f>Tabla15[[#This Row],[sbruto]]-SUM(Tabla15[[#This Row],[ISR]:[AFP]])-Tabla15[[#This Row],[SNETO]]</f>
        <v>9505.4800000000032</v>
      </c>
      <c r="Q906" s="41">
        <f>_xlfn.XLOOKUP(Tabla15[[#This Row],[CODIGO]],Tabla20[CODIGO],Tabla20[ADP])</f>
        <v>0</v>
      </c>
      <c r="R906" s="61" t="str">
        <f>_xlfn.XLOOKUP(Tabla15[[#This Row],[cedula]],EMPXSEXO[NODOC],EMPXSEXO[GENERO])</f>
        <v>F</v>
      </c>
      <c r="S906" s="61" t="e">
        <f>_xlfn.XLOOKUP(Tabla15[[#This Row],[nomdepto2]],Tabla21[LUGAR],Tabla21[CODLUGAR])</f>
        <v>#REF!</v>
      </c>
      <c r="T906">
        <v>595</v>
      </c>
    </row>
    <row r="907" spans="1:20" hidden="1">
      <c r="A907" s="61" t="s">
        <v>2462</v>
      </c>
      <c r="B907" s="61" t="s">
        <v>2978</v>
      </c>
      <c r="C907" s="61" t="s">
        <v>2493</v>
      </c>
      <c r="D907" s="61" t="str">
        <f>Tabla15[[#This Row],[cedula]]&amp;Tabla15[[#This Row],[prog]]&amp;LEFT(Tabla15[[#This Row],[TIPO]],3)</f>
        <v>0011034578201TEM</v>
      </c>
      <c r="E907" s="61" t="e">
        <f>_xlfn.XLOOKUP(Tabla15[[#This Row],[CODIGO]],#REF!,#REF!,_xlfn.XLOOKUP(Tabla15[[#This Row],[CODIGO]],Tabla20[CODIGO],Tabla20[nombre],"BUSCAR"))</f>
        <v>#REF!</v>
      </c>
      <c r="F907" s="61" t="e">
        <f>_xlfn.XLOOKUP(Tabla15[[#This Row],[CODIGO]],#REF!,#REF!,_xlfn.XLOOKUP(Tabla15[[#This Row],[CODIGO]],Tabla20[CODIGO],Tabla20[cargo],"BUSCAR"))</f>
        <v>#REF!</v>
      </c>
      <c r="G907" s="110" t="e">
        <f>_xlfn.XLOOKUP(Tabla15[[#This Row],[cedula]],#REF!,#REF!,"X")</f>
        <v>#REF!</v>
      </c>
      <c r="H907" s="61" t="str">
        <f>_xlfn.XLOOKUP(Tabla15[[#This Row],[ctapresup]],TBLTIPO[cta],TBLTIPO[Tipo Empleado])</f>
        <v>TEMPORALES</v>
      </c>
      <c r="I907" s="92">
        <f>_xlfn.XLOOKUP(Tabla15[[#This Row],[cedula]],TCARRERA[CEDULA],TCARRERA[CATEGORIA DEL SERVIDOR],0)</f>
        <v>0</v>
      </c>
      <c r="J9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07" s="61" t="e">
        <f>IF(ISTEXT(Tabla15[[#This Row],[CARRERA]]),Tabla15[[#This Row],[CARRERA]],Tabla15[[#This Row],[STATUS_01]])</f>
        <v>#REF!</v>
      </c>
      <c r="L907" s="78">
        <f>_xlfn.XLOOKUP(Tabla15[[#This Row],[CODIGO]],Tabla20[CODIGO],Tabla20[sbruto])</f>
        <v>55000</v>
      </c>
      <c r="M907" s="82">
        <f>_xlfn.XLOOKUP(Tabla15[[#This Row],[CODIGO]],Tabla20[CODIGO],Tabla20[Otros Descuentos])</f>
        <v>25</v>
      </c>
      <c r="N907" s="78">
        <f>_xlfn.XLOOKUP(Tabla15[[#This Row],[CODIGO]],Tabla20[CODIGO],Tabla20[sneto])</f>
        <v>49164.82</v>
      </c>
      <c r="O907" s="78" t="str">
        <f>_xlfn.XLOOKUP(Tabla15[[#This Row],[CODIGO]],Tabla20[CODIGO],Tabla20[PERIODO])</f>
        <v>08-2023</v>
      </c>
      <c r="P907" s="41">
        <f>Tabla15[[#This Row],[sbruto]]-SUM(Tabla15[[#This Row],[ISR]:[AFP]])-Tabla15[[#This Row],[SNETO]]</f>
        <v>5810.18</v>
      </c>
      <c r="Q907" s="41">
        <f>_xlfn.XLOOKUP(Tabla15[[#This Row],[CODIGO]],Tabla20[CODIGO],Tabla20[ADP])</f>
        <v>0</v>
      </c>
      <c r="R907" s="61" t="str">
        <f>_xlfn.XLOOKUP(Tabla15[[#This Row],[cedula]],EMPXSEXO[NODOC],EMPXSEXO[GENERO])</f>
        <v>M</v>
      </c>
      <c r="S907" s="61" t="e">
        <f>_xlfn.XLOOKUP(Tabla15[[#This Row],[nomdepto2]],Tabla21[LUGAR],Tabla21[CODLUGAR])</f>
        <v>#REF!</v>
      </c>
      <c r="T907">
        <v>1100</v>
      </c>
    </row>
    <row r="908" spans="1:20">
      <c r="A908" s="61" t="s">
        <v>2463</v>
      </c>
      <c r="B908" s="61" t="s">
        <v>2106</v>
      </c>
      <c r="C908" s="61" t="s">
        <v>2497</v>
      </c>
      <c r="D908" s="61" t="str">
        <f>Tabla15[[#This Row],[cedula]]&amp;Tabla15[[#This Row],[prog]]&amp;LEFT(Tabla15[[#This Row],[TIPO]],3)</f>
        <v>0011375723113FIJ</v>
      </c>
      <c r="E908" s="61" t="e">
        <f>_xlfn.XLOOKUP(Tabla15[[#This Row],[CODIGO]],#REF!,#REF!,_xlfn.XLOOKUP(Tabla15[[#This Row],[CODIGO]],Tabla20[CODIGO],Tabla20[nombre],"BUSCAR"))</f>
        <v>#REF!</v>
      </c>
      <c r="F908" s="61" t="e">
        <f>_xlfn.XLOOKUP(Tabla15[[#This Row],[CODIGO]],#REF!,#REF!,_xlfn.XLOOKUP(Tabla15[[#This Row],[CODIGO]],Tabla20[CODIGO],Tabla20[cargo],"BUSCAR"))</f>
        <v>#REF!</v>
      </c>
      <c r="G908" s="110" t="e">
        <f>_xlfn.XLOOKUP(Tabla15[[#This Row],[cedula]],#REF!,#REF!,"X")</f>
        <v>#REF!</v>
      </c>
      <c r="H908" s="61" t="str">
        <f>_xlfn.XLOOKUP(Tabla15[[#This Row],[ctapresup]],TBLTIPO[cta],TBLTIPO[Tipo Empleado])</f>
        <v>FIJO</v>
      </c>
      <c r="I908" s="92">
        <f>_xlfn.XLOOKUP(Tabla15[[#This Row],[cedula]],TCARRERA[CEDULA],TCARRERA[CATEGORIA DEL SERVIDOR],0)</f>
        <v>0</v>
      </c>
      <c r="J9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08" s="61" t="e">
        <f>IF(ISTEXT(Tabla15[[#This Row],[CARRERA]]),Tabla15[[#This Row],[CARRERA]],Tabla15[[#This Row],[STATUS_01]])</f>
        <v>#REF!</v>
      </c>
      <c r="L908" s="78">
        <f>_xlfn.XLOOKUP(Tabla15[[#This Row],[CODIGO]],Tabla20[CODIGO],Tabla20[sbruto])</f>
        <v>55000</v>
      </c>
      <c r="M908" s="79">
        <f>_xlfn.XLOOKUP(Tabla15[[#This Row],[CODIGO]],Tabla20[CODIGO],Tabla20[Otros Descuentos])</f>
        <v>10609.1</v>
      </c>
      <c r="N908" s="78">
        <f>_xlfn.XLOOKUP(Tabla15[[#This Row],[CODIGO]],Tabla20[CODIGO],Tabla20[sneto])</f>
        <v>38580.720000000001</v>
      </c>
      <c r="O908" s="78" t="str">
        <f>_xlfn.XLOOKUP(Tabla15[[#This Row],[CODIGO]],Tabla20[CODIGO],Tabla20[PERIODO])</f>
        <v>08-2023</v>
      </c>
      <c r="P908" s="41">
        <f>Tabla15[[#This Row],[sbruto]]-SUM(Tabla15[[#This Row],[ISR]:[AFP]])-Tabla15[[#This Row],[SNETO]]</f>
        <v>5810.18</v>
      </c>
      <c r="Q908" s="41">
        <f>_xlfn.XLOOKUP(Tabla15[[#This Row],[CODIGO]],Tabla20[CODIGO],Tabla20[ADP])</f>
        <v>0</v>
      </c>
      <c r="R908" s="61" t="str">
        <f>_xlfn.XLOOKUP(Tabla15[[#This Row],[cedula]],EMPXSEXO[NODOC],EMPXSEXO[GENERO])</f>
        <v>M</v>
      </c>
      <c r="S908" s="61" t="e">
        <f>_xlfn.XLOOKUP(Tabla15[[#This Row],[nomdepto2]],Tabla21[LUGAR],Tabla21[CODLUGAR])</f>
        <v>#REF!</v>
      </c>
      <c r="T908">
        <v>660</v>
      </c>
    </row>
    <row r="909" spans="1:20">
      <c r="A909" s="61" t="s">
        <v>2463</v>
      </c>
      <c r="B909" s="61" t="s">
        <v>1323</v>
      </c>
      <c r="C909" s="61" t="s">
        <v>2497</v>
      </c>
      <c r="D909" s="61" t="str">
        <f>Tabla15[[#This Row],[cedula]]&amp;Tabla15[[#This Row],[prog]]&amp;LEFT(Tabla15[[#This Row],[TIPO]],3)</f>
        <v>0010378351013FIJ</v>
      </c>
      <c r="E909" s="61" t="e">
        <f>_xlfn.XLOOKUP(Tabla15[[#This Row],[CODIGO]],#REF!,#REF!,_xlfn.XLOOKUP(Tabla15[[#This Row],[CODIGO]],Tabla20[CODIGO],Tabla20[nombre],"BUSCAR"))</f>
        <v>#REF!</v>
      </c>
      <c r="F909" s="61" t="e">
        <f>_xlfn.XLOOKUP(Tabla15[[#This Row],[CODIGO]],#REF!,#REF!,_xlfn.XLOOKUP(Tabla15[[#This Row],[CODIGO]],Tabla20[CODIGO],Tabla20[cargo],"BUSCAR"))</f>
        <v>#REF!</v>
      </c>
      <c r="G909" s="110" t="e">
        <f>_xlfn.XLOOKUP(Tabla15[[#This Row],[cedula]],#REF!,#REF!,"X")</f>
        <v>#REF!</v>
      </c>
      <c r="H909" s="61" t="str">
        <f>_xlfn.XLOOKUP(Tabla15[[#This Row],[ctapresup]],TBLTIPO[cta],TBLTIPO[Tipo Empleado])</f>
        <v>FIJO</v>
      </c>
      <c r="I909" s="92" t="str">
        <f>_xlfn.XLOOKUP(Tabla15[[#This Row],[cedula]],TCARRERA[CEDULA],TCARRERA[CATEGORIA DEL SERVIDOR],0)</f>
        <v>CARRERA ADMINISTRATIVA</v>
      </c>
      <c r="J9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09" s="61" t="str">
        <f>IF(ISTEXT(Tabla15[[#This Row],[CARRERA]]),Tabla15[[#This Row],[CARRERA]],Tabla15[[#This Row],[STATUS_01]])</f>
        <v>CARRERA ADMINISTRATIVA</v>
      </c>
      <c r="L909" s="78">
        <f>_xlfn.XLOOKUP(Tabla15[[#This Row],[CODIGO]],Tabla20[CODIGO],Tabla20[sbruto])</f>
        <v>50000</v>
      </c>
      <c r="M909" s="79">
        <f>_xlfn.XLOOKUP(Tabla15[[#This Row],[CODIGO]],Tabla20[CODIGO],Tabla20[Otros Descuentos])</f>
        <v>36645.729999999996</v>
      </c>
      <c r="N909" s="78">
        <f>_xlfn.XLOOKUP(Tabla15[[#This Row],[CODIGO]],Tabla20[CODIGO],Tabla20[sneto])</f>
        <v>8781.89</v>
      </c>
      <c r="O909" s="78" t="str">
        <f>_xlfn.XLOOKUP(Tabla15[[#This Row],[CODIGO]],Tabla20[CODIGO],Tabla20[PERIODO])</f>
        <v>08-2023</v>
      </c>
      <c r="P909" s="41">
        <f>Tabla15[[#This Row],[sbruto]]-SUM(Tabla15[[#This Row],[ISR]:[AFP]])-Tabla15[[#This Row],[SNETO]]</f>
        <v>4572.3800000000047</v>
      </c>
      <c r="Q909" s="41">
        <f>_xlfn.XLOOKUP(Tabla15[[#This Row],[CODIGO]],Tabla20[CODIGO],Tabla20[ADP])</f>
        <v>0</v>
      </c>
      <c r="R909" s="61" t="str">
        <f>_xlfn.XLOOKUP(Tabla15[[#This Row],[cedula]],EMPXSEXO[NODOC],EMPXSEXO[GENERO])</f>
        <v>F</v>
      </c>
      <c r="S909" s="61" t="e">
        <f>_xlfn.XLOOKUP(Tabla15[[#This Row],[nomdepto2]],Tabla21[LUGAR],Tabla21[CODLUGAR])</f>
        <v>#REF!</v>
      </c>
      <c r="T909">
        <v>791</v>
      </c>
    </row>
    <row r="910" spans="1:20">
      <c r="A910" s="61" t="s">
        <v>2463</v>
      </c>
      <c r="B910" s="61" t="s">
        <v>2088</v>
      </c>
      <c r="C910" s="61" t="s">
        <v>2497</v>
      </c>
      <c r="D910" s="61" t="str">
        <f>Tabla15[[#This Row],[cedula]]&amp;Tabla15[[#This Row],[prog]]&amp;LEFT(Tabla15[[#This Row],[TIPO]],3)</f>
        <v>0011445495213FIJ</v>
      </c>
      <c r="E910" s="61" t="e">
        <f>_xlfn.XLOOKUP(Tabla15[[#This Row],[CODIGO]],#REF!,#REF!,_xlfn.XLOOKUP(Tabla15[[#This Row],[CODIGO]],Tabla20[CODIGO],Tabla20[nombre],"BUSCAR"))</f>
        <v>#REF!</v>
      </c>
      <c r="F910" s="61" t="e">
        <f>_xlfn.XLOOKUP(Tabla15[[#This Row],[CODIGO]],#REF!,#REF!,_xlfn.XLOOKUP(Tabla15[[#This Row],[CODIGO]],Tabla20[CODIGO],Tabla20[cargo],"BUSCAR"))</f>
        <v>#REF!</v>
      </c>
      <c r="G910" s="110" t="e">
        <f>_xlfn.XLOOKUP(Tabla15[[#This Row],[cedula]],#REF!,#REF!,"X")</f>
        <v>#REF!</v>
      </c>
      <c r="H910" s="61" t="str">
        <f>_xlfn.XLOOKUP(Tabla15[[#This Row],[ctapresup]],TBLTIPO[cta],TBLTIPO[Tipo Empleado])</f>
        <v>FIJO</v>
      </c>
      <c r="I910" s="92">
        <f>_xlfn.XLOOKUP(Tabla15[[#This Row],[cedula]],TCARRERA[CEDULA],TCARRERA[CATEGORIA DEL SERVIDOR],0)</f>
        <v>0</v>
      </c>
      <c r="J9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10" s="61" t="e">
        <f>IF(ISTEXT(Tabla15[[#This Row],[CARRERA]]),Tabla15[[#This Row],[CARRERA]],Tabla15[[#This Row],[STATUS_01]])</f>
        <v>#REF!</v>
      </c>
      <c r="L910" s="78">
        <f>_xlfn.XLOOKUP(Tabla15[[#This Row],[CODIGO]],Tabla20[CODIGO],Tabla20[sbruto])</f>
        <v>45000</v>
      </c>
      <c r="M910" s="81">
        <f>_xlfn.XLOOKUP(Tabla15[[#This Row],[CODIGO]],Tabla20[CODIGO],Tabla20[Otros Descuentos])</f>
        <v>10825.22</v>
      </c>
      <c r="N910" s="78">
        <f>_xlfn.XLOOKUP(Tabla15[[#This Row],[CODIGO]],Tabla20[CODIGO],Tabla20[sneto])</f>
        <v>30840.19</v>
      </c>
      <c r="O910" s="78" t="str">
        <f>_xlfn.XLOOKUP(Tabla15[[#This Row],[CODIGO]],Tabla20[CODIGO],Tabla20[PERIODO])</f>
        <v>08-2023</v>
      </c>
      <c r="P910" s="41">
        <f>Tabla15[[#This Row],[sbruto]]-SUM(Tabla15[[#This Row],[ISR]:[AFP]])-Tabla15[[#This Row],[SNETO]]</f>
        <v>3334.5900000000038</v>
      </c>
      <c r="Q910" s="41">
        <f>_xlfn.XLOOKUP(Tabla15[[#This Row],[CODIGO]],Tabla20[CODIGO],Tabla20[ADP])</f>
        <v>0</v>
      </c>
      <c r="R910" s="61" t="str">
        <f>_xlfn.XLOOKUP(Tabla15[[#This Row],[cedula]],EMPXSEXO[NODOC],EMPXSEXO[GENERO])</f>
        <v>F</v>
      </c>
      <c r="S910" s="61" t="e">
        <f>_xlfn.XLOOKUP(Tabla15[[#This Row],[nomdepto2]],Tabla21[LUGAR],Tabla21[CODLUGAR])</f>
        <v>#REF!</v>
      </c>
      <c r="T910">
        <v>636</v>
      </c>
    </row>
    <row r="911" spans="1:20">
      <c r="A911" s="61" t="s">
        <v>2463</v>
      </c>
      <c r="B911" s="61" t="s">
        <v>2187</v>
      </c>
      <c r="C911" s="61" t="s">
        <v>2497</v>
      </c>
      <c r="D911" s="61" t="str">
        <f>Tabla15[[#This Row],[cedula]]&amp;Tabla15[[#This Row],[prog]]&amp;LEFT(Tabla15[[#This Row],[TIPO]],3)</f>
        <v>0010251391813FIJ</v>
      </c>
      <c r="E911" s="61" t="e">
        <f>_xlfn.XLOOKUP(Tabla15[[#This Row],[CODIGO]],#REF!,#REF!,_xlfn.XLOOKUP(Tabla15[[#This Row],[CODIGO]],Tabla20[CODIGO],Tabla20[nombre],"BUSCAR"))</f>
        <v>#REF!</v>
      </c>
      <c r="F911" s="61" t="e">
        <f>_xlfn.XLOOKUP(Tabla15[[#This Row],[CODIGO]],#REF!,#REF!,_xlfn.XLOOKUP(Tabla15[[#This Row],[CODIGO]],Tabla20[CODIGO],Tabla20[cargo],"BUSCAR"))</f>
        <v>#REF!</v>
      </c>
      <c r="G911" s="110" t="e">
        <f>_xlfn.XLOOKUP(Tabla15[[#This Row],[cedula]],#REF!,#REF!,"X")</f>
        <v>#REF!</v>
      </c>
      <c r="H911" s="61" t="str">
        <f>_xlfn.XLOOKUP(Tabla15[[#This Row],[ctapresup]],TBLTIPO[cta],TBLTIPO[Tipo Empleado])</f>
        <v>FIJO</v>
      </c>
      <c r="I911" s="92">
        <f>_xlfn.XLOOKUP(Tabla15[[#This Row],[cedula]],TCARRERA[CEDULA],TCARRERA[CATEGORIA DEL SERVIDOR],0)</f>
        <v>0</v>
      </c>
      <c r="J9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11" s="61" t="e">
        <f>IF(ISTEXT(Tabla15[[#This Row],[CARRERA]]),Tabla15[[#This Row],[CARRERA]],Tabla15[[#This Row],[STATUS_01]])</f>
        <v>#REF!</v>
      </c>
      <c r="L911" s="78">
        <f>_xlfn.XLOOKUP(Tabla15[[#This Row],[CODIGO]],Tabla20[CODIGO],Tabla20[sbruto])</f>
        <v>40000</v>
      </c>
      <c r="M911" s="82">
        <f>_xlfn.XLOOKUP(Tabla15[[#This Row],[CODIGO]],Tabla20[CODIGO],Tabla20[Otros Descuentos])</f>
        <v>11867.09</v>
      </c>
      <c r="N911" s="78">
        <f>_xlfn.XLOOKUP(Tabla15[[#This Row],[CODIGO]],Tabla20[CODIGO],Tabla20[sneto])</f>
        <v>25326.26</v>
      </c>
      <c r="O911" s="78" t="str">
        <f>_xlfn.XLOOKUP(Tabla15[[#This Row],[CODIGO]],Tabla20[CODIGO],Tabla20[PERIODO])</f>
        <v>08-2023</v>
      </c>
      <c r="P911" s="41">
        <f>Tabla15[[#This Row],[sbruto]]-SUM(Tabla15[[#This Row],[ISR]:[AFP]])-Tabla15[[#This Row],[SNETO]]</f>
        <v>2806.6500000000015</v>
      </c>
      <c r="Q911" s="41">
        <f>_xlfn.XLOOKUP(Tabla15[[#This Row],[CODIGO]],Tabla20[CODIGO],Tabla20[ADP])</f>
        <v>0</v>
      </c>
      <c r="R911" s="61" t="str">
        <f>_xlfn.XLOOKUP(Tabla15[[#This Row],[cedula]],EMPXSEXO[NODOC],EMPXSEXO[GENERO])</f>
        <v>M</v>
      </c>
      <c r="S911" s="61" t="e">
        <f>_xlfn.XLOOKUP(Tabla15[[#This Row],[nomdepto2]],Tabla21[LUGAR],Tabla21[CODLUGAR])</f>
        <v>#REF!</v>
      </c>
      <c r="T911">
        <v>807</v>
      </c>
    </row>
    <row r="912" spans="1:20" hidden="1">
      <c r="A912" s="61" t="s">
        <v>2462</v>
      </c>
      <c r="B912" s="61" t="s">
        <v>2879</v>
      </c>
      <c r="C912" s="61" t="s">
        <v>2493</v>
      </c>
      <c r="D912" s="61" t="str">
        <f>Tabla15[[#This Row],[cedula]]&amp;Tabla15[[#This Row],[prog]]&amp;LEFT(Tabla15[[#This Row],[TIPO]],3)</f>
        <v>0011275579801TEM</v>
      </c>
      <c r="E912" s="61" t="e">
        <f>_xlfn.XLOOKUP(Tabla15[[#This Row],[CODIGO]],#REF!,#REF!,_xlfn.XLOOKUP(Tabla15[[#This Row],[CODIGO]],Tabla20[CODIGO],Tabla20[nombre],"BUSCAR"))</f>
        <v>#REF!</v>
      </c>
      <c r="F912" s="61" t="e">
        <f>_xlfn.XLOOKUP(Tabla15[[#This Row],[CODIGO]],#REF!,#REF!,_xlfn.XLOOKUP(Tabla15[[#This Row],[CODIGO]],Tabla20[CODIGO],Tabla20[cargo],"BUSCAR"))</f>
        <v>#REF!</v>
      </c>
      <c r="G912" s="110" t="e">
        <f>_xlfn.XLOOKUP(Tabla15[[#This Row],[cedula]],#REF!,#REF!,"X")</f>
        <v>#REF!</v>
      </c>
      <c r="H912" s="61" t="str">
        <f>_xlfn.XLOOKUP(Tabla15[[#This Row],[ctapresup]],TBLTIPO[cta],TBLTIPO[Tipo Empleado])</f>
        <v>TEMPORALES</v>
      </c>
      <c r="I912" s="92">
        <f>_xlfn.XLOOKUP(Tabla15[[#This Row],[cedula]],TCARRERA[CEDULA],TCARRERA[CATEGORIA DEL SERVIDOR],0)</f>
        <v>0</v>
      </c>
      <c r="J9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12" s="61" t="e">
        <f>IF(ISTEXT(Tabla15[[#This Row],[CARRERA]]),Tabla15[[#This Row],[CARRERA]],Tabla15[[#This Row],[STATUS_01]])</f>
        <v>#REF!</v>
      </c>
      <c r="L912" s="78">
        <f>_xlfn.XLOOKUP(Tabla15[[#This Row],[CODIGO]],Tabla20[CODIGO],Tabla20[sbruto])</f>
        <v>36000</v>
      </c>
      <c r="M912" s="82">
        <f>_xlfn.XLOOKUP(Tabla15[[#This Row],[CODIGO]],Tabla20[CODIGO],Tabla20[Otros Descuentos])</f>
        <v>11071</v>
      </c>
      <c r="N912" s="78">
        <f>_xlfn.XLOOKUP(Tabla15[[#This Row],[CODIGO]],Tabla20[CODIGO],Tabla20[sneto])</f>
        <v>22801.4</v>
      </c>
      <c r="O912" s="78" t="str">
        <f>_xlfn.XLOOKUP(Tabla15[[#This Row],[CODIGO]],Tabla20[CODIGO],Tabla20[PERIODO])</f>
        <v>08-2023</v>
      </c>
      <c r="P912" s="41">
        <f>Tabla15[[#This Row],[sbruto]]-SUM(Tabla15[[#This Row],[ISR]:[AFP]])-Tabla15[[#This Row],[SNETO]]</f>
        <v>2127.5999999999985</v>
      </c>
      <c r="Q912" s="41">
        <f>_xlfn.XLOOKUP(Tabla15[[#This Row],[CODIGO]],Tabla20[CODIGO],Tabla20[ADP])</f>
        <v>0</v>
      </c>
      <c r="R912" s="61" t="str">
        <f>_xlfn.XLOOKUP(Tabla15[[#This Row],[cedula]],EMPXSEXO[NODOC],EMPXSEXO[GENERO])</f>
        <v>M</v>
      </c>
      <c r="S912" s="61" t="e">
        <f>_xlfn.XLOOKUP(Tabla15[[#This Row],[nomdepto2]],Tabla21[LUGAR],Tabla21[CODLUGAR])</f>
        <v>#REF!</v>
      </c>
      <c r="T912">
        <v>986</v>
      </c>
    </row>
    <row r="913" spans="1:20" hidden="1">
      <c r="A913" s="61" t="s">
        <v>2462</v>
      </c>
      <c r="B913" s="61" t="s">
        <v>2919</v>
      </c>
      <c r="C913" s="61" t="s">
        <v>2493</v>
      </c>
      <c r="D913" s="61" t="str">
        <f>Tabla15[[#This Row],[cedula]]&amp;Tabla15[[#This Row],[prog]]&amp;LEFT(Tabla15[[#This Row],[TIPO]],3)</f>
        <v>4022213765101TEM</v>
      </c>
      <c r="E913" s="61" t="e">
        <f>_xlfn.XLOOKUP(Tabla15[[#This Row],[CODIGO]],#REF!,#REF!,_xlfn.XLOOKUP(Tabla15[[#This Row],[CODIGO]],Tabla20[CODIGO],Tabla20[nombre],"BUSCAR"))</f>
        <v>#REF!</v>
      </c>
      <c r="F913" s="61" t="e">
        <f>_xlfn.XLOOKUP(Tabla15[[#This Row],[CODIGO]],#REF!,#REF!,_xlfn.XLOOKUP(Tabla15[[#This Row],[CODIGO]],Tabla20[CODIGO],Tabla20[cargo],"BUSCAR"))</f>
        <v>#REF!</v>
      </c>
      <c r="G913" s="110" t="e">
        <f>_xlfn.XLOOKUP(Tabla15[[#This Row],[cedula]],#REF!,#REF!,"X")</f>
        <v>#REF!</v>
      </c>
      <c r="H913" s="61" t="str">
        <f>_xlfn.XLOOKUP(Tabla15[[#This Row],[ctapresup]],TBLTIPO[cta],TBLTIPO[Tipo Empleado])</f>
        <v>TEMPORALES</v>
      </c>
      <c r="I913" s="92">
        <f>_xlfn.XLOOKUP(Tabla15[[#This Row],[cedula]],TCARRERA[CEDULA],TCARRERA[CATEGORIA DEL SERVIDOR],0)</f>
        <v>0</v>
      </c>
      <c r="J9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13" s="61" t="e">
        <f>IF(ISTEXT(Tabla15[[#This Row],[CARRERA]]),Tabla15[[#This Row],[CARRERA]],Tabla15[[#This Row],[STATUS_01]])</f>
        <v>#REF!</v>
      </c>
      <c r="L913" s="78">
        <f>_xlfn.XLOOKUP(Tabla15[[#This Row],[CODIGO]],Tabla20[CODIGO],Tabla20[sbruto])</f>
        <v>36000</v>
      </c>
      <c r="M913" s="82">
        <f>_xlfn.XLOOKUP(Tabla15[[#This Row],[CODIGO]],Tabla20[CODIGO],Tabla20[Otros Descuentos])</f>
        <v>25</v>
      </c>
      <c r="N913" s="81">
        <f>_xlfn.XLOOKUP(Tabla15[[#This Row],[CODIGO]],Tabla20[CODIGO],Tabla20[sneto])</f>
        <v>33847.4</v>
      </c>
      <c r="O913" s="81" t="str">
        <f>_xlfn.XLOOKUP(Tabla15[[#This Row],[CODIGO]],Tabla20[CODIGO],Tabla20[PERIODO])</f>
        <v>08-2023</v>
      </c>
      <c r="P913" s="41">
        <f>Tabla15[[#This Row],[sbruto]]-SUM(Tabla15[[#This Row],[ISR]:[AFP]])-Tabla15[[#This Row],[SNETO]]</f>
        <v>2127.5999999999985</v>
      </c>
      <c r="Q913" s="41">
        <f>_xlfn.XLOOKUP(Tabla15[[#This Row],[CODIGO]],Tabla20[CODIGO],Tabla20[ADP])</f>
        <v>0</v>
      </c>
      <c r="R913" s="61" t="str">
        <f>_xlfn.XLOOKUP(Tabla15[[#This Row],[cedula]],EMPXSEXO[NODOC],EMPXSEXO[GENERO])</f>
        <v>M</v>
      </c>
      <c r="S913" s="61" t="e">
        <f>_xlfn.XLOOKUP(Tabla15[[#This Row],[nomdepto2]],Tabla21[LUGAR],Tabla21[CODLUGAR])</f>
        <v>#REF!</v>
      </c>
      <c r="T913">
        <v>1038</v>
      </c>
    </row>
    <row r="914" spans="1:20">
      <c r="A914" s="61" t="s">
        <v>2463</v>
      </c>
      <c r="B914" s="61" t="s">
        <v>2052</v>
      </c>
      <c r="C914" s="61" t="s">
        <v>2497</v>
      </c>
      <c r="D914" s="61" t="str">
        <f>Tabla15[[#This Row],[cedula]]&amp;Tabla15[[#This Row],[prog]]&amp;LEFT(Tabla15[[#This Row],[TIPO]],3)</f>
        <v>0011435428513FIJ</v>
      </c>
      <c r="E914" s="61" t="e">
        <f>_xlfn.XLOOKUP(Tabla15[[#This Row],[CODIGO]],#REF!,#REF!,_xlfn.XLOOKUP(Tabla15[[#This Row],[CODIGO]],Tabla20[CODIGO],Tabla20[nombre],"BUSCAR"))</f>
        <v>#REF!</v>
      </c>
      <c r="F914" s="61" t="e">
        <f>_xlfn.XLOOKUP(Tabla15[[#This Row],[CODIGO]],#REF!,#REF!,_xlfn.XLOOKUP(Tabla15[[#This Row],[CODIGO]],Tabla20[CODIGO],Tabla20[cargo],"BUSCAR"))</f>
        <v>#REF!</v>
      </c>
      <c r="G914" s="110" t="e">
        <f>_xlfn.XLOOKUP(Tabla15[[#This Row],[cedula]],#REF!,#REF!,"X")</f>
        <v>#REF!</v>
      </c>
      <c r="H914" s="61" t="str">
        <f>_xlfn.XLOOKUP(Tabla15[[#This Row],[ctapresup]],TBLTIPO[cta],TBLTIPO[Tipo Empleado])</f>
        <v>FIJO</v>
      </c>
      <c r="I914" s="92">
        <f>_xlfn.XLOOKUP(Tabla15[[#This Row],[cedula]],TCARRERA[CEDULA],TCARRERA[CATEGORIA DEL SERVIDOR],0)</f>
        <v>0</v>
      </c>
      <c r="J9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14" s="61" t="e">
        <f>IF(ISTEXT(Tabla15[[#This Row],[CARRERA]]),Tabla15[[#This Row],[CARRERA]],Tabla15[[#This Row],[STATUS_01]])</f>
        <v>#REF!</v>
      </c>
      <c r="L914" s="78">
        <f>_xlfn.XLOOKUP(Tabla15[[#This Row],[CODIGO]],Tabla20[CODIGO],Tabla20[sbruto])</f>
        <v>36000</v>
      </c>
      <c r="M914" s="78">
        <f>_xlfn.XLOOKUP(Tabla15[[#This Row],[CODIGO]],Tabla20[CODIGO],Tabla20[Otros Descuentos])</f>
        <v>17961.16</v>
      </c>
      <c r="N914" s="78">
        <f>_xlfn.XLOOKUP(Tabla15[[#This Row],[CODIGO]],Tabla20[CODIGO],Tabla20[sneto])</f>
        <v>15911.24</v>
      </c>
      <c r="O914" s="78" t="str">
        <f>_xlfn.XLOOKUP(Tabla15[[#This Row],[CODIGO]],Tabla20[CODIGO],Tabla20[PERIODO])</f>
        <v>08-2023</v>
      </c>
      <c r="P914" s="41">
        <f>Tabla15[[#This Row],[sbruto]]-SUM(Tabla15[[#This Row],[ISR]:[AFP]])-Tabla15[[#This Row],[SNETO]]</f>
        <v>2127.5999999999985</v>
      </c>
      <c r="Q914" s="41">
        <f>_xlfn.XLOOKUP(Tabla15[[#This Row],[CODIGO]],Tabla20[CODIGO],Tabla20[ADP])</f>
        <v>0</v>
      </c>
      <c r="R914" s="61" t="str">
        <f>_xlfn.XLOOKUP(Tabla15[[#This Row],[cedula]],EMPXSEXO[NODOC],EMPXSEXO[GENERO])</f>
        <v>M</v>
      </c>
      <c r="S914" s="61" t="e">
        <f>_xlfn.XLOOKUP(Tabla15[[#This Row],[nomdepto2]],Tabla21[LUGAR],Tabla21[CODLUGAR])</f>
        <v>#REF!</v>
      </c>
      <c r="T914">
        <v>583</v>
      </c>
    </row>
    <row r="915" spans="1:20">
      <c r="A915" s="61" t="s">
        <v>2463</v>
      </c>
      <c r="B915" s="61" t="s">
        <v>2078</v>
      </c>
      <c r="C915" s="61" t="s">
        <v>2497</v>
      </c>
      <c r="D915" s="61" t="str">
        <f>Tabla15[[#This Row],[cedula]]&amp;Tabla15[[#This Row],[prog]]&amp;LEFT(Tabla15[[#This Row],[TIPO]],3)</f>
        <v>2250015382413FIJ</v>
      </c>
      <c r="E915" s="61" t="e">
        <f>_xlfn.XLOOKUP(Tabla15[[#This Row],[CODIGO]],#REF!,#REF!,_xlfn.XLOOKUP(Tabla15[[#This Row],[CODIGO]],Tabla20[CODIGO],Tabla20[nombre],"BUSCAR"))</f>
        <v>#REF!</v>
      </c>
      <c r="F915" s="61" t="e">
        <f>_xlfn.XLOOKUP(Tabla15[[#This Row],[CODIGO]],#REF!,#REF!,_xlfn.XLOOKUP(Tabla15[[#This Row],[CODIGO]],Tabla20[CODIGO],Tabla20[cargo],"BUSCAR"))</f>
        <v>#REF!</v>
      </c>
      <c r="G915" s="110" t="e">
        <f>_xlfn.XLOOKUP(Tabla15[[#This Row],[cedula]],#REF!,#REF!,"X")</f>
        <v>#REF!</v>
      </c>
      <c r="H915" s="61" t="str">
        <f>_xlfn.XLOOKUP(Tabla15[[#This Row],[ctapresup]],TBLTIPO[cta],TBLTIPO[Tipo Empleado])</f>
        <v>FIJO</v>
      </c>
      <c r="I915" s="92">
        <f>_xlfn.XLOOKUP(Tabla15[[#This Row],[cedula]],TCARRERA[CEDULA],TCARRERA[CATEGORIA DEL SERVIDOR],0)</f>
        <v>0</v>
      </c>
      <c r="J9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15" s="61" t="e">
        <f>IF(ISTEXT(Tabla15[[#This Row],[CARRERA]]),Tabla15[[#This Row],[CARRERA]],Tabla15[[#This Row],[STATUS_01]])</f>
        <v>#REF!</v>
      </c>
      <c r="L915" s="78">
        <f>_xlfn.XLOOKUP(Tabla15[[#This Row],[CODIGO]],Tabla20[CODIGO],Tabla20[sbruto])</f>
        <v>35000</v>
      </c>
      <c r="M915" s="79">
        <f>_xlfn.XLOOKUP(Tabla15[[#This Row],[CODIGO]],Tabla20[CODIGO],Tabla20[Otros Descuentos])</f>
        <v>325</v>
      </c>
      <c r="N915" s="78">
        <f>_xlfn.XLOOKUP(Tabla15[[#This Row],[CODIGO]],Tabla20[CODIGO],Tabla20[sneto])</f>
        <v>32606.5</v>
      </c>
      <c r="O915" s="78" t="str">
        <f>_xlfn.XLOOKUP(Tabla15[[#This Row],[CODIGO]],Tabla20[CODIGO],Tabla20[PERIODO])</f>
        <v>08-2023</v>
      </c>
      <c r="P915" s="41">
        <f>Tabla15[[#This Row],[sbruto]]-SUM(Tabla15[[#This Row],[ISR]:[AFP]])-Tabla15[[#This Row],[SNETO]]</f>
        <v>2068.5</v>
      </c>
      <c r="Q915" s="41">
        <f>_xlfn.XLOOKUP(Tabla15[[#This Row],[CODIGO]],Tabla20[CODIGO],Tabla20[ADP])</f>
        <v>0</v>
      </c>
      <c r="R915" s="61" t="str">
        <f>_xlfn.XLOOKUP(Tabla15[[#This Row],[cedula]],EMPXSEXO[NODOC],EMPXSEXO[GENERO])</f>
        <v>M</v>
      </c>
      <c r="S915" s="61" t="e">
        <f>_xlfn.XLOOKUP(Tabla15[[#This Row],[nomdepto2]],Tabla21[LUGAR],Tabla21[CODLUGAR])</f>
        <v>#REF!</v>
      </c>
      <c r="T915">
        <v>624</v>
      </c>
    </row>
    <row r="916" spans="1:20">
      <c r="A916" s="61" t="s">
        <v>2463</v>
      </c>
      <c r="B916" s="61" t="s">
        <v>1311</v>
      </c>
      <c r="C916" s="61" t="s">
        <v>2497</v>
      </c>
      <c r="D916" s="61" t="str">
        <f>Tabla15[[#This Row],[cedula]]&amp;Tabla15[[#This Row],[prog]]&amp;LEFT(Tabla15[[#This Row],[TIPO]],3)</f>
        <v>0180008602513FIJ</v>
      </c>
      <c r="E916" s="61" t="e">
        <f>_xlfn.XLOOKUP(Tabla15[[#This Row],[CODIGO]],#REF!,#REF!,_xlfn.XLOOKUP(Tabla15[[#This Row],[CODIGO]],Tabla20[CODIGO],Tabla20[nombre],"BUSCAR"))</f>
        <v>#REF!</v>
      </c>
      <c r="F916" s="61" t="e">
        <f>_xlfn.XLOOKUP(Tabla15[[#This Row],[CODIGO]],#REF!,#REF!,_xlfn.XLOOKUP(Tabla15[[#This Row],[CODIGO]],Tabla20[CODIGO],Tabla20[cargo],"BUSCAR"))</f>
        <v>#REF!</v>
      </c>
      <c r="G916" s="110" t="e">
        <f>_xlfn.XLOOKUP(Tabla15[[#This Row],[cedula]],#REF!,#REF!,"X")</f>
        <v>#REF!</v>
      </c>
      <c r="H916" s="61" t="str">
        <f>_xlfn.XLOOKUP(Tabla15[[#This Row],[ctapresup]],TBLTIPO[cta],TBLTIPO[Tipo Empleado])</f>
        <v>FIJO</v>
      </c>
      <c r="I916" s="92" t="str">
        <f>_xlfn.XLOOKUP(Tabla15[[#This Row],[cedula]],TCARRERA[CEDULA],TCARRERA[CATEGORIA DEL SERVIDOR],0)</f>
        <v>CARRERA ADMINISTRATIVA</v>
      </c>
      <c r="J9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16" s="61" t="str">
        <f>IF(ISTEXT(Tabla15[[#This Row],[CARRERA]]),Tabla15[[#This Row],[CARRERA]],Tabla15[[#This Row],[STATUS_01]])</f>
        <v>CARRERA ADMINISTRATIVA</v>
      </c>
      <c r="L916" s="78">
        <f>_xlfn.XLOOKUP(Tabla15[[#This Row],[CODIGO]],Tabla20[CODIGO],Tabla20[sbruto])</f>
        <v>35000</v>
      </c>
      <c r="M916" s="79">
        <f>_xlfn.XLOOKUP(Tabla15[[#This Row],[CODIGO]],Tabla20[CODIGO],Tabla20[Otros Descuentos])</f>
        <v>3364.04</v>
      </c>
      <c r="N916" s="78">
        <f>_xlfn.XLOOKUP(Tabla15[[#This Row],[CODIGO]],Tabla20[CODIGO],Tabla20[sneto])</f>
        <v>29567.46</v>
      </c>
      <c r="O916" s="78" t="str">
        <f>_xlfn.XLOOKUP(Tabla15[[#This Row],[CODIGO]],Tabla20[CODIGO],Tabla20[PERIODO])</f>
        <v>08-2023</v>
      </c>
      <c r="P916" s="41">
        <f>Tabla15[[#This Row],[sbruto]]-SUM(Tabla15[[#This Row],[ISR]:[AFP]])-Tabla15[[#This Row],[SNETO]]</f>
        <v>2068.5</v>
      </c>
      <c r="Q916" s="41">
        <f>_xlfn.XLOOKUP(Tabla15[[#This Row],[CODIGO]],Tabla20[CODIGO],Tabla20[ADP])</f>
        <v>0</v>
      </c>
      <c r="R916" s="61" t="str">
        <f>_xlfn.XLOOKUP(Tabla15[[#This Row],[cedula]],EMPXSEXO[NODOC],EMPXSEXO[GENERO])</f>
        <v>F</v>
      </c>
      <c r="S916" s="61" t="e">
        <f>_xlfn.XLOOKUP(Tabla15[[#This Row],[nomdepto2]],Tabla21[LUGAR],Tabla21[CODLUGAR])</f>
        <v>#REF!</v>
      </c>
      <c r="T916">
        <v>742</v>
      </c>
    </row>
    <row r="917" spans="1:20">
      <c r="A917" s="61" t="s">
        <v>2463</v>
      </c>
      <c r="B917" s="61" t="s">
        <v>2198</v>
      </c>
      <c r="C917" s="61" t="s">
        <v>2497</v>
      </c>
      <c r="D917" s="61" t="str">
        <f>Tabla15[[#This Row],[cedula]]&amp;Tabla15[[#This Row],[prog]]&amp;LEFT(Tabla15[[#This Row],[TIPO]],3)</f>
        <v>4022404462413FIJ</v>
      </c>
      <c r="E917" s="61" t="e">
        <f>_xlfn.XLOOKUP(Tabla15[[#This Row],[CODIGO]],#REF!,#REF!,_xlfn.XLOOKUP(Tabla15[[#This Row],[CODIGO]],Tabla20[CODIGO],Tabla20[nombre],"BUSCAR"))</f>
        <v>#REF!</v>
      </c>
      <c r="F917" s="61" t="e">
        <f>_xlfn.XLOOKUP(Tabla15[[#This Row],[CODIGO]],#REF!,#REF!,_xlfn.XLOOKUP(Tabla15[[#This Row],[CODIGO]],Tabla20[CODIGO],Tabla20[cargo],"BUSCAR"))</f>
        <v>#REF!</v>
      </c>
      <c r="G917" s="110" t="e">
        <f>_xlfn.XLOOKUP(Tabla15[[#This Row],[cedula]],#REF!,#REF!,"X")</f>
        <v>#REF!</v>
      </c>
      <c r="H917" s="61" t="str">
        <f>_xlfn.XLOOKUP(Tabla15[[#This Row],[ctapresup]],TBLTIPO[cta],TBLTIPO[Tipo Empleado])</f>
        <v>FIJO</v>
      </c>
      <c r="I917" s="92">
        <f>_xlfn.XLOOKUP(Tabla15[[#This Row],[cedula]],TCARRERA[CEDULA],TCARRERA[CATEGORIA DEL SERVIDOR],0)</f>
        <v>0</v>
      </c>
      <c r="J9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17" s="61" t="e">
        <f>IF(ISTEXT(Tabla15[[#This Row],[CARRERA]]),Tabla15[[#This Row],[CARRERA]],Tabla15[[#This Row],[STATUS_01]])</f>
        <v>#REF!</v>
      </c>
      <c r="L917" s="78">
        <f>_xlfn.XLOOKUP(Tabla15[[#This Row],[CODIGO]],Tabla20[CODIGO],Tabla20[sbruto])</f>
        <v>35000</v>
      </c>
      <c r="M917" s="82">
        <f>_xlfn.XLOOKUP(Tabla15[[#This Row],[CODIGO]],Tabla20[CODIGO],Tabla20[Otros Descuentos])</f>
        <v>1571</v>
      </c>
      <c r="N917" s="81">
        <f>_xlfn.XLOOKUP(Tabla15[[#This Row],[CODIGO]],Tabla20[CODIGO],Tabla20[sneto])</f>
        <v>31360.5</v>
      </c>
      <c r="O917" s="81" t="str">
        <f>_xlfn.XLOOKUP(Tabla15[[#This Row],[CODIGO]],Tabla20[CODIGO],Tabla20[PERIODO])</f>
        <v>08-2023</v>
      </c>
      <c r="P917" s="41">
        <f>Tabla15[[#This Row],[sbruto]]-SUM(Tabla15[[#This Row],[ISR]:[AFP]])-Tabla15[[#This Row],[SNETO]]</f>
        <v>2068.5</v>
      </c>
      <c r="Q917" s="41">
        <f>_xlfn.XLOOKUP(Tabla15[[#This Row],[CODIGO]],Tabla20[CODIGO],Tabla20[ADP])</f>
        <v>0</v>
      </c>
      <c r="R917" s="61" t="str">
        <f>_xlfn.XLOOKUP(Tabla15[[#This Row],[cedula]],EMPXSEXO[NODOC],EMPXSEXO[GENERO])</f>
        <v>F</v>
      </c>
      <c r="S917" s="61" t="e">
        <f>_xlfn.XLOOKUP(Tabla15[[#This Row],[nomdepto2]],Tabla21[LUGAR],Tabla21[CODLUGAR])</f>
        <v>#REF!</v>
      </c>
      <c r="T917">
        <v>821</v>
      </c>
    </row>
    <row r="918" spans="1:20">
      <c r="A918" s="61" t="s">
        <v>2463</v>
      </c>
      <c r="B918" s="61" t="s">
        <v>2117</v>
      </c>
      <c r="C918" s="61" t="s">
        <v>2497</v>
      </c>
      <c r="D918" s="61" t="str">
        <f>Tabla15[[#This Row],[cedula]]&amp;Tabla15[[#This Row],[prog]]&amp;LEFT(Tabla15[[#This Row],[TIPO]],3)</f>
        <v>0010326001413FIJ</v>
      </c>
      <c r="E918" s="61" t="e">
        <f>_xlfn.XLOOKUP(Tabla15[[#This Row],[CODIGO]],#REF!,#REF!,_xlfn.XLOOKUP(Tabla15[[#This Row],[CODIGO]],Tabla20[CODIGO],Tabla20[nombre],"BUSCAR"))</f>
        <v>#REF!</v>
      </c>
      <c r="F918" s="61" t="e">
        <f>_xlfn.XLOOKUP(Tabla15[[#This Row],[CODIGO]],#REF!,#REF!,_xlfn.XLOOKUP(Tabla15[[#This Row],[CODIGO]],Tabla20[CODIGO],Tabla20[cargo],"BUSCAR"))</f>
        <v>#REF!</v>
      </c>
      <c r="G918" s="110" t="e">
        <f>_xlfn.XLOOKUP(Tabla15[[#This Row],[cedula]],#REF!,#REF!,"X")</f>
        <v>#REF!</v>
      </c>
      <c r="H918" s="61" t="str">
        <f>_xlfn.XLOOKUP(Tabla15[[#This Row],[ctapresup]],TBLTIPO[cta],TBLTIPO[Tipo Empleado])</f>
        <v>FIJO</v>
      </c>
      <c r="I918" s="92">
        <f>_xlfn.XLOOKUP(Tabla15[[#This Row],[cedula]],TCARRERA[CEDULA],TCARRERA[CATEGORIA DEL SERVIDOR],0)</f>
        <v>0</v>
      </c>
      <c r="J9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18" s="61" t="e">
        <f>IF(ISTEXT(Tabla15[[#This Row],[CARRERA]]),Tabla15[[#This Row],[CARRERA]],Tabla15[[#This Row],[STATUS_01]])</f>
        <v>#REF!</v>
      </c>
      <c r="L918" s="78">
        <f>_xlfn.XLOOKUP(Tabla15[[#This Row],[CODIGO]],Tabla20[CODIGO],Tabla20[sbruto])</f>
        <v>30000</v>
      </c>
      <c r="M918" s="82">
        <f>_xlfn.XLOOKUP(Tabla15[[#This Row],[CODIGO]],Tabla20[CODIGO],Tabla20[Otros Descuentos])</f>
        <v>3384.54</v>
      </c>
      <c r="N918" s="78">
        <f>_xlfn.XLOOKUP(Tabla15[[#This Row],[CODIGO]],Tabla20[CODIGO],Tabla20[sneto])</f>
        <v>24842.46</v>
      </c>
      <c r="O918" s="78" t="str">
        <f>_xlfn.XLOOKUP(Tabla15[[#This Row],[CODIGO]],Tabla20[CODIGO],Tabla20[PERIODO])</f>
        <v>08-2023</v>
      </c>
      <c r="P918" s="41">
        <f>Tabla15[[#This Row],[sbruto]]-SUM(Tabla15[[#This Row],[ISR]:[AFP]])-Tabla15[[#This Row],[SNETO]]</f>
        <v>1773</v>
      </c>
      <c r="Q918" s="41">
        <f>_xlfn.XLOOKUP(Tabla15[[#This Row],[CODIGO]],Tabla20[CODIGO],Tabla20[ADP])</f>
        <v>0</v>
      </c>
      <c r="R918" s="61" t="str">
        <f>_xlfn.XLOOKUP(Tabla15[[#This Row],[cedula]],EMPXSEXO[NODOC],EMPXSEXO[GENERO])</f>
        <v>M</v>
      </c>
      <c r="S918" s="61" t="e">
        <f>_xlfn.XLOOKUP(Tabla15[[#This Row],[nomdepto2]],Tabla21[LUGAR],Tabla21[CODLUGAR])</f>
        <v>#REF!</v>
      </c>
      <c r="T918">
        <v>678</v>
      </c>
    </row>
    <row r="919" spans="1:20">
      <c r="A919" s="61" t="s">
        <v>2463</v>
      </c>
      <c r="B919" s="61" t="s">
        <v>2129</v>
      </c>
      <c r="C919" s="61" t="s">
        <v>2497</v>
      </c>
      <c r="D919" s="61" t="str">
        <f>Tabla15[[#This Row],[cedula]]&amp;Tabla15[[#This Row],[prog]]&amp;LEFT(Tabla15[[#This Row],[TIPO]],3)</f>
        <v>0010179433713FIJ</v>
      </c>
      <c r="E919" s="61" t="e">
        <f>_xlfn.XLOOKUP(Tabla15[[#This Row],[CODIGO]],#REF!,#REF!,_xlfn.XLOOKUP(Tabla15[[#This Row],[CODIGO]],Tabla20[CODIGO],Tabla20[nombre],"BUSCAR"))</f>
        <v>#REF!</v>
      </c>
      <c r="F919" s="61" t="e">
        <f>_xlfn.XLOOKUP(Tabla15[[#This Row],[CODIGO]],#REF!,#REF!,_xlfn.XLOOKUP(Tabla15[[#This Row],[CODIGO]],Tabla20[CODIGO],Tabla20[cargo],"BUSCAR"))</f>
        <v>#REF!</v>
      </c>
      <c r="G919" s="110" t="e">
        <f>_xlfn.XLOOKUP(Tabla15[[#This Row],[cedula]],#REF!,#REF!,"X")</f>
        <v>#REF!</v>
      </c>
      <c r="H919" s="61" t="str">
        <f>_xlfn.XLOOKUP(Tabla15[[#This Row],[ctapresup]],TBLTIPO[cta],TBLTIPO[Tipo Empleado])</f>
        <v>FIJO</v>
      </c>
      <c r="I919" s="92">
        <f>_xlfn.XLOOKUP(Tabla15[[#This Row],[cedula]],TCARRERA[CEDULA],TCARRERA[CATEGORIA DEL SERVIDOR],0)</f>
        <v>0</v>
      </c>
      <c r="J91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19" s="61" t="e">
        <f>IF(ISTEXT(Tabla15[[#This Row],[CARRERA]]),Tabla15[[#This Row],[CARRERA]],Tabla15[[#This Row],[STATUS_01]])</f>
        <v>#REF!</v>
      </c>
      <c r="L919" s="78">
        <f>_xlfn.XLOOKUP(Tabla15[[#This Row],[CODIGO]],Tabla20[CODIGO],Tabla20[sbruto])</f>
        <v>30000</v>
      </c>
      <c r="M919" s="81">
        <f>_xlfn.XLOOKUP(Tabla15[[#This Row],[CODIGO]],Tabla20[CODIGO],Tabla20[Otros Descuentos])</f>
        <v>25</v>
      </c>
      <c r="N919" s="78">
        <f>_xlfn.XLOOKUP(Tabla15[[#This Row],[CODIGO]],Tabla20[CODIGO],Tabla20[sneto])</f>
        <v>28202</v>
      </c>
      <c r="O919" s="78" t="str">
        <f>_xlfn.XLOOKUP(Tabla15[[#This Row],[CODIGO]],Tabla20[CODIGO],Tabla20[PERIODO])</f>
        <v>08-2023</v>
      </c>
      <c r="P919" s="41">
        <f>Tabla15[[#This Row],[sbruto]]-SUM(Tabla15[[#This Row],[ISR]:[AFP]])-Tabla15[[#This Row],[SNETO]]</f>
        <v>1773</v>
      </c>
      <c r="Q919" s="41">
        <f>_xlfn.XLOOKUP(Tabla15[[#This Row],[CODIGO]],Tabla20[CODIGO],Tabla20[ADP])</f>
        <v>0</v>
      </c>
      <c r="R919" s="61" t="str">
        <f>_xlfn.XLOOKUP(Tabla15[[#This Row],[cedula]],EMPXSEXO[NODOC],EMPXSEXO[GENERO])</f>
        <v>M</v>
      </c>
      <c r="S919" s="61" t="e">
        <f>_xlfn.XLOOKUP(Tabla15[[#This Row],[nomdepto2]],Tabla21[LUGAR],Tabla21[CODLUGAR])</f>
        <v>#REF!</v>
      </c>
      <c r="T919">
        <v>691</v>
      </c>
    </row>
    <row r="920" spans="1:20">
      <c r="A920" s="61" t="s">
        <v>2463</v>
      </c>
      <c r="B920" s="61" t="s">
        <v>1284</v>
      </c>
      <c r="C920" s="61" t="s">
        <v>2497</v>
      </c>
      <c r="D920" s="61" t="str">
        <f>Tabla15[[#This Row],[cedula]]&amp;Tabla15[[#This Row],[prog]]&amp;LEFT(Tabla15[[#This Row],[TIPO]],3)</f>
        <v>0010339444113FIJ</v>
      </c>
      <c r="E920" s="61" t="e">
        <f>_xlfn.XLOOKUP(Tabla15[[#This Row],[CODIGO]],#REF!,#REF!,_xlfn.XLOOKUP(Tabla15[[#This Row],[CODIGO]],Tabla20[CODIGO],Tabla20[nombre],"BUSCAR"))</f>
        <v>#REF!</v>
      </c>
      <c r="F920" s="61" t="e">
        <f>_xlfn.XLOOKUP(Tabla15[[#This Row],[CODIGO]],#REF!,#REF!,_xlfn.XLOOKUP(Tabla15[[#This Row],[CODIGO]],Tabla20[CODIGO],Tabla20[cargo],"BUSCAR"))</f>
        <v>#REF!</v>
      </c>
      <c r="G920" s="110" t="e">
        <f>_xlfn.XLOOKUP(Tabla15[[#This Row],[cedula]],#REF!,#REF!,"X")</f>
        <v>#REF!</v>
      </c>
      <c r="H920" s="61" t="str">
        <f>_xlfn.XLOOKUP(Tabla15[[#This Row],[ctapresup]],TBLTIPO[cta],TBLTIPO[Tipo Empleado])</f>
        <v>FIJO</v>
      </c>
      <c r="I920" s="92" t="str">
        <f>_xlfn.XLOOKUP(Tabla15[[#This Row],[cedula]],TCARRERA[CEDULA],TCARRERA[CATEGORIA DEL SERVIDOR],0)</f>
        <v>CARRERA ADMINISTRATIVA</v>
      </c>
      <c r="J9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20" s="61" t="str">
        <f>IF(ISTEXT(Tabla15[[#This Row],[CARRERA]]),Tabla15[[#This Row],[CARRERA]],Tabla15[[#This Row],[STATUS_01]])</f>
        <v>CARRERA ADMINISTRATIVA</v>
      </c>
      <c r="L920" s="78">
        <f>_xlfn.XLOOKUP(Tabla15[[#This Row],[CODIGO]],Tabla20[CODIGO],Tabla20[sbruto])</f>
        <v>26617.88</v>
      </c>
      <c r="M920" s="81">
        <f>_xlfn.XLOOKUP(Tabla15[[#This Row],[CODIGO]],Tabla20[CODIGO],Tabla20[Otros Descuentos])</f>
        <v>3219.4700000000003</v>
      </c>
      <c r="N920" s="78">
        <f>_xlfn.XLOOKUP(Tabla15[[#This Row],[CODIGO]],Tabla20[CODIGO],Tabla20[sneto])</f>
        <v>21825.3</v>
      </c>
      <c r="O920" s="78" t="str">
        <f>_xlfn.XLOOKUP(Tabla15[[#This Row],[CODIGO]],Tabla20[CODIGO],Tabla20[PERIODO])</f>
        <v>08-2023</v>
      </c>
      <c r="P920" s="41">
        <f>Tabla15[[#This Row],[sbruto]]-SUM(Tabla15[[#This Row],[ISR]:[AFP]])-Tabla15[[#This Row],[SNETO]]</f>
        <v>1573.1100000000006</v>
      </c>
      <c r="Q920" s="41">
        <f>_xlfn.XLOOKUP(Tabla15[[#This Row],[CODIGO]],Tabla20[CODIGO],Tabla20[ADP])</f>
        <v>0</v>
      </c>
      <c r="R920" s="61" t="str">
        <f>_xlfn.XLOOKUP(Tabla15[[#This Row],[cedula]],EMPXSEXO[NODOC],EMPXSEXO[GENERO])</f>
        <v>F</v>
      </c>
      <c r="S920" s="61" t="e">
        <f>_xlfn.XLOOKUP(Tabla15[[#This Row],[nomdepto2]],Tabla21[LUGAR],Tabla21[CODLUGAR])</f>
        <v>#REF!</v>
      </c>
      <c r="T920">
        <v>628</v>
      </c>
    </row>
    <row r="921" spans="1:20">
      <c r="A921" s="61" t="s">
        <v>2463</v>
      </c>
      <c r="B921" s="61" t="s">
        <v>1298</v>
      </c>
      <c r="C921" s="61" t="s">
        <v>2497</v>
      </c>
      <c r="D921" s="61" t="str">
        <f>Tabla15[[#This Row],[cedula]]&amp;Tabla15[[#This Row],[prog]]&amp;LEFT(Tabla15[[#This Row],[TIPO]],3)</f>
        <v>0010360197713FIJ</v>
      </c>
      <c r="E921" s="61" t="e">
        <f>_xlfn.XLOOKUP(Tabla15[[#This Row],[CODIGO]],#REF!,#REF!,_xlfn.XLOOKUP(Tabla15[[#This Row],[CODIGO]],Tabla20[CODIGO],Tabla20[nombre],"BUSCAR"))</f>
        <v>#REF!</v>
      </c>
      <c r="F921" s="61" t="e">
        <f>_xlfn.XLOOKUP(Tabla15[[#This Row],[CODIGO]],#REF!,#REF!,_xlfn.XLOOKUP(Tabla15[[#This Row],[CODIGO]],Tabla20[CODIGO],Tabla20[cargo],"BUSCAR"))</f>
        <v>#REF!</v>
      </c>
      <c r="G921" s="110" t="e">
        <f>_xlfn.XLOOKUP(Tabla15[[#This Row],[cedula]],#REF!,#REF!,"X")</f>
        <v>#REF!</v>
      </c>
      <c r="H921" s="61" t="str">
        <f>_xlfn.XLOOKUP(Tabla15[[#This Row],[ctapresup]],TBLTIPO[cta],TBLTIPO[Tipo Empleado])</f>
        <v>FIJO</v>
      </c>
      <c r="I921" s="92" t="str">
        <f>_xlfn.XLOOKUP(Tabla15[[#This Row],[cedula]],TCARRERA[CEDULA],TCARRERA[CATEGORIA DEL SERVIDOR],0)</f>
        <v>CARRERA ADMINISTRATIVA</v>
      </c>
      <c r="J92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21" s="61" t="str">
        <f>IF(ISTEXT(Tabla15[[#This Row],[CARRERA]]),Tabla15[[#This Row],[CARRERA]],Tabla15[[#This Row],[STATUS_01]])</f>
        <v>CARRERA ADMINISTRATIVA</v>
      </c>
      <c r="L921" s="78">
        <f>_xlfn.XLOOKUP(Tabla15[[#This Row],[CODIGO]],Tabla20[CODIGO],Tabla20[sbruto])</f>
        <v>26250</v>
      </c>
      <c r="M921" s="82">
        <f>_xlfn.XLOOKUP(Tabla15[[#This Row],[CODIGO]],Tabla20[CODIGO],Tabla20[Otros Descuentos])</f>
        <v>20485.34</v>
      </c>
      <c r="N921" s="78">
        <f>_xlfn.XLOOKUP(Tabla15[[#This Row],[CODIGO]],Tabla20[CODIGO],Tabla20[sneto])</f>
        <v>4213.28</v>
      </c>
      <c r="O921" s="78" t="str">
        <f>_xlfn.XLOOKUP(Tabla15[[#This Row],[CODIGO]],Tabla20[CODIGO],Tabla20[PERIODO])</f>
        <v>08-2023</v>
      </c>
      <c r="P921" s="41">
        <f>Tabla15[[#This Row],[sbruto]]-SUM(Tabla15[[#This Row],[ISR]:[AFP]])-Tabla15[[#This Row],[SNETO]]</f>
        <v>1551.380000000001</v>
      </c>
      <c r="Q921" s="41">
        <f>_xlfn.XLOOKUP(Tabla15[[#This Row],[CODIGO]],Tabla20[CODIGO],Tabla20[ADP])</f>
        <v>0</v>
      </c>
      <c r="R921" s="61" t="str">
        <f>_xlfn.XLOOKUP(Tabla15[[#This Row],[cedula]],EMPXSEXO[NODOC],EMPXSEXO[GENERO])</f>
        <v>M</v>
      </c>
      <c r="S921" s="61" t="e">
        <f>_xlfn.XLOOKUP(Tabla15[[#This Row],[nomdepto2]],Tabla21[LUGAR],Tabla21[CODLUGAR])</f>
        <v>#REF!</v>
      </c>
      <c r="T921">
        <v>717</v>
      </c>
    </row>
    <row r="922" spans="1:20">
      <c r="A922" s="61" t="s">
        <v>2463</v>
      </c>
      <c r="B922" s="61" t="s">
        <v>1301</v>
      </c>
      <c r="C922" s="61" t="s">
        <v>2497</v>
      </c>
      <c r="D922" s="61" t="str">
        <f>Tabla15[[#This Row],[cedula]]&amp;Tabla15[[#This Row],[prog]]&amp;LEFT(Tabla15[[#This Row],[TIPO]],3)</f>
        <v>0010854345513FIJ</v>
      </c>
      <c r="E922" s="61" t="e">
        <f>_xlfn.XLOOKUP(Tabla15[[#This Row],[CODIGO]],#REF!,#REF!,_xlfn.XLOOKUP(Tabla15[[#This Row],[CODIGO]],Tabla20[CODIGO],Tabla20[nombre],"BUSCAR"))</f>
        <v>#REF!</v>
      </c>
      <c r="F922" s="61" t="e">
        <f>_xlfn.XLOOKUP(Tabla15[[#This Row],[CODIGO]],#REF!,#REF!,_xlfn.XLOOKUP(Tabla15[[#This Row],[CODIGO]],Tabla20[CODIGO],Tabla20[cargo],"BUSCAR"))</f>
        <v>#REF!</v>
      </c>
      <c r="G922" s="110" t="e">
        <f>_xlfn.XLOOKUP(Tabla15[[#This Row],[cedula]],#REF!,#REF!,"X")</f>
        <v>#REF!</v>
      </c>
      <c r="H922" s="61" t="str">
        <f>_xlfn.XLOOKUP(Tabla15[[#This Row],[ctapresup]],TBLTIPO[cta],TBLTIPO[Tipo Empleado])</f>
        <v>FIJO</v>
      </c>
      <c r="I922" s="92" t="str">
        <f>_xlfn.XLOOKUP(Tabla15[[#This Row],[cedula]],TCARRERA[CEDULA],TCARRERA[CATEGORIA DEL SERVIDOR],0)</f>
        <v>CARRERA ADMINISTRATIVA</v>
      </c>
      <c r="J92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22" s="61" t="str">
        <f>IF(ISTEXT(Tabla15[[#This Row],[CARRERA]]),Tabla15[[#This Row],[CARRERA]],Tabla15[[#This Row],[STATUS_01]])</f>
        <v>CARRERA ADMINISTRATIVA</v>
      </c>
      <c r="L922" s="78">
        <f>_xlfn.XLOOKUP(Tabla15[[#This Row],[CODIGO]],Tabla20[CODIGO],Tabla20[sbruto])</f>
        <v>26250</v>
      </c>
      <c r="M922" s="82">
        <f>_xlfn.XLOOKUP(Tabla15[[#This Row],[CODIGO]],Tabla20[CODIGO],Tabla20[Otros Descuentos])</f>
        <v>2783.5</v>
      </c>
      <c r="N922" s="78">
        <f>_xlfn.XLOOKUP(Tabla15[[#This Row],[CODIGO]],Tabla20[CODIGO],Tabla20[sneto])</f>
        <v>21915.119999999999</v>
      </c>
      <c r="O922" s="78" t="str">
        <f>_xlfn.XLOOKUP(Tabla15[[#This Row],[CODIGO]],Tabla20[CODIGO],Tabla20[PERIODO])</f>
        <v>08-2023</v>
      </c>
      <c r="P922" s="41">
        <f>Tabla15[[#This Row],[sbruto]]-SUM(Tabla15[[#This Row],[ISR]:[AFP]])-Tabla15[[#This Row],[SNETO]]</f>
        <v>1551.380000000001</v>
      </c>
      <c r="Q922" s="41">
        <f>_xlfn.XLOOKUP(Tabla15[[#This Row],[CODIGO]],Tabla20[CODIGO],Tabla20[ADP])</f>
        <v>0</v>
      </c>
      <c r="R922" s="61" t="str">
        <f>_xlfn.XLOOKUP(Tabla15[[#This Row],[cedula]],EMPXSEXO[NODOC],EMPXSEXO[GENERO])</f>
        <v>F</v>
      </c>
      <c r="S922" s="61" t="e">
        <f>_xlfn.XLOOKUP(Tabla15[[#This Row],[nomdepto2]],Tabla21[LUGAR],Tabla21[CODLUGAR])</f>
        <v>#REF!</v>
      </c>
      <c r="T922">
        <v>721</v>
      </c>
    </row>
    <row r="923" spans="1:20">
      <c r="A923" s="61" t="s">
        <v>2463</v>
      </c>
      <c r="B923" s="61" t="s">
        <v>2043</v>
      </c>
      <c r="C923" s="61" t="s">
        <v>2497</v>
      </c>
      <c r="D923" s="61" t="str">
        <f>Tabla15[[#This Row],[cedula]]&amp;Tabla15[[#This Row],[prog]]&amp;LEFT(Tabla15[[#This Row],[TIPO]],3)</f>
        <v>0010011017013FIJ</v>
      </c>
      <c r="E923" s="61" t="e">
        <f>_xlfn.XLOOKUP(Tabla15[[#This Row],[CODIGO]],#REF!,#REF!,_xlfn.XLOOKUP(Tabla15[[#This Row],[CODIGO]],Tabla20[CODIGO],Tabla20[nombre],"BUSCAR"))</f>
        <v>#REF!</v>
      </c>
      <c r="F923" s="61" t="e">
        <f>_xlfn.XLOOKUP(Tabla15[[#This Row],[CODIGO]],#REF!,#REF!,_xlfn.XLOOKUP(Tabla15[[#This Row],[CODIGO]],Tabla20[CODIGO],Tabla20[cargo],"BUSCAR"))</f>
        <v>#REF!</v>
      </c>
      <c r="G923" s="110" t="e">
        <f>_xlfn.XLOOKUP(Tabla15[[#This Row],[cedula]],#REF!,#REF!,"X")</f>
        <v>#REF!</v>
      </c>
      <c r="H923" s="61" t="str">
        <f>_xlfn.XLOOKUP(Tabla15[[#This Row],[ctapresup]],TBLTIPO[cta],TBLTIPO[Tipo Empleado])</f>
        <v>FIJO</v>
      </c>
      <c r="I923" s="92">
        <f>_xlfn.XLOOKUP(Tabla15[[#This Row],[cedula]],TCARRERA[CEDULA],TCARRERA[CATEGORIA DEL SERVIDOR],0)</f>
        <v>0</v>
      </c>
      <c r="J9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23" s="61" t="e">
        <f>IF(ISTEXT(Tabla15[[#This Row],[CARRERA]]),Tabla15[[#This Row],[CARRERA]],Tabla15[[#This Row],[STATUS_01]])</f>
        <v>#REF!</v>
      </c>
      <c r="L923" s="78">
        <f>_xlfn.XLOOKUP(Tabla15[[#This Row],[CODIGO]],Tabla20[CODIGO],Tabla20[sbruto])</f>
        <v>25000</v>
      </c>
      <c r="M923" s="81">
        <f>_xlfn.XLOOKUP(Tabla15[[#This Row],[CODIGO]],Tabla20[CODIGO],Tabla20[Otros Descuentos])</f>
        <v>25</v>
      </c>
      <c r="N923" s="81">
        <f>_xlfn.XLOOKUP(Tabla15[[#This Row],[CODIGO]],Tabla20[CODIGO],Tabla20[sneto])</f>
        <v>23497.5</v>
      </c>
      <c r="O923" s="81" t="str">
        <f>_xlfn.XLOOKUP(Tabla15[[#This Row],[CODIGO]],Tabla20[CODIGO],Tabla20[PERIODO])</f>
        <v>08-2023</v>
      </c>
      <c r="P923" s="41">
        <f>Tabla15[[#This Row],[sbruto]]-SUM(Tabla15[[#This Row],[ISR]:[AFP]])-Tabla15[[#This Row],[SNETO]]</f>
        <v>1477.5</v>
      </c>
      <c r="Q923" s="41">
        <f>_xlfn.XLOOKUP(Tabla15[[#This Row],[CODIGO]],Tabla20[CODIGO],Tabla20[ADP])</f>
        <v>0</v>
      </c>
      <c r="R923" s="61" t="str">
        <f>_xlfn.XLOOKUP(Tabla15[[#This Row],[cedula]],EMPXSEXO[NODOC],EMPXSEXO[GENERO])</f>
        <v>F</v>
      </c>
      <c r="S923" s="61" t="e">
        <f>_xlfn.XLOOKUP(Tabla15[[#This Row],[nomdepto2]],Tabla21[LUGAR],Tabla21[CODLUGAR])</f>
        <v>#REF!</v>
      </c>
      <c r="T923">
        <v>567</v>
      </c>
    </row>
    <row r="924" spans="1:20">
      <c r="A924" s="61" t="s">
        <v>2463</v>
      </c>
      <c r="B924" s="61" t="s">
        <v>2034</v>
      </c>
      <c r="C924" s="61" t="s">
        <v>2497</v>
      </c>
      <c r="D924" s="61" t="str">
        <f>Tabla15[[#This Row],[cedula]]&amp;Tabla15[[#This Row],[prog]]&amp;LEFT(Tabla15[[#This Row],[TIPO]],3)</f>
        <v>0011773379013FIJ</v>
      </c>
      <c r="E924" s="61" t="e">
        <f>_xlfn.XLOOKUP(Tabla15[[#This Row],[CODIGO]],#REF!,#REF!,_xlfn.XLOOKUP(Tabla15[[#This Row],[CODIGO]],Tabla20[CODIGO],Tabla20[nombre],"BUSCAR"))</f>
        <v>#REF!</v>
      </c>
      <c r="F924" s="61" t="e">
        <f>_xlfn.XLOOKUP(Tabla15[[#This Row],[CODIGO]],#REF!,#REF!,_xlfn.XLOOKUP(Tabla15[[#This Row],[CODIGO]],Tabla20[CODIGO],Tabla20[cargo],"BUSCAR"))</f>
        <v>#REF!</v>
      </c>
      <c r="G924" s="110" t="e">
        <f>_xlfn.XLOOKUP(Tabla15[[#This Row],[cedula]],#REF!,#REF!,"X")</f>
        <v>#REF!</v>
      </c>
      <c r="H924" s="61" t="str">
        <f>_xlfn.XLOOKUP(Tabla15[[#This Row],[ctapresup]],TBLTIPO[cta],TBLTIPO[Tipo Empleado])</f>
        <v>FIJO</v>
      </c>
      <c r="I924" s="92">
        <f>_xlfn.XLOOKUP(Tabla15[[#This Row],[cedula]],TCARRERA[CEDULA],TCARRERA[CATEGORIA DEL SERVIDOR],0)</f>
        <v>0</v>
      </c>
      <c r="J9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24" s="61" t="e">
        <f>IF(ISTEXT(Tabla15[[#This Row],[CARRERA]]),Tabla15[[#This Row],[CARRERA]],Tabla15[[#This Row],[STATUS_01]])</f>
        <v>#REF!</v>
      </c>
      <c r="L924" s="78">
        <f>_xlfn.XLOOKUP(Tabla15[[#This Row],[CODIGO]],Tabla20[CODIGO],Tabla20[sbruto])</f>
        <v>24000</v>
      </c>
      <c r="M924" s="79">
        <f>_xlfn.XLOOKUP(Tabla15[[#This Row],[CODIGO]],Tabla20[CODIGO],Tabla20[Otros Descuentos])</f>
        <v>2571</v>
      </c>
      <c r="N924" s="78">
        <f>_xlfn.XLOOKUP(Tabla15[[#This Row],[CODIGO]],Tabla20[CODIGO],Tabla20[sneto])</f>
        <v>20010.599999999999</v>
      </c>
      <c r="O924" s="78" t="str">
        <f>_xlfn.XLOOKUP(Tabla15[[#This Row],[CODIGO]],Tabla20[CODIGO],Tabla20[PERIODO])</f>
        <v>08-2023</v>
      </c>
      <c r="P924" s="41">
        <f>Tabla15[[#This Row],[sbruto]]-SUM(Tabla15[[#This Row],[ISR]:[AFP]])-Tabla15[[#This Row],[SNETO]]</f>
        <v>1418.4000000000015</v>
      </c>
      <c r="Q924" s="41">
        <f>_xlfn.XLOOKUP(Tabla15[[#This Row],[CODIGO]],Tabla20[CODIGO],Tabla20[ADP])</f>
        <v>0</v>
      </c>
      <c r="R924" s="61" t="str">
        <f>_xlfn.XLOOKUP(Tabla15[[#This Row],[cedula]],EMPXSEXO[NODOC],EMPXSEXO[GENERO])</f>
        <v>M</v>
      </c>
      <c r="S924" s="61" t="e">
        <f>_xlfn.XLOOKUP(Tabla15[[#This Row],[nomdepto2]],Tabla21[LUGAR],Tabla21[CODLUGAR])</f>
        <v>#REF!</v>
      </c>
      <c r="T924">
        <v>554</v>
      </c>
    </row>
    <row r="925" spans="1:20">
      <c r="A925" s="61" t="s">
        <v>2463</v>
      </c>
      <c r="B925" s="61" t="s">
        <v>2128</v>
      </c>
      <c r="C925" s="61" t="s">
        <v>2497</v>
      </c>
      <c r="D925" s="61" t="str">
        <f>Tabla15[[#This Row],[cedula]]&amp;Tabla15[[#This Row],[prog]]&amp;LEFT(Tabla15[[#This Row],[TIPO]],3)</f>
        <v>0011777414113FIJ</v>
      </c>
      <c r="E925" s="61" t="e">
        <f>_xlfn.XLOOKUP(Tabla15[[#This Row],[CODIGO]],#REF!,#REF!,_xlfn.XLOOKUP(Tabla15[[#This Row],[CODIGO]],Tabla20[CODIGO],Tabla20[nombre],"BUSCAR"))</f>
        <v>#REF!</v>
      </c>
      <c r="F925" s="61" t="e">
        <f>_xlfn.XLOOKUP(Tabla15[[#This Row],[CODIGO]],#REF!,#REF!,_xlfn.XLOOKUP(Tabla15[[#This Row],[CODIGO]],Tabla20[CODIGO],Tabla20[cargo],"BUSCAR"))</f>
        <v>#REF!</v>
      </c>
      <c r="G925" s="110" t="e">
        <f>_xlfn.XLOOKUP(Tabla15[[#This Row],[cedula]],#REF!,#REF!,"X")</f>
        <v>#REF!</v>
      </c>
      <c r="H925" s="61" t="str">
        <f>_xlfn.XLOOKUP(Tabla15[[#This Row],[ctapresup]],TBLTIPO[cta],TBLTIPO[Tipo Empleado])</f>
        <v>FIJO</v>
      </c>
      <c r="I925" s="92">
        <f>_xlfn.XLOOKUP(Tabla15[[#This Row],[cedula]],TCARRERA[CEDULA],TCARRERA[CATEGORIA DEL SERVIDOR],0)</f>
        <v>0</v>
      </c>
      <c r="J9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25" s="61" t="e">
        <f>IF(ISTEXT(Tabla15[[#This Row],[CARRERA]]),Tabla15[[#This Row],[CARRERA]],Tabla15[[#This Row],[STATUS_01]])</f>
        <v>#REF!</v>
      </c>
      <c r="L925" s="78">
        <f>_xlfn.XLOOKUP(Tabla15[[#This Row],[CODIGO]],Tabla20[CODIGO],Tabla20[sbruto])</f>
        <v>24000</v>
      </c>
      <c r="M925" s="79">
        <f>_xlfn.XLOOKUP(Tabla15[[#This Row],[CODIGO]],Tabla20[CODIGO],Tabla20[Otros Descuentos])</f>
        <v>25</v>
      </c>
      <c r="N925" s="78">
        <f>_xlfn.XLOOKUP(Tabla15[[#This Row],[CODIGO]],Tabla20[CODIGO],Tabla20[sneto])</f>
        <v>22556.6</v>
      </c>
      <c r="O925" s="78" t="str">
        <f>_xlfn.XLOOKUP(Tabla15[[#This Row],[CODIGO]],Tabla20[CODIGO],Tabla20[PERIODO])</f>
        <v>08-2023</v>
      </c>
      <c r="P925" s="41">
        <f>Tabla15[[#This Row],[sbruto]]-SUM(Tabla15[[#This Row],[ISR]:[AFP]])-Tabla15[[#This Row],[SNETO]]</f>
        <v>1418.4000000000015</v>
      </c>
      <c r="Q925" s="41">
        <f>_xlfn.XLOOKUP(Tabla15[[#This Row],[CODIGO]],Tabla20[CODIGO],Tabla20[ADP])</f>
        <v>0</v>
      </c>
      <c r="R925" s="61" t="str">
        <f>_xlfn.XLOOKUP(Tabla15[[#This Row],[cedula]],EMPXSEXO[NODOC],EMPXSEXO[GENERO])</f>
        <v>M</v>
      </c>
      <c r="S925" s="61" t="e">
        <f>_xlfn.XLOOKUP(Tabla15[[#This Row],[nomdepto2]],Tabla21[LUGAR],Tabla21[CODLUGAR])</f>
        <v>#REF!</v>
      </c>
      <c r="T925">
        <v>690</v>
      </c>
    </row>
    <row r="926" spans="1:20">
      <c r="A926" s="61" t="s">
        <v>2463</v>
      </c>
      <c r="B926" s="61" t="s">
        <v>2165</v>
      </c>
      <c r="C926" s="61" t="s">
        <v>2497</v>
      </c>
      <c r="D926" s="61" t="str">
        <f>Tabla15[[#This Row],[cedula]]&amp;Tabla15[[#This Row],[prog]]&amp;LEFT(Tabla15[[#This Row],[TIPO]],3)</f>
        <v>0010369382613FIJ</v>
      </c>
      <c r="E926" s="61" t="e">
        <f>_xlfn.XLOOKUP(Tabla15[[#This Row],[CODIGO]],#REF!,#REF!,_xlfn.XLOOKUP(Tabla15[[#This Row],[CODIGO]],Tabla20[CODIGO],Tabla20[nombre],"BUSCAR"))</f>
        <v>#REF!</v>
      </c>
      <c r="F926" s="61" t="e">
        <f>_xlfn.XLOOKUP(Tabla15[[#This Row],[CODIGO]],#REF!,#REF!,_xlfn.XLOOKUP(Tabla15[[#This Row],[CODIGO]],Tabla20[CODIGO],Tabla20[cargo],"BUSCAR"))</f>
        <v>#REF!</v>
      </c>
      <c r="G926" s="110" t="e">
        <f>_xlfn.XLOOKUP(Tabla15[[#This Row],[cedula]],#REF!,#REF!,"X")</f>
        <v>#REF!</v>
      </c>
      <c r="H926" s="61" t="str">
        <f>_xlfn.XLOOKUP(Tabla15[[#This Row],[ctapresup]],TBLTIPO[cta],TBLTIPO[Tipo Empleado])</f>
        <v>FIJO</v>
      </c>
      <c r="I926" s="92">
        <f>_xlfn.XLOOKUP(Tabla15[[#This Row],[cedula]],TCARRERA[CEDULA],TCARRERA[CATEGORIA DEL SERVIDOR],0)</f>
        <v>0</v>
      </c>
      <c r="J9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26" s="61" t="e">
        <f>IF(ISTEXT(Tabla15[[#This Row],[CARRERA]]),Tabla15[[#This Row],[CARRERA]],Tabla15[[#This Row],[STATUS_01]])</f>
        <v>#REF!</v>
      </c>
      <c r="L926" s="78">
        <f>_xlfn.XLOOKUP(Tabla15[[#This Row],[CODIGO]],Tabla20[CODIGO],Tabla20[sbruto])</f>
        <v>24000</v>
      </c>
      <c r="M926" s="82">
        <f>_xlfn.XLOOKUP(Tabla15[[#This Row],[CODIGO]],Tabla20[CODIGO],Tabla20[Otros Descuentos])</f>
        <v>11422.81</v>
      </c>
      <c r="N926" s="81">
        <f>_xlfn.XLOOKUP(Tabla15[[#This Row],[CODIGO]],Tabla20[CODIGO],Tabla20[sneto])</f>
        <v>11158.79</v>
      </c>
      <c r="O926" s="81" t="str">
        <f>_xlfn.XLOOKUP(Tabla15[[#This Row],[CODIGO]],Tabla20[CODIGO],Tabla20[PERIODO])</f>
        <v>08-2023</v>
      </c>
      <c r="P926" s="41">
        <f>Tabla15[[#This Row],[sbruto]]-SUM(Tabla15[[#This Row],[ISR]:[AFP]])-Tabla15[[#This Row],[SNETO]]</f>
        <v>1418.4000000000015</v>
      </c>
      <c r="Q926" s="41">
        <f>_xlfn.XLOOKUP(Tabla15[[#This Row],[CODIGO]],Tabla20[CODIGO],Tabla20[ADP])</f>
        <v>0</v>
      </c>
      <c r="R926" s="61" t="str">
        <f>_xlfn.XLOOKUP(Tabla15[[#This Row],[cedula]],EMPXSEXO[NODOC],EMPXSEXO[GENERO])</f>
        <v>M</v>
      </c>
      <c r="S926" s="61" t="e">
        <f>_xlfn.XLOOKUP(Tabla15[[#This Row],[nomdepto2]],Tabla21[LUGAR],Tabla21[CODLUGAR])</f>
        <v>#REF!</v>
      </c>
      <c r="T926">
        <v>760</v>
      </c>
    </row>
    <row r="927" spans="1:20">
      <c r="A927" s="61" t="s">
        <v>2463</v>
      </c>
      <c r="B927" s="61" t="s">
        <v>2076</v>
      </c>
      <c r="C927" s="61" t="s">
        <v>2497</v>
      </c>
      <c r="D927" s="61" t="str">
        <f>Tabla15[[#This Row],[cedula]]&amp;Tabla15[[#This Row],[prog]]&amp;LEFT(Tabla15[[#This Row],[TIPO]],3)</f>
        <v>0310188131013FIJ</v>
      </c>
      <c r="E927" s="61" t="e">
        <f>_xlfn.XLOOKUP(Tabla15[[#This Row],[CODIGO]],#REF!,#REF!,_xlfn.XLOOKUP(Tabla15[[#This Row],[CODIGO]],Tabla20[CODIGO],Tabla20[nombre],"BUSCAR"))</f>
        <v>#REF!</v>
      </c>
      <c r="F927" s="61" t="e">
        <f>_xlfn.XLOOKUP(Tabla15[[#This Row],[CODIGO]],#REF!,#REF!,_xlfn.XLOOKUP(Tabla15[[#This Row],[CODIGO]],Tabla20[CODIGO],Tabla20[cargo],"BUSCAR"))</f>
        <v>#REF!</v>
      </c>
      <c r="G927" s="110" t="e">
        <f>_xlfn.XLOOKUP(Tabla15[[#This Row],[cedula]],#REF!,#REF!,"X")</f>
        <v>#REF!</v>
      </c>
      <c r="H927" s="61" t="str">
        <f>_xlfn.XLOOKUP(Tabla15[[#This Row],[ctapresup]],TBLTIPO[cta],TBLTIPO[Tipo Empleado])</f>
        <v>FIJO</v>
      </c>
      <c r="I927" s="92">
        <f>_xlfn.XLOOKUP(Tabla15[[#This Row],[cedula]],TCARRERA[CEDULA],TCARRERA[CATEGORIA DEL SERVIDOR],0)</f>
        <v>0</v>
      </c>
      <c r="J9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27" s="61" t="e">
        <f>IF(ISTEXT(Tabla15[[#This Row],[CARRERA]]),Tabla15[[#This Row],[CARRERA]],Tabla15[[#This Row],[STATUS_01]])</f>
        <v>#REF!</v>
      </c>
      <c r="L927" s="41">
        <f>_xlfn.XLOOKUP(Tabla15[[#This Row],[CODIGO]],Tabla20[CODIGO],Tabla20[sbruto])</f>
        <v>22000</v>
      </c>
      <c r="M927" s="95">
        <f>_xlfn.XLOOKUP(Tabla15[[#This Row],[CODIGO]],Tabla20[CODIGO],Tabla20[Otros Descuentos])</f>
        <v>6773.05</v>
      </c>
      <c r="N927" s="62">
        <f>_xlfn.XLOOKUP(Tabla15[[#This Row],[CODIGO]],Tabla20[CODIGO],Tabla20[sneto])</f>
        <v>13926.75</v>
      </c>
      <c r="O927" s="62" t="str">
        <f>_xlfn.XLOOKUP(Tabla15[[#This Row],[CODIGO]],Tabla20[CODIGO],Tabla20[PERIODO])</f>
        <v>08-2023</v>
      </c>
      <c r="P927" s="41">
        <f>Tabla15[[#This Row],[sbruto]]-SUM(Tabla15[[#This Row],[ISR]:[AFP]])-Tabla15[[#This Row],[SNETO]]</f>
        <v>1300.2000000000007</v>
      </c>
      <c r="Q927" s="41">
        <f>_xlfn.XLOOKUP(Tabla15[[#This Row],[CODIGO]],Tabla20[CODIGO],Tabla20[ADP])</f>
        <v>0</v>
      </c>
      <c r="R927" s="61" t="str">
        <f>_xlfn.XLOOKUP(Tabla15[[#This Row],[cedula]],EMPXSEXO[NODOC],EMPXSEXO[GENERO])</f>
        <v>M</v>
      </c>
      <c r="S927" s="61" t="e">
        <f>_xlfn.XLOOKUP(Tabla15[[#This Row],[nomdepto2]],Tabla21[LUGAR],Tabla21[CODLUGAR])</f>
        <v>#REF!</v>
      </c>
      <c r="T927">
        <v>621</v>
      </c>
    </row>
    <row r="928" spans="1:20">
      <c r="A928" s="61" t="s">
        <v>2463</v>
      </c>
      <c r="B928" s="61" t="s">
        <v>1306</v>
      </c>
      <c r="C928" s="61" t="s">
        <v>2497</v>
      </c>
      <c r="D928" s="61" t="str">
        <f>Tabla15[[#This Row],[cedula]]&amp;Tabla15[[#This Row],[prog]]&amp;LEFT(Tabla15[[#This Row],[TIPO]],3)</f>
        <v>0010160545913FIJ</v>
      </c>
      <c r="E928" s="61" t="e">
        <f>_xlfn.XLOOKUP(Tabla15[[#This Row],[CODIGO]],#REF!,#REF!,_xlfn.XLOOKUP(Tabla15[[#This Row],[CODIGO]],Tabla20[CODIGO],Tabla20[nombre],"BUSCAR"))</f>
        <v>#REF!</v>
      </c>
      <c r="F928" s="61" t="e">
        <f>_xlfn.XLOOKUP(Tabla15[[#This Row],[CODIGO]],#REF!,#REF!,_xlfn.XLOOKUP(Tabla15[[#This Row],[CODIGO]],Tabla20[CODIGO],Tabla20[cargo],"BUSCAR"))</f>
        <v>#REF!</v>
      </c>
      <c r="G928" s="110" t="e">
        <f>_xlfn.XLOOKUP(Tabla15[[#This Row],[cedula]],#REF!,#REF!,"X")</f>
        <v>#REF!</v>
      </c>
      <c r="H928" s="61" t="str">
        <f>_xlfn.XLOOKUP(Tabla15[[#This Row],[ctapresup]],TBLTIPO[cta],TBLTIPO[Tipo Empleado])</f>
        <v>FIJO</v>
      </c>
      <c r="I928" s="92" t="str">
        <f>_xlfn.XLOOKUP(Tabla15[[#This Row],[cedula]],TCARRERA[CEDULA],TCARRERA[CATEGORIA DEL SERVIDOR],0)</f>
        <v>CARRERA ADMINISTRATIVA</v>
      </c>
      <c r="J928" s="61" t="s">
        <v>3109</v>
      </c>
      <c r="K928" s="61" t="str">
        <f>IF(ISTEXT(Tabla15[[#This Row],[CARRERA]]),Tabla15[[#This Row],[CARRERA]],Tabla15[[#This Row],[STATUS_01]])</f>
        <v>CARRERA ADMINISTRATIVA</v>
      </c>
      <c r="L928" s="78">
        <f>_xlfn.XLOOKUP(Tabla15[[#This Row],[CODIGO]],Tabla20[CODIGO],Tabla20[sbruto])</f>
        <v>22000</v>
      </c>
      <c r="M928" s="82">
        <f>_xlfn.XLOOKUP(Tabla15[[#This Row],[CODIGO]],Tabla20[CODIGO],Tabla20[Otros Descuentos])</f>
        <v>375</v>
      </c>
      <c r="N928" s="78">
        <f>_xlfn.XLOOKUP(Tabla15[[#This Row],[CODIGO]],Tabla20[CODIGO],Tabla20[sneto])</f>
        <v>20324.8</v>
      </c>
      <c r="O928" s="78" t="str">
        <f>_xlfn.XLOOKUP(Tabla15[[#This Row],[CODIGO]],Tabla20[CODIGO],Tabla20[PERIODO])</f>
        <v>08-2023</v>
      </c>
      <c r="P928" s="41">
        <f>Tabla15[[#This Row],[sbruto]]-SUM(Tabla15[[#This Row],[ISR]:[AFP]])-Tabla15[[#This Row],[SNETO]]</f>
        <v>1300.2000000000007</v>
      </c>
      <c r="Q928" s="41">
        <f>_xlfn.XLOOKUP(Tabla15[[#This Row],[CODIGO]],Tabla20[CODIGO],Tabla20[ADP])</f>
        <v>0</v>
      </c>
      <c r="R928" s="61" t="str">
        <f>_xlfn.XLOOKUP(Tabla15[[#This Row],[cedula]],EMPXSEXO[NODOC],EMPXSEXO[GENERO])</f>
        <v>M</v>
      </c>
      <c r="S928" s="61" t="e">
        <f>_xlfn.XLOOKUP(Tabla15[[#This Row],[nomdepto2]],Tabla21[LUGAR],Tabla21[CODLUGAR])</f>
        <v>#REF!</v>
      </c>
      <c r="T928">
        <v>729</v>
      </c>
    </row>
    <row r="929" spans="1:20" hidden="1">
      <c r="A929" s="61" t="s">
        <v>2462</v>
      </c>
      <c r="B929" s="61" t="s">
        <v>3674</v>
      </c>
      <c r="C929" s="61" t="s">
        <v>2493</v>
      </c>
      <c r="D929" s="61" t="str">
        <f>Tabla15[[#This Row],[cedula]]&amp;Tabla15[[#This Row],[prog]]&amp;LEFT(Tabla15[[#This Row],[TIPO]],3)</f>
        <v>0460027452801TEM</v>
      </c>
      <c r="E929" s="61" t="e">
        <f>_xlfn.XLOOKUP(Tabla15[[#This Row],[CODIGO]],#REF!,#REF!,_xlfn.XLOOKUP(Tabla15[[#This Row],[CODIGO]],Tabla20[CODIGO],Tabla20[nombre],"BUSCAR"))</f>
        <v>#REF!</v>
      </c>
      <c r="F929" s="61" t="e">
        <f>_xlfn.XLOOKUP(Tabla15[[#This Row],[CODIGO]],#REF!,#REF!,_xlfn.XLOOKUP(Tabla15[[#This Row],[CODIGO]],Tabla20[CODIGO],Tabla20[cargo],"BUSCAR"))</f>
        <v>#REF!</v>
      </c>
      <c r="G929" s="110" t="e">
        <f>_xlfn.XLOOKUP(Tabla15[[#This Row],[cedula]],#REF!,#REF!,"X")</f>
        <v>#REF!</v>
      </c>
      <c r="H929" s="61" t="str">
        <f>_xlfn.XLOOKUP(Tabla15[[#This Row],[ctapresup]],TBLTIPO[cta],TBLTIPO[Tipo Empleado])</f>
        <v>TEMPORALES</v>
      </c>
      <c r="I929" s="92">
        <f>_xlfn.XLOOKUP(Tabla15[[#This Row],[cedula]],TCARRERA[CEDULA],TCARRERA[CATEGORIA DEL SERVIDOR],0)</f>
        <v>0</v>
      </c>
      <c r="J9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29" s="61" t="e">
        <f>IF(ISTEXT(Tabla15[[#This Row],[CARRERA]]),Tabla15[[#This Row],[CARRERA]],Tabla15[[#This Row],[STATUS_01]])</f>
        <v>#REF!</v>
      </c>
      <c r="L929" s="78">
        <f>_xlfn.XLOOKUP(Tabla15[[#This Row],[CODIGO]],Tabla20[CODIGO],Tabla20[sbruto])</f>
        <v>20000</v>
      </c>
      <c r="M929" s="82">
        <f>_xlfn.XLOOKUP(Tabla15[[#This Row],[CODIGO]],Tabla20[CODIGO],Tabla20[Otros Descuentos])</f>
        <v>25</v>
      </c>
      <c r="N929" s="78">
        <f>_xlfn.XLOOKUP(Tabla15[[#This Row],[CODIGO]],Tabla20[CODIGO],Tabla20[sneto])</f>
        <v>18793</v>
      </c>
      <c r="O929" s="78" t="str">
        <f>_xlfn.XLOOKUP(Tabla15[[#This Row],[CODIGO]],Tabla20[CODIGO],Tabla20[PERIODO])</f>
        <v>08-2023</v>
      </c>
      <c r="P929" s="41">
        <f>Tabla15[[#This Row],[sbruto]]-SUM(Tabla15[[#This Row],[ISR]:[AFP]])-Tabla15[[#This Row],[SNETO]]</f>
        <v>1182</v>
      </c>
      <c r="Q929" s="41">
        <f>_xlfn.XLOOKUP(Tabla15[[#This Row],[CODIGO]],Tabla20[CODIGO],Tabla20[ADP])</f>
        <v>0</v>
      </c>
      <c r="R929" s="61" t="str">
        <f>_xlfn.XLOOKUP(Tabla15[[#This Row],[cedula]],EMPXSEXO[NODOC],EMPXSEXO[GENERO])</f>
        <v>F</v>
      </c>
      <c r="S929" s="61" t="e">
        <f>_xlfn.XLOOKUP(Tabla15[[#This Row],[nomdepto2]],Tabla21[LUGAR],Tabla21[CODLUGAR])</f>
        <v>#REF!</v>
      </c>
      <c r="T929">
        <v>915</v>
      </c>
    </row>
    <row r="930" spans="1:20" hidden="1">
      <c r="A930" s="61" t="s">
        <v>2462</v>
      </c>
      <c r="B930" s="61" t="s">
        <v>2881</v>
      </c>
      <c r="C930" s="61" t="s">
        <v>2493</v>
      </c>
      <c r="D930" s="61" t="str">
        <f>Tabla15[[#This Row],[cedula]]&amp;Tabla15[[#This Row],[prog]]&amp;LEFT(Tabla15[[#This Row],[TIPO]],3)</f>
        <v>0010248552101TEM</v>
      </c>
      <c r="E930" s="61" t="e">
        <f>_xlfn.XLOOKUP(Tabla15[[#This Row],[CODIGO]],#REF!,#REF!,_xlfn.XLOOKUP(Tabla15[[#This Row],[CODIGO]],Tabla20[CODIGO],Tabla20[nombre],"BUSCAR"))</f>
        <v>#REF!</v>
      </c>
      <c r="F930" s="61" t="e">
        <f>_xlfn.XLOOKUP(Tabla15[[#This Row],[CODIGO]],#REF!,#REF!,_xlfn.XLOOKUP(Tabla15[[#This Row],[CODIGO]],Tabla20[CODIGO],Tabla20[cargo],"BUSCAR"))</f>
        <v>#REF!</v>
      </c>
      <c r="G930" s="110" t="e">
        <f>_xlfn.XLOOKUP(Tabla15[[#This Row],[cedula]],#REF!,#REF!,"X")</f>
        <v>#REF!</v>
      </c>
      <c r="H930" s="61" t="str">
        <f>_xlfn.XLOOKUP(Tabla15[[#This Row],[ctapresup]],TBLTIPO[cta],TBLTIPO[Tipo Empleado])</f>
        <v>TEMPORALES</v>
      </c>
      <c r="I930" s="92">
        <f>_xlfn.XLOOKUP(Tabla15[[#This Row],[cedula]],TCARRERA[CEDULA],TCARRERA[CATEGORIA DEL SERVIDOR],0)</f>
        <v>0</v>
      </c>
      <c r="J9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0" s="61" t="e">
        <f>IF(ISTEXT(Tabla15[[#This Row],[CARRERA]]),Tabla15[[#This Row],[CARRERA]],Tabla15[[#This Row],[STATUS_01]])</f>
        <v>#REF!</v>
      </c>
      <c r="L930" s="78">
        <f>_xlfn.XLOOKUP(Tabla15[[#This Row],[CODIGO]],Tabla20[CODIGO],Tabla20[sbruto])</f>
        <v>20000</v>
      </c>
      <c r="M930" s="82">
        <f>_xlfn.XLOOKUP(Tabla15[[#This Row],[CODIGO]],Tabla20[CODIGO],Tabla20[Otros Descuentos])</f>
        <v>25</v>
      </c>
      <c r="N930" s="78">
        <f>_xlfn.XLOOKUP(Tabla15[[#This Row],[CODIGO]],Tabla20[CODIGO],Tabla20[sneto])</f>
        <v>18793</v>
      </c>
      <c r="O930" s="78" t="str">
        <f>_xlfn.XLOOKUP(Tabla15[[#This Row],[CODIGO]],Tabla20[CODIGO],Tabla20[PERIODO])</f>
        <v>08-2023</v>
      </c>
      <c r="P930" s="41">
        <f>Tabla15[[#This Row],[sbruto]]-SUM(Tabla15[[#This Row],[ISR]:[AFP]])-Tabla15[[#This Row],[SNETO]]</f>
        <v>1182</v>
      </c>
      <c r="Q930" s="41">
        <f>_xlfn.XLOOKUP(Tabla15[[#This Row],[CODIGO]],Tabla20[CODIGO],Tabla20[ADP])</f>
        <v>0</v>
      </c>
      <c r="R930" s="61" t="str">
        <f>_xlfn.XLOOKUP(Tabla15[[#This Row],[cedula]],EMPXSEXO[NODOC],EMPXSEXO[GENERO])</f>
        <v>M</v>
      </c>
      <c r="S930" s="61" t="e">
        <f>_xlfn.XLOOKUP(Tabla15[[#This Row],[nomdepto2]],Tabla21[LUGAR],Tabla21[CODLUGAR])</f>
        <v>#REF!</v>
      </c>
      <c r="T930">
        <v>990</v>
      </c>
    </row>
    <row r="931" spans="1:20" hidden="1">
      <c r="A931" s="61" t="s">
        <v>2462</v>
      </c>
      <c r="B931" s="61" t="s">
        <v>3686</v>
      </c>
      <c r="C931" s="61" t="s">
        <v>2493</v>
      </c>
      <c r="D931" s="61" t="str">
        <f>Tabla15[[#This Row],[cedula]]&amp;Tabla15[[#This Row],[prog]]&amp;LEFT(Tabla15[[#This Row],[TIPO]],3)</f>
        <v>0010495315301TEM</v>
      </c>
      <c r="E931" s="61" t="e">
        <f>_xlfn.XLOOKUP(Tabla15[[#This Row],[CODIGO]],#REF!,#REF!,_xlfn.XLOOKUP(Tabla15[[#This Row],[CODIGO]],Tabla20[CODIGO],Tabla20[nombre],"BUSCAR"))</f>
        <v>#REF!</v>
      </c>
      <c r="F931" s="61" t="e">
        <f>_xlfn.XLOOKUP(Tabla15[[#This Row],[CODIGO]],#REF!,#REF!,_xlfn.XLOOKUP(Tabla15[[#This Row],[CODIGO]],Tabla20[CODIGO],Tabla20[cargo],"BUSCAR"))</f>
        <v>#REF!</v>
      </c>
      <c r="G931" s="110" t="e">
        <f>_xlfn.XLOOKUP(Tabla15[[#This Row],[cedula]],#REF!,#REF!,"X")</f>
        <v>#REF!</v>
      </c>
      <c r="H931" s="61" t="str">
        <f>_xlfn.XLOOKUP(Tabla15[[#This Row],[ctapresup]],TBLTIPO[cta],TBLTIPO[Tipo Empleado])</f>
        <v>TEMPORALES</v>
      </c>
      <c r="I931" s="92">
        <f>_xlfn.XLOOKUP(Tabla15[[#This Row],[cedula]],TCARRERA[CEDULA],TCARRERA[CATEGORIA DEL SERVIDOR],0)</f>
        <v>0</v>
      </c>
      <c r="J9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1" s="61" t="e">
        <f>IF(ISTEXT(Tabla15[[#This Row],[CARRERA]]),Tabla15[[#This Row],[CARRERA]],Tabla15[[#This Row],[STATUS_01]])</f>
        <v>#REF!</v>
      </c>
      <c r="L931" s="78">
        <f>_xlfn.XLOOKUP(Tabla15[[#This Row],[CODIGO]],Tabla20[CODIGO],Tabla20[sbruto])</f>
        <v>20000</v>
      </c>
      <c r="M931" s="79">
        <f>_xlfn.XLOOKUP(Tabla15[[#This Row],[CODIGO]],Tabla20[CODIGO],Tabla20[Otros Descuentos])</f>
        <v>25</v>
      </c>
      <c r="N931" s="78">
        <f>_xlfn.XLOOKUP(Tabla15[[#This Row],[CODIGO]],Tabla20[CODIGO],Tabla20[sneto])</f>
        <v>18793</v>
      </c>
      <c r="O931" s="78" t="str">
        <f>_xlfn.XLOOKUP(Tabla15[[#This Row],[CODIGO]],Tabla20[CODIGO],Tabla20[PERIODO])</f>
        <v>08-2023</v>
      </c>
      <c r="P931" s="41">
        <f>Tabla15[[#This Row],[sbruto]]-SUM(Tabla15[[#This Row],[ISR]:[AFP]])-Tabla15[[#This Row],[SNETO]]</f>
        <v>1182</v>
      </c>
      <c r="Q931" s="41">
        <f>_xlfn.XLOOKUP(Tabla15[[#This Row],[CODIGO]],Tabla20[CODIGO],Tabla20[ADP])</f>
        <v>0</v>
      </c>
      <c r="R931" s="61" t="str">
        <f>_xlfn.XLOOKUP(Tabla15[[#This Row],[cedula]],EMPXSEXO[NODOC],EMPXSEXO[GENERO])</f>
        <v>M</v>
      </c>
      <c r="S931" s="61" t="e">
        <f>_xlfn.XLOOKUP(Tabla15[[#This Row],[nomdepto2]],Tabla21[LUGAR],Tabla21[CODLUGAR])</f>
        <v>#REF!</v>
      </c>
      <c r="T931">
        <v>1004</v>
      </c>
    </row>
    <row r="932" spans="1:20" hidden="1">
      <c r="A932" s="61" t="s">
        <v>2462</v>
      </c>
      <c r="B932" s="61" t="s">
        <v>2917</v>
      </c>
      <c r="C932" s="61" t="s">
        <v>2493</v>
      </c>
      <c r="D932" s="61" t="str">
        <f>Tabla15[[#This Row],[cedula]]&amp;Tabla15[[#This Row],[prog]]&amp;LEFT(Tabla15[[#This Row],[TIPO]],3)</f>
        <v>4021465197401TEM</v>
      </c>
      <c r="E932" s="61" t="e">
        <f>_xlfn.XLOOKUP(Tabla15[[#This Row],[CODIGO]],#REF!,#REF!,_xlfn.XLOOKUP(Tabla15[[#This Row],[CODIGO]],Tabla20[CODIGO],Tabla20[nombre],"BUSCAR"))</f>
        <v>#REF!</v>
      </c>
      <c r="F932" s="61" t="e">
        <f>_xlfn.XLOOKUP(Tabla15[[#This Row],[CODIGO]],#REF!,#REF!,_xlfn.XLOOKUP(Tabla15[[#This Row],[CODIGO]],Tabla20[CODIGO],Tabla20[cargo],"BUSCAR"))</f>
        <v>#REF!</v>
      </c>
      <c r="G932" s="110" t="e">
        <f>_xlfn.XLOOKUP(Tabla15[[#This Row],[cedula]],#REF!,#REF!,"X")</f>
        <v>#REF!</v>
      </c>
      <c r="H932" s="61" t="str">
        <f>_xlfn.XLOOKUP(Tabla15[[#This Row],[ctapresup]],TBLTIPO[cta],TBLTIPO[Tipo Empleado])</f>
        <v>TEMPORALES</v>
      </c>
      <c r="I932" s="92">
        <f>_xlfn.XLOOKUP(Tabla15[[#This Row],[cedula]],TCARRERA[CEDULA],TCARRERA[CATEGORIA DEL SERVIDOR],0)</f>
        <v>0</v>
      </c>
      <c r="J9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2" s="61" t="e">
        <f>IF(ISTEXT(Tabla15[[#This Row],[CARRERA]]),Tabla15[[#This Row],[CARRERA]],Tabla15[[#This Row],[STATUS_01]])</f>
        <v>#REF!</v>
      </c>
      <c r="L932" s="78">
        <f>_xlfn.XLOOKUP(Tabla15[[#This Row],[CODIGO]],Tabla20[CODIGO],Tabla20[sbruto])</f>
        <v>20000</v>
      </c>
      <c r="M932" s="82">
        <f>_xlfn.XLOOKUP(Tabla15[[#This Row],[CODIGO]],Tabla20[CODIGO],Tabla20[Otros Descuentos])</f>
        <v>25</v>
      </c>
      <c r="N932" s="78">
        <f>_xlfn.XLOOKUP(Tabla15[[#This Row],[CODIGO]],Tabla20[CODIGO],Tabla20[sneto])</f>
        <v>18793</v>
      </c>
      <c r="O932" s="78" t="str">
        <f>_xlfn.XLOOKUP(Tabla15[[#This Row],[CODIGO]],Tabla20[CODIGO],Tabla20[PERIODO])</f>
        <v>08-2023</v>
      </c>
      <c r="P932" s="41">
        <f>Tabla15[[#This Row],[sbruto]]-SUM(Tabla15[[#This Row],[ISR]:[AFP]])-Tabla15[[#This Row],[SNETO]]</f>
        <v>1182</v>
      </c>
      <c r="Q932" s="41">
        <f>_xlfn.XLOOKUP(Tabla15[[#This Row],[CODIGO]],Tabla20[CODIGO],Tabla20[ADP])</f>
        <v>0</v>
      </c>
      <c r="R932" s="61" t="str">
        <f>_xlfn.XLOOKUP(Tabla15[[#This Row],[cedula]],EMPXSEXO[NODOC],EMPXSEXO[GENERO])</f>
        <v>F</v>
      </c>
      <c r="S932" s="61" t="e">
        <f>_xlfn.XLOOKUP(Tabla15[[#This Row],[nomdepto2]],Tabla21[LUGAR],Tabla21[CODLUGAR])</f>
        <v>#REF!</v>
      </c>
      <c r="T932">
        <v>1035</v>
      </c>
    </row>
    <row r="933" spans="1:20" hidden="1">
      <c r="A933" s="61" t="s">
        <v>2462</v>
      </c>
      <c r="B933" s="61" t="s">
        <v>2972</v>
      </c>
      <c r="C933" s="61" t="s">
        <v>2493</v>
      </c>
      <c r="D933" s="61" t="str">
        <f>Tabla15[[#This Row],[cedula]]&amp;Tabla15[[#This Row],[prog]]&amp;LEFT(Tabla15[[#This Row],[TIPO]],3)</f>
        <v>0010387220601TEM</v>
      </c>
      <c r="E933" s="61" t="e">
        <f>_xlfn.XLOOKUP(Tabla15[[#This Row],[CODIGO]],#REF!,#REF!,_xlfn.XLOOKUP(Tabla15[[#This Row],[CODIGO]],Tabla20[CODIGO],Tabla20[nombre],"BUSCAR"))</f>
        <v>#REF!</v>
      </c>
      <c r="F933" s="61" t="e">
        <f>_xlfn.XLOOKUP(Tabla15[[#This Row],[CODIGO]],#REF!,#REF!,_xlfn.XLOOKUP(Tabla15[[#This Row],[CODIGO]],Tabla20[CODIGO],Tabla20[cargo],"BUSCAR"))</f>
        <v>#REF!</v>
      </c>
      <c r="G933" s="110" t="e">
        <f>_xlfn.XLOOKUP(Tabla15[[#This Row],[cedula]],#REF!,#REF!,"X")</f>
        <v>#REF!</v>
      </c>
      <c r="H933" s="61" t="str">
        <f>_xlfn.XLOOKUP(Tabla15[[#This Row],[ctapresup]],TBLTIPO[cta],TBLTIPO[Tipo Empleado])</f>
        <v>TEMPORALES</v>
      </c>
      <c r="I933" s="92">
        <f>_xlfn.XLOOKUP(Tabla15[[#This Row],[cedula]],TCARRERA[CEDULA],TCARRERA[CATEGORIA DEL SERVIDOR],0)</f>
        <v>0</v>
      </c>
      <c r="J9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3" s="61" t="e">
        <f>IF(ISTEXT(Tabla15[[#This Row],[CARRERA]]),Tabla15[[#This Row],[CARRERA]],Tabla15[[#This Row],[STATUS_01]])</f>
        <v>#REF!</v>
      </c>
      <c r="L933" s="78">
        <f>_xlfn.XLOOKUP(Tabla15[[#This Row],[CODIGO]],Tabla20[CODIGO],Tabla20[sbruto])</f>
        <v>20000</v>
      </c>
      <c r="M933" s="82">
        <f>_xlfn.XLOOKUP(Tabla15[[#This Row],[CODIGO]],Tabla20[CODIGO],Tabla20[Otros Descuentos])</f>
        <v>25</v>
      </c>
      <c r="N933" s="78">
        <f>_xlfn.XLOOKUP(Tabla15[[#This Row],[CODIGO]],Tabla20[CODIGO],Tabla20[sneto])</f>
        <v>18793</v>
      </c>
      <c r="O933" s="78" t="str">
        <f>_xlfn.XLOOKUP(Tabla15[[#This Row],[CODIGO]],Tabla20[CODIGO],Tabla20[PERIODO])</f>
        <v>08-2023</v>
      </c>
      <c r="P933" s="41">
        <f>Tabla15[[#This Row],[sbruto]]-SUM(Tabla15[[#This Row],[ISR]:[AFP]])-Tabla15[[#This Row],[SNETO]]</f>
        <v>1182</v>
      </c>
      <c r="Q933" s="41">
        <f>_xlfn.XLOOKUP(Tabla15[[#This Row],[CODIGO]],Tabla20[CODIGO],Tabla20[ADP])</f>
        <v>0</v>
      </c>
      <c r="R933" s="61" t="str">
        <f>_xlfn.XLOOKUP(Tabla15[[#This Row],[cedula]],EMPXSEXO[NODOC],EMPXSEXO[GENERO])</f>
        <v>M</v>
      </c>
      <c r="S933" s="61" t="e">
        <f>_xlfn.XLOOKUP(Tabla15[[#This Row],[nomdepto2]],Tabla21[LUGAR],Tabla21[CODLUGAR])</f>
        <v>#REF!</v>
      </c>
      <c r="T933">
        <v>1096</v>
      </c>
    </row>
    <row r="934" spans="1:20">
      <c r="A934" s="61" t="s">
        <v>2463</v>
      </c>
      <c r="B934" s="61" t="s">
        <v>2038</v>
      </c>
      <c r="C934" s="61" t="s">
        <v>2497</v>
      </c>
      <c r="D934" s="61" t="str">
        <f>Tabla15[[#This Row],[cedula]]&amp;Tabla15[[#This Row],[prog]]&amp;LEFT(Tabla15[[#This Row],[TIPO]],3)</f>
        <v>4023981787313FIJ</v>
      </c>
      <c r="E934" s="61" t="e">
        <f>_xlfn.XLOOKUP(Tabla15[[#This Row],[CODIGO]],#REF!,#REF!,_xlfn.XLOOKUP(Tabla15[[#This Row],[CODIGO]],Tabla20[CODIGO],Tabla20[nombre],"BUSCAR"))</f>
        <v>#REF!</v>
      </c>
      <c r="F934" s="61" t="e">
        <f>_xlfn.XLOOKUP(Tabla15[[#This Row],[CODIGO]],#REF!,#REF!,_xlfn.XLOOKUP(Tabla15[[#This Row],[CODIGO]],Tabla20[CODIGO],Tabla20[cargo],"BUSCAR"))</f>
        <v>#REF!</v>
      </c>
      <c r="G934" s="110" t="e">
        <f>_xlfn.XLOOKUP(Tabla15[[#This Row],[cedula]],#REF!,#REF!,"X")</f>
        <v>#REF!</v>
      </c>
      <c r="H934" s="61" t="str">
        <f>_xlfn.XLOOKUP(Tabla15[[#This Row],[ctapresup]],TBLTIPO[cta],TBLTIPO[Tipo Empleado])</f>
        <v>FIJO</v>
      </c>
      <c r="I934" s="92">
        <f>_xlfn.XLOOKUP(Tabla15[[#This Row],[cedula]],TCARRERA[CEDULA],TCARRERA[CATEGORIA DEL SERVIDOR],0)</f>
        <v>0</v>
      </c>
      <c r="J9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4" s="61" t="e">
        <f>IF(ISTEXT(Tabla15[[#This Row],[CARRERA]]),Tabla15[[#This Row],[CARRERA]],Tabla15[[#This Row],[STATUS_01]])</f>
        <v>#REF!</v>
      </c>
      <c r="L934" s="78">
        <f>_xlfn.XLOOKUP(Tabla15[[#This Row],[CODIGO]],Tabla20[CODIGO],Tabla20[sbruto])</f>
        <v>20000</v>
      </c>
      <c r="M934" s="82">
        <f>_xlfn.XLOOKUP(Tabla15[[#This Row],[CODIGO]],Tabla20[CODIGO],Tabla20[Otros Descuentos])</f>
        <v>5179.33</v>
      </c>
      <c r="N934" s="78">
        <f>_xlfn.XLOOKUP(Tabla15[[#This Row],[CODIGO]],Tabla20[CODIGO],Tabla20[sneto])</f>
        <v>13638.67</v>
      </c>
      <c r="O934" s="78" t="str">
        <f>_xlfn.XLOOKUP(Tabla15[[#This Row],[CODIGO]],Tabla20[CODIGO],Tabla20[PERIODO])</f>
        <v>08-2023</v>
      </c>
      <c r="P934" s="41">
        <f>Tabla15[[#This Row],[sbruto]]-SUM(Tabla15[[#This Row],[ISR]:[AFP]])-Tabla15[[#This Row],[SNETO]]</f>
        <v>1182</v>
      </c>
      <c r="Q934" s="41">
        <f>_xlfn.XLOOKUP(Tabla15[[#This Row],[CODIGO]],Tabla20[CODIGO],Tabla20[ADP])</f>
        <v>0</v>
      </c>
      <c r="R934" s="61" t="str">
        <f>_xlfn.XLOOKUP(Tabla15[[#This Row],[cedula]],EMPXSEXO[NODOC],EMPXSEXO[GENERO])</f>
        <v>F</v>
      </c>
      <c r="S934" s="61" t="e">
        <f>_xlfn.XLOOKUP(Tabla15[[#This Row],[nomdepto2]],Tabla21[LUGAR],Tabla21[CODLUGAR])</f>
        <v>#REF!</v>
      </c>
      <c r="T934">
        <v>560</v>
      </c>
    </row>
    <row r="935" spans="1:20">
      <c r="A935" s="61" t="s">
        <v>2463</v>
      </c>
      <c r="B935" s="61" t="s">
        <v>2161</v>
      </c>
      <c r="C935" s="61" t="s">
        <v>2497</v>
      </c>
      <c r="D935" s="61" t="str">
        <f>Tabla15[[#This Row],[cedula]]&amp;Tabla15[[#This Row],[prog]]&amp;LEFT(Tabla15[[#This Row],[TIPO]],3)</f>
        <v>4022211921213FIJ</v>
      </c>
      <c r="E935" s="61" t="e">
        <f>_xlfn.XLOOKUP(Tabla15[[#This Row],[CODIGO]],#REF!,#REF!,_xlfn.XLOOKUP(Tabla15[[#This Row],[CODIGO]],Tabla20[CODIGO],Tabla20[nombre],"BUSCAR"))</f>
        <v>#REF!</v>
      </c>
      <c r="F935" s="61" t="e">
        <f>_xlfn.XLOOKUP(Tabla15[[#This Row],[CODIGO]],#REF!,#REF!,_xlfn.XLOOKUP(Tabla15[[#This Row],[CODIGO]],Tabla20[CODIGO],Tabla20[cargo],"BUSCAR"))</f>
        <v>#REF!</v>
      </c>
      <c r="G935" s="110" t="e">
        <f>_xlfn.XLOOKUP(Tabla15[[#This Row],[cedula]],#REF!,#REF!,"X")</f>
        <v>#REF!</v>
      </c>
      <c r="H935" s="61" t="str">
        <f>_xlfn.XLOOKUP(Tabla15[[#This Row],[ctapresup]],TBLTIPO[cta],TBLTIPO[Tipo Empleado])</f>
        <v>FIJO</v>
      </c>
      <c r="I935" s="92">
        <f>_xlfn.XLOOKUP(Tabla15[[#This Row],[cedula]],TCARRERA[CEDULA],TCARRERA[CATEGORIA DEL SERVIDOR],0)</f>
        <v>0</v>
      </c>
      <c r="J9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5" s="61" t="e">
        <f>IF(ISTEXT(Tabla15[[#This Row],[CARRERA]]),Tabla15[[#This Row],[CARRERA]],Tabla15[[#This Row],[STATUS_01]])</f>
        <v>#REF!</v>
      </c>
      <c r="L935" s="78">
        <f>_xlfn.XLOOKUP(Tabla15[[#This Row],[CODIGO]],Tabla20[CODIGO],Tabla20[sbruto])</f>
        <v>20000</v>
      </c>
      <c r="M935" s="79">
        <f>_xlfn.XLOOKUP(Tabla15[[#This Row],[CODIGO]],Tabla20[CODIGO],Tabla20[Otros Descuentos])</f>
        <v>25</v>
      </c>
      <c r="N935" s="78">
        <f>_xlfn.XLOOKUP(Tabla15[[#This Row],[CODIGO]],Tabla20[CODIGO],Tabla20[sneto])</f>
        <v>18793</v>
      </c>
      <c r="O935" s="78" t="str">
        <f>_xlfn.XLOOKUP(Tabla15[[#This Row],[CODIGO]],Tabla20[CODIGO],Tabla20[PERIODO])</f>
        <v>08-2023</v>
      </c>
      <c r="P935" s="41">
        <f>Tabla15[[#This Row],[sbruto]]-SUM(Tabla15[[#This Row],[ISR]:[AFP]])-Tabla15[[#This Row],[SNETO]]</f>
        <v>1182</v>
      </c>
      <c r="Q935" s="41">
        <f>_xlfn.XLOOKUP(Tabla15[[#This Row],[CODIGO]],Tabla20[CODIGO],Tabla20[ADP])</f>
        <v>0</v>
      </c>
      <c r="R935" s="61" t="str">
        <f>_xlfn.XLOOKUP(Tabla15[[#This Row],[cedula]],EMPXSEXO[NODOC],EMPXSEXO[GENERO])</f>
        <v>M</v>
      </c>
      <c r="S935" s="61" t="e">
        <f>_xlfn.XLOOKUP(Tabla15[[#This Row],[nomdepto2]],Tabla21[LUGAR],Tabla21[CODLUGAR])</f>
        <v>#REF!</v>
      </c>
      <c r="T935">
        <v>753</v>
      </c>
    </row>
    <row r="936" spans="1:20">
      <c r="A936" s="61" t="s">
        <v>2463</v>
      </c>
      <c r="B936" s="61" t="s">
        <v>3243</v>
      </c>
      <c r="C936" s="61" t="s">
        <v>2497</v>
      </c>
      <c r="D936" s="61" t="str">
        <f>Tabla15[[#This Row],[cedula]]&amp;Tabla15[[#This Row],[prog]]&amp;LEFT(Tabla15[[#This Row],[TIPO]],3)</f>
        <v>0590012981713FIJ</v>
      </c>
      <c r="E936" s="61" t="e">
        <f>_xlfn.XLOOKUP(Tabla15[[#This Row],[CODIGO]],#REF!,#REF!,_xlfn.XLOOKUP(Tabla15[[#This Row],[CODIGO]],Tabla20[CODIGO],Tabla20[nombre],"BUSCAR"))</f>
        <v>#REF!</v>
      </c>
      <c r="F936" s="61" t="e">
        <f>_xlfn.XLOOKUP(Tabla15[[#This Row],[CODIGO]],#REF!,#REF!,_xlfn.XLOOKUP(Tabla15[[#This Row],[CODIGO]],Tabla20[CODIGO],Tabla20[cargo],"BUSCAR"))</f>
        <v>#REF!</v>
      </c>
      <c r="G936" s="110" t="e">
        <f>_xlfn.XLOOKUP(Tabla15[[#This Row],[cedula]],#REF!,#REF!,"X")</f>
        <v>#REF!</v>
      </c>
      <c r="H936" s="61" t="str">
        <f>_xlfn.XLOOKUP(Tabla15[[#This Row],[ctapresup]],TBLTIPO[cta],TBLTIPO[Tipo Empleado])</f>
        <v>FIJO</v>
      </c>
      <c r="I936" s="92">
        <f>_xlfn.XLOOKUP(Tabla15[[#This Row],[cedula]],TCARRERA[CEDULA],TCARRERA[CATEGORIA DEL SERVIDOR],0)</f>
        <v>0</v>
      </c>
      <c r="J9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6" s="61" t="e">
        <f>IF(ISTEXT(Tabla15[[#This Row],[CARRERA]]),Tabla15[[#This Row],[CARRERA]],Tabla15[[#This Row],[STATUS_01]])</f>
        <v>#REF!</v>
      </c>
      <c r="L936" s="78">
        <f>_xlfn.XLOOKUP(Tabla15[[#This Row],[CODIGO]],Tabla20[CODIGO],Tabla20[sbruto])</f>
        <v>20000</v>
      </c>
      <c r="M936" s="82">
        <f>_xlfn.XLOOKUP(Tabla15[[#This Row],[CODIGO]],Tabla20[CODIGO],Tabla20[Otros Descuentos])</f>
        <v>25</v>
      </c>
      <c r="N936" s="78">
        <f>_xlfn.XLOOKUP(Tabla15[[#This Row],[CODIGO]],Tabla20[CODIGO],Tabla20[sneto])</f>
        <v>18793</v>
      </c>
      <c r="O936" s="78" t="str">
        <f>_xlfn.XLOOKUP(Tabla15[[#This Row],[CODIGO]],Tabla20[CODIGO],Tabla20[PERIODO])</f>
        <v>08-2023</v>
      </c>
      <c r="P936" s="41">
        <f>Tabla15[[#This Row],[sbruto]]-SUM(Tabla15[[#This Row],[ISR]:[AFP]])-Tabla15[[#This Row],[SNETO]]</f>
        <v>1182</v>
      </c>
      <c r="Q936" s="41">
        <f>_xlfn.XLOOKUP(Tabla15[[#This Row],[CODIGO]],Tabla20[CODIGO],Tabla20[ADP])</f>
        <v>0</v>
      </c>
      <c r="R936" s="61" t="str">
        <f>_xlfn.XLOOKUP(Tabla15[[#This Row],[cedula]],EMPXSEXO[NODOC],EMPXSEXO[GENERO])</f>
        <v>M</v>
      </c>
      <c r="S936" s="61" t="e">
        <f>_xlfn.XLOOKUP(Tabla15[[#This Row],[nomdepto2]],Tabla21[LUGAR],Tabla21[CODLUGAR])</f>
        <v>#REF!</v>
      </c>
      <c r="T936">
        <v>770</v>
      </c>
    </row>
    <row r="937" spans="1:20">
      <c r="A937" s="61" t="s">
        <v>2463</v>
      </c>
      <c r="B937" s="61" t="s">
        <v>3654</v>
      </c>
      <c r="C937" s="61" t="s">
        <v>2497</v>
      </c>
      <c r="D937" s="61" t="str">
        <f>Tabla15[[#This Row],[cedula]]&amp;Tabla15[[#This Row],[prog]]&amp;LEFT(Tabla15[[#This Row],[TIPO]],3)</f>
        <v>0011684231113FIJ</v>
      </c>
      <c r="E937" s="61" t="e">
        <f>_xlfn.XLOOKUP(Tabla15[[#This Row],[CODIGO]],#REF!,#REF!,_xlfn.XLOOKUP(Tabla15[[#This Row],[CODIGO]],Tabla20[CODIGO],Tabla20[nombre],"BUSCAR"))</f>
        <v>#REF!</v>
      </c>
      <c r="F937" s="61" t="e">
        <f>_xlfn.XLOOKUP(Tabla15[[#This Row],[CODIGO]],#REF!,#REF!,_xlfn.XLOOKUP(Tabla15[[#This Row],[CODIGO]],Tabla20[CODIGO],Tabla20[cargo],"BUSCAR"))</f>
        <v>#REF!</v>
      </c>
      <c r="G937" s="110" t="e">
        <f>_xlfn.XLOOKUP(Tabla15[[#This Row],[cedula]],#REF!,#REF!,"X")</f>
        <v>#REF!</v>
      </c>
      <c r="H937" s="61" t="str">
        <f>_xlfn.XLOOKUP(Tabla15[[#This Row],[ctapresup]],TBLTIPO[cta],TBLTIPO[Tipo Empleado])</f>
        <v>FIJO</v>
      </c>
      <c r="I937" s="92">
        <f>_xlfn.XLOOKUP(Tabla15[[#This Row],[cedula]],TCARRERA[CEDULA],TCARRERA[CATEGORIA DEL SERVIDOR],0)</f>
        <v>0</v>
      </c>
      <c r="J9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7" s="61" t="e">
        <f>IF(ISTEXT(Tabla15[[#This Row],[CARRERA]]),Tabla15[[#This Row],[CARRERA]],Tabla15[[#This Row],[STATUS_01]])</f>
        <v>#REF!</v>
      </c>
      <c r="L937" s="78">
        <f>_xlfn.XLOOKUP(Tabla15[[#This Row],[CODIGO]],Tabla20[CODIGO],Tabla20[sbruto])</f>
        <v>18000</v>
      </c>
      <c r="M937" s="82">
        <f>_xlfn.XLOOKUP(Tabla15[[#This Row],[CODIGO]],Tabla20[CODIGO],Tabla20[Otros Descuentos])</f>
        <v>25</v>
      </c>
      <c r="N937" s="78">
        <f>_xlfn.XLOOKUP(Tabla15[[#This Row],[CODIGO]],Tabla20[CODIGO],Tabla20[sneto])</f>
        <v>16911.2</v>
      </c>
      <c r="O937" s="78" t="str">
        <f>_xlfn.XLOOKUP(Tabla15[[#This Row],[CODIGO]],Tabla20[CODIGO],Tabla20[PERIODO])</f>
        <v>08-2023</v>
      </c>
      <c r="P937" s="41">
        <f>Tabla15[[#This Row],[sbruto]]-SUM(Tabla15[[#This Row],[ISR]:[AFP]])-Tabla15[[#This Row],[SNETO]]</f>
        <v>1063.7999999999993</v>
      </c>
      <c r="Q937" s="41">
        <f>_xlfn.XLOOKUP(Tabla15[[#This Row],[CODIGO]],Tabla20[CODIGO],Tabla20[ADP])</f>
        <v>0</v>
      </c>
      <c r="R937" s="61" t="str">
        <f>_xlfn.XLOOKUP(Tabla15[[#This Row],[cedula]],EMPXSEXO[NODOC],EMPXSEXO[GENERO])</f>
        <v>F</v>
      </c>
      <c r="S937" s="61" t="e">
        <f>_xlfn.XLOOKUP(Tabla15[[#This Row],[nomdepto2]],Tabla21[LUGAR],Tabla21[CODLUGAR])</f>
        <v>#REF!</v>
      </c>
      <c r="T937">
        <v>799</v>
      </c>
    </row>
    <row r="938" spans="1:20">
      <c r="A938" s="61" t="s">
        <v>2463</v>
      </c>
      <c r="B938" s="61" t="s">
        <v>2085</v>
      </c>
      <c r="C938" s="61" t="s">
        <v>2497</v>
      </c>
      <c r="D938" s="61" t="str">
        <f>Tabla15[[#This Row],[cedula]]&amp;Tabla15[[#This Row],[prog]]&amp;LEFT(Tabla15[[#This Row],[TIPO]],3)</f>
        <v>0010906776913FIJ</v>
      </c>
      <c r="E938" s="61" t="e">
        <f>_xlfn.XLOOKUP(Tabla15[[#This Row],[CODIGO]],#REF!,#REF!,_xlfn.XLOOKUP(Tabla15[[#This Row],[CODIGO]],Tabla20[CODIGO],Tabla20[nombre],"BUSCAR"))</f>
        <v>#REF!</v>
      </c>
      <c r="F938" s="61" t="e">
        <f>_xlfn.XLOOKUP(Tabla15[[#This Row],[CODIGO]],#REF!,#REF!,_xlfn.XLOOKUP(Tabla15[[#This Row],[CODIGO]],Tabla20[CODIGO],Tabla20[cargo],"BUSCAR"))</f>
        <v>#REF!</v>
      </c>
      <c r="G938" s="110" t="e">
        <f>_xlfn.XLOOKUP(Tabla15[[#This Row],[cedula]],#REF!,#REF!,"X")</f>
        <v>#REF!</v>
      </c>
      <c r="H938" s="61" t="str">
        <f>_xlfn.XLOOKUP(Tabla15[[#This Row],[ctapresup]],TBLTIPO[cta],TBLTIPO[Tipo Empleado])</f>
        <v>FIJO</v>
      </c>
      <c r="I938" s="92">
        <f>_xlfn.XLOOKUP(Tabla15[[#This Row],[cedula]],TCARRERA[CEDULA],TCARRERA[CATEGORIA DEL SERVIDOR],0)</f>
        <v>0</v>
      </c>
      <c r="J9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8" s="61" t="e">
        <f>IF(ISTEXT(Tabla15[[#This Row],[CARRERA]]),Tabla15[[#This Row],[CARRERA]],Tabla15[[#This Row],[STATUS_01]])</f>
        <v>#REF!</v>
      </c>
      <c r="L938" s="78">
        <f>_xlfn.XLOOKUP(Tabla15[[#This Row],[CODIGO]],Tabla20[CODIGO],Tabla20[sbruto])</f>
        <v>17000</v>
      </c>
      <c r="M938" s="82">
        <f>_xlfn.XLOOKUP(Tabla15[[#This Row],[CODIGO]],Tabla20[CODIGO],Tabla20[Otros Descuentos])</f>
        <v>5079.37</v>
      </c>
      <c r="N938" s="78">
        <f>_xlfn.XLOOKUP(Tabla15[[#This Row],[CODIGO]],Tabla20[CODIGO],Tabla20[sneto])</f>
        <v>10915.93</v>
      </c>
      <c r="O938" s="78" t="str">
        <f>_xlfn.XLOOKUP(Tabla15[[#This Row],[CODIGO]],Tabla20[CODIGO],Tabla20[PERIODO])</f>
        <v>08-2023</v>
      </c>
      <c r="P938" s="41">
        <f>Tabla15[[#This Row],[sbruto]]-SUM(Tabla15[[#This Row],[ISR]:[AFP]])-Tabla15[[#This Row],[SNETO]]</f>
        <v>1004.7000000000007</v>
      </c>
      <c r="Q938" s="41">
        <f>_xlfn.XLOOKUP(Tabla15[[#This Row],[CODIGO]],Tabla20[CODIGO],Tabla20[ADP])</f>
        <v>0</v>
      </c>
      <c r="R938" s="61" t="str">
        <f>_xlfn.XLOOKUP(Tabla15[[#This Row],[cedula]],EMPXSEXO[NODOC],EMPXSEXO[GENERO])</f>
        <v>F</v>
      </c>
      <c r="S938" s="61" t="e">
        <f>_xlfn.XLOOKUP(Tabla15[[#This Row],[nomdepto2]],Tabla21[LUGAR],Tabla21[CODLUGAR])</f>
        <v>#REF!</v>
      </c>
      <c r="T938">
        <v>634</v>
      </c>
    </row>
    <row r="939" spans="1:20" hidden="1">
      <c r="A939" s="61" t="s">
        <v>2462</v>
      </c>
      <c r="B939" s="61" t="s">
        <v>2237</v>
      </c>
      <c r="C939" s="61" t="s">
        <v>2493</v>
      </c>
      <c r="D939" s="61" t="str">
        <f>Tabla15[[#This Row],[cedula]]&amp;Tabla15[[#This Row],[prog]]&amp;LEFT(Tabla15[[#This Row],[TIPO]],3)</f>
        <v>0010184491801TEM</v>
      </c>
      <c r="E939" s="61" t="e">
        <f>_xlfn.XLOOKUP(Tabla15[[#This Row],[CODIGO]],#REF!,#REF!,_xlfn.XLOOKUP(Tabla15[[#This Row],[CODIGO]],Tabla20[CODIGO],Tabla20[nombre],"BUSCAR"))</f>
        <v>#REF!</v>
      </c>
      <c r="F939" s="61" t="e">
        <f>_xlfn.XLOOKUP(Tabla15[[#This Row],[CODIGO]],#REF!,#REF!,_xlfn.XLOOKUP(Tabla15[[#This Row],[CODIGO]],Tabla20[CODIGO],Tabla20[cargo],"BUSCAR"))</f>
        <v>#REF!</v>
      </c>
      <c r="G939" s="110" t="e">
        <f>_xlfn.XLOOKUP(Tabla15[[#This Row],[cedula]],#REF!,#REF!,"X")</f>
        <v>#REF!</v>
      </c>
      <c r="H939" s="61" t="str">
        <f>_xlfn.XLOOKUP(Tabla15[[#This Row],[ctapresup]],TBLTIPO[cta],TBLTIPO[Tipo Empleado])</f>
        <v>TEMPORALES</v>
      </c>
      <c r="I939" s="92">
        <f>_xlfn.XLOOKUP(Tabla15[[#This Row],[cedula]],TCARRERA[CEDULA],TCARRERA[CATEGORIA DEL SERVIDOR],0)</f>
        <v>0</v>
      </c>
      <c r="J9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39" s="61" t="e">
        <f>IF(ISTEXT(Tabla15[[#This Row],[CARRERA]]),Tabla15[[#This Row],[CARRERA]],Tabla15[[#This Row],[STATUS_01]])</f>
        <v>#REF!</v>
      </c>
      <c r="L939" s="78">
        <f>_xlfn.XLOOKUP(Tabla15[[#This Row],[CODIGO]],Tabla20[CODIGO],Tabla20[sbruto])</f>
        <v>16500</v>
      </c>
      <c r="M939" s="79">
        <f>_xlfn.XLOOKUP(Tabla15[[#This Row],[CODIGO]],Tabla20[CODIGO],Tabla20[Otros Descuentos])</f>
        <v>571</v>
      </c>
      <c r="N939" s="78">
        <f>_xlfn.XLOOKUP(Tabla15[[#This Row],[CODIGO]],Tabla20[CODIGO],Tabla20[sneto])</f>
        <v>14953.85</v>
      </c>
      <c r="O939" s="78" t="str">
        <f>_xlfn.XLOOKUP(Tabla15[[#This Row],[CODIGO]],Tabla20[CODIGO],Tabla20[PERIODO])</f>
        <v>08-2023</v>
      </c>
      <c r="P939" s="41">
        <f>Tabla15[[#This Row],[sbruto]]-SUM(Tabla15[[#This Row],[ISR]:[AFP]])-Tabla15[[#This Row],[SNETO]]</f>
        <v>975.14999999999964</v>
      </c>
      <c r="Q939" s="41">
        <f>_xlfn.XLOOKUP(Tabla15[[#This Row],[CODIGO]],Tabla20[CODIGO],Tabla20[ADP])</f>
        <v>0</v>
      </c>
      <c r="R939" s="61" t="str">
        <f>_xlfn.XLOOKUP(Tabla15[[#This Row],[cedula]],EMPXSEXO[NODOC],EMPXSEXO[GENERO])</f>
        <v>F</v>
      </c>
      <c r="S939" s="61" t="e">
        <f>_xlfn.XLOOKUP(Tabla15[[#This Row],[nomdepto2]],Tabla21[LUGAR],Tabla21[CODLUGAR])</f>
        <v>#REF!</v>
      </c>
      <c r="T939">
        <v>888</v>
      </c>
    </row>
    <row r="940" spans="1:20">
      <c r="A940" s="61" t="s">
        <v>2463</v>
      </c>
      <c r="B940" s="61" t="s">
        <v>2028</v>
      </c>
      <c r="C940" s="61" t="s">
        <v>2497</v>
      </c>
      <c r="D940" s="61" t="str">
        <f>Tabla15[[#This Row],[cedula]]&amp;Tabla15[[#This Row],[prog]]&amp;LEFT(Tabla15[[#This Row],[TIPO]],3)</f>
        <v>4022931920313FIJ</v>
      </c>
      <c r="E940" s="61" t="e">
        <f>_xlfn.XLOOKUP(Tabla15[[#This Row],[CODIGO]],#REF!,#REF!,_xlfn.XLOOKUP(Tabla15[[#This Row],[CODIGO]],Tabla20[CODIGO],Tabla20[nombre],"BUSCAR"))</f>
        <v>#REF!</v>
      </c>
      <c r="F940" s="61" t="e">
        <f>_xlfn.XLOOKUP(Tabla15[[#This Row],[CODIGO]],#REF!,#REF!,_xlfn.XLOOKUP(Tabla15[[#This Row],[CODIGO]],Tabla20[CODIGO],Tabla20[cargo],"BUSCAR"))</f>
        <v>#REF!</v>
      </c>
      <c r="G940" s="110" t="e">
        <f>_xlfn.XLOOKUP(Tabla15[[#This Row],[cedula]],#REF!,#REF!,"X")</f>
        <v>#REF!</v>
      </c>
      <c r="H940" s="61" t="str">
        <f>_xlfn.XLOOKUP(Tabla15[[#This Row],[ctapresup]],TBLTIPO[cta],TBLTIPO[Tipo Empleado])</f>
        <v>FIJO</v>
      </c>
      <c r="I940" s="92">
        <f>_xlfn.XLOOKUP(Tabla15[[#This Row],[cedula]],TCARRERA[CEDULA],TCARRERA[CATEGORIA DEL SERVIDOR],0)</f>
        <v>0</v>
      </c>
      <c r="J9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0" s="61" t="e">
        <f>IF(ISTEXT(Tabla15[[#This Row],[CARRERA]]),Tabla15[[#This Row],[CARRERA]],Tabla15[[#This Row],[STATUS_01]])</f>
        <v>#REF!</v>
      </c>
      <c r="L940" s="78">
        <f>_xlfn.XLOOKUP(Tabla15[[#This Row],[CODIGO]],Tabla20[CODIGO],Tabla20[sbruto])</f>
        <v>16500</v>
      </c>
      <c r="M940" s="82">
        <f>_xlfn.XLOOKUP(Tabla15[[#This Row],[CODIGO]],Tabla20[CODIGO],Tabla20[Otros Descuentos])</f>
        <v>4821.01</v>
      </c>
      <c r="N940" s="78">
        <f>_xlfn.XLOOKUP(Tabla15[[#This Row],[CODIGO]],Tabla20[CODIGO],Tabla20[sneto])</f>
        <v>10703.84</v>
      </c>
      <c r="O940" s="78" t="str">
        <f>_xlfn.XLOOKUP(Tabla15[[#This Row],[CODIGO]],Tabla20[CODIGO],Tabla20[PERIODO])</f>
        <v>08-2023</v>
      </c>
      <c r="P940" s="41">
        <f>Tabla15[[#This Row],[sbruto]]-SUM(Tabla15[[#This Row],[ISR]:[AFP]])-Tabla15[[#This Row],[SNETO]]</f>
        <v>975.14999999999964</v>
      </c>
      <c r="Q940" s="41">
        <f>_xlfn.XLOOKUP(Tabla15[[#This Row],[CODIGO]],Tabla20[CODIGO],Tabla20[ADP])</f>
        <v>0</v>
      </c>
      <c r="R940" s="61" t="str">
        <f>_xlfn.XLOOKUP(Tabla15[[#This Row],[cedula]],EMPXSEXO[NODOC],EMPXSEXO[GENERO])</f>
        <v>F</v>
      </c>
      <c r="S940" s="61" t="e">
        <f>_xlfn.XLOOKUP(Tabla15[[#This Row],[nomdepto2]],Tabla21[LUGAR],Tabla21[CODLUGAR])</f>
        <v>#REF!</v>
      </c>
      <c r="T940">
        <v>541</v>
      </c>
    </row>
    <row r="941" spans="1:20">
      <c r="A941" s="61" t="s">
        <v>2463</v>
      </c>
      <c r="B941" s="61" t="s">
        <v>2049</v>
      </c>
      <c r="C941" s="61" t="s">
        <v>2497</v>
      </c>
      <c r="D941" s="61" t="str">
        <f>Tabla15[[#This Row],[cedula]]&amp;Tabla15[[#This Row],[prog]]&amp;LEFT(Tabla15[[#This Row],[TIPO]],3)</f>
        <v>0010252709013FIJ</v>
      </c>
      <c r="E941" s="61" t="e">
        <f>_xlfn.XLOOKUP(Tabla15[[#This Row],[CODIGO]],#REF!,#REF!,_xlfn.XLOOKUP(Tabla15[[#This Row],[CODIGO]],Tabla20[CODIGO],Tabla20[nombre],"BUSCAR"))</f>
        <v>#REF!</v>
      </c>
      <c r="F941" s="61" t="e">
        <f>_xlfn.XLOOKUP(Tabla15[[#This Row],[CODIGO]],#REF!,#REF!,_xlfn.XLOOKUP(Tabla15[[#This Row],[CODIGO]],Tabla20[CODIGO],Tabla20[cargo],"BUSCAR"))</f>
        <v>#REF!</v>
      </c>
      <c r="G941" s="110" t="e">
        <f>_xlfn.XLOOKUP(Tabla15[[#This Row],[cedula]],#REF!,#REF!,"X")</f>
        <v>#REF!</v>
      </c>
      <c r="H941" s="61" t="str">
        <f>_xlfn.XLOOKUP(Tabla15[[#This Row],[ctapresup]],TBLTIPO[cta],TBLTIPO[Tipo Empleado])</f>
        <v>FIJO</v>
      </c>
      <c r="I941" s="92">
        <f>_xlfn.XLOOKUP(Tabla15[[#This Row],[cedula]],TCARRERA[CEDULA],TCARRERA[CATEGORIA DEL SERVIDOR],0)</f>
        <v>0</v>
      </c>
      <c r="J9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1" s="61" t="e">
        <f>IF(ISTEXT(Tabla15[[#This Row],[CARRERA]]),Tabla15[[#This Row],[CARRERA]],Tabla15[[#This Row],[STATUS_01]])</f>
        <v>#REF!</v>
      </c>
      <c r="L941" s="78">
        <f>_xlfn.XLOOKUP(Tabla15[[#This Row],[CODIGO]],Tabla20[CODIGO],Tabla20[sbruto])</f>
        <v>16500</v>
      </c>
      <c r="M941" s="82">
        <f>_xlfn.XLOOKUP(Tabla15[[#This Row],[CODIGO]],Tabla20[CODIGO],Tabla20[Otros Descuentos])</f>
        <v>12387.97</v>
      </c>
      <c r="N941" s="78">
        <f>_xlfn.XLOOKUP(Tabla15[[#This Row],[CODIGO]],Tabla20[CODIGO],Tabla20[sneto])</f>
        <v>3136.88</v>
      </c>
      <c r="O941" s="78" t="str">
        <f>_xlfn.XLOOKUP(Tabla15[[#This Row],[CODIGO]],Tabla20[CODIGO],Tabla20[PERIODO])</f>
        <v>08-2023</v>
      </c>
      <c r="P941" s="41">
        <f>Tabla15[[#This Row],[sbruto]]-SUM(Tabla15[[#This Row],[ISR]:[AFP]])-Tabla15[[#This Row],[SNETO]]</f>
        <v>975.15000000000146</v>
      </c>
      <c r="Q941" s="41">
        <f>_xlfn.XLOOKUP(Tabla15[[#This Row],[CODIGO]],Tabla20[CODIGO],Tabla20[ADP])</f>
        <v>0</v>
      </c>
      <c r="R941" s="61" t="str">
        <f>_xlfn.XLOOKUP(Tabla15[[#This Row],[cedula]],EMPXSEXO[NODOC],EMPXSEXO[GENERO])</f>
        <v>F</v>
      </c>
      <c r="S941" s="61" t="e">
        <f>_xlfn.XLOOKUP(Tabla15[[#This Row],[nomdepto2]],Tabla21[LUGAR],Tabla21[CODLUGAR])</f>
        <v>#REF!</v>
      </c>
      <c r="T941">
        <v>579</v>
      </c>
    </row>
    <row r="942" spans="1:20">
      <c r="A942" s="61" t="s">
        <v>2463</v>
      </c>
      <c r="B942" s="61" t="s">
        <v>2138</v>
      </c>
      <c r="C942" s="61" t="s">
        <v>2497</v>
      </c>
      <c r="D942" s="61" t="str">
        <f>Tabla15[[#This Row],[cedula]]&amp;Tabla15[[#This Row],[prog]]&amp;LEFT(Tabla15[[#This Row],[TIPO]],3)</f>
        <v>0011860037813FIJ</v>
      </c>
      <c r="E942" s="61" t="e">
        <f>_xlfn.XLOOKUP(Tabla15[[#This Row],[CODIGO]],#REF!,#REF!,_xlfn.XLOOKUP(Tabla15[[#This Row],[CODIGO]],Tabla20[CODIGO],Tabla20[nombre],"BUSCAR"))</f>
        <v>#REF!</v>
      </c>
      <c r="F942" s="61" t="e">
        <f>_xlfn.XLOOKUP(Tabla15[[#This Row],[CODIGO]],#REF!,#REF!,_xlfn.XLOOKUP(Tabla15[[#This Row],[CODIGO]],Tabla20[CODIGO],Tabla20[cargo],"BUSCAR"))</f>
        <v>#REF!</v>
      </c>
      <c r="G942" s="110" t="e">
        <f>_xlfn.XLOOKUP(Tabla15[[#This Row],[cedula]],#REF!,#REF!,"X")</f>
        <v>#REF!</v>
      </c>
      <c r="H942" s="61" t="str">
        <f>_xlfn.XLOOKUP(Tabla15[[#This Row],[ctapresup]],TBLTIPO[cta],TBLTIPO[Tipo Empleado])</f>
        <v>FIJO</v>
      </c>
      <c r="I942" s="92">
        <f>_xlfn.XLOOKUP(Tabla15[[#This Row],[cedula]],TCARRERA[CEDULA],TCARRERA[CATEGORIA DEL SERVIDOR],0)</f>
        <v>0</v>
      </c>
      <c r="J94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2" s="61" t="e">
        <f>IF(ISTEXT(Tabla15[[#This Row],[CARRERA]]),Tabla15[[#This Row],[CARRERA]],Tabla15[[#This Row],[STATUS_01]])</f>
        <v>#REF!</v>
      </c>
      <c r="L942" s="78">
        <f>_xlfn.XLOOKUP(Tabla15[[#This Row],[CODIGO]],Tabla20[CODIGO],Tabla20[sbruto])</f>
        <v>16500</v>
      </c>
      <c r="M942" s="81">
        <f>_xlfn.XLOOKUP(Tabla15[[#This Row],[CODIGO]],Tabla20[CODIGO],Tabla20[Otros Descuentos])</f>
        <v>5414.77</v>
      </c>
      <c r="N942" s="78">
        <f>_xlfn.XLOOKUP(Tabla15[[#This Row],[CODIGO]],Tabla20[CODIGO],Tabla20[sneto])</f>
        <v>10110.08</v>
      </c>
      <c r="O942" s="78" t="str">
        <f>_xlfn.XLOOKUP(Tabla15[[#This Row],[CODIGO]],Tabla20[CODIGO],Tabla20[PERIODO])</f>
        <v>08-2023</v>
      </c>
      <c r="P942" s="41">
        <f>Tabla15[[#This Row],[sbruto]]-SUM(Tabla15[[#This Row],[ISR]:[AFP]])-Tabla15[[#This Row],[SNETO]]</f>
        <v>975.14999999999964</v>
      </c>
      <c r="Q942" s="41">
        <f>_xlfn.XLOOKUP(Tabla15[[#This Row],[CODIGO]],Tabla20[CODIGO],Tabla20[ADP])</f>
        <v>0</v>
      </c>
      <c r="R942" s="61" t="str">
        <f>_xlfn.XLOOKUP(Tabla15[[#This Row],[cedula]],EMPXSEXO[NODOC],EMPXSEXO[GENERO])</f>
        <v>F</v>
      </c>
      <c r="S942" s="61" t="e">
        <f>_xlfn.XLOOKUP(Tabla15[[#This Row],[nomdepto2]],Tabla21[LUGAR],Tabla21[CODLUGAR])</f>
        <v>#REF!</v>
      </c>
      <c r="T942">
        <v>704</v>
      </c>
    </row>
    <row r="943" spans="1:20">
      <c r="A943" s="61" t="s">
        <v>2463</v>
      </c>
      <c r="B943" s="61" t="s">
        <v>2175</v>
      </c>
      <c r="C943" s="61" t="s">
        <v>2497</v>
      </c>
      <c r="D943" s="61" t="str">
        <f>Tabla15[[#This Row],[cedula]]&amp;Tabla15[[#This Row],[prog]]&amp;LEFT(Tabla15[[#This Row],[TIPO]],3)</f>
        <v>4022443080713FIJ</v>
      </c>
      <c r="E943" s="61" t="e">
        <f>_xlfn.XLOOKUP(Tabla15[[#This Row],[CODIGO]],#REF!,#REF!,_xlfn.XLOOKUP(Tabla15[[#This Row],[CODIGO]],Tabla20[CODIGO],Tabla20[nombre],"BUSCAR"))</f>
        <v>#REF!</v>
      </c>
      <c r="F943" s="61" t="e">
        <f>_xlfn.XLOOKUP(Tabla15[[#This Row],[CODIGO]],#REF!,#REF!,_xlfn.XLOOKUP(Tabla15[[#This Row],[CODIGO]],Tabla20[CODIGO],Tabla20[cargo],"BUSCAR"))</f>
        <v>#REF!</v>
      </c>
      <c r="G943" s="110" t="e">
        <f>_xlfn.XLOOKUP(Tabla15[[#This Row],[cedula]],#REF!,#REF!,"X")</f>
        <v>#REF!</v>
      </c>
      <c r="H943" s="61" t="str">
        <f>_xlfn.XLOOKUP(Tabla15[[#This Row],[ctapresup]],TBLTIPO[cta],TBLTIPO[Tipo Empleado])</f>
        <v>FIJO</v>
      </c>
      <c r="I943" s="92">
        <f>_xlfn.XLOOKUP(Tabla15[[#This Row],[cedula]],TCARRERA[CEDULA],TCARRERA[CATEGORIA DEL SERVIDOR],0)</f>
        <v>0</v>
      </c>
      <c r="J94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3" s="61" t="e">
        <f>IF(ISTEXT(Tabla15[[#This Row],[CARRERA]]),Tabla15[[#This Row],[CARRERA]],Tabla15[[#This Row],[STATUS_01]])</f>
        <v>#REF!</v>
      </c>
      <c r="L943" s="78">
        <f>_xlfn.XLOOKUP(Tabla15[[#This Row],[CODIGO]],Tabla20[CODIGO],Tabla20[sbruto])</f>
        <v>16500</v>
      </c>
      <c r="M943" s="81">
        <f>_xlfn.XLOOKUP(Tabla15[[#This Row],[CODIGO]],Tabla20[CODIGO],Tabla20[Otros Descuentos])</f>
        <v>25</v>
      </c>
      <c r="N943" s="78">
        <f>_xlfn.XLOOKUP(Tabla15[[#This Row],[CODIGO]],Tabla20[CODIGO],Tabla20[sneto])</f>
        <v>15499.85</v>
      </c>
      <c r="O943" s="78" t="str">
        <f>_xlfn.XLOOKUP(Tabla15[[#This Row],[CODIGO]],Tabla20[CODIGO],Tabla20[PERIODO])</f>
        <v>08-2023</v>
      </c>
      <c r="P943" s="41">
        <f>Tabla15[[#This Row],[sbruto]]-SUM(Tabla15[[#This Row],[ISR]:[AFP]])-Tabla15[[#This Row],[SNETO]]</f>
        <v>975.14999999999964</v>
      </c>
      <c r="Q943" s="41">
        <f>_xlfn.XLOOKUP(Tabla15[[#This Row],[CODIGO]],Tabla20[CODIGO],Tabla20[ADP])</f>
        <v>0</v>
      </c>
      <c r="R943" s="61" t="str">
        <f>_xlfn.XLOOKUP(Tabla15[[#This Row],[cedula]],EMPXSEXO[NODOC],EMPXSEXO[GENERO])</f>
        <v>F</v>
      </c>
      <c r="S943" s="61" t="e">
        <f>_xlfn.XLOOKUP(Tabla15[[#This Row],[nomdepto2]],Tabla21[LUGAR],Tabla21[CODLUGAR])</f>
        <v>#REF!</v>
      </c>
      <c r="T943">
        <v>785</v>
      </c>
    </row>
    <row r="944" spans="1:20">
      <c r="A944" s="61" t="s">
        <v>2463</v>
      </c>
      <c r="B944" s="61" t="s">
        <v>2185</v>
      </c>
      <c r="C944" s="61" t="s">
        <v>2497</v>
      </c>
      <c r="D944" s="61" t="str">
        <f>Tabla15[[#This Row],[cedula]]&amp;Tabla15[[#This Row],[prog]]&amp;LEFT(Tabla15[[#This Row],[TIPO]],3)</f>
        <v>0011382754713FIJ</v>
      </c>
      <c r="E944" s="61" t="e">
        <f>_xlfn.XLOOKUP(Tabla15[[#This Row],[CODIGO]],#REF!,#REF!,_xlfn.XLOOKUP(Tabla15[[#This Row],[CODIGO]],Tabla20[CODIGO],Tabla20[nombre],"BUSCAR"))</f>
        <v>#REF!</v>
      </c>
      <c r="F944" s="61" t="e">
        <f>_xlfn.XLOOKUP(Tabla15[[#This Row],[CODIGO]],#REF!,#REF!,_xlfn.XLOOKUP(Tabla15[[#This Row],[CODIGO]],Tabla20[CODIGO],Tabla20[cargo],"BUSCAR"))</f>
        <v>#REF!</v>
      </c>
      <c r="G944" s="110" t="e">
        <f>_xlfn.XLOOKUP(Tabla15[[#This Row],[cedula]],#REF!,#REF!,"X")</f>
        <v>#REF!</v>
      </c>
      <c r="H944" s="61" t="str">
        <f>_xlfn.XLOOKUP(Tabla15[[#This Row],[ctapresup]],TBLTIPO[cta],TBLTIPO[Tipo Empleado])</f>
        <v>FIJO</v>
      </c>
      <c r="I944" s="92">
        <f>_xlfn.XLOOKUP(Tabla15[[#This Row],[cedula]],TCARRERA[CEDULA],TCARRERA[CATEGORIA DEL SERVIDOR],0)</f>
        <v>0</v>
      </c>
      <c r="J9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4" s="61" t="e">
        <f>IF(ISTEXT(Tabla15[[#This Row],[CARRERA]]),Tabla15[[#This Row],[CARRERA]],Tabla15[[#This Row],[STATUS_01]])</f>
        <v>#REF!</v>
      </c>
      <c r="L944" s="78">
        <f>_xlfn.XLOOKUP(Tabla15[[#This Row],[CODIGO]],Tabla20[CODIGO],Tabla20[sbruto])</f>
        <v>16500</v>
      </c>
      <c r="M944" s="80">
        <f>_xlfn.XLOOKUP(Tabla15[[#This Row],[CODIGO]],Tabla20[CODIGO],Tabla20[Otros Descuentos])</f>
        <v>2071</v>
      </c>
      <c r="N944" s="78">
        <f>_xlfn.XLOOKUP(Tabla15[[#This Row],[CODIGO]],Tabla20[CODIGO],Tabla20[sneto])</f>
        <v>13453.85</v>
      </c>
      <c r="O944" s="78" t="str">
        <f>_xlfn.XLOOKUP(Tabla15[[#This Row],[CODIGO]],Tabla20[CODIGO],Tabla20[PERIODO])</f>
        <v>08-2023</v>
      </c>
      <c r="P944" s="41">
        <f>Tabla15[[#This Row],[sbruto]]-SUM(Tabla15[[#This Row],[ISR]:[AFP]])-Tabla15[[#This Row],[SNETO]]</f>
        <v>975.14999999999964</v>
      </c>
      <c r="Q944" s="41">
        <f>_xlfn.XLOOKUP(Tabla15[[#This Row],[CODIGO]],Tabla20[CODIGO],Tabla20[ADP])</f>
        <v>0</v>
      </c>
      <c r="R944" s="61" t="str">
        <f>_xlfn.XLOOKUP(Tabla15[[#This Row],[cedula]],EMPXSEXO[NODOC],EMPXSEXO[GENERO])</f>
        <v>M</v>
      </c>
      <c r="S944" s="61" t="e">
        <f>_xlfn.XLOOKUP(Tabla15[[#This Row],[nomdepto2]],Tabla21[LUGAR],Tabla21[CODLUGAR])</f>
        <v>#REF!</v>
      </c>
      <c r="T944">
        <v>805</v>
      </c>
    </row>
    <row r="945" spans="1:20">
      <c r="A945" s="61" t="s">
        <v>2463</v>
      </c>
      <c r="B945" s="61" t="s">
        <v>2204</v>
      </c>
      <c r="C945" s="61" t="s">
        <v>2497</v>
      </c>
      <c r="D945" s="61" t="str">
        <f>Tabla15[[#This Row],[cedula]]&amp;Tabla15[[#This Row],[prog]]&amp;LEFT(Tabla15[[#This Row],[TIPO]],3)</f>
        <v>0010488345913FIJ</v>
      </c>
      <c r="E945" s="61" t="e">
        <f>_xlfn.XLOOKUP(Tabla15[[#This Row],[CODIGO]],#REF!,#REF!,_xlfn.XLOOKUP(Tabla15[[#This Row],[CODIGO]],Tabla20[CODIGO],Tabla20[nombre],"BUSCAR"))</f>
        <v>#REF!</v>
      </c>
      <c r="F945" s="61" t="e">
        <f>_xlfn.XLOOKUP(Tabla15[[#This Row],[CODIGO]],#REF!,#REF!,_xlfn.XLOOKUP(Tabla15[[#This Row],[CODIGO]],Tabla20[CODIGO],Tabla20[cargo],"BUSCAR"))</f>
        <v>#REF!</v>
      </c>
      <c r="G945" s="110" t="e">
        <f>_xlfn.XLOOKUP(Tabla15[[#This Row],[cedula]],#REF!,#REF!,"X")</f>
        <v>#REF!</v>
      </c>
      <c r="H945" s="61" t="str">
        <f>_xlfn.XLOOKUP(Tabla15[[#This Row],[ctapresup]],TBLTIPO[cta],TBLTIPO[Tipo Empleado])</f>
        <v>FIJO</v>
      </c>
      <c r="I945" s="92">
        <f>_xlfn.XLOOKUP(Tabla15[[#This Row],[cedula]],TCARRERA[CEDULA],TCARRERA[CATEGORIA DEL SERVIDOR],0)</f>
        <v>0</v>
      </c>
      <c r="J9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5" s="61" t="e">
        <f>IF(ISTEXT(Tabla15[[#This Row],[CARRERA]]),Tabla15[[#This Row],[CARRERA]],Tabla15[[#This Row],[STATUS_01]])</f>
        <v>#REF!</v>
      </c>
      <c r="L945" s="78">
        <f>_xlfn.XLOOKUP(Tabla15[[#This Row],[CODIGO]],Tabla20[CODIGO],Tabla20[sbruto])</f>
        <v>16500</v>
      </c>
      <c r="M945" s="82">
        <f>_xlfn.XLOOKUP(Tabla15[[#This Row],[CODIGO]],Tabla20[CODIGO],Tabla20[Otros Descuentos])</f>
        <v>1571</v>
      </c>
      <c r="N945" s="78">
        <f>_xlfn.XLOOKUP(Tabla15[[#This Row],[CODIGO]],Tabla20[CODIGO],Tabla20[sneto])</f>
        <v>13953.85</v>
      </c>
      <c r="O945" s="78" t="str">
        <f>_xlfn.XLOOKUP(Tabla15[[#This Row],[CODIGO]],Tabla20[CODIGO],Tabla20[PERIODO])</f>
        <v>08-2023</v>
      </c>
      <c r="P945" s="41">
        <f>Tabla15[[#This Row],[sbruto]]-SUM(Tabla15[[#This Row],[ISR]:[AFP]])-Tabla15[[#This Row],[SNETO]]</f>
        <v>975.14999999999964</v>
      </c>
      <c r="Q945" s="41">
        <f>_xlfn.XLOOKUP(Tabla15[[#This Row],[CODIGO]],Tabla20[CODIGO],Tabla20[ADP])</f>
        <v>0</v>
      </c>
      <c r="R945" s="61" t="str">
        <f>_xlfn.XLOOKUP(Tabla15[[#This Row],[cedula]],EMPXSEXO[NODOC],EMPXSEXO[GENERO])</f>
        <v>F</v>
      </c>
      <c r="S945" s="61" t="e">
        <f>_xlfn.XLOOKUP(Tabla15[[#This Row],[nomdepto2]],Tabla21[LUGAR],Tabla21[CODLUGAR])</f>
        <v>#REF!</v>
      </c>
      <c r="T945">
        <v>827</v>
      </c>
    </row>
    <row r="946" spans="1:20" hidden="1">
      <c r="A946" s="61" t="s">
        <v>3076</v>
      </c>
      <c r="B946" s="61" t="s">
        <v>2198</v>
      </c>
      <c r="C946" s="61" t="s">
        <v>2493</v>
      </c>
      <c r="D946" s="61" t="str">
        <f>Tabla15[[#This Row],[cedula]]&amp;Tabla15[[#This Row],[prog]]&amp;LEFT(Tabla15[[#This Row],[TIPO]],3)</f>
        <v>4022404462401INT</v>
      </c>
      <c r="E946" s="61" t="e">
        <f>_xlfn.XLOOKUP(Tabla15[[#This Row],[CODIGO]],#REF!,#REF!,_xlfn.XLOOKUP(Tabla15[[#This Row],[CODIGO]],Tabla20[CODIGO],Tabla20[nombre],"BUSCAR"))</f>
        <v>#REF!</v>
      </c>
      <c r="F946" s="61" t="e">
        <f>_xlfn.XLOOKUP(Tabla15[[#This Row],[CODIGO]],#REF!,#REF!,_xlfn.XLOOKUP(Tabla15[[#This Row],[CODIGO]],Tabla20[CODIGO],Tabla20[cargo],"BUSCAR"))</f>
        <v>#REF!</v>
      </c>
      <c r="G946" s="110" t="e">
        <f>_xlfn.XLOOKUP(Tabla15[[#This Row],[cedula]],#REF!,#REF!,"X")</f>
        <v>#REF!</v>
      </c>
      <c r="H946" s="61" t="str">
        <f>_xlfn.XLOOKUP(Tabla15[[#This Row],[ctapresup]],TBLTIPO[cta],TBLTIPO[Tipo Empleado])</f>
        <v>INTERINATO</v>
      </c>
      <c r="I946" s="92">
        <f>_xlfn.XLOOKUP(Tabla15[[#This Row],[cedula]],TCARRERA[CEDULA],TCARRERA[CATEGORIA DEL SERVIDOR],0)</f>
        <v>0</v>
      </c>
      <c r="J9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6" s="61" t="e">
        <f>IF(ISTEXT(Tabla15[[#This Row],[CARRERA]]),Tabla15[[#This Row],[CARRERA]],Tabla15[[#This Row],[STATUS_01]])</f>
        <v>#REF!</v>
      </c>
      <c r="L946" s="78">
        <f>_xlfn.XLOOKUP(Tabla15[[#This Row],[CODIGO]],Tabla20[CODIGO],Tabla20[sbruto])</f>
        <v>15000</v>
      </c>
      <c r="M946" s="82">
        <f>_xlfn.XLOOKUP(Tabla15[[#This Row],[CODIGO]],Tabla20[CODIGO],Tabla20[Otros Descuentos])</f>
        <v>0</v>
      </c>
      <c r="N946" s="78">
        <f>_xlfn.XLOOKUP(Tabla15[[#This Row],[CODIGO]],Tabla20[CODIGO],Tabla20[sneto])</f>
        <v>12234.5</v>
      </c>
      <c r="O946" s="78" t="str">
        <f>_xlfn.XLOOKUP(Tabla15[[#This Row],[CODIGO]],Tabla20[CODIGO],Tabla20[PERIODO])</f>
        <v>08-2023</v>
      </c>
      <c r="P946" s="41">
        <f>Tabla15[[#This Row],[sbruto]]-SUM(Tabla15[[#This Row],[ISR]:[AFP]])-Tabla15[[#This Row],[SNETO]]</f>
        <v>2765.5</v>
      </c>
      <c r="Q946" s="41">
        <f>_xlfn.XLOOKUP(Tabla15[[#This Row],[CODIGO]],Tabla20[CODIGO],Tabla20[ADP])</f>
        <v>0</v>
      </c>
      <c r="R946" s="61" t="str">
        <f>_xlfn.XLOOKUP(Tabla15[[#This Row],[cedula]],EMPXSEXO[NODOC],EMPXSEXO[GENERO])</f>
        <v>F</v>
      </c>
      <c r="S946" s="61" t="e">
        <f>_xlfn.XLOOKUP(Tabla15[[#This Row],[nomdepto2]],Tabla21[LUGAR],Tabla21[CODLUGAR])</f>
        <v>#REF!</v>
      </c>
      <c r="T946">
        <v>1141</v>
      </c>
    </row>
    <row r="947" spans="1:20">
      <c r="A947" s="61" t="s">
        <v>2463</v>
      </c>
      <c r="B947" s="61" t="s">
        <v>2177</v>
      </c>
      <c r="C947" s="61" t="s">
        <v>2497</v>
      </c>
      <c r="D947" s="61" t="str">
        <f>Tabla15[[#This Row],[cedula]]&amp;Tabla15[[#This Row],[prog]]&amp;LEFT(Tabla15[[#This Row],[TIPO]],3)</f>
        <v>0010751634613FIJ</v>
      </c>
      <c r="E947" s="61" t="e">
        <f>_xlfn.XLOOKUP(Tabla15[[#This Row],[CODIGO]],#REF!,#REF!,_xlfn.XLOOKUP(Tabla15[[#This Row],[CODIGO]],Tabla20[CODIGO],Tabla20[nombre],"BUSCAR"))</f>
        <v>#REF!</v>
      </c>
      <c r="F947" s="61" t="e">
        <f>_xlfn.XLOOKUP(Tabla15[[#This Row],[CODIGO]],#REF!,#REF!,_xlfn.XLOOKUP(Tabla15[[#This Row],[CODIGO]],Tabla20[CODIGO],Tabla20[cargo],"BUSCAR"))</f>
        <v>#REF!</v>
      </c>
      <c r="G947" s="110" t="e">
        <f>_xlfn.XLOOKUP(Tabla15[[#This Row],[cedula]],#REF!,#REF!,"X")</f>
        <v>#REF!</v>
      </c>
      <c r="H947" s="61" t="str">
        <f>_xlfn.XLOOKUP(Tabla15[[#This Row],[ctapresup]],TBLTIPO[cta],TBLTIPO[Tipo Empleado])</f>
        <v>FIJO</v>
      </c>
      <c r="I947" s="92">
        <f>_xlfn.XLOOKUP(Tabla15[[#This Row],[cedula]],TCARRERA[CEDULA],TCARRERA[CATEGORIA DEL SERVIDOR],0)</f>
        <v>0</v>
      </c>
      <c r="J9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7" s="61" t="e">
        <f>IF(ISTEXT(Tabla15[[#This Row],[CARRERA]]),Tabla15[[#This Row],[CARRERA]],Tabla15[[#This Row],[STATUS_01]])</f>
        <v>#REF!</v>
      </c>
      <c r="L947" s="78">
        <f>_xlfn.XLOOKUP(Tabla15[[#This Row],[CODIGO]],Tabla20[CODIGO],Tabla20[sbruto])</f>
        <v>13771.77</v>
      </c>
      <c r="M947" s="82">
        <f>_xlfn.XLOOKUP(Tabla15[[#This Row],[CODIGO]],Tabla20[CODIGO],Tabla20[Otros Descuentos])</f>
        <v>25</v>
      </c>
      <c r="N947" s="78">
        <f>_xlfn.XLOOKUP(Tabla15[[#This Row],[CODIGO]],Tabla20[CODIGO],Tabla20[sneto])</f>
        <v>12932.86</v>
      </c>
      <c r="O947" s="78" t="str">
        <f>_xlfn.XLOOKUP(Tabla15[[#This Row],[CODIGO]],Tabla20[CODIGO],Tabla20[PERIODO])</f>
        <v>08-2023</v>
      </c>
      <c r="P947" s="41">
        <f>Tabla15[[#This Row],[sbruto]]-SUM(Tabla15[[#This Row],[ISR]:[AFP]])-Tabla15[[#This Row],[SNETO]]</f>
        <v>813.90999999999985</v>
      </c>
      <c r="Q947" s="41">
        <f>_xlfn.XLOOKUP(Tabla15[[#This Row],[CODIGO]],Tabla20[CODIGO],Tabla20[ADP])</f>
        <v>0</v>
      </c>
      <c r="R947" s="61" t="str">
        <f>_xlfn.XLOOKUP(Tabla15[[#This Row],[cedula]],EMPXSEXO[NODOC],EMPXSEXO[GENERO])</f>
        <v>M</v>
      </c>
      <c r="S947" s="61" t="e">
        <f>_xlfn.XLOOKUP(Tabla15[[#This Row],[nomdepto2]],Tabla21[LUGAR],Tabla21[CODLUGAR])</f>
        <v>#REF!</v>
      </c>
      <c r="T947">
        <v>789</v>
      </c>
    </row>
    <row r="948" spans="1:20">
      <c r="A948" s="61" t="s">
        <v>2463</v>
      </c>
      <c r="B948" s="61" t="s">
        <v>2169</v>
      </c>
      <c r="C948" s="61" t="s">
        <v>2497</v>
      </c>
      <c r="D948" s="61" t="str">
        <f>Tabla15[[#This Row],[cedula]]&amp;Tabla15[[#This Row],[prog]]&amp;LEFT(Tabla15[[#This Row],[TIPO]],3)</f>
        <v>0010274150113FIJ</v>
      </c>
      <c r="E948" s="61" t="e">
        <f>_xlfn.XLOOKUP(Tabla15[[#This Row],[CODIGO]],#REF!,#REF!,_xlfn.XLOOKUP(Tabla15[[#This Row],[CODIGO]],Tabla20[CODIGO],Tabla20[nombre],"BUSCAR"))</f>
        <v>#REF!</v>
      </c>
      <c r="F948" s="61" t="e">
        <f>_xlfn.XLOOKUP(Tabla15[[#This Row],[CODIGO]],#REF!,#REF!,_xlfn.XLOOKUP(Tabla15[[#This Row],[CODIGO]],Tabla20[CODIGO],Tabla20[cargo],"BUSCAR"))</f>
        <v>#REF!</v>
      </c>
      <c r="G948" s="110" t="e">
        <f>_xlfn.XLOOKUP(Tabla15[[#This Row],[cedula]],#REF!,#REF!,"X")</f>
        <v>#REF!</v>
      </c>
      <c r="H948" s="61" t="str">
        <f>_xlfn.XLOOKUP(Tabla15[[#This Row],[ctapresup]],TBLTIPO[cta],TBLTIPO[Tipo Empleado])</f>
        <v>FIJO</v>
      </c>
      <c r="I948" s="92">
        <f>_xlfn.XLOOKUP(Tabla15[[#This Row],[cedula]],TCARRERA[CEDULA],TCARRERA[CATEGORIA DEL SERVIDOR],0)</f>
        <v>0</v>
      </c>
      <c r="J9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8" s="61" t="e">
        <f>IF(ISTEXT(Tabla15[[#This Row],[CARRERA]]),Tabla15[[#This Row],[CARRERA]],Tabla15[[#This Row],[STATUS_01]])</f>
        <v>#REF!</v>
      </c>
      <c r="L948" s="78">
        <f>_xlfn.XLOOKUP(Tabla15[[#This Row],[CODIGO]],Tabla20[CODIGO],Tabla20[sbruto])</f>
        <v>11000</v>
      </c>
      <c r="M948" s="81">
        <f>_xlfn.XLOOKUP(Tabla15[[#This Row],[CODIGO]],Tabla20[CODIGO],Tabla20[Otros Descuentos])</f>
        <v>7468.84</v>
      </c>
      <c r="N948" s="78">
        <f>_xlfn.XLOOKUP(Tabla15[[#This Row],[CODIGO]],Tabla20[CODIGO],Tabla20[sneto])</f>
        <v>2881.06</v>
      </c>
      <c r="O948" s="78" t="str">
        <f>_xlfn.XLOOKUP(Tabla15[[#This Row],[CODIGO]],Tabla20[CODIGO],Tabla20[PERIODO])</f>
        <v>08-2023</v>
      </c>
      <c r="P948" s="41">
        <f>Tabla15[[#This Row],[sbruto]]-SUM(Tabla15[[#This Row],[ISR]:[AFP]])-Tabla15[[#This Row],[SNETO]]</f>
        <v>650.10000000000036</v>
      </c>
      <c r="Q948" s="41">
        <f>_xlfn.XLOOKUP(Tabla15[[#This Row],[CODIGO]],Tabla20[CODIGO],Tabla20[ADP])</f>
        <v>0</v>
      </c>
      <c r="R948" s="61" t="str">
        <f>_xlfn.XLOOKUP(Tabla15[[#This Row],[cedula]],EMPXSEXO[NODOC],EMPXSEXO[GENERO])</f>
        <v>F</v>
      </c>
      <c r="S948" s="61" t="e">
        <f>_xlfn.XLOOKUP(Tabla15[[#This Row],[nomdepto2]],Tabla21[LUGAR],Tabla21[CODLUGAR])</f>
        <v>#REF!</v>
      </c>
      <c r="T948">
        <v>768</v>
      </c>
    </row>
    <row r="949" spans="1:20">
      <c r="A949" s="61" t="s">
        <v>2463</v>
      </c>
      <c r="B949" s="61" t="s">
        <v>2170</v>
      </c>
      <c r="C949" s="61" t="s">
        <v>2497</v>
      </c>
      <c r="D949" s="61" t="str">
        <f>Tabla15[[#This Row],[cedula]]&amp;Tabla15[[#This Row],[prog]]&amp;LEFT(Tabla15[[#This Row],[TIPO]],3)</f>
        <v>0100108368013FIJ</v>
      </c>
      <c r="E949" s="61" t="e">
        <f>_xlfn.XLOOKUP(Tabla15[[#This Row],[CODIGO]],#REF!,#REF!,_xlfn.XLOOKUP(Tabla15[[#This Row],[CODIGO]],Tabla20[CODIGO],Tabla20[nombre],"BUSCAR"))</f>
        <v>#REF!</v>
      </c>
      <c r="F949" s="61" t="e">
        <f>_xlfn.XLOOKUP(Tabla15[[#This Row],[CODIGO]],#REF!,#REF!,_xlfn.XLOOKUP(Tabla15[[#This Row],[CODIGO]],Tabla20[CODIGO],Tabla20[cargo],"BUSCAR"))</f>
        <v>#REF!</v>
      </c>
      <c r="G949" s="110" t="e">
        <f>_xlfn.XLOOKUP(Tabla15[[#This Row],[cedula]],#REF!,#REF!,"X")</f>
        <v>#REF!</v>
      </c>
      <c r="H949" s="61" t="str">
        <f>_xlfn.XLOOKUP(Tabla15[[#This Row],[ctapresup]],TBLTIPO[cta],TBLTIPO[Tipo Empleado])</f>
        <v>FIJO</v>
      </c>
      <c r="I949" s="92">
        <f>_xlfn.XLOOKUP(Tabla15[[#This Row],[cedula]],TCARRERA[CEDULA],TCARRERA[CATEGORIA DEL SERVIDOR],0)</f>
        <v>0</v>
      </c>
      <c r="J9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49" s="61" t="e">
        <f>IF(ISTEXT(Tabla15[[#This Row],[CARRERA]]),Tabla15[[#This Row],[CARRERA]],Tabla15[[#This Row],[STATUS_01]])</f>
        <v>#REF!</v>
      </c>
      <c r="L949" s="78">
        <f>_xlfn.XLOOKUP(Tabla15[[#This Row],[CODIGO]],Tabla20[CODIGO],Tabla20[sbruto])</f>
        <v>100000</v>
      </c>
      <c r="M949" s="79">
        <f>_xlfn.XLOOKUP(Tabla15[[#This Row],[CODIGO]],Tabla20[CODIGO],Tabla20[Otros Descuentos])</f>
        <v>11071</v>
      </c>
      <c r="N949" s="78">
        <f>_xlfn.XLOOKUP(Tabla15[[#This Row],[CODIGO]],Tabla20[CODIGO],Tabla20[sneto])</f>
        <v>70913.63</v>
      </c>
      <c r="O949" s="78" t="str">
        <f>_xlfn.XLOOKUP(Tabla15[[#This Row],[CODIGO]],Tabla20[CODIGO],Tabla20[PERIODO])</f>
        <v>08-2023</v>
      </c>
      <c r="P949" s="41">
        <f>Tabla15[[#This Row],[sbruto]]-SUM(Tabla15[[#This Row],[ISR]:[AFP]])-Tabla15[[#This Row],[SNETO]]</f>
        <v>18015.369999999995</v>
      </c>
      <c r="Q949" s="41">
        <f>_xlfn.XLOOKUP(Tabla15[[#This Row],[CODIGO]],Tabla20[CODIGO],Tabla20[ADP])</f>
        <v>0</v>
      </c>
      <c r="R949" s="61" t="str">
        <f>_xlfn.XLOOKUP(Tabla15[[#This Row],[cedula]],EMPXSEXO[NODOC],EMPXSEXO[GENERO])</f>
        <v>M</v>
      </c>
      <c r="S949" s="61" t="e">
        <f>_xlfn.XLOOKUP(Tabla15[[#This Row],[nomdepto2]],Tabla21[LUGAR],Tabla21[CODLUGAR])</f>
        <v>#REF!</v>
      </c>
      <c r="T949">
        <v>769</v>
      </c>
    </row>
    <row r="950" spans="1:20" hidden="1">
      <c r="A950" s="61" t="s">
        <v>2462</v>
      </c>
      <c r="B950" s="61" t="s">
        <v>2870</v>
      </c>
      <c r="C950" s="61" t="s">
        <v>2493</v>
      </c>
      <c r="D950" s="61" t="str">
        <f>Tabla15[[#This Row],[cedula]]&amp;Tabla15[[#This Row],[prog]]&amp;LEFT(Tabla15[[#This Row],[TIPO]],3)</f>
        <v>0100108389601TEM</v>
      </c>
      <c r="E950" s="61" t="e">
        <f>_xlfn.XLOOKUP(Tabla15[[#This Row],[CODIGO]],#REF!,#REF!,_xlfn.XLOOKUP(Tabla15[[#This Row],[CODIGO]],Tabla20[CODIGO],Tabla20[nombre],"BUSCAR"))</f>
        <v>#REF!</v>
      </c>
      <c r="F950" s="61" t="e">
        <f>_xlfn.XLOOKUP(Tabla15[[#This Row],[CODIGO]],#REF!,#REF!,_xlfn.XLOOKUP(Tabla15[[#This Row],[CODIGO]],Tabla20[CODIGO],Tabla20[cargo],"BUSCAR"))</f>
        <v>#REF!</v>
      </c>
      <c r="G950" s="110" t="e">
        <f>_xlfn.XLOOKUP(Tabla15[[#This Row],[cedula]],#REF!,#REF!,"X")</f>
        <v>#REF!</v>
      </c>
      <c r="H950" s="61" t="str">
        <f>_xlfn.XLOOKUP(Tabla15[[#This Row],[ctapresup]],TBLTIPO[cta],TBLTIPO[Tipo Empleado])</f>
        <v>TEMPORALES</v>
      </c>
      <c r="I950" s="92">
        <f>_xlfn.XLOOKUP(Tabla15[[#This Row],[cedula]],TCARRERA[CEDULA],TCARRERA[CATEGORIA DEL SERVIDOR],0)</f>
        <v>0</v>
      </c>
      <c r="J9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0" s="61" t="e">
        <f>IF(ISTEXT(Tabla15[[#This Row],[CARRERA]]),Tabla15[[#This Row],[CARRERA]],Tabla15[[#This Row],[STATUS_01]])</f>
        <v>#REF!</v>
      </c>
      <c r="L950" s="78">
        <f>_xlfn.XLOOKUP(Tabla15[[#This Row],[CODIGO]],Tabla20[CODIGO],Tabla20[sbruto])</f>
        <v>36000</v>
      </c>
      <c r="M950" s="82">
        <f>_xlfn.XLOOKUP(Tabla15[[#This Row],[CODIGO]],Tabla20[CODIGO],Tabla20[Otros Descuentos])</f>
        <v>25</v>
      </c>
      <c r="N950" s="78">
        <f>_xlfn.XLOOKUP(Tabla15[[#This Row],[CODIGO]],Tabla20[CODIGO],Tabla20[sneto])</f>
        <v>33847.4</v>
      </c>
      <c r="O950" s="78" t="str">
        <f>_xlfn.XLOOKUP(Tabla15[[#This Row],[CODIGO]],Tabla20[CODIGO],Tabla20[PERIODO])</f>
        <v>08-2023</v>
      </c>
      <c r="P950" s="41">
        <f>Tabla15[[#This Row],[sbruto]]-SUM(Tabla15[[#This Row],[ISR]:[AFP]])-Tabla15[[#This Row],[SNETO]]</f>
        <v>2127.5999999999985</v>
      </c>
      <c r="Q950" s="41">
        <f>_xlfn.XLOOKUP(Tabla15[[#This Row],[CODIGO]],Tabla20[CODIGO],Tabla20[ADP])</f>
        <v>0</v>
      </c>
      <c r="R950" s="61" t="str">
        <f>_xlfn.XLOOKUP(Tabla15[[#This Row],[cedula]],EMPXSEXO[NODOC],EMPXSEXO[GENERO])</f>
        <v>M</v>
      </c>
      <c r="S950" s="61" t="e">
        <f>_xlfn.XLOOKUP(Tabla15[[#This Row],[nomdepto2]],Tabla21[LUGAR],Tabla21[CODLUGAR])</f>
        <v>#REF!</v>
      </c>
      <c r="T950">
        <v>975</v>
      </c>
    </row>
    <row r="951" spans="1:20">
      <c r="A951" s="61" t="s">
        <v>2463</v>
      </c>
      <c r="B951" s="61" t="s">
        <v>2729</v>
      </c>
      <c r="C951" s="61" t="s">
        <v>2497</v>
      </c>
      <c r="D951" s="61" t="str">
        <f>Tabla15[[#This Row],[cedula]]&amp;Tabla15[[#This Row],[prog]]&amp;LEFT(Tabla15[[#This Row],[TIPO]],3)</f>
        <v>4021005820813FIJ</v>
      </c>
      <c r="E951" s="61" t="e">
        <f>_xlfn.XLOOKUP(Tabla15[[#This Row],[CODIGO]],#REF!,#REF!,_xlfn.XLOOKUP(Tabla15[[#This Row],[CODIGO]],Tabla20[CODIGO],Tabla20[nombre],"BUSCAR"))</f>
        <v>#REF!</v>
      </c>
      <c r="F951" s="61" t="e">
        <f>_xlfn.XLOOKUP(Tabla15[[#This Row],[CODIGO]],#REF!,#REF!,_xlfn.XLOOKUP(Tabla15[[#This Row],[CODIGO]],Tabla20[CODIGO],Tabla20[cargo],"BUSCAR"))</f>
        <v>#REF!</v>
      </c>
      <c r="G951" s="110" t="e">
        <f>_xlfn.XLOOKUP(Tabla15[[#This Row],[cedula]],#REF!,#REF!,"X")</f>
        <v>#REF!</v>
      </c>
      <c r="H951" s="61" t="str">
        <f>_xlfn.XLOOKUP(Tabla15[[#This Row],[ctapresup]],TBLTIPO[cta],TBLTIPO[Tipo Empleado])</f>
        <v>FIJO</v>
      </c>
      <c r="I951" s="92">
        <f>_xlfn.XLOOKUP(Tabla15[[#This Row],[cedula]],TCARRERA[CEDULA],TCARRERA[CATEGORIA DEL SERVIDOR],0)</f>
        <v>0</v>
      </c>
      <c r="J9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1" s="61" t="e">
        <f>IF(ISTEXT(Tabla15[[#This Row],[CARRERA]]),Tabla15[[#This Row],[CARRERA]],Tabla15[[#This Row],[STATUS_01]])</f>
        <v>#REF!</v>
      </c>
      <c r="L951" s="78">
        <f>_xlfn.XLOOKUP(Tabla15[[#This Row],[CODIGO]],Tabla20[CODIGO],Tabla20[sbruto])</f>
        <v>25000</v>
      </c>
      <c r="M951" s="82">
        <f>_xlfn.XLOOKUP(Tabla15[[#This Row],[CODIGO]],Tabla20[CODIGO],Tabla20[Otros Descuentos])</f>
        <v>5571</v>
      </c>
      <c r="N951" s="78">
        <f>_xlfn.XLOOKUP(Tabla15[[#This Row],[CODIGO]],Tabla20[CODIGO],Tabla20[sneto])</f>
        <v>17951.5</v>
      </c>
      <c r="O951" s="78" t="str">
        <f>_xlfn.XLOOKUP(Tabla15[[#This Row],[CODIGO]],Tabla20[CODIGO],Tabla20[PERIODO])</f>
        <v>08-2023</v>
      </c>
      <c r="P951" s="41">
        <f>Tabla15[[#This Row],[sbruto]]-SUM(Tabla15[[#This Row],[ISR]:[AFP]])-Tabla15[[#This Row],[SNETO]]</f>
        <v>1477.5</v>
      </c>
      <c r="Q951" s="41">
        <f>_xlfn.XLOOKUP(Tabla15[[#This Row],[CODIGO]],Tabla20[CODIGO],Tabla20[ADP])</f>
        <v>0</v>
      </c>
      <c r="R951" s="61" t="str">
        <f>_xlfn.XLOOKUP(Tabla15[[#This Row],[cedula]],EMPXSEXO[NODOC],EMPXSEXO[GENERO])</f>
        <v>F</v>
      </c>
      <c r="S951" s="61" t="e">
        <f>_xlfn.XLOOKUP(Tabla15[[#This Row],[nomdepto2]],Tabla21[LUGAR],Tabla21[CODLUGAR])</f>
        <v>#REF!</v>
      </c>
      <c r="T951">
        <v>547</v>
      </c>
    </row>
    <row r="952" spans="1:20">
      <c r="A952" s="61" t="s">
        <v>2463</v>
      </c>
      <c r="B952" s="61" t="s">
        <v>2739</v>
      </c>
      <c r="C952" s="61" t="s">
        <v>2497</v>
      </c>
      <c r="D952" s="61" t="str">
        <f>Tabla15[[#This Row],[cedula]]&amp;Tabla15[[#This Row],[prog]]&amp;LEFT(Tabla15[[#This Row],[TIPO]],3)</f>
        <v>0100119364613FIJ</v>
      </c>
      <c r="E952" s="61" t="e">
        <f>_xlfn.XLOOKUP(Tabla15[[#This Row],[CODIGO]],#REF!,#REF!,_xlfn.XLOOKUP(Tabla15[[#This Row],[CODIGO]],Tabla20[CODIGO],Tabla20[nombre],"BUSCAR"))</f>
        <v>#REF!</v>
      </c>
      <c r="F952" s="61" t="e">
        <f>_xlfn.XLOOKUP(Tabla15[[#This Row],[CODIGO]],#REF!,#REF!,_xlfn.XLOOKUP(Tabla15[[#This Row],[CODIGO]],Tabla20[CODIGO],Tabla20[cargo],"BUSCAR"))</f>
        <v>#REF!</v>
      </c>
      <c r="G952" s="110" t="e">
        <f>_xlfn.XLOOKUP(Tabla15[[#This Row],[cedula]],#REF!,#REF!,"X")</f>
        <v>#REF!</v>
      </c>
      <c r="H952" s="61" t="str">
        <f>_xlfn.XLOOKUP(Tabla15[[#This Row],[ctapresup]],TBLTIPO[cta],TBLTIPO[Tipo Empleado])</f>
        <v>FIJO</v>
      </c>
      <c r="I952" s="92">
        <f>_xlfn.XLOOKUP(Tabla15[[#This Row],[cedula]],TCARRERA[CEDULA],TCARRERA[CATEGORIA DEL SERVIDOR],0)</f>
        <v>0</v>
      </c>
      <c r="J9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2" s="61" t="e">
        <f>IF(ISTEXT(Tabla15[[#This Row],[CARRERA]]),Tabla15[[#This Row],[CARRERA]],Tabla15[[#This Row],[STATUS_01]])</f>
        <v>#REF!</v>
      </c>
      <c r="L952" s="78">
        <f>_xlfn.XLOOKUP(Tabla15[[#This Row],[CODIGO]],Tabla20[CODIGO],Tabla20[sbruto])</f>
        <v>25000</v>
      </c>
      <c r="M952" s="79">
        <f>_xlfn.XLOOKUP(Tabla15[[#This Row],[CODIGO]],Tabla20[CODIGO],Tabla20[Otros Descuentos])</f>
        <v>25</v>
      </c>
      <c r="N952" s="78">
        <f>_xlfn.XLOOKUP(Tabla15[[#This Row],[CODIGO]],Tabla20[CODIGO],Tabla20[sneto])</f>
        <v>23497.5</v>
      </c>
      <c r="O952" s="78" t="str">
        <f>_xlfn.XLOOKUP(Tabla15[[#This Row],[CODIGO]],Tabla20[CODIGO],Tabla20[PERIODO])</f>
        <v>08-2023</v>
      </c>
      <c r="P952" s="41">
        <f>Tabla15[[#This Row],[sbruto]]-SUM(Tabla15[[#This Row],[ISR]:[AFP]])-Tabla15[[#This Row],[SNETO]]</f>
        <v>1477.5</v>
      </c>
      <c r="Q952" s="41">
        <f>_xlfn.XLOOKUP(Tabla15[[#This Row],[CODIGO]],Tabla20[CODIGO],Tabla20[ADP])</f>
        <v>0</v>
      </c>
      <c r="R952" s="61" t="str">
        <f>_xlfn.XLOOKUP(Tabla15[[#This Row],[cedula]],EMPXSEXO[NODOC],EMPXSEXO[GENERO])</f>
        <v>M</v>
      </c>
      <c r="S952" s="61" t="e">
        <f>_xlfn.XLOOKUP(Tabla15[[#This Row],[nomdepto2]],Tabla21[LUGAR],Tabla21[CODLUGAR])</f>
        <v>#REF!</v>
      </c>
      <c r="T952">
        <v>606</v>
      </c>
    </row>
    <row r="953" spans="1:20" hidden="1">
      <c r="A953" s="61" t="s">
        <v>2462</v>
      </c>
      <c r="B953" s="61" t="s">
        <v>2243</v>
      </c>
      <c r="C953" s="61" t="s">
        <v>2493</v>
      </c>
      <c r="D953" s="61" t="str">
        <f>Tabla15[[#This Row],[cedula]]&amp;Tabla15[[#This Row],[prog]]&amp;LEFT(Tabla15[[#This Row],[TIPO]],3)</f>
        <v>4022608025301TEM</v>
      </c>
      <c r="E953" s="61" t="e">
        <f>_xlfn.XLOOKUP(Tabla15[[#This Row],[CODIGO]],#REF!,#REF!,_xlfn.XLOOKUP(Tabla15[[#This Row],[CODIGO]],Tabla20[CODIGO],Tabla20[nombre],"BUSCAR"))</f>
        <v>#REF!</v>
      </c>
      <c r="F953" s="61" t="e">
        <f>_xlfn.XLOOKUP(Tabla15[[#This Row],[CODIGO]],#REF!,#REF!,_xlfn.XLOOKUP(Tabla15[[#This Row],[CODIGO]],Tabla20[CODIGO],Tabla20[cargo],"BUSCAR"))</f>
        <v>#REF!</v>
      </c>
      <c r="G953" s="110" t="e">
        <f>_xlfn.XLOOKUP(Tabla15[[#This Row],[cedula]],#REF!,#REF!,"X")</f>
        <v>#REF!</v>
      </c>
      <c r="H953" s="61" t="str">
        <f>_xlfn.XLOOKUP(Tabla15[[#This Row],[ctapresup]],TBLTIPO[cta],TBLTIPO[Tipo Empleado])</f>
        <v>TEMPORALES</v>
      </c>
      <c r="I953" s="92">
        <f>_xlfn.XLOOKUP(Tabla15[[#This Row],[cedula]],TCARRERA[CEDULA],TCARRERA[CATEGORIA DEL SERVIDOR],0)</f>
        <v>0</v>
      </c>
      <c r="J9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3" s="61" t="e">
        <f>IF(ISTEXT(Tabla15[[#This Row],[CARRERA]]),Tabla15[[#This Row],[CARRERA]],Tabla15[[#This Row],[STATUS_01]])</f>
        <v>#REF!</v>
      </c>
      <c r="L953" s="78">
        <f>_xlfn.XLOOKUP(Tabla15[[#This Row],[CODIGO]],Tabla20[CODIGO],Tabla20[sbruto])</f>
        <v>100000</v>
      </c>
      <c r="M953" s="82">
        <f>_xlfn.XLOOKUP(Tabla15[[#This Row],[CODIGO]],Tabla20[CODIGO],Tabla20[Otros Descuentos])</f>
        <v>25</v>
      </c>
      <c r="N953" s="81">
        <f>_xlfn.XLOOKUP(Tabla15[[#This Row],[CODIGO]],Tabla20[CODIGO],Tabla20[sneto])</f>
        <v>81959.63</v>
      </c>
      <c r="O953" s="81" t="str">
        <f>_xlfn.XLOOKUP(Tabla15[[#This Row],[CODIGO]],Tabla20[CODIGO],Tabla20[PERIODO])</f>
        <v>08-2023</v>
      </c>
      <c r="P953" s="41">
        <f>Tabla15[[#This Row],[sbruto]]-SUM(Tabla15[[#This Row],[ISR]:[AFP]])-Tabla15[[#This Row],[SNETO]]</f>
        <v>18015.369999999995</v>
      </c>
      <c r="Q953" s="41">
        <f>_xlfn.XLOOKUP(Tabla15[[#This Row],[CODIGO]],Tabla20[CODIGO],Tabla20[ADP])</f>
        <v>0</v>
      </c>
      <c r="R953" s="61" t="str">
        <f>_xlfn.XLOOKUP(Tabla15[[#This Row],[cedula]],EMPXSEXO[NODOC],EMPXSEXO[GENERO])</f>
        <v>M</v>
      </c>
      <c r="S953" s="61" t="e">
        <f>_xlfn.XLOOKUP(Tabla15[[#This Row],[nomdepto2]],Tabla21[LUGAR],Tabla21[CODLUGAR])</f>
        <v>#REF!</v>
      </c>
      <c r="T953">
        <v>900</v>
      </c>
    </row>
    <row r="954" spans="1:20">
      <c r="A954" s="61" t="s">
        <v>2463</v>
      </c>
      <c r="B954" s="61" t="s">
        <v>2065</v>
      </c>
      <c r="C954" s="61" t="s">
        <v>2497</v>
      </c>
      <c r="D954" s="61" t="str">
        <f>Tabla15[[#This Row],[cedula]]&amp;Tabla15[[#This Row],[prog]]&amp;LEFT(Tabla15[[#This Row],[TIPO]],3)</f>
        <v>0120119445113FIJ</v>
      </c>
      <c r="E954" s="61" t="e">
        <f>_xlfn.XLOOKUP(Tabla15[[#This Row],[CODIGO]],#REF!,#REF!,_xlfn.XLOOKUP(Tabla15[[#This Row],[CODIGO]],Tabla20[CODIGO],Tabla20[nombre],"BUSCAR"))</f>
        <v>#REF!</v>
      </c>
      <c r="F954" s="61" t="e">
        <f>_xlfn.XLOOKUP(Tabla15[[#This Row],[CODIGO]],#REF!,#REF!,_xlfn.XLOOKUP(Tabla15[[#This Row],[CODIGO]],Tabla20[CODIGO],Tabla20[cargo],"BUSCAR"))</f>
        <v>#REF!</v>
      </c>
      <c r="G954" s="110" t="e">
        <f>_xlfn.XLOOKUP(Tabla15[[#This Row],[cedula]],#REF!,#REF!,"X")</f>
        <v>#REF!</v>
      </c>
      <c r="H954" s="61" t="str">
        <f>_xlfn.XLOOKUP(Tabla15[[#This Row],[ctapresup]],TBLTIPO[cta],TBLTIPO[Tipo Empleado])</f>
        <v>FIJO</v>
      </c>
      <c r="I954" s="92">
        <f>_xlfn.XLOOKUP(Tabla15[[#This Row],[cedula]],TCARRERA[CEDULA],TCARRERA[CATEGORIA DEL SERVIDOR],0)</f>
        <v>0</v>
      </c>
      <c r="J9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4" s="61" t="e">
        <f>IF(ISTEXT(Tabla15[[#This Row],[CARRERA]]),Tabla15[[#This Row],[CARRERA]],Tabla15[[#This Row],[STATUS_01]])</f>
        <v>#REF!</v>
      </c>
      <c r="L954" s="78">
        <f>_xlfn.XLOOKUP(Tabla15[[#This Row],[CODIGO]],Tabla20[CODIGO],Tabla20[sbruto])</f>
        <v>25000</v>
      </c>
      <c r="M954" s="82">
        <f>_xlfn.XLOOKUP(Tabla15[[#This Row],[CODIGO]],Tabla20[CODIGO],Tabla20[Otros Descuentos])</f>
        <v>1602.45</v>
      </c>
      <c r="N954" s="78">
        <f>_xlfn.XLOOKUP(Tabla15[[#This Row],[CODIGO]],Tabla20[CODIGO],Tabla20[sneto])</f>
        <v>21920.05</v>
      </c>
      <c r="O954" s="78" t="str">
        <f>_xlfn.XLOOKUP(Tabla15[[#This Row],[CODIGO]],Tabla20[CODIGO],Tabla20[PERIODO])</f>
        <v>08-2023</v>
      </c>
      <c r="P954" s="41">
        <f>Tabla15[[#This Row],[sbruto]]-SUM(Tabla15[[#This Row],[ISR]:[AFP]])-Tabla15[[#This Row],[SNETO]]</f>
        <v>1477.5</v>
      </c>
      <c r="Q954" s="41">
        <f>_xlfn.XLOOKUP(Tabla15[[#This Row],[CODIGO]],Tabla20[CODIGO],Tabla20[ADP])</f>
        <v>0</v>
      </c>
      <c r="R954" s="61" t="str">
        <f>_xlfn.XLOOKUP(Tabla15[[#This Row],[cedula]],EMPXSEXO[NODOC],EMPXSEXO[GENERO])</f>
        <v>F</v>
      </c>
      <c r="S954" s="61" t="e">
        <f>_xlfn.XLOOKUP(Tabla15[[#This Row],[nomdepto2]],Tabla21[LUGAR],Tabla21[CODLUGAR])</f>
        <v>#REF!</v>
      </c>
      <c r="T954">
        <v>605</v>
      </c>
    </row>
    <row r="955" spans="1:20">
      <c r="A955" s="61" t="s">
        <v>2463</v>
      </c>
      <c r="B955" s="61" t="s">
        <v>2139</v>
      </c>
      <c r="C955" s="61" t="s">
        <v>2497</v>
      </c>
      <c r="D955" s="61" t="str">
        <f>Tabla15[[#This Row],[cedula]]&amp;Tabla15[[#This Row],[prog]]&amp;LEFT(Tabla15[[#This Row],[TIPO]],3)</f>
        <v>0120087644713FIJ</v>
      </c>
      <c r="E955" s="61" t="e">
        <f>_xlfn.XLOOKUP(Tabla15[[#This Row],[CODIGO]],#REF!,#REF!,_xlfn.XLOOKUP(Tabla15[[#This Row],[CODIGO]],Tabla20[CODIGO],Tabla20[nombre],"BUSCAR"))</f>
        <v>#REF!</v>
      </c>
      <c r="F955" s="61" t="e">
        <f>_xlfn.XLOOKUP(Tabla15[[#This Row],[CODIGO]],#REF!,#REF!,_xlfn.XLOOKUP(Tabla15[[#This Row],[CODIGO]],Tabla20[CODIGO],Tabla20[cargo],"BUSCAR"))</f>
        <v>#REF!</v>
      </c>
      <c r="G955" s="110" t="e">
        <f>_xlfn.XLOOKUP(Tabla15[[#This Row],[cedula]],#REF!,#REF!,"X")</f>
        <v>#REF!</v>
      </c>
      <c r="H955" s="61" t="str">
        <f>_xlfn.XLOOKUP(Tabla15[[#This Row],[ctapresup]],TBLTIPO[cta],TBLTIPO[Tipo Empleado])</f>
        <v>FIJO</v>
      </c>
      <c r="I955" s="92">
        <f>_xlfn.XLOOKUP(Tabla15[[#This Row],[cedula]],TCARRERA[CEDULA],TCARRERA[CATEGORIA DEL SERVIDOR],0)</f>
        <v>0</v>
      </c>
      <c r="J9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5" s="61" t="e">
        <f>IF(ISTEXT(Tabla15[[#This Row],[CARRERA]]),Tabla15[[#This Row],[CARRERA]],Tabla15[[#This Row],[STATUS_01]])</f>
        <v>#REF!</v>
      </c>
      <c r="L955" s="78">
        <f>_xlfn.XLOOKUP(Tabla15[[#This Row],[CODIGO]],Tabla20[CODIGO],Tabla20[sbruto])</f>
        <v>10000</v>
      </c>
      <c r="M955" s="81">
        <f>_xlfn.XLOOKUP(Tabla15[[#This Row],[CODIGO]],Tabla20[CODIGO],Tabla20[Otros Descuentos])</f>
        <v>25</v>
      </c>
      <c r="N955" s="78">
        <f>_xlfn.XLOOKUP(Tabla15[[#This Row],[CODIGO]],Tabla20[CODIGO],Tabla20[sneto])</f>
        <v>9384</v>
      </c>
      <c r="O955" s="78" t="str">
        <f>_xlfn.XLOOKUP(Tabla15[[#This Row],[CODIGO]],Tabla20[CODIGO],Tabla20[PERIODO])</f>
        <v>08-2023</v>
      </c>
      <c r="P955" s="41">
        <f>Tabla15[[#This Row],[sbruto]]-SUM(Tabla15[[#This Row],[ISR]:[AFP]])-Tabla15[[#This Row],[SNETO]]</f>
        <v>591</v>
      </c>
      <c r="Q955" s="41">
        <f>_xlfn.XLOOKUP(Tabla15[[#This Row],[CODIGO]],Tabla20[CODIGO],Tabla20[ADP])</f>
        <v>0</v>
      </c>
      <c r="R955" s="61" t="str">
        <f>_xlfn.XLOOKUP(Tabla15[[#This Row],[cedula]],EMPXSEXO[NODOC],EMPXSEXO[GENERO])</f>
        <v>M</v>
      </c>
      <c r="S955" s="61" t="e">
        <f>_xlfn.XLOOKUP(Tabla15[[#This Row],[nomdepto2]],Tabla21[LUGAR],Tabla21[CODLUGAR])</f>
        <v>#REF!</v>
      </c>
      <c r="T955">
        <v>705</v>
      </c>
    </row>
    <row r="956" spans="1:20">
      <c r="A956" s="61" t="s">
        <v>2463</v>
      </c>
      <c r="B956" s="61" t="s">
        <v>2166</v>
      </c>
      <c r="C956" s="61" t="s">
        <v>2497</v>
      </c>
      <c r="D956" s="61" t="str">
        <f>Tabla15[[#This Row],[cedula]]&amp;Tabla15[[#This Row],[prog]]&amp;LEFT(Tabla15[[#This Row],[TIPO]],3)</f>
        <v>0120002979913FIJ</v>
      </c>
      <c r="E956" s="61" t="e">
        <f>_xlfn.XLOOKUP(Tabla15[[#This Row],[CODIGO]],#REF!,#REF!,_xlfn.XLOOKUP(Tabla15[[#This Row],[CODIGO]],Tabla20[CODIGO],Tabla20[nombre],"BUSCAR"))</f>
        <v>#REF!</v>
      </c>
      <c r="F956" s="61" t="e">
        <f>_xlfn.XLOOKUP(Tabla15[[#This Row],[CODIGO]],#REF!,#REF!,_xlfn.XLOOKUP(Tabla15[[#This Row],[CODIGO]],Tabla20[CODIGO],Tabla20[cargo],"BUSCAR"))</f>
        <v>#REF!</v>
      </c>
      <c r="G956" s="110" t="e">
        <f>_xlfn.XLOOKUP(Tabla15[[#This Row],[cedula]],#REF!,#REF!,"X")</f>
        <v>#REF!</v>
      </c>
      <c r="H956" s="61" t="str">
        <f>_xlfn.XLOOKUP(Tabla15[[#This Row],[ctapresup]],TBLTIPO[cta],TBLTIPO[Tipo Empleado])</f>
        <v>FIJO</v>
      </c>
      <c r="I956" s="92">
        <f>_xlfn.XLOOKUP(Tabla15[[#This Row],[cedula]],TCARRERA[CEDULA],TCARRERA[CATEGORIA DEL SERVIDOR],0)</f>
        <v>0</v>
      </c>
      <c r="J9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6" s="61" t="e">
        <f>IF(ISTEXT(Tabla15[[#This Row],[CARRERA]]),Tabla15[[#This Row],[CARRERA]],Tabla15[[#This Row],[STATUS_01]])</f>
        <v>#REF!</v>
      </c>
      <c r="L956" s="78">
        <f>_xlfn.XLOOKUP(Tabla15[[#This Row],[CODIGO]],Tabla20[CODIGO],Tabla20[sbruto])</f>
        <v>10000</v>
      </c>
      <c r="M956" s="82">
        <f>_xlfn.XLOOKUP(Tabla15[[#This Row],[CODIGO]],Tabla20[CODIGO],Tabla20[Otros Descuentos])</f>
        <v>25</v>
      </c>
      <c r="N956" s="78">
        <f>_xlfn.XLOOKUP(Tabla15[[#This Row],[CODIGO]],Tabla20[CODIGO],Tabla20[sneto])</f>
        <v>9384</v>
      </c>
      <c r="O956" s="78" t="str">
        <f>_xlfn.XLOOKUP(Tabla15[[#This Row],[CODIGO]],Tabla20[CODIGO],Tabla20[PERIODO])</f>
        <v>08-2023</v>
      </c>
      <c r="P956" s="41">
        <f>Tabla15[[#This Row],[sbruto]]-SUM(Tabla15[[#This Row],[ISR]:[AFP]])-Tabla15[[#This Row],[SNETO]]</f>
        <v>591</v>
      </c>
      <c r="Q956" s="41">
        <f>_xlfn.XLOOKUP(Tabla15[[#This Row],[CODIGO]],Tabla20[CODIGO],Tabla20[ADP])</f>
        <v>0</v>
      </c>
      <c r="R956" s="61" t="str">
        <f>_xlfn.XLOOKUP(Tabla15[[#This Row],[cedula]],EMPXSEXO[NODOC],EMPXSEXO[GENERO])</f>
        <v>M</v>
      </c>
      <c r="S956" s="61" t="e">
        <f>_xlfn.XLOOKUP(Tabla15[[#This Row],[nomdepto2]],Tabla21[LUGAR],Tabla21[CODLUGAR])</f>
        <v>#REF!</v>
      </c>
      <c r="T956">
        <v>761</v>
      </c>
    </row>
    <row r="957" spans="1:20" hidden="1">
      <c r="A957" s="61" t="s">
        <v>2462</v>
      </c>
      <c r="B957" s="61" t="s">
        <v>2840</v>
      </c>
      <c r="C957" s="61" t="s">
        <v>2493</v>
      </c>
      <c r="D957" s="61" t="str">
        <f>Tabla15[[#This Row],[cedula]]&amp;Tabla15[[#This Row],[prog]]&amp;LEFT(Tabla15[[#This Row],[TIPO]],3)</f>
        <v>4022208183401TEM</v>
      </c>
      <c r="E957" s="61" t="e">
        <f>_xlfn.XLOOKUP(Tabla15[[#This Row],[CODIGO]],#REF!,#REF!,_xlfn.XLOOKUP(Tabla15[[#This Row],[CODIGO]],Tabla20[CODIGO],Tabla20[nombre],"BUSCAR"))</f>
        <v>#REF!</v>
      </c>
      <c r="F957" s="61" t="e">
        <f>_xlfn.XLOOKUP(Tabla15[[#This Row],[CODIGO]],#REF!,#REF!,_xlfn.XLOOKUP(Tabla15[[#This Row],[CODIGO]],Tabla20[CODIGO],Tabla20[cargo],"BUSCAR"))</f>
        <v>#REF!</v>
      </c>
      <c r="G957" s="110" t="e">
        <f>_xlfn.XLOOKUP(Tabla15[[#This Row],[cedula]],#REF!,#REF!,"X")</f>
        <v>#REF!</v>
      </c>
      <c r="H957" s="61" t="str">
        <f>_xlfn.XLOOKUP(Tabla15[[#This Row],[ctapresup]],TBLTIPO[cta],TBLTIPO[Tipo Empleado])</f>
        <v>TEMPORALES</v>
      </c>
      <c r="I957" s="92">
        <f>_xlfn.XLOOKUP(Tabla15[[#This Row],[cedula]],TCARRERA[CEDULA],TCARRERA[CATEGORIA DEL SERVIDOR],0)</f>
        <v>0</v>
      </c>
      <c r="J9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7" s="61" t="e">
        <f>IF(ISTEXT(Tabla15[[#This Row],[CARRERA]]),Tabla15[[#This Row],[CARRERA]],Tabla15[[#This Row],[STATUS_01]])</f>
        <v>#REF!</v>
      </c>
      <c r="L957" s="78">
        <f>_xlfn.XLOOKUP(Tabla15[[#This Row],[CODIGO]],Tabla20[CODIGO],Tabla20[sbruto])</f>
        <v>40000</v>
      </c>
      <c r="M957" s="82">
        <f>_xlfn.XLOOKUP(Tabla15[[#This Row],[CODIGO]],Tabla20[CODIGO],Tabla20[Otros Descuentos])</f>
        <v>25</v>
      </c>
      <c r="N957" s="78">
        <f>_xlfn.XLOOKUP(Tabla15[[#This Row],[CODIGO]],Tabla20[CODIGO],Tabla20[sneto])</f>
        <v>37168.35</v>
      </c>
      <c r="O957" s="78" t="str">
        <f>_xlfn.XLOOKUP(Tabla15[[#This Row],[CODIGO]],Tabla20[CODIGO],Tabla20[PERIODO])</f>
        <v>08-2023</v>
      </c>
      <c r="P957" s="41">
        <f>Tabla15[[#This Row],[sbruto]]-SUM(Tabla15[[#This Row],[ISR]:[AFP]])-Tabla15[[#This Row],[SNETO]]</f>
        <v>2806.6500000000015</v>
      </c>
      <c r="Q957" s="41">
        <f>_xlfn.XLOOKUP(Tabla15[[#This Row],[CODIGO]],Tabla20[CODIGO],Tabla20[ADP])</f>
        <v>0</v>
      </c>
      <c r="R957" s="61" t="str">
        <f>_xlfn.XLOOKUP(Tabla15[[#This Row],[cedula]],EMPXSEXO[NODOC],EMPXSEXO[GENERO])</f>
        <v>M</v>
      </c>
      <c r="S957" s="61" t="e">
        <f>_xlfn.XLOOKUP(Tabla15[[#This Row],[nomdepto2]],Tabla21[LUGAR],Tabla21[CODLUGAR])</f>
        <v>#REF!</v>
      </c>
      <c r="T957">
        <v>951</v>
      </c>
    </row>
    <row r="958" spans="1:20">
      <c r="A958" s="61" t="s">
        <v>2463</v>
      </c>
      <c r="B958" s="61" t="s">
        <v>1805</v>
      </c>
      <c r="C958" s="61" t="s">
        <v>2497</v>
      </c>
      <c r="D958" s="61" t="str">
        <f>Tabla15[[#This Row],[cedula]]&amp;Tabla15[[#This Row],[prog]]&amp;LEFT(Tabla15[[#This Row],[TIPO]],3)</f>
        <v>0160018835113FIJ</v>
      </c>
      <c r="E958" s="61" t="e">
        <f>_xlfn.XLOOKUP(Tabla15[[#This Row],[CODIGO]],#REF!,#REF!,_xlfn.XLOOKUP(Tabla15[[#This Row],[CODIGO]],Tabla20[CODIGO],Tabla20[nombre],"BUSCAR"))</f>
        <v>#REF!</v>
      </c>
      <c r="F958" s="61" t="e">
        <f>_xlfn.XLOOKUP(Tabla15[[#This Row],[CODIGO]],#REF!,#REF!,_xlfn.XLOOKUP(Tabla15[[#This Row],[CODIGO]],Tabla20[CODIGO],Tabla20[cargo],"BUSCAR"))</f>
        <v>#REF!</v>
      </c>
      <c r="G958" s="110" t="e">
        <f>_xlfn.XLOOKUP(Tabla15[[#This Row],[cedula]],#REF!,#REF!,"X")</f>
        <v>#REF!</v>
      </c>
      <c r="H958" s="61" t="str">
        <f>_xlfn.XLOOKUP(Tabla15[[#This Row],[ctapresup]],TBLTIPO[cta],TBLTIPO[Tipo Empleado])</f>
        <v>FIJO</v>
      </c>
      <c r="I958" s="92">
        <f>_xlfn.XLOOKUP(Tabla15[[#This Row],[cedula]],TCARRERA[CEDULA],TCARRERA[CATEGORIA DEL SERVIDOR],0)</f>
        <v>0</v>
      </c>
      <c r="J9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8" s="61" t="e">
        <f>IF(ISTEXT(Tabla15[[#This Row],[CARRERA]]),Tabla15[[#This Row],[CARRERA]],Tabla15[[#This Row],[STATUS_01]])</f>
        <v>#REF!</v>
      </c>
      <c r="L958" s="78">
        <f>_xlfn.XLOOKUP(Tabla15[[#This Row],[CODIGO]],Tabla20[CODIGO],Tabla20[sbruto])</f>
        <v>18000</v>
      </c>
      <c r="M958" s="82">
        <f>_xlfn.XLOOKUP(Tabla15[[#This Row],[CODIGO]],Tabla20[CODIGO],Tabla20[Otros Descuentos])</f>
        <v>25</v>
      </c>
      <c r="N958" s="78">
        <f>_xlfn.XLOOKUP(Tabla15[[#This Row],[CODIGO]],Tabla20[CODIGO],Tabla20[sneto])</f>
        <v>16911.2</v>
      </c>
      <c r="O958" s="78" t="str">
        <f>_xlfn.XLOOKUP(Tabla15[[#This Row],[CODIGO]],Tabla20[CODIGO],Tabla20[PERIODO])</f>
        <v>08-2023</v>
      </c>
      <c r="P958" s="41">
        <f>Tabla15[[#This Row],[sbruto]]-SUM(Tabla15[[#This Row],[ISR]:[AFP]])-Tabla15[[#This Row],[SNETO]]</f>
        <v>1063.7999999999993</v>
      </c>
      <c r="Q958" s="41">
        <f>_xlfn.XLOOKUP(Tabla15[[#This Row],[CODIGO]],Tabla20[CODIGO],Tabla20[ADP])</f>
        <v>0</v>
      </c>
      <c r="R958" s="61" t="str">
        <f>_xlfn.XLOOKUP(Tabla15[[#This Row],[cedula]],EMPXSEXO[NODOC],EMPXSEXO[GENERO])</f>
        <v>M</v>
      </c>
      <c r="S958" s="61" t="e">
        <f>_xlfn.XLOOKUP(Tabla15[[#This Row],[nomdepto2]],Tabla21[LUGAR],Tabla21[CODLUGAR])</f>
        <v>#REF!</v>
      </c>
      <c r="T958">
        <v>663</v>
      </c>
    </row>
    <row r="959" spans="1:20">
      <c r="A959" s="61" t="s">
        <v>2463</v>
      </c>
      <c r="B959" s="61" t="s">
        <v>2172</v>
      </c>
      <c r="C959" s="61" t="s">
        <v>2497</v>
      </c>
      <c r="D959" s="61" t="str">
        <f>Tabla15[[#This Row],[cedula]]&amp;Tabla15[[#This Row],[prog]]&amp;LEFT(Tabla15[[#This Row],[TIPO]],3)</f>
        <v>0160004452113FIJ</v>
      </c>
      <c r="E959" s="61" t="e">
        <f>_xlfn.XLOOKUP(Tabla15[[#This Row],[CODIGO]],#REF!,#REF!,_xlfn.XLOOKUP(Tabla15[[#This Row],[CODIGO]],Tabla20[CODIGO],Tabla20[nombre],"BUSCAR"))</f>
        <v>#REF!</v>
      </c>
      <c r="F959" s="61" t="e">
        <f>_xlfn.XLOOKUP(Tabla15[[#This Row],[CODIGO]],#REF!,#REF!,_xlfn.XLOOKUP(Tabla15[[#This Row],[CODIGO]],Tabla20[CODIGO],Tabla20[cargo],"BUSCAR"))</f>
        <v>#REF!</v>
      </c>
      <c r="G959" s="110" t="e">
        <f>_xlfn.XLOOKUP(Tabla15[[#This Row],[cedula]],#REF!,#REF!,"X")</f>
        <v>#REF!</v>
      </c>
      <c r="H959" s="61" t="str">
        <f>_xlfn.XLOOKUP(Tabla15[[#This Row],[ctapresup]],TBLTIPO[cta],TBLTIPO[Tipo Empleado])</f>
        <v>FIJO</v>
      </c>
      <c r="I959" s="92">
        <f>_xlfn.XLOOKUP(Tabla15[[#This Row],[cedula]],TCARRERA[CEDULA],TCARRERA[CATEGORIA DEL SERVIDOR],0)</f>
        <v>0</v>
      </c>
      <c r="J9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59" s="61" t="e">
        <f>IF(ISTEXT(Tabla15[[#This Row],[CARRERA]]),Tabla15[[#This Row],[CARRERA]],Tabla15[[#This Row],[STATUS_01]])</f>
        <v>#REF!</v>
      </c>
      <c r="L959" s="78" t="e">
        <f>_xlfn.XLOOKUP(Tabla15[[#This Row],[CODIGO]],Tabla20[CODIGO],Tabla20[sbruto])</f>
        <v>#N/A</v>
      </c>
      <c r="M959" s="82" t="e">
        <f>_xlfn.XLOOKUP(Tabla15[[#This Row],[CODIGO]],Tabla20[CODIGO],Tabla20[Otros Descuentos])</f>
        <v>#N/A</v>
      </c>
      <c r="N959" s="78" t="e">
        <f>_xlfn.XLOOKUP(Tabla15[[#This Row],[CODIGO]],Tabla20[CODIGO],Tabla20[sneto])</f>
        <v>#N/A</v>
      </c>
      <c r="O959" s="78" t="e">
        <f>_xlfn.XLOOKUP(Tabla15[[#This Row],[CODIGO]],Tabla20[CODIGO],Tabla20[PERIODO])</f>
        <v>#N/A</v>
      </c>
      <c r="P959" s="41" t="e">
        <f>Tabla15[[#This Row],[sbruto]]-SUM(Tabla15[[#This Row],[ISR]:[AFP]])-Tabla15[[#This Row],[SNETO]]</f>
        <v>#N/A</v>
      </c>
      <c r="Q959" s="41" t="e">
        <f>_xlfn.XLOOKUP(Tabla15[[#This Row],[CODIGO]],Tabla20[CODIGO],Tabla20[ADP])</f>
        <v>#N/A</v>
      </c>
      <c r="R959" s="61" t="str">
        <f>_xlfn.XLOOKUP(Tabla15[[#This Row],[cedula]],EMPXSEXO[NODOC],EMPXSEXO[GENERO])</f>
        <v>M</v>
      </c>
      <c r="S959" s="61" t="e">
        <f>_xlfn.XLOOKUP(Tabla15[[#This Row],[nomdepto2]],Tabla21[LUGAR],Tabla21[CODLUGAR])</f>
        <v>#REF!</v>
      </c>
      <c r="T959">
        <v>776</v>
      </c>
    </row>
    <row r="960" spans="1:20">
      <c r="A960" s="61" t="s">
        <v>2463</v>
      </c>
      <c r="B960" s="61" t="s">
        <v>2082</v>
      </c>
      <c r="C960" s="61" t="s">
        <v>2497</v>
      </c>
      <c r="D960" s="61" t="str">
        <f>Tabla15[[#This Row],[cedula]]&amp;Tabla15[[#This Row],[prog]]&amp;LEFT(Tabla15[[#This Row],[TIPO]],3)</f>
        <v>0160006348913FIJ</v>
      </c>
      <c r="E960" s="61" t="e">
        <f>_xlfn.XLOOKUP(Tabla15[[#This Row],[CODIGO]],#REF!,#REF!,_xlfn.XLOOKUP(Tabla15[[#This Row],[CODIGO]],Tabla20[CODIGO],Tabla20[nombre],"BUSCAR"))</f>
        <v>#REF!</v>
      </c>
      <c r="F960" s="61" t="e">
        <f>_xlfn.XLOOKUP(Tabla15[[#This Row],[CODIGO]],#REF!,#REF!,_xlfn.XLOOKUP(Tabla15[[#This Row],[CODIGO]],Tabla20[CODIGO],Tabla20[cargo],"BUSCAR"))</f>
        <v>#REF!</v>
      </c>
      <c r="G960" s="110" t="e">
        <f>_xlfn.XLOOKUP(Tabla15[[#This Row],[cedula]],#REF!,#REF!,"X")</f>
        <v>#REF!</v>
      </c>
      <c r="H960" s="61" t="str">
        <f>_xlfn.XLOOKUP(Tabla15[[#This Row],[ctapresup]],TBLTIPO[cta],TBLTIPO[Tipo Empleado])</f>
        <v>FIJO</v>
      </c>
      <c r="I960" s="92">
        <f>_xlfn.XLOOKUP(Tabla15[[#This Row],[cedula]],TCARRERA[CEDULA],TCARRERA[CATEGORIA DEL SERVIDOR],0)</f>
        <v>0</v>
      </c>
      <c r="J9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0" s="61" t="e">
        <f>IF(ISTEXT(Tabla15[[#This Row],[CARRERA]]),Tabla15[[#This Row],[CARRERA]],Tabla15[[#This Row],[STATUS_01]])</f>
        <v>#REF!</v>
      </c>
      <c r="L960" s="78" t="e">
        <f>_xlfn.XLOOKUP(Tabla15[[#This Row],[CODIGO]],Tabla20[CODIGO],Tabla20[sbruto])</f>
        <v>#N/A</v>
      </c>
      <c r="M960" s="82" t="e">
        <f>_xlfn.XLOOKUP(Tabla15[[#This Row],[CODIGO]],Tabla20[CODIGO],Tabla20[Otros Descuentos])</f>
        <v>#N/A</v>
      </c>
      <c r="N960" s="78" t="e">
        <f>_xlfn.XLOOKUP(Tabla15[[#This Row],[CODIGO]],Tabla20[CODIGO],Tabla20[sneto])</f>
        <v>#N/A</v>
      </c>
      <c r="O960" s="78" t="e">
        <f>_xlfn.XLOOKUP(Tabla15[[#This Row],[CODIGO]],Tabla20[CODIGO],Tabla20[PERIODO])</f>
        <v>#N/A</v>
      </c>
      <c r="P960" s="41" t="e">
        <f>Tabla15[[#This Row],[sbruto]]-SUM(Tabla15[[#This Row],[ISR]:[AFP]])-Tabla15[[#This Row],[SNETO]]</f>
        <v>#N/A</v>
      </c>
      <c r="Q960" s="41" t="e">
        <f>_xlfn.XLOOKUP(Tabla15[[#This Row],[CODIGO]],Tabla20[CODIGO],Tabla20[ADP])</f>
        <v>#N/A</v>
      </c>
      <c r="R960" s="61" t="str">
        <f>_xlfn.XLOOKUP(Tabla15[[#This Row],[cedula]],EMPXSEXO[NODOC],EMPXSEXO[GENERO])</f>
        <v>F</v>
      </c>
      <c r="S960" s="61" t="e">
        <f>_xlfn.XLOOKUP(Tabla15[[#This Row],[nomdepto2]],Tabla21[LUGAR],Tabla21[CODLUGAR])</f>
        <v>#REF!</v>
      </c>
      <c r="T960">
        <v>631</v>
      </c>
    </row>
    <row r="961" spans="1:20">
      <c r="A961" s="61" t="s">
        <v>2463</v>
      </c>
      <c r="B961" s="61" t="s">
        <v>2100</v>
      </c>
      <c r="C961" s="61" t="s">
        <v>2497</v>
      </c>
      <c r="D961" s="61" t="str">
        <f>Tabla15[[#This Row],[cedula]]&amp;Tabla15[[#This Row],[prog]]&amp;LEFT(Tabla15[[#This Row],[TIPO]],3)</f>
        <v>4022130175313FIJ</v>
      </c>
      <c r="E961" s="61" t="e">
        <f>_xlfn.XLOOKUP(Tabla15[[#This Row],[CODIGO]],#REF!,#REF!,_xlfn.XLOOKUP(Tabla15[[#This Row],[CODIGO]],Tabla20[CODIGO],Tabla20[nombre],"BUSCAR"))</f>
        <v>#REF!</v>
      </c>
      <c r="F961" s="61" t="e">
        <f>_xlfn.XLOOKUP(Tabla15[[#This Row],[CODIGO]],#REF!,#REF!,_xlfn.XLOOKUP(Tabla15[[#This Row],[CODIGO]],Tabla20[CODIGO],Tabla20[cargo],"BUSCAR"))</f>
        <v>#REF!</v>
      </c>
      <c r="G961" s="110" t="e">
        <f>_xlfn.XLOOKUP(Tabla15[[#This Row],[cedula]],#REF!,#REF!,"X")</f>
        <v>#REF!</v>
      </c>
      <c r="H961" s="61" t="str">
        <f>_xlfn.XLOOKUP(Tabla15[[#This Row],[ctapresup]],TBLTIPO[cta],TBLTIPO[Tipo Empleado])</f>
        <v>FIJO</v>
      </c>
      <c r="I961" s="92">
        <f>_xlfn.XLOOKUP(Tabla15[[#This Row],[cedula]],TCARRERA[CEDULA],TCARRERA[CATEGORIA DEL SERVIDOR],0)</f>
        <v>0</v>
      </c>
      <c r="J9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1" s="61" t="e">
        <f>IF(ISTEXT(Tabla15[[#This Row],[CARRERA]]),Tabla15[[#This Row],[CARRERA]],Tabla15[[#This Row],[STATUS_01]])</f>
        <v>#REF!</v>
      </c>
      <c r="L961" s="78">
        <f>_xlfn.XLOOKUP(Tabla15[[#This Row],[CODIGO]],Tabla20[CODIGO],Tabla20[sbruto])</f>
        <v>10000</v>
      </c>
      <c r="M961" s="82">
        <f>_xlfn.XLOOKUP(Tabla15[[#This Row],[CODIGO]],Tabla20[CODIGO],Tabla20[Otros Descuentos])</f>
        <v>325</v>
      </c>
      <c r="N961" s="78">
        <f>_xlfn.XLOOKUP(Tabla15[[#This Row],[CODIGO]],Tabla20[CODIGO],Tabla20[sneto])</f>
        <v>9084</v>
      </c>
      <c r="O961" s="78" t="str">
        <f>_xlfn.XLOOKUP(Tabla15[[#This Row],[CODIGO]],Tabla20[CODIGO],Tabla20[PERIODO])</f>
        <v>08-2023</v>
      </c>
      <c r="P961" s="41">
        <f>Tabla15[[#This Row],[sbruto]]-SUM(Tabla15[[#This Row],[ISR]:[AFP]])-Tabla15[[#This Row],[SNETO]]</f>
        <v>591</v>
      </c>
      <c r="Q961" s="41">
        <f>_xlfn.XLOOKUP(Tabla15[[#This Row],[CODIGO]],Tabla20[CODIGO],Tabla20[ADP])</f>
        <v>0</v>
      </c>
      <c r="R961" s="61" t="str">
        <f>_xlfn.XLOOKUP(Tabla15[[#This Row],[cedula]],EMPXSEXO[NODOC],EMPXSEXO[GENERO])</f>
        <v>F</v>
      </c>
      <c r="S961" s="61" t="e">
        <f>_xlfn.XLOOKUP(Tabla15[[#This Row],[nomdepto2]],Tabla21[LUGAR],Tabla21[CODLUGAR])</f>
        <v>#REF!</v>
      </c>
      <c r="T961">
        <v>650</v>
      </c>
    </row>
    <row r="962" spans="1:20">
      <c r="A962" s="61" t="s">
        <v>2463</v>
      </c>
      <c r="B962" s="61" t="s">
        <v>2193</v>
      </c>
      <c r="C962" s="61" t="s">
        <v>2497</v>
      </c>
      <c r="D962" s="61" t="str">
        <f>Tabla15[[#This Row],[cedula]]&amp;Tabla15[[#This Row],[prog]]&amp;LEFT(Tabla15[[#This Row],[TIPO]],3)</f>
        <v>0160017769313FIJ</v>
      </c>
      <c r="E962" s="61" t="e">
        <f>_xlfn.XLOOKUP(Tabla15[[#This Row],[CODIGO]],#REF!,#REF!,_xlfn.XLOOKUP(Tabla15[[#This Row],[CODIGO]],Tabla20[CODIGO],Tabla20[nombre],"BUSCAR"))</f>
        <v>#REF!</v>
      </c>
      <c r="F962" s="61" t="e">
        <f>_xlfn.XLOOKUP(Tabla15[[#This Row],[CODIGO]],#REF!,#REF!,_xlfn.XLOOKUP(Tabla15[[#This Row],[CODIGO]],Tabla20[CODIGO],Tabla20[cargo],"BUSCAR"))</f>
        <v>#REF!</v>
      </c>
      <c r="G962" s="110" t="e">
        <f>_xlfn.XLOOKUP(Tabla15[[#This Row],[cedula]],#REF!,#REF!,"X")</f>
        <v>#REF!</v>
      </c>
      <c r="H962" s="61" t="str">
        <f>_xlfn.XLOOKUP(Tabla15[[#This Row],[ctapresup]],TBLTIPO[cta],TBLTIPO[Tipo Empleado])</f>
        <v>FIJO</v>
      </c>
      <c r="I962" s="92">
        <f>_xlfn.XLOOKUP(Tabla15[[#This Row],[cedula]],TCARRERA[CEDULA],TCARRERA[CATEGORIA DEL SERVIDOR],0)</f>
        <v>0</v>
      </c>
      <c r="J9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2" s="61" t="e">
        <f>IF(ISTEXT(Tabla15[[#This Row],[CARRERA]]),Tabla15[[#This Row],[CARRERA]],Tabla15[[#This Row],[STATUS_01]])</f>
        <v>#REF!</v>
      </c>
      <c r="L962" s="78" t="e">
        <f>_xlfn.XLOOKUP(Tabla15[[#This Row],[CODIGO]],Tabla20[CODIGO],Tabla20[sbruto])</f>
        <v>#N/A</v>
      </c>
      <c r="M962" s="82" t="e">
        <f>_xlfn.XLOOKUP(Tabla15[[#This Row],[CODIGO]],Tabla20[CODIGO],Tabla20[Otros Descuentos])</f>
        <v>#N/A</v>
      </c>
      <c r="N962" s="78" t="e">
        <f>_xlfn.XLOOKUP(Tabla15[[#This Row],[CODIGO]],Tabla20[CODIGO],Tabla20[sneto])</f>
        <v>#N/A</v>
      </c>
      <c r="O962" s="78" t="e">
        <f>_xlfn.XLOOKUP(Tabla15[[#This Row],[CODIGO]],Tabla20[CODIGO],Tabla20[PERIODO])</f>
        <v>#N/A</v>
      </c>
      <c r="P962" s="41" t="e">
        <f>Tabla15[[#This Row],[sbruto]]-SUM(Tabla15[[#This Row],[ISR]:[AFP]])-Tabla15[[#This Row],[SNETO]]</f>
        <v>#N/A</v>
      </c>
      <c r="Q962" s="41" t="e">
        <f>_xlfn.XLOOKUP(Tabla15[[#This Row],[CODIGO]],Tabla20[CODIGO],Tabla20[ADP])</f>
        <v>#N/A</v>
      </c>
      <c r="R962" s="61" t="str">
        <f>_xlfn.XLOOKUP(Tabla15[[#This Row],[cedula]],EMPXSEXO[NODOC],EMPXSEXO[GENERO])</f>
        <v>M</v>
      </c>
      <c r="S962" s="61" t="e">
        <f>_xlfn.XLOOKUP(Tabla15[[#This Row],[nomdepto2]],Tabla21[LUGAR],Tabla21[CODLUGAR])</f>
        <v>#REF!</v>
      </c>
      <c r="T962">
        <v>815</v>
      </c>
    </row>
    <row r="963" spans="1:20">
      <c r="A963" s="61" t="s">
        <v>2463</v>
      </c>
      <c r="B963" s="61" t="s">
        <v>1943</v>
      </c>
      <c r="C963" s="61" t="s">
        <v>2493</v>
      </c>
      <c r="D963" s="61" t="str">
        <f>Tabla15[[#This Row],[cedula]]&amp;Tabla15[[#This Row],[prog]]&amp;LEFT(Tabla15[[#This Row],[TIPO]],3)</f>
        <v>0010171561301FIJ</v>
      </c>
      <c r="E963" s="61" t="e">
        <f>_xlfn.XLOOKUP(Tabla15[[#This Row],[CODIGO]],#REF!,#REF!,_xlfn.XLOOKUP(Tabla15[[#This Row],[CODIGO]],Tabla20[CODIGO],Tabla20[nombre],"BUSCAR"))</f>
        <v>#REF!</v>
      </c>
      <c r="F963" s="61" t="e">
        <f>_xlfn.XLOOKUP(Tabla15[[#This Row],[CODIGO]],#REF!,#REF!,_xlfn.XLOOKUP(Tabla15[[#This Row],[CODIGO]],Tabla20[CODIGO],Tabla20[cargo],"BUSCAR"))</f>
        <v>#REF!</v>
      </c>
      <c r="G963" s="110" t="e">
        <f>_xlfn.XLOOKUP(Tabla15[[#This Row],[cedula]],#REF!,#REF!,"X")</f>
        <v>#REF!</v>
      </c>
      <c r="H963" s="61" t="str">
        <f>_xlfn.XLOOKUP(Tabla15[[#This Row],[ctapresup]],TBLTIPO[cta],TBLTIPO[Tipo Empleado])</f>
        <v>FIJO</v>
      </c>
      <c r="I963" s="92">
        <f>_xlfn.XLOOKUP(Tabla15[[#This Row],[cedula]],TCARRERA[CEDULA],TCARRERA[CATEGORIA DEL SERVIDOR],0)</f>
        <v>0</v>
      </c>
      <c r="J9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3" s="61" t="e">
        <f>IF(ISTEXT(Tabla15[[#This Row],[CARRERA]]),Tabla15[[#This Row],[CARRERA]],Tabla15[[#This Row],[STATUS_01]])</f>
        <v>#REF!</v>
      </c>
      <c r="L963" s="78">
        <f>_xlfn.XLOOKUP(Tabla15[[#This Row],[CODIGO]],Tabla20[CODIGO],Tabla20[sbruto])</f>
        <v>260000</v>
      </c>
      <c r="M963" s="81">
        <f>_xlfn.XLOOKUP(Tabla15[[#This Row],[CODIGO]],Tabla20[CODIGO],Tabla20[Otros Descuentos])</f>
        <v>4025</v>
      </c>
      <c r="N963" s="78">
        <f>_xlfn.XLOOKUP(Tabla15[[#This Row],[CODIGO]],Tabla20[CODIGO],Tabla20[sneto])</f>
        <v>192531.57</v>
      </c>
      <c r="O963" s="78" t="str">
        <f>_xlfn.XLOOKUP(Tabla15[[#This Row],[CODIGO]],Tabla20[CODIGO],Tabla20[PERIODO])</f>
        <v>08-2023</v>
      </c>
      <c r="P963" s="41">
        <f>Tabla15[[#This Row],[sbruto]]-SUM(Tabla15[[#This Row],[ISR]:[AFP]])-Tabla15[[#This Row],[SNETO]]</f>
        <v>63443.429999999993</v>
      </c>
      <c r="Q963" s="41">
        <f>_xlfn.XLOOKUP(Tabla15[[#This Row],[CODIGO]],Tabla20[CODIGO],Tabla20[ADP])</f>
        <v>0</v>
      </c>
      <c r="R963" s="61" t="str">
        <f>_xlfn.XLOOKUP(Tabla15[[#This Row],[cedula]],EMPXSEXO[NODOC],EMPXSEXO[GENERO])</f>
        <v>M</v>
      </c>
      <c r="S963" s="61" t="e">
        <f>_xlfn.XLOOKUP(Tabla15[[#This Row],[nomdepto2]],Tabla21[LUGAR],Tabla21[CODLUGAR])</f>
        <v>#REF!</v>
      </c>
      <c r="T963">
        <v>413</v>
      </c>
    </row>
    <row r="964" spans="1:20">
      <c r="A964" s="61" t="s">
        <v>2463</v>
      </c>
      <c r="B964" s="61" t="s">
        <v>1858</v>
      </c>
      <c r="C964" s="61" t="s">
        <v>2493</v>
      </c>
      <c r="D964" s="61" t="str">
        <f>Tabla15[[#This Row],[cedula]]&amp;Tabla15[[#This Row],[prog]]&amp;LEFT(Tabla15[[#This Row],[TIPO]],3)</f>
        <v>0010124380601FIJ</v>
      </c>
      <c r="E964" s="61" t="e">
        <f>_xlfn.XLOOKUP(Tabla15[[#This Row],[CODIGO]],#REF!,#REF!,_xlfn.XLOOKUP(Tabla15[[#This Row],[CODIGO]],Tabla20[CODIGO],Tabla20[nombre],"BUSCAR"))</f>
        <v>#REF!</v>
      </c>
      <c r="F964" s="61" t="e">
        <f>_xlfn.XLOOKUP(Tabla15[[#This Row],[CODIGO]],#REF!,#REF!,_xlfn.XLOOKUP(Tabla15[[#This Row],[CODIGO]],Tabla20[CODIGO],Tabla20[cargo],"BUSCAR"))</f>
        <v>#REF!</v>
      </c>
      <c r="G964" s="110" t="e">
        <f>_xlfn.XLOOKUP(Tabla15[[#This Row],[cedula]],#REF!,#REF!,"X")</f>
        <v>#REF!</v>
      </c>
      <c r="H964" s="61" t="str">
        <f>_xlfn.XLOOKUP(Tabla15[[#This Row],[ctapresup]],TBLTIPO[cta],TBLTIPO[Tipo Empleado])</f>
        <v>FIJO</v>
      </c>
      <c r="I964" s="92">
        <f>_xlfn.XLOOKUP(Tabla15[[#This Row],[cedula]],TCARRERA[CEDULA],TCARRERA[CATEGORIA DEL SERVIDOR],0)</f>
        <v>0</v>
      </c>
      <c r="J9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4" s="61" t="e">
        <f>IF(ISTEXT(Tabla15[[#This Row],[CARRERA]]),Tabla15[[#This Row],[CARRERA]],Tabla15[[#This Row],[STATUS_01]])</f>
        <v>#REF!</v>
      </c>
      <c r="L964" s="78">
        <f>_xlfn.XLOOKUP(Tabla15[[#This Row],[CODIGO]],Tabla20[CODIGO],Tabla20[sbruto])</f>
        <v>150000</v>
      </c>
      <c r="M964" s="82">
        <f>_xlfn.XLOOKUP(Tabla15[[#This Row],[CODIGO]],Tabla20[CODIGO],Tabla20[Otros Descuentos])</f>
        <v>15121</v>
      </c>
      <c r="N964" s="81">
        <f>_xlfn.XLOOKUP(Tabla15[[#This Row],[CODIGO]],Tabla20[CODIGO],Tabla20[sneto])</f>
        <v>102147.38</v>
      </c>
      <c r="O964" s="81" t="str">
        <f>_xlfn.XLOOKUP(Tabla15[[#This Row],[CODIGO]],Tabla20[CODIGO],Tabla20[PERIODO])</f>
        <v>08-2023</v>
      </c>
      <c r="P964" s="41">
        <f>Tabla15[[#This Row],[sbruto]]-SUM(Tabla15[[#This Row],[ISR]:[AFP]])-Tabla15[[#This Row],[SNETO]]</f>
        <v>32731.619999999995</v>
      </c>
      <c r="Q964" s="41">
        <f>_xlfn.XLOOKUP(Tabla15[[#This Row],[CODIGO]],Tabla20[CODIGO],Tabla20[ADP])</f>
        <v>0</v>
      </c>
      <c r="R964" s="61" t="str">
        <f>_xlfn.XLOOKUP(Tabla15[[#This Row],[cedula]],EMPXSEXO[NODOC],EMPXSEXO[GENERO])</f>
        <v>F</v>
      </c>
      <c r="S964" s="61" t="e">
        <f>_xlfn.XLOOKUP(Tabla15[[#This Row],[nomdepto2]],Tabla21[LUGAR],Tabla21[CODLUGAR])</f>
        <v>#REF!</v>
      </c>
      <c r="T964">
        <v>285</v>
      </c>
    </row>
    <row r="965" spans="1:20">
      <c r="A965" s="61" t="s">
        <v>2463</v>
      </c>
      <c r="B965" s="61" t="s">
        <v>1132</v>
      </c>
      <c r="C965" s="61" t="s">
        <v>2493</v>
      </c>
      <c r="D965" s="61" t="str">
        <f>Tabla15[[#This Row],[cedula]]&amp;Tabla15[[#This Row],[prog]]&amp;LEFT(Tabla15[[#This Row],[TIPO]],3)</f>
        <v>0010149784001FIJ</v>
      </c>
      <c r="E965" s="61" t="e">
        <f>_xlfn.XLOOKUP(Tabla15[[#This Row],[CODIGO]],#REF!,#REF!,_xlfn.XLOOKUP(Tabla15[[#This Row],[CODIGO]],Tabla20[CODIGO],Tabla20[nombre],"BUSCAR"))</f>
        <v>#REF!</v>
      </c>
      <c r="F965" s="61" t="e">
        <f>_xlfn.XLOOKUP(Tabla15[[#This Row],[CODIGO]],#REF!,#REF!,_xlfn.XLOOKUP(Tabla15[[#This Row],[CODIGO]],Tabla20[CODIGO],Tabla20[cargo],"BUSCAR"))</f>
        <v>#REF!</v>
      </c>
      <c r="G965" s="110" t="e">
        <f>_xlfn.XLOOKUP(Tabla15[[#This Row],[cedula]],#REF!,#REF!,"X")</f>
        <v>#REF!</v>
      </c>
      <c r="H965" s="61" t="str">
        <f>_xlfn.XLOOKUP(Tabla15[[#This Row],[ctapresup]],TBLTIPO[cta],TBLTIPO[Tipo Empleado])</f>
        <v>FIJO</v>
      </c>
      <c r="I965" s="92" t="str">
        <f>_xlfn.XLOOKUP(Tabla15[[#This Row],[cedula]],TCARRERA[CEDULA],TCARRERA[CATEGORIA DEL SERVIDOR],0)</f>
        <v>CARRERA ADMINISTRATIVA</v>
      </c>
      <c r="J9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5" s="61" t="str">
        <f>IF(ISTEXT(Tabla15[[#This Row],[CARRERA]]),Tabla15[[#This Row],[CARRERA]],Tabla15[[#This Row],[STATUS_01]])</f>
        <v>CARRERA ADMINISTRATIVA</v>
      </c>
      <c r="L965" s="78">
        <f>_xlfn.XLOOKUP(Tabla15[[#This Row],[CODIGO]],Tabla20[CODIGO],Tabla20[sbruto])</f>
        <v>150000</v>
      </c>
      <c r="M965" s="82">
        <f>_xlfn.XLOOKUP(Tabla15[[#This Row],[CODIGO]],Tabla20[CODIGO],Tabla20[Otros Descuentos])</f>
        <v>75</v>
      </c>
      <c r="N965" s="78">
        <f>_xlfn.XLOOKUP(Tabla15[[#This Row],[CODIGO]],Tabla20[CODIGO],Tabla20[sneto])</f>
        <v>117193.38</v>
      </c>
      <c r="O965" s="78" t="str">
        <f>_xlfn.XLOOKUP(Tabla15[[#This Row],[CODIGO]],Tabla20[CODIGO],Tabla20[PERIODO])</f>
        <v>08-2023</v>
      </c>
      <c r="P965" s="41">
        <f>Tabla15[[#This Row],[sbruto]]-SUM(Tabla15[[#This Row],[ISR]:[AFP]])-Tabla15[[#This Row],[SNETO]]</f>
        <v>32731.619999999995</v>
      </c>
      <c r="Q965" s="41">
        <f>_xlfn.XLOOKUP(Tabla15[[#This Row],[CODIGO]],Tabla20[CODIGO],Tabla20[ADP])</f>
        <v>0</v>
      </c>
      <c r="R965" s="61" t="str">
        <f>_xlfn.XLOOKUP(Tabla15[[#This Row],[cedula]],EMPXSEXO[NODOC],EMPXSEXO[GENERO])</f>
        <v>F</v>
      </c>
      <c r="S965" s="61" t="e">
        <f>_xlfn.XLOOKUP(Tabla15[[#This Row],[nomdepto2]],Tabla21[LUGAR],Tabla21[CODLUGAR])</f>
        <v>#REF!</v>
      </c>
      <c r="T965">
        <v>311</v>
      </c>
    </row>
    <row r="966" spans="1:20">
      <c r="A966" s="61" t="s">
        <v>2463</v>
      </c>
      <c r="B966" s="61" t="s">
        <v>1722</v>
      </c>
      <c r="C966" s="61" t="s">
        <v>2493</v>
      </c>
      <c r="D966" s="61" t="str">
        <f>Tabla15[[#This Row],[cedula]]&amp;Tabla15[[#This Row],[prog]]&amp;LEFT(Tabla15[[#This Row],[TIPO]],3)</f>
        <v>0010172001901FIJ</v>
      </c>
      <c r="E966" s="61" t="e">
        <f>_xlfn.XLOOKUP(Tabla15[[#This Row],[CODIGO]],#REF!,#REF!,_xlfn.XLOOKUP(Tabla15[[#This Row],[CODIGO]],Tabla20[CODIGO],Tabla20[nombre],"BUSCAR"))</f>
        <v>#REF!</v>
      </c>
      <c r="F966" s="61" t="e">
        <f>_xlfn.XLOOKUP(Tabla15[[#This Row],[CODIGO]],#REF!,#REF!,_xlfn.XLOOKUP(Tabla15[[#This Row],[CODIGO]],Tabla20[CODIGO],Tabla20[cargo],"BUSCAR"))</f>
        <v>#REF!</v>
      </c>
      <c r="G966" s="110" t="e">
        <f>_xlfn.XLOOKUP(Tabla15[[#This Row],[cedula]],#REF!,#REF!,"X")</f>
        <v>#REF!</v>
      </c>
      <c r="H966" s="61" t="str">
        <f>_xlfn.XLOOKUP(Tabla15[[#This Row],[ctapresup]],TBLTIPO[cta],TBLTIPO[Tipo Empleado])</f>
        <v>FIJO</v>
      </c>
      <c r="I966" s="92">
        <f>_xlfn.XLOOKUP(Tabla15[[#This Row],[cedula]],TCARRERA[CEDULA],TCARRERA[CATEGORIA DEL SERVIDOR],0)</f>
        <v>0</v>
      </c>
      <c r="J9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6" s="61" t="e">
        <f>IF(ISTEXT(Tabla15[[#This Row],[CARRERA]]),Tabla15[[#This Row],[CARRERA]],Tabla15[[#This Row],[STATUS_01]])</f>
        <v>#REF!</v>
      </c>
      <c r="L966" s="78">
        <f>_xlfn.XLOOKUP(Tabla15[[#This Row],[CODIGO]],Tabla20[CODIGO],Tabla20[sbruto])</f>
        <v>130000</v>
      </c>
      <c r="M966" s="82">
        <f>_xlfn.XLOOKUP(Tabla15[[#This Row],[CODIGO]],Tabla20[CODIGO],Tabla20[Otros Descuentos])</f>
        <v>15276.02</v>
      </c>
      <c r="N966" s="81">
        <f>_xlfn.XLOOKUP(Tabla15[[#This Row],[CODIGO]],Tabla20[CODIGO],Tabla20[sneto])</f>
        <v>87878.86</v>
      </c>
      <c r="O966" s="81" t="str">
        <f>_xlfn.XLOOKUP(Tabla15[[#This Row],[CODIGO]],Tabla20[CODIGO],Tabla20[PERIODO])</f>
        <v>08-2023</v>
      </c>
      <c r="P966" s="41">
        <f>Tabla15[[#This Row],[sbruto]]-SUM(Tabla15[[#This Row],[ISR]:[AFP]])-Tabla15[[#This Row],[SNETO]]</f>
        <v>26845.119999999995</v>
      </c>
      <c r="Q966" s="41">
        <f>_xlfn.XLOOKUP(Tabla15[[#This Row],[CODIGO]],Tabla20[CODIGO],Tabla20[ADP])</f>
        <v>0</v>
      </c>
      <c r="R966" s="61" t="str">
        <f>_xlfn.XLOOKUP(Tabla15[[#This Row],[cedula]],EMPXSEXO[NODOC],EMPXSEXO[GENERO])</f>
        <v>M</v>
      </c>
      <c r="S966" s="61" t="e">
        <f>_xlfn.XLOOKUP(Tabla15[[#This Row],[nomdepto2]],Tabla21[LUGAR],Tabla21[CODLUGAR])</f>
        <v>#REF!</v>
      </c>
      <c r="T966">
        <v>41</v>
      </c>
    </row>
    <row r="967" spans="1:20">
      <c r="A967" s="61" t="s">
        <v>2463</v>
      </c>
      <c r="B967" s="61" t="s">
        <v>1872</v>
      </c>
      <c r="C967" s="61" t="s">
        <v>2493</v>
      </c>
      <c r="D967" s="61" t="str">
        <f>Tabla15[[#This Row],[cedula]]&amp;Tabla15[[#This Row],[prog]]&amp;LEFT(Tabla15[[#This Row],[TIPO]],3)</f>
        <v>0010089186001FIJ</v>
      </c>
      <c r="E967" s="61" t="e">
        <f>_xlfn.XLOOKUP(Tabla15[[#This Row],[CODIGO]],#REF!,#REF!,_xlfn.XLOOKUP(Tabla15[[#This Row],[CODIGO]],Tabla20[CODIGO],Tabla20[nombre],"BUSCAR"))</f>
        <v>#REF!</v>
      </c>
      <c r="F967" s="61" t="e">
        <f>_xlfn.XLOOKUP(Tabla15[[#This Row],[CODIGO]],#REF!,#REF!,_xlfn.XLOOKUP(Tabla15[[#This Row],[CODIGO]],Tabla20[CODIGO],Tabla20[cargo],"BUSCAR"))</f>
        <v>#REF!</v>
      </c>
      <c r="G967" s="110" t="e">
        <f>_xlfn.XLOOKUP(Tabla15[[#This Row],[cedula]],#REF!,#REF!,"X")</f>
        <v>#REF!</v>
      </c>
      <c r="H967" s="61" t="str">
        <f>_xlfn.XLOOKUP(Tabla15[[#This Row],[ctapresup]],TBLTIPO[cta],TBLTIPO[Tipo Empleado])</f>
        <v>FIJO</v>
      </c>
      <c r="I967" s="92">
        <f>_xlfn.XLOOKUP(Tabla15[[#This Row],[cedula]],TCARRERA[CEDULA],TCARRERA[CATEGORIA DEL SERVIDOR],0)</f>
        <v>0</v>
      </c>
      <c r="J96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7" s="61" t="e">
        <f>IF(ISTEXT(Tabla15[[#This Row],[CARRERA]]),Tabla15[[#This Row],[CARRERA]],Tabla15[[#This Row],[STATUS_01]])</f>
        <v>#REF!</v>
      </c>
      <c r="L967" s="78">
        <f>_xlfn.XLOOKUP(Tabla15[[#This Row],[CODIGO]],Tabla20[CODIGO],Tabla20[sbruto])</f>
        <v>100000</v>
      </c>
      <c r="M967" s="82">
        <f>_xlfn.XLOOKUP(Tabla15[[#This Row],[CODIGO]],Tabla20[CODIGO],Tabla20[Otros Descuentos])</f>
        <v>1702.45</v>
      </c>
      <c r="N967" s="78">
        <f>_xlfn.XLOOKUP(Tabla15[[#This Row],[CODIGO]],Tabla20[CODIGO],Tabla20[sneto])</f>
        <v>80676.539999999994</v>
      </c>
      <c r="O967" s="78" t="str">
        <f>_xlfn.XLOOKUP(Tabla15[[#This Row],[CODIGO]],Tabla20[CODIGO],Tabla20[PERIODO])</f>
        <v>08-2023</v>
      </c>
      <c r="P967" s="41">
        <f>Tabla15[[#This Row],[sbruto]]-SUM(Tabla15[[#This Row],[ISR]:[AFP]])-Tabla15[[#This Row],[SNETO]]</f>
        <v>17621.010000000009</v>
      </c>
      <c r="Q967" s="41">
        <f>_xlfn.XLOOKUP(Tabla15[[#This Row],[CODIGO]],Tabla20[CODIGO],Tabla20[ADP])</f>
        <v>0</v>
      </c>
      <c r="R967" s="61" t="str">
        <f>_xlfn.XLOOKUP(Tabla15[[#This Row],[cedula]],EMPXSEXO[NODOC],EMPXSEXO[GENERO])</f>
        <v>F</v>
      </c>
      <c r="S967" s="61" t="e">
        <f>_xlfn.XLOOKUP(Tabla15[[#This Row],[nomdepto2]],Tabla21[LUGAR],Tabla21[CODLUGAR])</f>
        <v>#REF!</v>
      </c>
      <c r="T967">
        <v>316</v>
      </c>
    </row>
    <row r="968" spans="1:20">
      <c r="A968" s="61" t="s">
        <v>2463</v>
      </c>
      <c r="B968" s="61" t="s">
        <v>1905</v>
      </c>
      <c r="C968" s="61" t="s">
        <v>2493</v>
      </c>
      <c r="D968" s="61" t="str">
        <f>Tabla15[[#This Row],[cedula]]&amp;Tabla15[[#This Row],[prog]]&amp;LEFT(Tabla15[[#This Row],[TIPO]],3)</f>
        <v>0011151771001FIJ</v>
      </c>
      <c r="E968" s="61" t="e">
        <f>_xlfn.XLOOKUP(Tabla15[[#This Row],[CODIGO]],#REF!,#REF!,_xlfn.XLOOKUP(Tabla15[[#This Row],[CODIGO]],Tabla20[CODIGO],Tabla20[nombre],"BUSCAR"))</f>
        <v>#REF!</v>
      </c>
      <c r="F968" s="61" t="e">
        <f>_xlfn.XLOOKUP(Tabla15[[#This Row],[CODIGO]],#REF!,#REF!,_xlfn.XLOOKUP(Tabla15[[#This Row],[CODIGO]],Tabla20[CODIGO],Tabla20[cargo],"BUSCAR"))</f>
        <v>#REF!</v>
      </c>
      <c r="G968" s="110" t="e">
        <f>_xlfn.XLOOKUP(Tabla15[[#This Row],[cedula]],#REF!,#REF!,"X")</f>
        <v>#REF!</v>
      </c>
      <c r="H968" s="61" t="str">
        <f>_xlfn.XLOOKUP(Tabla15[[#This Row],[ctapresup]],TBLTIPO[cta],TBLTIPO[Tipo Empleado])</f>
        <v>FIJO</v>
      </c>
      <c r="I968" s="92">
        <f>_xlfn.XLOOKUP(Tabla15[[#This Row],[cedula]],TCARRERA[CEDULA],TCARRERA[CATEGORIA DEL SERVIDOR],0)</f>
        <v>0</v>
      </c>
      <c r="J9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8" s="61" t="e">
        <f>IF(ISTEXT(Tabla15[[#This Row],[CARRERA]]),Tabla15[[#This Row],[CARRERA]],Tabla15[[#This Row],[STATUS_01]])</f>
        <v>#REF!</v>
      </c>
      <c r="L968" s="78">
        <f>_xlfn.XLOOKUP(Tabla15[[#This Row],[CODIGO]],Tabla20[CODIGO],Tabla20[sbruto])</f>
        <v>65000</v>
      </c>
      <c r="M968" s="82">
        <f>_xlfn.XLOOKUP(Tabla15[[#This Row],[CODIGO]],Tabla20[CODIGO],Tabla20[Otros Descuentos])</f>
        <v>25</v>
      </c>
      <c r="N968" s="78">
        <f>_xlfn.XLOOKUP(Tabla15[[#This Row],[CODIGO]],Tabla20[CODIGO],Tabla20[sneto])</f>
        <v>56705.919999999998</v>
      </c>
      <c r="O968" s="78" t="str">
        <f>_xlfn.XLOOKUP(Tabla15[[#This Row],[CODIGO]],Tabla20[CODIGO],Tabla20[PERIODO])</f>
        <v>08-2023</v>
      </c>
      <c r="P968" s="41">
        <f>Tabla15[[#This Row],[sbruto]]-SUM(Tabla15[[#This Row],[ISR]:[AFP]])-Tabla15[[#This Row],[SNETO]]</f>
        <v>8269.0800000000017</v>
      </c>
      <c r="Q968" s="41">
        <f>_xlfn.XLOOKUP(Tabla15[[#This Row],[CODIGO]],Tabla20[CODIGO],Tabla20[ADP])</f>
        <v>0</v>
      </c>
      <c r="R968" s="61" t="str">
        <f>_xlfn.XLOOKUP(Tabla15[[#This Row],[cedula]],EMPXSEXO[NODOC],EMPXSEXO[GENERO])</f>
        <v>F</v>
      </c>
      <c r="S968" s="61" t="e">
        <f>_xlfn.XLOOKUP(Tabla15[[#This Row],[nomdepto2]],Tabla21[LUGAR],Tabla21[CODLUGAR])</f>
        <v>#REF!</v>
      </c>
      <c r="T968">
        <v>357</v>
      </c>
    </row>
    <row r="969" spans="1:20">
      <c r="A969" s="61" t="s">
        <v>2463</v>
      </c>
      <c r="B969" s="61" t="s">
        <v>1088</v>
      </c>
      <c r="C969" s="61" t="s">
        <v>2493</v>
      </c>
      <c r="D969" s="61" t="str">
        <f>Tabla15[[#This Row],[cedula]]&amp;Tabla15[[#This Row],[prog]]&amp;LEFT(Tabla15[[#This Row],[TIPO]],3)</f>
        <v>0010129229001FIJ</v>
      </c>
      <c r="E969" s="61" t="e">
        <f>_xlfn.XLOOKUP(Tabla15[[#This Row],[CODIGO]],#REF!,#REF!,_xlfn.XLOOKUP(Tabla15[[#This Row],[CODIGO]],Tabla20[CODIGO],Tabla20[nombre],"BUSCAR"))</f>
        <v>#REF!</v>
      </c>
      <c r="F969" s="61" t="e">
        <f>_xlfn.XLOOKUP(Tabla15[[#This Row],[CODIGO]],#REF!,#REF!,_xlfn.XLOOKUP(Tabla15[[#This Row],[CODIGO]],Tabla20[CODIGO],Tabla20[cargo],"BUSCAR"))</f>
        <v>#REF!</v>
      </c>
      <c r="G969" s="110" t="e">
        <f>_xlfn.XLOOKUP(Tabla15[[#This Row],[cedula]],#REF!,#REF!,"X")</f>
        <v>#REF!</v>
      </c>
      <c r="H969" s="61" t="str">
        <f>_xlfn.XLOOKUP(Tabla15[[#This Row],[ctapresup]],TBLTIPO[cta],TBLTIPO[Tipo Empleado])</f>
        <v>FIJO</v>
      </c>
      <c r="I969" s="92" t="str">
        <f>_xlfn.XLOOKUP(Tabla15[[#This Row],[cedula]],TCARRERA[CEDULA],TCARRERA[CATEGORIA DEL SERVIDOR],0)</f>
        <v>CARRERA ADMINISTRATIVA</v>
      </c>
      <c r="J9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69" s="61" t="str">
        <f>IF(ISTEXT(Tabla15[[#This Row],[CARRERA]]),Tabla15[[#This Row],[CARRERA]],Tabla15[[#This Row],[STATUS_01]])</f>
        <v>CARRERA ADMINISTRATIVA</v>
      </c>
      <c r="L969" s="78">
        <f>_xlfn.XLOOKUP(Tabla15[[#This Row],[CODIGO]],Tabla20[CODIGO],Tabla20[sbruto])</f>
        <v>65000</v>
      </c>
      <c r="M969" s="82">
        <f>_xlfn.XLOOKUP(Tabla15[[#This Row],[CODIGO]],Tabla20[CODIGO],Tabla20[Otros Descuentos])</f>
        <v>12171</v>
      </c>
      <c r="N969" s="78">
        <f>_xlfn.XLOOKUP(Tabla15[[#This Row],[CODIGO]],Tabla20[CODIGO],Tabla20[sneto])</f>
        <v>44559.92</v>
      </c>
      <c r="O969" s="78" t="str">
        <f>_xlfn.XLOOKUP(Tabla15[[#This Row],[CODIGO]],Tabla20[CODIGO],Tabla20[PERIODO])</f>
        <v>08-2023</v>
      </c>
      <c r="P969" s="41">
        <f>Tabla15[[#This Row],[sbruto]]-SUM(Tabla15[[#This Row],[ISR]:[AFP]])-Tabla15[[#This Row],[SNETO]]</f>
        <v>8269.0800000000017</v>
      </c>
      <c r="Q969" s="41">
        <f>_xlfn.XLOOKUP(Tabla15[[#This Row],[CODIGO]],Tabla20[CODIGO],Tabla20[ADP])</f>
        <v>0</v>
      </c>
      <c r="R969" s="61" t="str">
        <f>_xlfn.XLOOKUP(Tabla15[[#This Row],[cedula]],EMPXSEXO[NODOC],EMPXSEXO[GENERO])</f>
        <v>F</v>
      </c>
      <c r="S969" s="61" t="e">
        <f>_xlfn.XLOOKUP(Tabla15[[#This Row],[nomdepto2]],Tabla21[LUGAR],Tabla21[CODLUGAR])</f>
        <v>#REF!</v>
      </c>
      <c r="T969">
        <v>92</v>
      </c>
    </row>
    <row r="970" spans="1:20" hidden="1">
      <c r="A970" s="61" t="s">
        <v>2462</v>
      </c>
      <c r="B970" s="61" t="s">
        <v>2948</v>
      </c>
      <c r="C970" s="61" t="s">
        <v>2493</v>
      </c>
      <c r="D970" s="61" t="str">
        <f>Tabla15[[#This Row],[cedula]]&amp;Tabla15[[#This Row],[prog]]&amp;LEFT(Tabla15[[#This Row],[TIPO]],3)</f>
        <v>0500006377501TEM</v>
      </c>
      <c r="E970" s="61" t="e">
        <f>_xlfn.XLOOKUP(Tabla15[[#This Row],[CODIGO]],#REF!,#REF!,_xlfn.XLOOKUP(Tabla15[[#This Row],[CODIGO]],Tabla20[CODIGO],Tabla20[nombre],"BUSCAR"))</f>
        <v>#REF!</v>
      </c>
      <c r="F970" s="61" t="e">
        <f>_xlfn.XLOOKUP(Tabla15[[#This Row],[CODIGO]],#REF!,#REF!,_xlfn.XLOOKUP(Tabla15[[#This Row],[CODIGO]],Tabla20[CODIGO],Tabla20[cargo],"BUSCAR"))</f>
        <v>#REF!</v>
      </c>
      <c r="G970" s="110" t="e">
        <f>_xlfn.XLOOKUP(Tabla15[[#This Row],[cedula]],#REF!,#REF!,"X")</f>
        <v>#REF!</v>
      </c>
      <c r="H970" s="61" t="str">
        <f>_xlfn.XLOOKUP(Tabla15[[#This Row],[ctapresup]],TBLTIPO[cta],TBLTIPO[Tipo Empleado])</f>
        <v>TEMPORALES</v>
      </c>
      <c r="I970" s="92">
        <f>_xlfn.XLOOKUP(Tabla15[[#This Row],[cedula]],TCARRERA[CEDULA],TCARRERA[CATEGORIA DEL SERVIDOR],0)</f>
        <v>0</v>
      </c>
      <c r="J9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70" s="61" t="e">
        <f>IF(ISTEXT(Tabla15[[#This Row],[CARRERA]]),Tabla15[[#This Row],[CARRERA]],Tabla15[[#This Row],[STATUS_01]])</f>
        <v>#REF!</v>
      </c>
      <c r="L970" s="78">
        <f>_xlfn.XLOOKUP(Tabla15[[#This Row],[CODIGO]],Tabla20[CODIGO],Tabla20[sbruto])</f>
        <v>60000</v>
      </c>
      <c r="M970" s="82">
        <f>_xlfn.XLOOKUP(Tabla15[[#This Row],[CODIGO]],Tabla20[CODIGO],Tabla20[Otros Descuentos])</f>
        <v>25</v>
      </c>
      <c r="N970" s="78">
        <f>_xlfn.XLOOKUP(Tabla15[[#This Row],[CODIGO]],Tabla20[CODIGO],Tabla20[sneto])</f>
        <v>52942.32</v>
      </c>
      <c r="O970" s="78" t="str">
        <f>_xlfn.XLOOKUP(Tabla15[[#This Row],[CODIGO]],Tabla20[CODIGO],Tabla20[PERIODO])</f>
        <v>08-2023</v>
      </c>
      <c r="P970" s="41">
        <f>Tabla15[[#This Row],[sbruto]]-SUM(Tabla15[[#This Row],[ISR]:[AFP]])-Tabla15[[#This Row],[SNETO]]</f>
        <v>7032.68</v>
      </c>
      <c r="Q970" s="41">
        <f>_xlfn.XLOOKUP(Tabla15[[#This Row],[CODIGO]],Tabla20[CODIGO],Tabla20[ADP])</f>
        <v>0</v>
      </c>
      <c r="R970" s="61" t="str">
        <f>_xlfn.XLOOKUP(Tabla15[[#This Row],[cedula]],EMPXSEXO[NODOC],EMPXSEXO[GENERO])</f>
        <v>F</v>
      </c>
      <c r="S970" s="61" t="e">
        <f>_xlfn.XLOOKUP(Tabla15[[#This Row],[nomdepto2]],Tabla21[LUGAR],Tabla21[CODLUGAR])</f>
        <v>#REF!</v>
      </c>
      <c r="T970">
        <v>1068</v>
      </c>
    </row>
    <row r="971" spans="1:20">
      <c r="A971" s="61" t="s">
        <v>2463</v>
      </c>
      <c r="B971" s="61" t="s">
        <v>1787</v>
      </c>
      <c r="C971" s="61" t="s">
        <v>2493</v>
      </c>
      <c r="D971" s="61" t="str">
        <f>Tabla15[[#This Row],[cedula]]&amp;Tabla15[[#This Row],[prog]]&amp;LEFT(Tabla15[[#This Row],[TIPO]],3)</f>
        <v>0010049746001FIJ</v>
      </c>
      <c r="E971" s="61" t="e">
        <f>_xlfn.XLOOKUP(Tabla15[[#This Row],[CODIGO]],#REF!,#REF!,_xlfn.XLOOKUP(Tabla15[[#This Row],[CODIGO]],Tabla20[CODIGO],Tabla20[nombre],"BUSCAR"))</f>
        <v>#REF!</v>
      </c>
      <c r="F971" s="61" t="e">
        <f>_xlfn.XLOOKUP(Tabla15[[#This Row],[CODIGO]],#REF!,#REF!,_xlfn.XLOOKUP(Tabla15[[#This Row],[CODIGO]],Tabla20[CODIGO],Tabla20[cargo],"BUSCAR"))</f>
        <v>#REF!</v>
      </c>
      <c r="G971" s="110" t="e">
        <f>_xlfn.XLOOKUP(Tabla15[[#This Row],[cedula]],#REF!,#REF!,"X")</f>
        <v>#REF!</v>
      </c>
      <c r="H971" s="61" t="str">
        <f>_xlfn.XLOOKUP(Tabla15[[#This Row],[ctapresup]],TBLTIPO[cta],TBLTIPO[Tipo Empleado])</f>
        <v>FIJO</v>
      </c>
      <c r="I971" s="92">
        <f>_xlfn.XLOOKUP(Tabla15[[#This Row],[cedula]],TCARRERA[CEDULA],TCARRERA[CATEGORIA DEL SERVIDOR],0)</f>
        <v>0</v>
      </c>
      <c r="J9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71" s="61" t="e">
        <f>IF(ISTEXT(Tabla15[[#This Row],[CARRERA]]),Tabla15[[#This Row],[CARRERA]],Tabla15[[#This Row],[STATUS_01]])</f>
        <v>#REF!</v>
      </c>
      <c r="L971" s="78">
        <f>_xlfn.XLOOKUP(Tabla15[[#This Row],[CODIGO]],Tabla20[CODIGO],Tabla20[sbruto])</f>
        <v>60000</v>
      </c>
      <c r="M971" s="81">
        <f>_xlfn.XLOOKUP(Tabla15[[#This Row],[CODIGO]],Tabla20[CODIGO],Tabla20[Otros Descuentos])</f>
        <v>6471</v>
      </c>
      <c r="N971" s="78">
        <f>_xlfn.XLOOKUP(Tabla15[[#This Row],[CODIGO]],Tabla20[CODIGO],Tabla20[sneto])</f>
        <v>46496.32</v>
      </c>
      <c r="O971" s="78" t="str">
        <f>_xlfn.XLOOKUP(Tabla15[[#This Row],[CODIGO]],Tabla20[CODIGO],Tabla20[PERIODO])</f>
        <v>08-2023</v>
      </c>
      <c r="P971" s="41">
        <f>Tabla15[[#This Row],[sbruto]]-SUM(Tabla15[[#This Row],[ISR]:[AFP]])-Tabla15[[#This Row],[SNETO]]</f>
        <v>7032.68</v>
      </c>
      <c r="Q971" s="41">
        <f>_xlfn.XLOOKUP(Tabla15[[#This Row],[CODIGO]],Tabla20[CODIGO],Tabla20[ADP])</f>
        <v>0</v>
      </c>
      <c r="R971" s="61" t="str">
        <f>_xlfn.XLOOKUP(Tabla15[[#This Row],[cedula]],EMPXSEXO[NODOC],EMPXSEXO[GENERO])</f>
        <v>F</v>
      </c>
      <c r="S971" s="61" t="e">
        <f>_xlfn.XLOOKUP(Tabla15[[#This Row],[nomdepto2]],Tabla21[LUGAR],Tabla21[CODLUGAR])</f>
        <v>#REF!</v>
      </c>
      <c r="T971">
        <v>161</v>
      </c>
    </row>
    <row r="972" spans="1:20">
      <c r="A972" s="61" t="s">
        <v>2463</v>
      </c>
      <c r="B972" s="61" t="s">
        <v>2468</v>
      </c>
      <c r="C972" s="61" t="s">
        <v>2493</v>
      </c>
      <c r="D972" s="61" t="str">
        <f>Tabla15[[#This Row],[cedula]]&amp;Tabla15[[#This Row],[prog]]&amp;LEFT(Tabla15[[#This Row],[TIPO]],3)</f>
        <v>0010317973501FIJ</v>
      </c>
      <c r="E972" s="61" t="e">
        <f>_xlfn.XLOOKUP(Tabla15[[#This Row],[CODIGO]],#REF!,#REF!,_xlfn.XLOOKUP(Tabla15[[#This Row],[CODIGO]],Tabla20[CODIGO],Tabla20[nombre],"BUSCAR"))</f>
        <v>#REF!</v>
      </c>
      <c r="F972" s="61" t="e">
        <f>_xlfn.XLOOKUP(Tabla15[[#This Row],[CODIGO]],#REF!,#REF!,_xlfn.XLOOKUP(Tabla15[[#This Row],[CODIGO]],Tabla20[CODIGO],Tabla20[cargo],"BUSCAR"))</f>
        <v>#REF!</v>
      </c>
      <c r="G972" s="110" t="e">
        <f>_xlfn.XLOOKUP(Tabla15[[#This Row],[cedula]],#REF!,#REF!,"X")</f>
        <v>#REF!</v>
      </c>
      <c r="H972" s="61" t="str">
        <f>_xlfn.XLOOKUP(Tabla15[[#This Row],[ctapresup]],TBLTIPO[cta],TBLTIPO[Tipo Empleado])</f>
        <v>FIJO</v>
      </c>
      <c r="I972" s="92">
        <f>_xlfn.XLOOKUP(Tabla15[[#This Row],[cedula]],TCARRERA[CEDULA],TCARRERA[CATEGORIA DEL SERVIDOR],0)</f>
        <v>0</v>
      </c>
      <c r="J9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72" s="61" t="e">
        <f>IF(ISTEXT(Tabla15[[#This Row],[CARRERA]]),Tabla15[[#This Row],[CARRERA]],Tabla15[[#This Row],[STATUS_01]])</f>
        <v>#REF!</v>
      </c>
      <c r="L972" s="78">
        <f>_xlfn.XLOOKUP(Tabla15[[#This Row],[CODIGO]],Tabla20[CODIGO],Tabla20[sbruto])</f>
        <v>60000</v>
      </c>
      <c r="M972" s="79">
        <f>_xlfn.XLOOKUP(Tabla15[[#This Row],[CODIGO]],Tabla20[CODIGO],Tabla20[Otros Descuentos])</f>
        <v>2571</v>
      </c>
      <c r="N972" s="78">
        <f>_xlfn.XLOOKUP(Tabla15[[#This Row],[CODIGO]],Tabla20[CODIGO],Tabla20[sneto])</f>
        <v>50396.32</v>
      </c>
      <c r="O972" s="78" t="str">
        <f>_xlfn.XLOOKUP(Tabla15[[#This Row],[CODIGO]],Tabla20[CODIGO],Tabla20[PERIODO])</f>
        <v>08-2023</v>
      </c>
      <c r="P972" s="41">
        <f>Tabla15[[#This Row],[sbruto]]-SUM(Tabla15[[#This Row],[ISR]:[AFP]])-Tabla15[[#This Row],[SNETO]]</f>
        <v>7032.68</v>
      </c>
      <c r="Q972" s="41">
        <f>_xlfn.XLOOKUP(Tabla15[[#This Row],[CODIGO]],Tabla20[CODIGO],Tabla20[ADP])</f>
        <v>0</v>
      </c>
      <c r="R972" s="61" t="str">
        <f>_xlfn.XLOOKUP(Tabla15[[#This Row],[cedula]],EMPXSEXO[NODOC],EMPXSEXO[GENERO])</f>
        <v>F</v>
      </c>
      <c r="S972" s="61" t="e">
        <f>_xlfn.XLOOKUP(Tabla15[[#This Row],[nomdepto2]],Tabla21[LUGAR],Tabla21[CODLUGAR])</f>
        <v>#REF!</v>
      </c>
      <c r="T972">
        <v>173</v>
      </c>
    </row>
    <row r="973" spans="1:20">
      <c r="A973" s="61" t="s">
        <v>2463</v>
      </c>
      <c r="B973" s="61" t="s">
        <v>1151</v>
      </c>
      <c r="C973" s="61" t="s">
        <v>2493</v>
      </c>
      <c r="D973" s="61" t="str">
        <f>Tabla15[[#This Row],[cedula]]&amp;Tabla15[[#This Row],[prog]]&amp;LEFT(Tabla15[[#This Row],[TIPO]],3)</f>
        <v>0010545823601FIJ</v>
      </c>
      <c r="E973" s="61" t="e">
        <f>_xlfn.XLOOKUP(Tabla15[[#This Row],[CODIGO]],#REF!,#REF!,_xlfn.XLOOKUP(Tabla15[[#This Row],[CODIGO]],Tabla20[CODIGO],Tabla20[nombre],"BUSCAR"))</f>
        <v>#REF!</v>
      </c>
      <c r="F973" s="61" t="e">
        <f>_xlfn.XLOOKUP(Tabla15[[#This Row],[CODIGO]],#REF!,#REF!,_xlfn.XLOOKUP(Tabla15[[#This Row],[CODIGO]],Tabla20[CODIGO],Tabla20[cargo],"BUSCAR"))</f>
        <v>#REF!</v>
      </c>
      <c r="G973" s="110" t="e">
        <f>_xlfn.XLOOKUP(Tabla15[[#This Row],[cedula]],#REF!,#REF!,"X")</f>
        <v>#REF!</v>
      </c>
      <c r="H973" s="61" t="str">
        <f>_xlfn.XLOOKUP(Tabla15[[#This Row],[ctapresup]],TBLTIPO[cta],TBLTIPO[Tipo Empleado])</f>
        <v>FIJO</v>
      </c>
      <c r="I973" s="92" t="str">
        <f>_xlfn.XLOOKUP(Tabla15[[#This Row],[cedula]],TCARRERA[CEDULA],TCARRERA[CATEGORIA DEL SERVIDOR],0)</f>
        <v>CARRERA ADMINISTRATIVA</v>
      </c>
      <c r="J97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73" s="61" t="str">
        <f>IF(ISTEXT(Tabla15[[#This Row],[CARRERA]]),Tabla15[[#This Row],[CARRERA]],Tabla15[[#This Row],[STATUS_01]])</f>
        <v>CARRERA ADMINISTRATIVA</v>
      </c>
      <c r="L973" s="78">
        <f>_xlfn.XLOOKUP(Tabla15[[#This Row],[CODIGO]],Tabla20[CODIGO],Tabla20[sbruto])</f>
        <v>55000</v>
      </c>
      <c r="M973" s="82">
        <f>_xlfn.XLOOKUP(Tabla15[[#This Row],[CODIGO]],Tabla20[CODIGO],Tabla20[Otros Descuentos])</f>
        <v>32254.93</v>
      </c>
      <c r="N973" s="78">
        <f>_xlfn.XLOOKUP(Tabla15[[#This Row],[CODIGO]],Tabla20[CODIGO],Tabla20[sneto])</f>
        <v>17171.509999999998</v>
      </c>
      <c r="O973" s="78" t="str">
        <f>_xlfn.XLOOKUP(Tabla15[[#This Row],[CODIGO]],Tabla20[CODIGO],Tabla20[PERIODO])</f>
        <v>08-2023</v>
      </c>
      <c r="P973" s="41">
        <f>Tabla15[[#This Row],[sbruto]]-SUM(Tabla15[[#This Row],[ISR]:[AFP]])-Tabla15[[#This Row],[SNETO]]</f>
        <v>5573.5599999999977</v>
      </c>
      <c r="Q973" s="41">
        <f>_xlfn.XLOOKUP(Tabla15[[#This Row],[CODIGO]],Tabla20[CODIGO],Tabla20[ADP])</f>
        <v>0</v>
      </c>
      <c r="R973" s="61" t="str">
        <f>_xlfn.XLOOKUP(Tabla15[[#This Row],[cedula]],EMPXSEXO[NODOC],EMPXSEXO[GENERO])</f>
        <v>F</v>
      </c>
      <c r="S973" s="61" t="e">
        <f>_xlfn.XLOOKUP(Tabla15[[#This Row],[nomdepto2]],Tabla21[LUGAR],Tabla21[CODLUGAR])</f>
        <v>#REF!</v>
      </c>
      <c r="T973">
        <v>405</v>
      </c>
    </row>
    <row r="974" spans="1:20">
      <c r="A974" s="99" t="s">
        <v>2463</v>
      </c>
      <c r="B974" s="99" t="s">
        <v>1141</v>
      </c>
      <c r="C974" s="99" t="s">
        <v>2493</v>
      </c>
      <c r="D974" s="99" t="str">
        <f>Tabla15[[#This Row],[cedula]]&amp;Tabla15[[#This Row],[prog]]&amp;LEFT(Tabla15[[#This Row],[TIPO]],3)</f>
        <v>0010403304801FIJ</v>
      </c>
      <c r="E974" s="99" t="e">
        <f>_xlfn.XLOOKUP(Tabla15[[#This Row],[CODIGO]],#REF!,#REF!,_xlfn.XLOOKUP(Tabla15[[#This Row],[CODIGO]],Tabla20[CODIGO],Tabla20[nombre],"BUSCAR"))</f>
        <v>#REF!</v>
      </c>
      <c r="F974" s="100" t="e">
        <f>_xlfn.XLOOKUP(Tabla15[[#This Row],[CODIGO]],#REF!,#REF!,_xlfn.XLOOKUP(Tabla15[[#This Row],[CODIGO]],Tabla20[CODIGO],Tabla20[cargo],"BUSCAR"))</f>
        <v>#REF!</v>
      </c>
      <c r="G974" s="110" t="e">
        <f>_xlfn.XLOOKUP(Tabla15[[#This Row],[cedula]],#REF!,#REF!,"X")</f>
        <v>#REF!</v>
      </c>
      <c r="H974" s="100" t="str">
        <f>_xlfn.XLOOKUP(Tabla15[[#This Row],[ctapresup]],TBLTIPO[cta],TBLTIPO[Tipo Empleado])</f>
        <v>FIJO</v>
      </c>
      <c r="I974" s="102" t="str">
        <f>_xlfn.XLOOKUP(Tabla15[[#This Row],[cedula]],TCARRERA[CEDULA],TCARRERA[CATEGORIA DEL SERVIDOR],0)</f>
        <v>CARRERA ADMINISTRATIVA</v>
      </c>
      <c r="J97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74" s="103" t="str">
        <f>IF(ISTEXT(Tabla15[[#This Row],[CARRERA]]),Tabla15[[#This Row],[CARRERA]],Tabla15[[#This Row],[STATUS_01]])</f>
        <v>CARRERA ADMINISTRATIVA</v>
      </c>
      <c r="L974" s="41">
        <f>_xlfn.XLOOKUP(Tabla15[[#This Row],[CODIGO]],Tabla20[CODIGO],Tabla20[sbruto])</f>
        <v>50000</v>
      </c>
      <c r="M974" s="101">
        <f>_xlfn.XLOOKUP(Tabla15[[#This Row],[CODIGO]],Tabla20[CODIGO],Tabla20[Otros Descuentos])</f>
        <v>27229.08</v>
      </c>
      <c r="N974" s="109">
        <f>_xlfn.XLOOKUP(Tabla15[[#This Row],[CODIGO]],Tabla20[CODIGO],Tabla20[sneto])</f>
        <v>17961.919999999998</v>
      </c>
      <c r="O974" s="101" t="str">
        <f>_xlfn.XLOOKUP(Tabla15[[#This Row],[CODIGO]],Tabla20[CODIGO],Tabla20[PERIODO])</f>
        <v>08-2023</v>
      </c>
      <c r="P974" s="41">
        <f>Tabla15[[#This Row],[sbruto]]-SUM(Tabla15[[#This Row],[ISR]:[AFP]])-Tabla15[[#This Row],[SNETO]]</f>
        <v>4809</v>
      </c>
      <c r="Q974" s="104">
        <f>_xlfn.XLOOKUP(Tabla15[[#This Row],[CODIGO]],Tabla20[CODIGO],Tabla20[ADP])</f>
        <v>0</v>
      </c>
      <c r="R974" s="99" t="str">
        <f>_xlfn.XLOOKUP(Tabla15[[#This Row],[cedula]],EMPXSEXO[NODOC],EMPXSEXO[GENERO])</f>
        <v>F</v>
      </c>
      <c r="S974" s="61" t="e">
        <f>_xlfn.XLOOKUP(Tabla15[[#This Row],[nomdepto2]],Tabla21[LUGAR],Tabla21[CODLUGAR])</f>
        <v>#REF!</v>
      </c>
      <c r="T974">
        <v>366</v>
      </c>
    </row>
    <row r="975" spans="1:20">
      <c r="A975" s="61" t="s">
        <v>2463</v>
      </c>
      <c r="B975" s="61" t="s">
        <v>1116</v>
      </c>
      <c r="C975" s="61" t="s">
        <v>2493</v>
      </c>
      <c r="D975" s="61" t="str">
        <f>Tabla15[[#This Row],[cedula]]&amp;Tabla15[[#This Row],[prog]]&amp;LEFT(Tabla15[[#This Row],[TIPO]],3)</f>
        <v>0010472950401FIJ</v>
      </c>
      <c r="E975" s="61" t="e">
        <f>_xlfn.XLOOKUP(Tabla15[[#This Row],[CODIGO]],#REF!,#REF!,_xlfn.XLOOKUP(Tabla15[[#This Row],[CODIGO]],Tabla20[CODIGO],Tabla20[nombre],"BUSCAR"))</f>
        <v>#REF!</v>
      </c>
      <c r="F975" s="61" t="e">
        <f>_xlfn.XLOOKUP(Tabla15[[#This Row],[CODIGO]],#REF!,#REF!,_xlfn.XLOOKUP(Tabla15[[#This Row],[CODIGO]],Tabla20[CODIGO],Tabla20[cargo],"BUSCAR"))</f>
        <v>#REF!</v>
      </c>
      <c r="G975" s="110" t="e">
        <f>_xlfn.XLOOKUP(Tabla15[[#This Row],[cedula]],#REF!,#REF!,"X")</f>
        <v>#REF!</v>
      </c>
      <c r="H975" s="61" t="str">
        <f>_xlfn.XLOOKUP(Tabla15[[#This Row],[ctapresup]],TBLTIPO[cta],TBLTIPO[Tipo Empleado])</f>
        <v>FIJO</v>
      </c>
      <c r="I975" s="92" t="str">
        <f>_xlfn.XLOOKUP(Tabla15[[#This Row],[cedula]],TCARRERA[CEDULA],TCARRERA[CATEGORIA DEL SERVIDOR],0)</f>
        <v>CARRERA ADMINISTRATIVA</v>
      </c>
      <c r="J9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75" s="61" t="str">
        <f>IF(ISTEXT(Tabla15[[#This Row],[CARRERA]]),Tabla15[[#This Row],[CARRERA]],Tabla15[[#This Row],[STATUS_01]])</f>
        <v>CARRERA ADMINISTRATIVA</v>
      </c>
      <c r="L975" s="78">
        <f>_xlfn.XLOOKUP(Tabla15[[#This Row],[CODIGO]],Tabla20[CODIGO],Tabla20[sbruto])</f>
        <v>50000</v>
      </c>
      <c r="M975" s="82">
        <f>_xlfn.XLOOKUP(Tabla15[[#This Row],[CODIGO]],Tabla20[CODIGO],Tabla20[Otros Descuentos])</f>
        <v>13160</v>
      </c>
      <c r="N975" s="78">
        <f>_xlfn.XLOOKUP(Tabla15[[#This Row],[CODIGO]],Tabla20[CODIGO],Tabla20[sneto])</f>
        <v>32031</v>
      </c>
      <c r="O975" s="78" t="str">
        <f>_xlfn.XLOOKUP(Tabla15[[#This Row],[CODIGO]],Tabla20[CODIGO],Tabla20[PERIODO])</f>
        <v>08-2023</v>
      </c>
      <c r="P975" s="41">
        <f>Tabla15[[#This Row],[sbruto]]-SUM(Tabla15[[#This Row],[ISR]:[AFP]])-Tabla15[[#This Row],[SNETO]]</f>
        <v>4809</v>
      </c>
      <c r="Q975" s="41">
        <f>_xlfn.XLOOKUP(Tabla15[[#This Row],[CODIGO]],Tabla20[CODIGO],Tabla20[ADP])</f>
        <v>0</v>
      </c>
      <c r="R975" s="61" t="str">
        <f>_xlfn.XLOOKUP(Tabla15[[#This Row],[cedula]],EMPXSEXO[NODOC],EMPXSEXO[GENERO])</f>
        <v>F</v>
      </c>
      <c r="S975" s="61" t="e">
        <f>_xlfn.XLOOKUP(Tabla15[[#This Row],[nomdepto2]],Tabla21[LUGAR],Tabla21[CODLUGAR])</f>
        <v>#REF!</v>
      </c>
      <c r="T975">
        <v>265</v>
      </c>
    </row>
    <row r="976" spans="1:20">
      <c r="A976" s="99" t="s">
        <v>2463</v>
      </c>
      <c r="B976" s="99" t="s">
        <v>2925</v>
      </c>
      <c r="C976" s="99" t="s">
        <v>2493</v>
      </c>
      <c r="D976" s="99" t="str">
        <f>Tabla15[[#This Row],[cedula]]&amp;Tabla15[[#This Row],[prog]]&amp;LEFT(Tabla15[[#This Row],[TIPO]],3)</f>
        <v>4020058304101FIJ</v>
      </c>
      <c r="E976" s="99" t="e">
        <f>_xlfn.XLOOKUP(Tabla15[[#This Row],[CODIGO]],#REF!,#REF!,_xlfn.XLOOKUP(Tabla15[[#This Row],[CODIGO]],Tabla20[CODIGO],Tabla20[nombre],"BUSCAR"))</f>
        <v>#REF!</v>
      </c>
      <c r="F976" s="100" t="e">
        <f>_xlfn.XLOOKUP(Tabla15[[#This Row],[CODIGO]],#REF!,#REF!,_xlfn.XLOOKUP(Tabla15[[#This Row],[CODIGO]],Tabla20[CODIGO],Tabla20[cargo],"BUSCAR"))</f>
        <v>#REF!</v>
      </c>
      <c r="G976" s="110" t="e">
        <f>_xlfn.XLOOKUP(Tabla15[[#This Row],[cedula]],#REF!,#REF!,"X")</f>
        <v>#REF!</v>
      </c>
      <c r="H976" s="100" t="str">
        <f>_xlfn.XLOOKUP(Tabla15[[#This Row],[ctapresup]],TBLTIPO[cta],TBLTIPO[Tipo Empleado])</f>
        <v>FIJO</v>
      </c>
      <c r="I976" s="102">
        <f>_xlfn.XLOOKUP(Tabla15[[#This Row],[cedula]],TCARRERA[CEDULA],TCARRERA[CATEGORIA DEL SERVIDOR],0)</f>
        <v>0</v>
      </c>
      <c r="J97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76" s="103" t="e">
        <f>IF(ISTEXT(Tabla15[[#This Row],[CARRERA]]),Tabla15[[#This Row],[CARRERA]],Tabla15[[#This Row],[STATUS_01]])</f>
        <v>#REF!</v>
      </c>
      <c r="L976" s="41">
        <f>_xlfn.XLOOKUP(Tabla15[[#This Row],[CODIGO]],Tabla20[CODIGO],Tabla20[sbruto])</f>
        <v>48000</v>
      </c>
      <c r="M976" s="105">
        <f>_xlfn.XLOOKUP(Tabla15[[#This Row],[CODIGO]],Tabla20[CODIGO],Tabla20[Otros Descuentos])</f>
        <v>25</v>
      </c>
      <c r="N976" s="109">
        <f>_xlfn.XLOOKUP(Tabla15[[#This Row],[CODIGO]],Tabla20[CODIGO],Tabla20[sneto])</f>
        <v>43566.47</v>
      </c>
      <c r="O976" s="101" t="str">
        <f>_xlfn.XLOOKUP(Tabla15[[#This Row],[CODIGO]],Tabla20[CODIGO],Tabla20[PERIODO])</f>
        <v>08-2023</v>
      </c>
      <c r="P976" s="41">
        <f>Tabla15[[#This Row],[sbruto]]-SUM(Tabla15[[#This Row],[ISR]:[AFP]])-Tabla15[[#This Row],[SNETO]]</f>
        <v>4408.5299999999988</v>
      </c>
      <c r="Q976" s="104">
        <f>_xlfn.XLOOKUP(Tabla15[[#This Row],[CODIGO]],Tabla20[CODIGO],Tabla20[ADP])</f>
        <v>0</v>
      </c>
      <c r="R976" s="99" t="str">
        <f>_xlfn.XLOOKUP(Tabla15[[#This Row],[cedula]],EMPXSEXO[NODOC],EMPXSEXO[GENERO])</f>
        <v>F</v>
      </c>
      <c r="S976" s="61" t="e">
        <f>_xlfn.XLOOKUP(Tabla15[[#This Row],[nomdepto2]],Tabla21[LUGAR],Tabla21[CODLUGAR])</f>
        <v>#REF!</v>
      </c>
      <c r="T976">
        <v>321</v>
      </c>
    </row>
    <row r="977" spans="1:20">
      <c r="A977" s="61" t="s">
        <v>2463</v>
      </c>
      <c r="B977" s="61" t="s">
        <v>1153</v>
      </c>
      <c r="C977" s="61" t="s">
        <v>2493</v>
      </c>
      <c r="D977" s="61" t="str">
        <f>Tabla15[[#This Row],[cedula]]&amp;Tabla15[[#This Row],[prog]]&amp;LEFT(Tabla15[[#This Row],[TIPO]],3)</f>
        <v>0011717985301FIJ</v>
      </c>
      <c r="E977" s="61" t="e">
        <f>_xlfn.XLOOKUP(Tabla15[[#This Row],[CODIGO]],#REF!,#REF!,_xlfn.XLOOKUP(Tabla15[[#This Row],[CODIGO]],Tabla20[CODIGO],Tabla20[nombre],"BUSCAR"))</f>
        <v>#REF!</v>
      </c>
      <c r="F977" s="61" t="e">
        <f>_xlfn.XLOOKUP(Tabla15[[#This Row],[CODIGO]],#REF!,#REF!,_xlfn.XLOOKUP(Tabla15[[#This Row],[CODIGO]],Tabla20[CODIGO],Tabla20[cargo],"BUSCAR"))</f>
        <v>#REF!</v>
      </c>
      <c r="G977" s="110" t="e">
        <f>_xlfn.XLOOKUP(Tabla15[[#This Row],[cedula]],#REF!,#REF!,"X")</f>
        <v>#REF!</v>
      </c>
      <c r="H977" s="61" t="str">
        <f>_xlfn.XLOOKUP(Tabla15[[#This Row],[ctapresup]],TBLTIPO[cta],TBLTIPO[Tipo Empleado])</f>
        <v>FIJO</v>
      </c>
      <c r="I977" s="92" t="str">
        <f>_xlfn.XLOOKUP(Tabla15[[#This Row],[cedula]],TCARRERA[CEDULA],TCARRERA[CATEGORIA DEL SERVIDOR],0)</f>
        <v>CARRERA ADMINISTRATIVA</v>
      </c>
      <c r="J9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77" s="61" t="str">
        <f>IF(ISTEXT(Tabla15[[#This Row],[CARRERA]]),Tabla15[[#This Row],[CARRERA]],Tabla15[[#This Row],[STATUS_01]])</f>
        <v>CARRERA ADMINISTRATIVA</v>
      </c>
      <c r="L977" s="78">
        <f>_xlfn.XLOOKUP(Tabla15[[#This Row],[CODIGO]],Tabla20[CODIGO],Tabla20[sbruto])</f>
        <v>45000</v>
      </c>
      <c r="M977" s="82">
        <f>_xlfn.XLOOKUP(Tabla15[[#This Row],[CODIGO]],Tabla20[CODIGO],Tabla20[Otros Descuentos])</f>
        <v>14616.64</v>
      </c>
      <c r="N977" s="81">
        <f>_xlfn.XLOOKUP(Tabla15[[#This Row],[CODIGO]],Tabla20[CODIGO],Tabla20[sneto])</f>
        <v>26575.53</v>
      </c>
      <c r="O977" s="81" t="str">
        <f>_xlfn.XLOOKUP(Tabla15[[#This Row],[CODIGO]],Tabla20[CODIGO],Tabla20[PERIODO])</f>
        <v>08-2023</v>
      </c>
      <c r="P977" s="41">
        <f>Tabla15[[#This Row],[sbruto]]-SUM(Tabla15[[#This Row],[ISR]:[AFP]])-Tabla15[[#This Row],[SNETO]]</f>
        <v>3807.8300000000017</v>
      </c>
      <c r="Q977" s="41">
        <f>_xlfn.XLOOKUP(Tabla15[[#This Row],[CODIGO]],Tabla20[CODIGO],Tabla20[ADP])</f>
        <v>0</v>
      </c>
      <c r="R977" s="61" t="str">
        <f>_xlfn.XLOOKUP(Tabla15[[#This Row],[cedula]],EMPXSEXO[NODOC],EMPXSEXO[GENERO])</f>
        <v>F</v>
      </c>
      <c r="S977" s="61" t="e">
        <f>_xlfn.XLOOKUP(Tabla15[[#This Row],[nomdepto2]],Tabla21[LUGAR],Tabla21[CODLUGAR])</f>
        <v>#REF!</v>
      </c>
      <c r="T977">
        <v>421</v>
      </c>
    </row>
    <row r="978" spans="1:20">
      <c r="A978" s="61" t="s">
        <v>2463</v>
      </c>
      <c r="B978" s="61" t="s">
        <v>1070</v>
      </c>
      <c r="C978" s="61" t="s">
        <v>2493</v>
      </c>
      <c r="D978" s="61" t="str">
        <f>Tabla15[[#This Row],[cedula]]&amp;Tabla15[[#This Row],[prog]]&amp;LEFT(Tabla15[[#This Row],[TIPO]],3)</f>
        <v>0010056188501FIJ</v>
      </c>
      <c r="E978" s="61" t="e">
        <f>_xlfn.XLOOKUP(Tabla15[[#This Row],[CODIGO]],#REF!,#REF!,_xlfn.XLOOKUP(Tabla15[[#This Row],[CODIGO]],Tabla20[CODIGO],Tabla20[nombre],"BUSCAR"))</f>
        <v>#REF!</v>
      </c>
      <c r="F978" s="61" t="e">
        <f>_xlfn.XLOOKUP(Tabla15[[#This Row],[CODIGO]],#REF!,#REF!,_xlfn.XLOOKUP(Tabla15[[#This Row],[CODIGO]],Tabla20[CODIGO],Tabla20[cargo],"BUSCAR"))</f>
        <v>#REF!</v>
      </c>
      <c r="G978" s="110" t="e">
        <f>_xlfn.XLOOKUP(Tabla15[[#This Row],[cedula]],#REF!,#REF!,"X")</f>
        <v>#REF!</v>
      </c>
      <c r="H978" s="61" t="str">
        <f>_xlfn.XLOOKUP(Tabla15[[#This Row],[ctapresup]],TBLTIPO[cta],TBLTIPO[Tipo Empleado])</f>
        <v>FIJO</v>
      </c>
      <c r="I978" s="92" t="str">
        <f>_xlfn.XLOOKUP(Tabla15[[#This Row],[cedula]],TCARRERA[CEDULA],TCARRERA[CATEGORIA DEL SERVIDOR],0)</f>
        <v>CARRERA ADMINISTRATIVA</v>
      </c>
      <c r="J9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78" s="61" t="str">
        <f>IF(ISTEXT(Tabla15[[#This Row],[CARRERA]]),Tabla15[[#This Row],[CARRERA]],Tabla15[[#This Row],[STATUS_01]])</f>
        <v>CARRERA ADMINISTRATIVA</v>
      </c>
      <c r="L978" s="78">
        <f>_xlfn.XLOOKUP(Tabla15[[#This Row],[CODIGO]],Tabla20[CODIGO],Tabla20[sbruto])</f>
        <v>45000</v>
      </c>
      <c r="M978" s="79">
        <f>_xlfn.XLOOKUP(Tabla15[[#This Row],[CODIGO]],Tabla20[CODIGO],Tabla20[Otros Descuentos])</f>
        <v>1625</v>
      </c>
      <c r="N978" s="78">
        <f>_xlfn.XLOOKUP(Tabla15[[#This Row],[CODIGO]],Tabla20[CODIGO],Tabla20[sneto])</f>
        <v>35817.5</v>
      </c>
      <c r="O978" s="78" t="str">
        <f>_xlfn.XLOOKUP(Tabla15[[#This Row],[CODIGO]],Tabla20[CODIGO],Tabla20[PERIODO])</f>
        <v>08-2023</v>
      </c>
      <c r="P978" s="41">
        <f>Tabla15[[#This Row],[sbruto]]-SUM(Tabla15[[#This Row],[ISR]:[AFP]])-Tabla15[[#This Row],[SNETO]]</f>
        <v>7557.5</v>
      </c>
      <c r="Q978" s="41">
        <f>_xlfn.XLOOKUP(Tabla15[[#This Row],[CODIGO]],Tabla20[CODIGO],Tabla20[ADP])</f>
        <v>0</v>
      </c>
      <c r="R978" s="61" t="str">
        <f>_xlfn.XLOOKUP(Tabla15[[#This Row],[cedula]],EMPXSEXO[NODOC],EMPXSEXO[GENERO])</f>
        <v>M</v>
      </c>
      <c r="S978" s="61" t="e">
        <f>_xlfn.XLOOKUP(Tabla15[[#This Row],[nomdepto2]],Tabla21[LUGAR],Tabla21[CODLUGAR])</f>
        <v>#REF!</v>
      </c>
      <c r="T978">
        <v>24</v>
      </c>
    </row>
    <row r="979" spans="1:20">
      <c r="A979" s="61" t="s">
        <v>2463</v>
      </c>
      <c r="B979" s="61" t="s">
        <v>1072</v>
      </c>
      <c r="C979" s="61" t="s">
        <v>2493</v>
      </c>
      <c r="D979" s="61" t="str">
        <f>Tabla15[[#This Row],[cedula]]&amp;Tabla15[[#This Row],[prog]]&amp;LEFT(Tabla15[[#This Row],[TIPO]],3)</f>
        <v>0010332836501FIJ</v>
      </c>
      <c r="E979" s="61" t="e">
        <f>_xlfn.XLOOKUP(Tabla15[[#This Row],[CODIGO]],#REF!,#REF!,_xlfn.XLOOKUP(Tabla15[[#This Row],[CODIGO]],Tabla20[CODIGO],Tabla20[nombre],"BUSCAR"))</f>
        <v>#REF!</v>
      </c>
      <c r="F979" s="61" t="e">
        <f>_xlfn.XLOOKUP(Tabla15[[#This Row],[CODIGO]],#REF!,#REF!,_xlfn.XLOOKUP(Tabla15[[#This Row],[CODIGO]],Tabla20[CODIGO],Tabla20[cargo],"BUSCAR"))</f>
        <v>#REF!</v>
      </c>
      <c r="G979" s="110" t="e">
        <f>_xlfn.XLOOKUP(Tabla15[[#This Row],[cedula]],#REF!,#REF!,"X")</f>
        <v>#REF!</v>
      </c>
      <c r="H979" s="61" t="str">
        <f>_xlfn.XLOOKUP(Tabla15[[#This Row],[ctapresup]],TBLTIPO[cta],TBLTIPO[Tipo Empleado])</f>
        <v>FIJO</v>
      </c>
      <c r="I979" s="92" t="str">
        <f>_xlfn.XLOOKUP(Tabla15[[#This Row],[cedula]],TCARRERA[CEDULA],TCARRERA[CATEGORIA DEL SERVIDOR],0)</f>
        <v>CARRERA ADMINISTRATIVA</v>
      </c>
      <c r="J9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79" s="61" t="str">
        <f>IF(ISTEXT(Tabla15[[#This Row],[CARRERA]]),Tabla15[[#This Row],[CARRERA]],Tabla15[[#This Row],[STATUS_01]])</f>
        <v>CARRERA ADMINISTRATIVA</v>
      </c>
      <c r="L979" s="78">
        <f>_xlfn.XLOOKUP(Tabla15[[#This Row],[CODIGO]],Tabla20[CODIGO],Tabla20[sbruto])</f>
        <v>45000</v>
      </c>
      <c r="M979" s="82">
        <f>_xlfn.XLOOKUP(Tabla15[[#This Row],[CODIGO]],Tabla20[CODIGO],Tabla20[Otros Descuentos])</f>
        <v>14503.14</v>
      </c>
      <c r="N979" s="81">
        <f>_xlfn.XLOOKUP(Tabla15[[#This Row],[CODIGO]],Tabla20[CODIGO],Tabla20[sneto])</f>
        <v>26689.03</v>
      </c>
      <c r="O979" s="81" t="str">
        <f>_xlfn.XLOOKUP(Tabla15[[#This Row],[CODIGO]],Tabla20[CODIGO],Tabla20[PERIODO])</f>
        <v>08-2023</v>
      </c>
      <c r="P979" s="41">
        <f>Tabla15[[#This Row],[sbruto]]-SUM(Tabla15[[#This Row],[ISR]:[AFP]])-Tabla15[[#This Row],[SNETO]]</f>
        <v>3807.8300000000017</v>
      </c>
      <c r="Q979" s="41">
        <f>_xlfn.XLOOKUP(Tabla15[[#This Row],[CODIGO]],Tabla20[CODIGO],Tabla20[ADP])</f>
        <v>0</v>
      </c>
      <c r="R979" s="61" t="str">
        <f>_xlfn.XLOOKUP(Tabla15[[#This Row],[cedula]],EMPXSEXO[NODOC],EMPXSEXO[GENERO])</f>
        <v>F</v>
      </c>
      <c r="S979" s="61" t="e">
        <f>_xlfn.XLOOKUP(Tabla15[[#This Row],[nomdepto2]],Tabla21[LUGAR],Tabla21[CODLUGAR])</f>
        <v>#REF!</v>
      </c>
      <c r="T979">
        <v>9</v>
      </c>
    </row>
    <row r="980" spans="1:20">
      <c r="A980" s="99" t="s">
        <v>2463</v>
      </c>
      <c r="B980" s="99" t="s">
        <v>1076</v>
      </c>
      <c r="C980" s="99" t="s">
        <v>2493</v>
      </c>
      <c r="D980" s="99" t="str">
        <f>Tabla15[[#This Row],[cedula]]&amp;Tabla15[[#This Row],[prog]]&amp;LEFT(Tabla15[[#This Row],[TIPO]],3)</f>
        <v>0011001152501FIJ</v>
      </c>
      <c r="E980" s="99" t="e">
        <f>_xlfn.XLOOKUP(Tabla15[[#This Row],[CODIGO]],#REF!,#REF!,_xlfn.XLOOKUP(Tabla15[[#This Row],[CODIGO]],Tabla20[CODIGO],Tabla20[nombre],"BUSCAR"))</f>
        <v>#REF!</v>
      </c>
      <c r="F980" s="100" t="e">
        <f>_xlfn.XLOOKUP(Tabla15[[#This Row],[CODIGO]],#REF!,#REF!,_xlfn.XLOOKUP(Tabla15[[#This Row],[CODIGO]],Tabla20[CODIGO],Tabla20[cargo],"BUSCAR"))</f>
        <v>#REF!</v>
      </c>
      <c r="G980" s="110" t="e">
        <f>_xlfn.XLOOKUP(Tabla15[[#This Row],[cedula]],#REF!,#REF!,"X")</f>
        <v>#REF!</v>
      </c>
      <c r="H980" s="100" t="str">
        <f>_xlfn.XLOOKUP(Tabla15[[#This Row],[ctapresup]],TBLTIPO[cta],TBLTIPO[Tipo Empleado])</f>
        <v>FIJO</v>
      </c>
      <c r="I980" s="102" t="str">
        <f>_xlfn.XLOOKUP(Tabla15[[#This Row],[cedula]],TCARRERA[CEDULA],TCARRERA[CATEGORIA DEL SERVIDOR],0)</f>
        <v>CARRERA ADMINISTRATIVA</v>
      </c>
      <c r="J980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80" s="103" t="str">
        <f>IF(ISTEXT(Tabla15[[#This Row],[CARRERA]]),Tabla15[[#This Row],[CARRERA]],Tabla15[[#This Row],[STATUS_01]])</f>
        <v>CARRERA ADMINISTRATIVA</v>
      </c>
      <c r="L980" s="41">
        <f>_xlfn.XLOOKUP(Tabla15[[#This Row],[CODIGO]],Tabla20[CODIGO],Tabla20[sbruto])</f>
        <v>45000</v>
      </c>
      <c r="M980" s="105">
        <f>_xlfn.XLOOKUP(Tabla15[[#This Row],[CODIGO]],Tabla20[CODIGO],Tabla20[Otros Descuentos])</f>
        <v>5137.09</v>
      </c>
      <c r="N980" s="109">
        <f>_xlfn.XLOOKUP(Tabla15[[#This Row],[CODIGO]],Tabla20[CODIGO],Tabla20[sneto])</f>
        <v>36055.08</v>
      </c>
      <c r="O980" s="101" t="str">
        <f>_xlfn.XLOOKUP(Tabla15[[#This Row],[CODIGO]],Tabla20[CODIGO],Tabla20[PERIODO])</f>
        <v>08-2023</v>
      </c>
      <c r="P980" s="41">
        <f>Tabla15[[#This Row],[sbruto]]-SUM(Tabla15[[#This Row],[ISR]:[AFP]])-Tabla15[[#This Row],[SNETO]]</f>
        <v>3807.8300000000017</v>
      </c>
      <c r="Q980" s="104">
        <f>_xlfn.XLOOKUP(Tabla15[[#This Row],[CODIGO]],Tabla20[CODIGO],Tabla20[ADP])</f>
        <v>0</v>
      </c>
      <c r="R980" s="99" t="str">
        <f>_xlfn.XLOOKUP(Tabla15[[#This Row],[cedula]],EMPXSEXO[NODOC],EMPXSEXO[GENERO])</f>
        <v>F</v>
      </c>
      <c r="S980" s="61" t="e">
        <f>_xlfn.XLOOKUP(Tabla15[[#This Row],[nomdepto2]],Tabla21[LUGAR],Tabla21[CODLUGAR])</f>
        <v>#REF!</v>
      </c>
      <c r="T980">
        <v>17</v>
      </c>
    </row>
    <row r="981" spans="1:20">
      <c r="A981" s="61" t="s">
        <v>2463</v>
      </c>
      <c r="B981" s="61" t="s">
        <v>1778</v>
      </c>
      <c r="C981" s="61" t="s">
        <v>2493</v>
      </c>
      <c r="D981" s="61" t="str">
        <f>Tabla15[[#This Row],[cedula]]&amp;Tabla15[[#This Row],[prog]]&amp;LEFT(Tabla15[[#This Row],[TIPO]],3)</f>
        <v>0011876067701FIJ</v>
      </c>
      <c r="E981" s="61" t="e">
        <f>_xlfn.XLOOKUP(Tabla15[[#This Row],[CODIGO]],#REF!,#REF!,_xlfn.XLOOKUP(Tabla15[[#This Row],[CODIGO]],Tabla20[CODIGO],Tabla20[nombre],"BUSCAR"))</f>
        <v>#REF!</v>
      </c>
      <c r="F981" s="61" t="e">
        <f>_xlfn.XLOOKUP(Tabla15[[#This Row],[CODIGO]],#REF!,#REF!,_xlfn.XLOOKUP(Tabla15[[#This Row],[CODIGO]],Tabla20[CODIGO],Tabla20[cargo],"BUSCAR"))</f>
        <v>#REF!</v>
      </c>
      <c r="G981" s="110" t="e">
        <f>_xlfn.XLOOKUP(Tabla15[[#This Row],[cedula]],#REF!,#REF!,"X")</f>
        <v>#REF!</v>
      </c>
      <c r="H981" s="61" t="str">
        <f>_xlfn.XLOOKUP(Tabla15[[#This Row],[ctapresup]],TBLTIPO[cta],TBLTIPO[Tipo Empleado])</f>
        <v>FIJO</v>
      </c>
      <c r="I981" s="92">
        <f>_xlfn.XLOOKUP(Tabla15[[#This Row],[cedula]],TCARRERA[CEDULA],TCARRERA[CATEGORIA DEL SERVIDOR],0)</f>
        <v>0</v>
      </c>
      <c r="J9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81" s="61" t="e">
        <f>IF(ISTEXT(Tabla15[[#This Row],[CARRERA]]),Tabla15[[#This Row],[CARRERA]],Tabla15[[#This Row],[STATUS_01]])</f>
        <v>#REF!</v>
      </c>
      <c r="L981" s="78">
        <f>_xlfn.XLOOKUP(Tabla15[[#This Row],[CODIGO]],Tabla20[CODIGO],Tabla20[sbruto])</f>
        <v>45000</v>
      </c>
      <c r="M981" s="79">
        <f>_xlfn.XLOOKUP(Tabla15[[#This Row],[CODIGO]],Tabla20[CODIGO],Tabla20[Otros Descuentos])</f>
        <v>3171</v>
      </c>
      <c r="N981" s="78">
        <f>_xlfn.XLOOKUP(Tabla15[[#This Row],[CODIGO]],Tabla20[CODIGO],Tabla20[sneto])</f>
        <v>38021.17</v>
      </c>
      <c r="O981" s="78" t="str">
        <f>_xlfn.XLOOKUP(Tabla15[[#This Row],[CODIGO]],Tabla20[CODIGO],Tabla20[PERIODO])</f>
        <v>08-2023</v>
      </c>
      <c r="P981" s="41">
        <f>Tabla15[[#This Row],[sbruto]]-SUM(Tabla15[[#This Row],[ISR]:[AFP]])-Tabla15[[#This Row],[SNETO]]</f>
        <v>3807.8300000000017</v>
      </c>
      <c r="Q981" s="41">
        <f>_xlfn.XLOOKUP(Tabla15[[#This Row],[CODIGO]],Tabla20[CODIGO],Tabla20[ADP])</f>
        <v>0</v>
      </c>
      <c r="R981" s="61" t="str">
        <f>_xlfn.XLOOKUP(Tabla15[[#This Row],[cedula]],EMPXSEXO[NODOC],EMPXSEXO[GENERO])</f>
        <v>F</v>
      </c>
      <c r="S981" s="61" t="e">
        <f>_xlfn.XLOOKUP(Tabla15[[#This Row],[nomdepto2]],Tabla21[LUGAR],Tabla21[CODLUGAR])</f>
        <v>#REF!</v>
      </c>
      <c r="T981">
        <v>147</v>
      </c>
    </row>
    <row r="982" spans="1:20">
      <c r="A982" s="61" t="s">
        <v>2463</v>
      </c>
      <c r="B982" s="61" t="s">
        <v>1101</v>
      </c>
      <c r="C982" s="61" t="s">
        <v>2493</v>
      </c>
      <c r="D982" s="61" t="str">
        <f>Tabla15[[#This Row],[cedula]]&amp;Tabla15[[#This Row],[prog]]&amp;LEFT(Tabla15[[#This Row],[TIPO]],3)</f>
        <v>0011364937001FIJ</v>
      </c>
      <c r="E982" s="61" t="e">
        <f>_xlfn.XLOOKUP(Tabla15[[#This Row],[CODIGO]],#REF!,#REF!,_xlfn.XLOOKUP(Tabla15[[#This Row],[CODIGO]],Tabla20[CODIGO],Tabla20[nombre],"BUSCAR"))</f>
        <v>#REF!</v>
      </c>
      <c r="F982" s="61" t="e">
        <f>_xlfn.XLOOKUP(Tabla15[[#This Row],[CODIGO]],#REF!,#REF!,_xlfn.XLOOKUP(Tabla15[[#This Row],[CODIGO]],Tabla20[CODIGO],Tabla20[cargo],"BUSCAR"))</f>
        <v>#REF!</v>
      </c>
      <c r="G982" s="110" t="e">
        <f>_xlfn.XLOOKUP(Tabla15[[#This Row],[cedula]],#REF!,#REF!,"X")</f>
        <v>#REF!</v>
      </c>
      <c r="H982" s="61" t="str">
        <f>_xlfn.XLOOKUP(Tabla15[[#This Row],[ctapresup]],TBLTIPO[cta],TBLTIPO[Tipo Empleado])</f>
        <v>FIJO</v>
      </c>
      <c r="I982" s="92" t="str">
        <f>_xlfn.XLOOKUP(Tabla15[[#This Row],[cedula]],TCARRERA[CEDULA],TCARRERA[CATEGORIA DEL SERVIDOR],0)</f>
        <v>CARRERA ADMINISTRATIVA</v>
      </c>
      <c r="J9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82" s="61" t="str">
        <f>IF(ISTEXT(Tabla15[[#This Row],[CARRERA]]),Tabla15[[#This Row],[CARRERA]],Tabla15[[#This Row],[STATUS_01]])</f>
        <v>CARRERA ADMINISTRATIVA</v>
      </c>
      <c r="L982" s="78">
        <f>_xlfn.XLOOKUP(Tabla15[[#This Row],[CODIGO]],Tabla20[CODIGO],Tabla20[sbruto])</f>
        <v>45000</v>
      </c>
      <c r="M982" s="82">
        <f>_xlfn.XLOOKUP(Tabla15[[#This Row],[CODIGO]],Tabla20[CODIGO],Tabla20[Otros Descuentos])</f>
        <v>14980.18</v>
      </c>
      <c r="N982" s="81">
        <f>_xlfn.XLOOKUP(Tabla15[[#This Row],[CODIGO]],Tabla20[CODIGO],Tabla20[sneto])</f>
        <v>26211.99</v>
      </c>
      <c r="O982" s="81" t="str">
        <f>_xlfn.XLOOKUP(Tabla15[[#This Row],[CODIGO]],Tabla20[CODIGO],Tabla20[PERIODO])</f>
        <v>08-2023</v>
      </c>
      <c r="P982" s="41">
        <f>Tabla15[[#This Row],[sbruto]]-SUM(Tabla15[[#This Row],[ISR]:[AFP]])-Tabla15[[#This Row],[SNETO]]</f>
        <v>3807.8300000000017</v>
      </c>
      <c r="Q982" s="41">
        <f>_xlfn.XLOOKUP(Tabla15[[#This Row],[CODIGO]],Tabla20[CODIGO],Tabla20[ADP])</f>
        <v>0</v>
      </c>
      <c r="R982" s="61" t="str">
        <f>_xlfn.XLOOKUP(Tabla15[[#This Row],[cedula]],EMPXSEXO[NODOC],EMPXSEXO[GENERO])</f>
        <v>F</v>
      </c>
      <c r="S982" s="61" t="e">
        <f>_xlfn.XLOOKUP(Tabla15[[#This Row],[nomdepto2]],Tabla21[LUGAR],Tabla21[CODLUGAR])</f>
        <v>#REF!</v>
      </c>
      <c r="T982">
        <v>200</v>
      </c>
    </row>
    <row r="983" spans="1:20">
      <c r="A983" s="61" t="s">
        <v>2463</v>
      </c>
      <c r="B983" s="61" t="s">
        <v>1117</v>
      </c>
      <c r="C983" s="61" t="s">
        <v>2493</v>
      </c>
      <c r="D983" s="61" t="str">
        <f>Tabla15[[#This Row],[cedula]]&amp;Tabla15[[#This Row],[prog]]&amp;LEFT(Tabla15[[#This Row],[TIPO]],3)</f>
        <v>0010385410501FIJ</v>
      </c>
      <c r="E983" s="61" t="e">
        <f>_xlfn.XLOOKUP(Tabla15[[#This Row],[CODIGO]],#REF!,#REF!,_xlfn.XLOOKUP(Tabla15[[#This Row],[CODIGO]],Tabla20[CODIGO],Tabla20[nombre],"BUSCAR"))</f>
        <v>#REF!</v>
      </c>
      <c r="F983" s="61" t="e">
        <f>_xlfn.XLOOKUP(Tabla15[[#This Row],[CODIGO]],#REF!,#REF!,_xlfn.XLOOKUP(Tabla15[[#This Row],[CODIGO]],Tabla20[CODIGO],Tabla20[cargo],"BUSCAR"))</f>
        <v>#REF!</v>
      </c>
      <c r="G983" s="110" t="e">
        <f>_xlfn.XLOOKUP(Tabla15[[#This Row],[cedula]],#REF!,#REF!,"X")</f>
        <v>#REF!</v>
      </c>
      <c r="H983" s="61" t="str">
        <f>_xlfn.XLOOKUP(Tabla15[[#This Row],[ctapresup]],TBLTIPO[cta],TBLTIPO[Tipo Empleado])</f>
        <v>FIJO</v>
      </c>
      <c r="I983" s="92" t="str">
        <f>_xlfn.XLOOKUP(Tabla15[[#This Row],[cedula]],TCARRERA[CEDULA],TCARRERA[CATEGORIA DEL SERVIDOR],0)</f>
        <v>CARRERA ADMINISTRATIVA</v>
      </c>
      <c r="J9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83" s="61" t="str">
        <f>IF(ISTEXT(Tabla15[[#This Row],[CARRERA]]),Tabla15[[#This Row],[CARRERA]],Tabla15[[#This Row],[STATUS_01]])</f>
        <v>CARRERA ADMINISTRATIVA</v>
      </c>
      <c r="L983" s="78">
        <f>_xlfn.XLOOKUP(Tabla15[[#This Row],[CODIGO]],Tabla20[CODIGO],Tabla20[sbruto])</f>
        <v>45000</v>
      </c>
      <c r="M983" s="81">
        <f>_xlfn.XLOOKUP(Tabla15[[#This Row],[CODIGO]],Tabla20[CODIGO],Tabla20[Otros Descuentos])</f>
        <v>16542.63</v>
      </c>
      <c r="N983" s="78">
        <f>_xlfn.XLOOKUP(Tabla15[[#This Row],[CODIGO]],Tabla20[CODIGO],Tabla20[sneto])</f>
        <v>24649.54</v>
      </c>
      <c r="O983" s="78" t="str">
        <f>_xlfn.XLOOKUP(Tabla15[[#This Row],[CODIGO]],Tabla20[CODIGO],Tabla20[PERIODO])</f>
        <v>08-2023</v>
      </c>
      <c r="P983" s="41">
        <f>Tabla15[[#This Row],[sbruto]]-SUM(Tabla15[[#This Row],[ISR]:[AFP]])-Tabla15[[#This Row],[SNETO]]</f>
        <v>3807.8300000000017</v>
      </c>
      <c r="Q983" s="41">
        <f>_xlfn.XLOOKUP(Tabla15[[#This Row],[CODIGO]],Tabla20[CODIGO],Tabla20[ADP])</f>
        <v>0</v>
      </c>
      <c r="R983" s="61" t="str">
        <f>_xlfn.XLOOKUP(Tabla15[[#This Row],[cedula]],EMPXSEXO[NODOC],EMPXSEXO[GENERO])</f>
        <v>F</v>
      </c>
      <c r="S983" s="61" t="e">
        <f>_xlfn.XLOOKUP(Tabla15[[#This Row],[nomdepto2]],Tabla21[LUGAR],Tabla21[CODLUGAR])</f>
        <v>#REF!</v>
      </c>
      <c r="T983">
        <v>267</v>
      </c>
    </row>
    <row r="984" spans="1:20">
      <c r="A984" s="61" t="s">
        <v>2463</v>
      </c>
      <c r="B984" s="61" t="s">
        <v>1852</v>
      </c>
      <c r="C984" s="61" t="s">
        <v>2493</v>
      </c>
      <c r="D984" s="61" t="str">
        <f>Tabla15[[#This Row],[cedula]]&amp;Tabla15[[#This Row],[prog]]&amp;LEFT(Tabla15[[#This Row],[TIPO]],3)</f>
        <v>0010360301501FIJ</v>
      </c>
      <c r="E984" s="61" t="e">
        <f>_xlfn.XLOOKUP(Tabla15[[#This Row],[CODIGO]],#REF!,#REF!,_xlfn.XLOOKUP(Tabla15[[#This Row],[CODIGO]],Tabla20[CODIGO],Tabla20[nombre],"BUSCAR"))</f>
        <v>#REF!</v>
      </c>
      <c r="F984" s="61" t="e">
        <f>_xlfn.XLOOKUP(Tabla15[[#This Row],[CODIGO]],#REF!,#REF!,_xlfn.XLOOKUP(Tabla15[[#This Row],[CODIGO]],Tabla20[CODIGO],Tabla20[cargo],"BUSCAR"))</f>
        <v>#REF!</v>
      </c>
      <c r="G984" s="110" t="e">
        <f>_xlfn.XLOOKUP(Tabla15[[#This Row],[cedula]],#REF!,#REF!,"X")</f>
        <v>#REF!</v>
      </c>
      <c r="H984" s="61" t="str">
        <f>_xlfn.XLOOKUP(Tabla15[[#This Row],[ctapresup]],TBLTIPO[cta],TBLTIPO[Tipo Empleado])</f>
        <v>FIJO</v>
      </c>
      <c r="I984" s="92">
        <f>_xlfn.XLOOKUP(Tabla15[[#This Row],[cedula]],TCARRERA[CEDULA],TCARRERA[CATEGORIA DEL SERVIDOR],0)</f>
        <v>0</v>
      </c>
      <c r="J9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84" s="61" t="e">
        <f>IF(ISTEXT(Tabla15[[#This Row],[CARRERA]]),Tabla15[[#This Row],[CARRERA]],Tabla15[[#This Row],[STATUS_01]])</f>
        <v>#REF!</v>
      </c>
      <c r="L984" s="78">
        <f>_xlfn.XLOOKUP(Tabla15[[#This Row],[CODIGO]],Tabla20[CODIGO],Tabla20[sbruto])</f>
        <v>45000</v>
      </c>
      <c r="M984" s="81">
        <f>_xlfn.XLOOKUP(Tabla15[[#This Row],[CODIGO]],Tabla20[CODIGO],Tabla20[Otros Descuentos])</f>
        <v>17190.55</v>
      </c>
      <c r="N984" s="78">
        <f>_xlfn.XLOOKUP(Tabla15[[#This Row],[CODIGO]],Tabla20[CODIGO],Tabla20[sneto])</f>
        <v>24001.62</v>
      </c>
      <c r="O984" s="78" t="str">
        <f>_xlfn.XLOOKUP(Tabla15[[#This Row],[CODIGO]],Tabla20[CODIGO],Tabla20[PERIODO])</f>
        <v>08-2023</v>
      </c>
      <c r="P984" s="41">
        <f>Tabla15[[#This Row],[sbruto]]-SUM(Tabla15[[#This Row],[ISR]:[AFP]])-Tabla15[[#This Row],[SNETO]]</f>
        <v>3807.8300000000017</v>
      </c>
      <c r="Q984" s="41">
        <f>_xlfn.XLOOKUP(Tabla15[[#This Row],[CODIGO]],Tabla20[CODIGO],Tabla20[ADP])</f>
        <v>0</v>
      </c>
      <c r="R984" s="61" t="str">
        <f>_xlfn.XLOOKUP(Tabla15[[#This Row],[cedula]],EMPXSEXO[NODOC],EMPXSEXO[GENERO])</f>
        <v>M</v>
      </c>
      <c r="S984" s="61" t="e">
        <f>_xlfn.XLOOKUP(Tabla15[[#This Row],[nomdepto2]],Tabla21[LUGAR],Tabla21[CODLUGAR])</f>
        <v>#REF!</v>
      </c>
      <c r="T984">
        <v>270</v>
      </c>
    </row>
    <row r="985" spans="1:20">
      <c r="A985" s="61" t="s">
        <v>2463</v>
      </c>
      <c r="B985" s="61" t="s">
        <v>1118</v>
      </c>
      <c r="C985" s="61" t="s">
        <v>2493</v>
      </c>
      <c r="D985" s="61" t="str">
        <f>Tabla15[[#This Row],[cedula]]&amp;Tabla15[[#This Row],[prog]]&amp;LEFT(Tabla15[[#This Row],[TIPO]],3)</f>
        <v>0010078754801FIJ</v>
      </c>
      <c r="E985" s="61" t="e">
        <f>_xlfn.XLOOKUP(Tabla15[[#This Row],[CODIGO]],#REF!,#REF!,_xlfn.XLOOKUP(Tabla15[[#This Row],[CODIGO]],Tabla20[CODIGO],Tabla20[nombre],"BUSCAR"))</f>
        <v>#REF!</v>
      </c>
      <c r="F985" s="61" t="e">
        <f>_xlfn.XLOOKUP(Tabla15[[#This Row],[CODIGO]],#REF!,#REF!,_xlfn.XLOOKUP(Tabla15[[#This Row],[CODIGO]],Tabla20[CODIGO],Tabla20[cargo],"BUSCAR"))</f>
        <v>#REF!</v>
      </c>
      <c r="G985" s="110" t="e">
        <f>_xlfn.XLOOKUP(Tabla15[[#This Row],[cedula]],#REF!,#REF!,"X")</f>
        <v>#REF!</v>
      </c>
      <c r="H985" s="61" t="str">
        <f>_xlfn.XLOOKUP(Tabla15[[#This Row],[ctapresup]],TBLTIPO[cta],TBLTIPO[Tipo Empleado])</f>
        <v>FIJO</v>
      </c>
      <c r="I985" s="92" t="str">
        <f>_xlfn.XLOOKUP(Tabla15[[#This Row],[cedula]],TCARRERA[CEDULA],TCARRERA[CATEGORIA DEL SERVIDOR],0)</f>
        <v>CARRERA ADMINISTRATIVA</v>
      </c>
      <c r="J9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85" s="61" t="str">
        <f>IF(ISTEXT(Tabla15[[#This Row],[CARRERA]]),Tabla15[[#This Row],[CARRERA]],Tabla15[[#This Row],[STATUS_01]])</f>
        <v>CARRERA ADMINISTRATIVA</v>
      </c>
      <c r="L985" s="78">
        <f>_xlfn.XLOOKUP(Tabla15[[#This Row],[CODIGO]],Tabla20[CODIGO],Tabla20[sbruto])</f>
        <v>45000</v>
      </c>
      <c r="M985" s="82">
        <f>_xlfn.XLOOKUP(Tabla15[[#This Row],[CODIGO]],Tabla20[CODIGO],Tabla20[Otros Descuentos])</f>
        <v>27893.42</v>
      </c>
      <c r="N985" s="78">
        <f>_xlfn.XLOOKUP(Tabla15[[#This Row],[CODIGO]],Tabla20[CODIGO],Tabla20[sneto])</f>
        <v>13298.75</v>
      </c>
      <c r="O985" s="78" t="str">
        <f>_xlfn.XLOOKUP(Tabla15[[#This Row],[CODIGO]],Tabla20[CODIGO],Tabla20[PERIODO])</f>
        <v>08-2023</v>
      </c>
      <c r="P985" s="41">
        <f>Tabla15[[#This Row],[sbruto]]-SUM(Tabla15[[#This Row],[ISR]:[AFP]])-Tabla15[[#This Row],[SNETO]]</f>
        <v>3807.8300000000017</v>
      </c>
      <c r="Q985" s="41">
        <f>_xlfn.XLOOKUP(Tabla15[[#This Row],[CODIGO]],Tabla20[CODIGO],Tabla20[ADP])</f>
        <v>0</v>
      </c>
      <c r="R985" s="61" t="str">
        <f>_xlfn.XLOOKUP(Tabla15[[#This Row],[cedula]],EMPXSEXO[NODOC],EMPXSEXO[GENERO])</f>
        <v>F</v>
      </c>
      <c r="S985" s="61" t="e">
        <f>_xlfn.XLOOKUP(Tabla15[[#This Row],[nomdepto2]],Tabla21[LUGAR],Tabla21[CODLUGAR])</f>
        <v>#REF!</v>
      </c>
      <c r="T985">
        <v>271</v>
      </c>
    </row>
    <row r="986" spans="1:20">
      <c r="A986" s="61" t="s">
        <v>2463</v>
      </c>
      <c r="B986" s="61" t="s">
        <v>1130</v>
      </c>
      <c r="C986" s="61" t="s">
        <v>2493</v>
      </c>
      <c r="D986" s="61" t="str">
        <f>Tabla15[[#This Row],[cedula]]&amp;Tabla15[[#This Row],[prog]]&amp;LEFT(Tabla15[[#This Row],[TIPO]],3)</f>
        <v>0011294643901FIJ</v>
      </c>
      <c r="E986" s="61" t="e">
        <f>_xlfn.XLOOKUP(Tabla15[[#This Row],[CODIGO]],#REF!,#REF!,_xlfn.XLOOKUP(Tabla15[[#This Row],[CODIGO]],Tabla20[CODIGO],Tabla20[nombre],"BUSCAR"))</f>
        <v>#REF!</v>
      </c>
      <c r="F986" s="61" t="e">
        <f>_xlfn.XLOOKUP(Tabla15[[#This Row],[CODIGO]],#REF!,#REF!,_xlfn.XLOOKUP(Tabla15[[#This Row],[CODIGO]],Tabla20[CODIGO],Tabla20[cargo],"BUSCAR"))</f>
        <v>#REF!</v>
      </c>
      <c r="G986" s="110" t="e">
        <f>_xlfn.XLOOKUP(Tabla15[[#This Row],[cedula]],#REF!,#REF!,"X")</f>
        <v>#REF!</v>
      </c>
      <c r="H986" s="61" t="str">
        <f>_xlfn.XLOOKUP(Tabla15[[#This Row],[ctapresup]],TBLTIPO[cta],TBLTIPO[Tipo Empleado])</f>
        <v>FIJO</v>
      </c>
      <c r="I986" s="92" t="str">
        <f>_xlfn.XLOOKUP(Tabla15[[#This Row],[cedula]],TCARRERA[CEDULA],TCARRERA[CATEGORIA DEL SERVIDOR],0)</f>
        <v>CARRERA ADMINISTRATIVA</v>
      </c>
      <c r="J9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86" s="61" t="str">
        <f>IF(ISTEXT(Tabla15[[#This Row],[CARRERA]]),Tabla15[[#This Row],[CARRERA]],Tabla15[[#This Row],[STATUS_01]])</f>
        <v>CARRERA ADMINISTRATIVA</v>
      </c>
      <c r="L986" s="78">
        <f>_xlfn.XLOOKUP(Tabla15[[#This Row],[CODIGO]],Tabla20[CODIGO],Tabla20[sbruto])</f>
        <v>45000</v>
      </c>
      <c r="M986" s="79">
        <f>_xlfn.XLOOKUP(Tabla15[[#This Row],[CODIGO]],Tabla20[CODIGO],Tabla20[Otros Descuentos])</f>
        <v>30516.799999999999</v>
      </c>
      <c r="N986" s="78">
        <f>_xlfn.XLOOKUP(Tabla15[[#This Row],[CODIGO]],Tabla20[CODIGO],Tabla20[sneto])</f>
        <v>10675.37</v>
      </c>
      <c r="O986" s="78" t="str">
        <f>_xlfn.XLOOKUP(Tabla15[[#This Row],[CODIGO]],Tabla20[CODIGO],Tabla20[PERIODO])</f>
        <v>08-2023</v>
      </c>
      <c r="P986" s="41">
        <f>Tabla15[[#This Row],[sbruto]]-SUM(Tabla15[[#This Row],[ISR]:[AFP]])-Tabla15[[#This Row],[SNETO]]</f>
        <v>3807.8300000000017</v>
      </c>
      <c r="Q986" s="41">
        <f>_xlfn.XLOOKUP(Tabla15[[#This Row],[CODIGO]],Tabla20[CODIGO],Tabla20[ADP])</f>
        <v>0</v>
      </c>
      <c r="R986" s="61" t="str">
        <f>_xlfn.XLOOKUP(Tabla15[[#This Row],[cedula]],EMPXSEXO[NODOC],EMPXSEXO[GENERO])</f>
        <v>F</v>
      </c>
      <c r="S986" s="61" t="e">
        <f>_xlfn.XLOOKUP(Tabla15[[#This Row],[nomdepto2]],Tabla21[LUGAR],Tabla21[CODLUGAR])</f>
        <v>#REF!</v>
      </c>
      <c r="T986">
        <v>307</v>
      </c>
    </row>
    <row r="987" spans="1:20">
      <c r="A987" s="61" t="s">
        <v>2463</v>
      </c>
      <c r="B987" s="61" t="s">
        <v>1134</v>
      </c>
      <c r="C987" s="61" t="s">
        <v>2493</v>
      </c>
      <c r="D987" s="61" t="str">
        <f>Tabla15[[#This Row],[cedula]]&amp;Tabla15[[#This Row],[prog]]&amp;LEFT(Tabla15[[#This Row],[TIPO]],3)</f>
        <v>0030032727701FIJ</v>
      </c>
      <c r="E987" s="61" t="e">
        <f>_xlfn.XLOOKUP(Tabla15[[#This Row],[CODIGO]],#REF!,#REF!,_xlfn.XLOOKUP(Tabla15[[#This Row],[CODIGO]],Tabla20[CODIGO],Tabla20[nombre],"BUSCAR"))</f>
        <v>#REF!</v>
      </c>
      <c r="F987" s="61" t="e">
        <f>_xlfn.XLOOKUP(Tabla15[[#This Row],[CODIGO]],#REF!,#REF!,_xlfn.XLOOKUP(Tabla15[[#This Row],[CODIGO]],Tabla20[CODIGO],Tabla20[cargo],"BUSCAR"))</f>
        <v>#REF!</v>
      </c>
      <c r="G987" s="110" t="e">
        <f>_xlfn.XLOOKUP(Tabla15[[#This Row],[cedula]],#REF!,#REF!,"X")</f>
        <v>#REF!</v>
      </c>
      <c r="H987" s="61" t="str">
        <f>_xlfn.XLOOKUP(Tabla15[[#This Row],[ctapresup]],TBLTIPO[cta],TBLTIPO[Tipo Empleado])</f>
        <v>FIJO</v>
      </c>
      <c r="I987" s="92" t="str">
        <f>_xlfn.XLOOKUP(Tabla15[[#This Row],[cedula]],TCARRERA[CEDULA],TCARRERA[CATEGORIA DEL SERVIDOR],0)</f>
        <v>CARRERA ADMINISTRATIVA</v>
      </c>
      <c r="J9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87" s="61" t="str">
        <f>IF(ISTEXT(Tabla15[[#This Row],[CARRERA]]),Tabla15[[#This Row],[CARRERA]],Tabla15[[#This Row],[STATUS_01]])</f>
        <v>CARRERA ADMINISTRATIVA</v>
      </c>
      <c r="L987" s="78">
        <f>_xlfn.XLOOKUP(Tabla15[[#This Row],[CODIGO]],Tabla20[CODIGO],Tabla20[sbruto])</f>
        <v>45000</v>
      </c>
      <c r="M987" s="79">
        <f>_xlfn.XLOOKUP(Tabla15[[#This Row],[CODIGO]],Tabla20[CODIGO],Tabla20[Otros Descuentos])</f>
        <v>20976.68</v>
      </c>
      <c r="N987" s="78">
        <f>_xlfn.XLOOKUP(Tabla15[[#This Row],[CODIGO]],Tabla20[CODIGO],Tabla20[sneto])</f>
        <v>21363.82</v>
      </c>
      <c r="O987" s="78" t="str">
        <f>_xlfn.XLOOKUP(Tabla15[[#This Row],[CODIGO]],Tabla20[CODIGO],Tabla20[PERIODO])</f>
        <v>08-2023</v>
      </c>
      <c r="P987" s="41">
        <f>Tabla15[[#This Row],[sbruto]]-SUM(Tabla15[[#This Row],[ISR]:[AFP]])-Tabla15[[#This Row],[SNETO]]</f>
        <v>2659.5</v>
      </c>
      <c r="Q987" s="41">
        <f>_xlfn.XLOOKUP(Tabla15[[#This Row],[CODIGO]],Tabla20[CODIGO],Tabla20[ADP])</f>
        <v>0</v>
      </c>
      <c r="R987" s="61" t="str">
        <f>_xlfn.XLOOKUP(Tabla15[[#This Row],[cedula]],EMPXSEXO[NODOC],EMPXSEXO[GENERO])</f>
        <v>F</v>
      </c>
      <c r="S987" s="61" t="e">
        <f>_xlfn.XLOOKUP(Tabla15[[#This Row],[nomdepto2]],Tabla21[LUGAR],Tabla21[CODLUGAR])</f>
        <v>#REF!</v>
      </c>
      <c r="T987">
        <v>323</v>
      </c>
    </row>
    <row r="988" spans="1:20" hidden="1">
      <c r="A988" s="61" t="s">
        <v>2462</v>
      </c>
      <c r="B988" s="61" t="s">
        <v>2614</v>
      </c>
      <c r="C988" s="61" t="s">
        <v>2493</v>
      </c>
      <c r="D988" s="61" t="str">
        <f>Tabla15[[#This Row],[cedula]]&amp;Tabla15[[#This Row],[prog]]&amp;LEFT(Tabla15[[#This Row],[TIPO]],3)</f>
        <v>0011348281401TEM</v>
      </c>
      <c r="E988" s="61" t="e">
        <f>_xlfn.XLOOKUP(Tabla15[[#This Row],[CODIGO]],#REF!,#REF!,_xlfn.XLOOKUP(Tabla15[[#This Row],[CODIGO]],Tabla20[CODIGO],Tabla20[nombre],"BUSCAR"))</f>
        <v>#REF!</v>
      </c>
      <c r="F988" s="61" t="e">
        <f>_xlfn.XLOOKUP(Tabla15[[#This Row],[CODIGO]],#REF!,#REF!,_xlfn.XLOOKUP(Tabla15[[#This Row],[CODIGO]],Tabla20[CODIGO],Tabla20[cargo],"BUSCAR"))</f>
        <v>#REF!</v>
      </c>
      <c r="G988" s="110" t="e">
        <f>_xlfn.XLOOKUP(Tabla15[[#This Row],[cedula]],#REF!,#REF!,"X")</f>
        <v>#REF!</v>
      </c>
      <c r="H988" s="61" t="str">
        <f>_xlfn.XLOOKUP(Tabla15[[#This Row],[ctapresup]],TBLTIPO[cta],TBLTIPO[Tipo Empleado])</f>
        <v>TEMPORALES</v>
      </c>
      <c r="I988" s="92">
        <f>_xlfn.XLOOKUP(Tabla15[[#This Row],[cedula]],TCARRERA[CEDULA],TCARRERA[CATEGORIA DEL SERVIDOR],0)</f>
        <v>0</v>
      </c>
      <c r="J9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88" s="61" t="e">
        <f>IF(ISTEXT(Tabla15[[#This Row],[CARRERA]]),Tabla15[[#This Row],[CARRERA]],Tabla15[[#This Row],[STATUS_01]])</f>
        <v>#REF!</v>
      </c>
      <c r="L988" s="78">
        <f>_xlfn.XLOOKUP(Tabla15[[#This Row],[CODIGO]],Tabla20[CODIGO],Tabla20[sbruto])</f>
        <v>36000</v>
      </c>
      <c r="M988" s="82">
        <f>_xlfn.XLOOKUP(Tabla15[[#This Row],[CODIGO]],Tabla20[CODIGO],Tabla20[Otros Descuentos])</f>
        <v>4223.05</v>
      </c>
      <c r="N988" s="78">
        <f>_xlfn.XLOOKUP(Tabla15[[#This Row],[CODIGO]],Tabla20[CODIGO],Tabla20[sneto])</f>
        <v>29649.35</v>
      </c>
      <c r="O988" s="78" t="str">
        <f>_xlfn.XLOOKUP(Tabla15[[#This Row],[CODIGO]],Tabla20[CODIGO],Tabla20[PERIODO])</f>
        <v>08-2023</v>
      </c>
      <c r="P988" s="41">
        <f>Tabla15[[#This Row],[sbruto]]-SUM(Tabla15[[#This Row],[ISR]:[AFP]])-Tabla15[[#This Row],[SNETO]]</f>
        <v>2127.5999999999985</v>
      </c>
      <c r="Q988" s="41">
        <f>_xlfn.XLOOKUP(Tabla15[[#This Row],[CODIGO]],Tabla20[CODIGO],Tabla20[ADP])</f>
        <v>0</v>
      </c>
      <c r="R988" s="61" t="str">
        <f>_xlfn.XLOOKUP(Tabla15[[#This Row],[cedula]],EMPXSEXO[NODOC],EMPXSEXO[GENERO])</f>
        <v>M</v>
      </c>
      <c r="S988" s="61" t="e">
        <f>_xlfn.XLOOKUP(Tabla15[[#This Row],[nomdepto2]],Tabla21[LUGAR],Tabla21[CODLUGAR])</f>
        <v>#REF!</v>
      </c>
      <c r="T988">
        <v>891</v>
      </c>
    </row>
    <row r="989" spans="1:20" hidden="1">
      <c r="A989" s="61" t="s">
        <v>2462</v>
      </c>
      <c r="B989" s="61" t="s">
        <v>3026</v>
      </c>
      <c r="C989" s="61" t="s">
        <v>2493</v>
      </c>
      <c r="D989" s="61" t="str">
        <f>Tabla15[[#This Row],[cedula]]&amp;Tabla15[[#This Row],[prog]]&amp;LEFT(Tabla15[[#This Row],[TIPO]],3)</f>
        <v>4020042432901TEM</v>
      </c>
      <c r="E989" s="61" t="e">
        <f>_xlfn.XLOOKUP(Tabla15[[#This Row],[CODIGO]],#REF!,#REF!,_xlfn.XLOOKUP(Tabla15[[#This Row],[CODIGO]],Tabla20[CODIGO],Tabla20[nombre],"BUSCAR"))</f>
        <v>#REF!</v>
      </c>
      <c r="F989" s="61" t="e">
        <f>_xlfn.XLOOKUP(Tabla15[[#This Row],[CODIGO]],#REF!,#REF!,_xlfn.XLOOKUP(Tabla15[[#This Row],[CODIGO]],Tabla20[CODIGO],Tabla20[cargo],"BUSCAR"))</f>
        <v>#REF!</v>
      </c>
      <c r="G989" s="110" t="e">
        <f>_xlfn.XLOOKUP(Tabla15[[#This Row],[cedula]],#REF!,#REF!,"X")</f>
        <v>#REF!</v>
      </c>
      <c r="H989" s="61" t="str">
        <f>_xlfn.XLOOKUP(Tabla15[[#This Row],[ctapresup]],TBLTIPO[cta],TBLTIPO[Tipo Empleado])</f>
        <v>TEMPORALES</v>
      </c>
      <c r="I989" s="92">
        <f>_xlfn.XLOOKUP(Tabla15[[#This Row],[cedula]],TCARRERA[CEDULA],TCARRERA[CATEGORIA DEL SERVIDOR],0)</f>
        <v>0</v>
      </c>
      <c r="J9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89" s="61" t="e">
        <f>IF(ISTEXT(Tabla15[[#This Row],[CARRERA]]),Tabla15[[#This Row],[CARRERA]],Tabla15[[#This Row],[STATUS_01]])</f>
        <v>#REF!</v>
      </c>
      <c r="L989" s="78">
        <f>_xlfn.XLOOKUP(Tabla15[[#This Row],[CODIGO]],Tabla20[CODIGO],Tabla20[sbruto])</f>
        <v>36000</v>
      </c>
      <c r="M989" s="79">
        <f>_xlfn.XLOOKUP(Tabla15[[#This Row],[CODIGO]],Tabla20[CODIGO],Tabla20[Otros Descuentos])</f>
        <v>25</v>
      </c>
      <c r="N989" s="78">
        <f>_xlfn.XLOOKUP(Tabla15[[#This Row],[CODIGO]],Tabla20[CODIGO],Tabla20[sneto])</f>
        <v>33847.4</v>
      </c>
      <c r="O989" s="78" t="str">
        <f>_xlfn.XLOOKUP(Tabla15[[#This Row],[CODIGO]],Tabla20[CODIGO],Tabla20[PERIODO])</f>
        <v>08-2023</v>
      </c>
      <c r="P989" s="41">
        <f>Tabla15[[#This Row],[sbruto]]-SUM(Tabla15[[#This Row],[ISR]:[AFP]])-Tabla15[[#This Row],[SNETO]]</f>
        <v>2127.5999999999985</v>
      </c>
      <c r="Q989" s="41">
        <f>_xlfn.XLOOKUP(Tabla15[[#This Row],[CODIGO]],Tabla20[CODIGO],Tabla20[ADP])</f>
        <v>0</v>
      </c>
      <c r="R989" s="61" t="str">
        <f>_xlfn.XLOOKUP(Tabla15[[#This Row],[cedula]],EMPXSEXO[NODOC],EMPXSEXO[GENERO])</f>
        <v>F</v>
      </c>
      <c r="S989" s="61" t="e">
        <f>_xlfn.XLOOKUP(Tabla15[[#This Row],[nomdepto2]],Tabla21[LUGAR],Tabla21[CODLUGAR])</f>
        <v>#REF!</v>
      </c>
      <c r="T989">
        <v>932</v>
      </c>
    </row>
    <row r="990" spans="1:20" hidden="1">
      <c r="A990" s="61" t="s">
        <v>2462</v>
      </c>
      <c r="B990" s="61" t="s">
        <v>3017</v>
      </c>
      <c r="C990" s="61" t="s">
        <v>2493</v>
      </c>
      <c r="D990" s="61" t="str">
        <f>Tabla15[[#This Row],[cedula]]&amp;Tabla15[[#This Row],[prog]]&amp;LEFT(Tabla15[[#This Row],[TIPO]],3)</f>
        <v>0011889519201TEM</v>
      </c>
      <c r="E990" s="61" t="e">
        <f>_xlfn.XLOOKUP(Tabla15[[#This Row],[CODIGO]],#REF!,#REF!,_xlfn.XLOOKUP(Tabla15[[#This Row],[CODIGO]],Tabla20[CODIGO],Tabla20[nombre],"BUSCAR"))</f>
        <v>#REF!</v>
      </c>
      <c r="F990" s="61" t="e">
        <f>_xlfn.XLOOKUP(Tabla15[[#This Row],[CODIGO]],#REF!,#REF!,_xlfn.XLOOKUP(Tabla15[[#This Row],[CODIGO]],Tabla20[CODIGO],Tabla20[cargo],"BUSCAR"))</f>
        <v>#REF!</v>
      </c>
      <c r="G990" s="110" t="e">
        <f>_xlfn.XLOOKUP(Tabla15[[#This Row],[cedula]],#REF!,#REF!,"X")</f>
        <v>#REF!</v>
      </c>
      <c r="H990" s="61" t="str">
        <f>_xlfn.XLOOKUP(Tabla15[[#This Row],[ctapresup]],TBLTIPO[cta],TBLTIPO[Tipo Empleado])</f>
        <v>TEMPORALES</v>
      </c>
      <c r="I990" s="92">
        <f>_xlfn.XLOOKUP(Tabla15[[#This Row],[cedula]],TCARRERA[CEDULA],TCARRERA[CATEGORIA DEL SERVIDOR],0)</f>
        <v>0</v>
      </c>
      <c r="J9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90" s="61" t="e">
        <f>IF(ISTEXT(Tabla15[[#This Row],[CARRERA]]),Tabla15[[#This Row],[CARRERA]],Tabla15[[#This Row],[STATUS_01]])</f>
        <v>#REF!</v>
      </c>
      <c r="L990" s="78">
        <f>_xlfn.XLOOKUP(Tabla15[[#This Row],[CODIGO]],Tabla20[CODIGO],Tabla20[sbruto])</f>
        <v>36000</v>
      </c>
      <c r="M990" s="81">
        <f>_xlfn.XLOOKUP(Tabla15[[#This Row],[CODIGO]],Tabla20[CODIGO],Tabla20[Otros Descuentos])</f>
        <v>10071</v>
      </c>
      <c r="N990" s="78">
        <f>_xlfn.XLOOKUP(Tabla15[[#This Row],[CODIGO]],Tabla20[CODIGO],Tabla20[sneto])</f>
        <v>23801.4</v>
      </c>
      <c r="O990" s="78" t="str">
        <f>_xlfn.XLOOKUP(Tabla15[[#This Row],[CODIGO]],Tabla20[CODIGO],Tabla20[PERIODO])</f>
        <v>08-2023</v>
      </c>
      <c r="P990" s="41">
        <f>Tabla15[[#This Row],[sbruto]]-SUM(Tabla15[[#This Row],[ISR]:[AFP]])-Tabla15[[#This Row],[SNETO]]</f>
        <v>2127.5999999999985</v>
      </c>
      <c r="Q990" s="41">
        <f>_xlfn.XLOOKUP(Tabla15[[#This Row],[CODIGO]],Tabla20[CODIGO],Tabla20[ADP])</f>
        <v>0</v>
      </c>
      <c r="R990" s="61" t="str">
        <f>_xlfn.XLOOKUP(Tabla15[[#This Row],[cedula]],EMPXSEXO[NODOC],EMPXSEXO[GENERO])</f>
        <v>M</v>
      </c>
      <c r="S990" s="61" t="e">
        <f>_xlfn.XLOOKUP(Tabla15[[#This Row],[nomdepto2]],Tabla21[LUGAR],Tabla21[CODLUGAR])</f>
        <v>#REF!</v>
      </c>
      <c r="T990">
        <v>1042</v>
      </c>
    </row>
    <row r="991" spans="1:20" hidden="1">
      <c r="A991" s="61" t="s">
        <v>2462</v>
      </c>
      <c r="B991" s="61" t="s">
        <v>3027</v>
      </c>
      <c r="C991" s="61" t="s">
        <v>2493</v>
      </c>
      <c r="D991" s="61" t="str">
        <f>Tabla15[[#This Row],[cedula]]&amp;Tabla15[[#This Row],[prog]]&amp;LEFT(Tabla15[[#This Row],[TIPO]],3)</f>
        <v>4021220716701TEM</v>
      </c>
      <c r="E991" s="61" t="e">
        <f>_xlfn.XLOOKUP(Tabla15[[#This Row],[CODIGO]],#REF!,#REF!,_xlfn.XLOOKUP(Tabla15[[#This Row],[CODIGO]],Tabla20[CODIGO],Tabla20[nombre],"BUSCAR"))</f>
        <v>#REF!</v>
      </c>
      <c r="F991" s="61" t="e">
        <f>_xlfn.XLOOKUP(Tabla15[[#This Row],[CODIGO]],#REF!,#REF!,_xlfn.XLOOKUP(Tabla15[[#This Row],[CODIGO]],Tabla20[CODIGO],Tabla20[cargo],"BUSCAR"))</f>
        <v>#REF!</v>
      </c>
      <c r="G991" s="110" t="e">
        <f>_xlfn.XLOOKUP(Tabla15[[#This Row],[cedula]],#REF!,#REF!,"X")</f>
        <v>#REF!</v>
      </c>
      <c r="H991" s="61" t="str">
        <f>_xlfn.XLOOKUP(Tabla15[[#This Row],[ctapresup]],TBLTIPO[cta],TBLTIPO[Tipo Empleado])</f>
        <v>TEMPORALES</v>
      </c>
      <c r="I991" s="92">
        <f>_xlfn.XLOOKUP(Tabla15[[#This Row],[cedula]],TCARRERA[CEDULA],TCARRERA[CATEGORIA DEL SERVIDOR],0)</f>
        <v>0</v>
      </c>
      <c r="J9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91" s="61" t="e">
        <f>IF(ISTEXT(Tabla15[[#This Row],[CARRERA]]),Tabla15[[#This Row],[CARRERA]],Tabla15[[#This Row],[STATUS_01]])</f>
        <v>#REF!</v>
      </c>
      <c r="L991" s="78">
        <f>_xlfn.XLOOKUP(Tabla15[[#This Row],[CODIGO]],Tabla20[CODIGO],Tabla20[sbruto])</f>
        <v>36000</v>
      </c>
      <c r="M991" s="82">
        <f>_xlfn.XLOOKUP(Tabla15[[#This Row],[CODIGO]],Tabla20[CODIGO],Tabla20[Otros Descuentos])</f>
        <v>12071</v>
      </c>
      <c r="N991" s="81">
        <f>_xlfn.XLOOKUP(Tabla15[[#This Row],[CODIGO]],Tabla20[CODIGO],Tabla20[sneto])</f>
        <v>21801.4</v>
      </c>
      <c r="O991" s="81" t="str">
        <f>_xlfn.XLOOKUP(Tabla15[[#This Row],[CODIGO]],Tabla20[CODIGO],Tabla20[PERIODO])</f>
        <v>08-2023</v>
      </c>
      <c r="P991" s="41">
        <f>Tabla15[[#This Row],[sbruto]]-SUM(Tabla15[[#This Row],[ISR]:[AFP]])-Tabla15[[#This Row],[SNETO]]</f>
        <v>2127.5999999999985</v>
      </c>
      <c r="Q991" s="41">
        <f>_xlfn.XLOOKUP(Tabla15[[#This Row],[CODIGO]],Tabla20[CODIGO],Tabla20[ADP])</f>
        <v>0</v>
      </c>
      <c r="R991" s="61" t="str">
        <f>_xlfn.XLOOKUP(Tabla15[[#This Row],[cedula]],EMPXSEXO[NODOC],EMPXSEXO[GENERO])</f>
        <v>F</v>
      </c>
      <c r="S991" s="61" t="e">
        <f>_xlfn.XLOOKUP(Tabla15[[#This Row],[nomdepto2]],Tabla21[LUGAR],Tabla21[CODLUGAR])</f>
        <v>#REF!</v>
      </c>
      <c r="T991">
        <v>1106</v>
      </c>
    </row>
    <row r="992" spans="1:20">
      <c r="A992" s="61" t="s">
        <v>2463</v>
      </c>
      <c r="B992" s="61" t="s">
        <v>1698</v>
      </c>
      <c r="C992" s="61" t="s">
        <v>2493</v>
      </c>
      <c r="D992" s="61" t="str">
        <f>Tabla15[[#This Row],[cedula]]&amp;Tabla15[[#This Row],[prog]]&amp;LEFT(Tabla15[[#This Row],[TIPO]],3)</f>
        <v>0011908081001FIJ</v>
      </c>
      <c r="E992" s="61" t="e">
        <f>_xlfn.XLOOKUP(Tabla15[[#This Row],[CODIGO]],#REF!,#REF!,_xlfn.XLOOKUP(Tabla15[[#This Row],[CODIGO]],Tabla20[CODIGO],Tabla20[nombre],"BUSCAR"))</f>
        <v>#REF!</v>
      </c>
      <c r="F992" s="61" t="e">
        <f>_xlfn.XLOOKUP(Tabla15[[#This Row],[CODIGO]],#REF!,#REF!,_xlfn.XLOOKUP(Tabla15[[#This Row],[CODIGO]],Tabla20[CODIGO],Tabla20[cargo],"BUSCAR"))</f>
        <v>#REF!</v>
      </c>
      <c r="G992" s="110" t="e">
        <f>_xlfn.XLOOKUP(Tabla15[[#This Row],[cedula]],#REF!,#REF!,"X")</f>
        <v>#REF!</v>
      </c>
      <c r="H992" s="61" t="str">
        <f>_xlfn.XLOOKUP(Tabla15[[#This Row],[ctapresup]],TBLTIPO[cta],TBLTIPO[Tipo Empleado])</f>
        <v>FIJO</v>
      </c>
      <c r="I992" s="92">
        <f>_xlfn.XLOOKUP(Tabla15[[#This Row],[cedula]],TCARRERA[CEDULA],TCARRERA[CATEGORIA DEL SERVIDOR],0)</f>
        <v>0</v>
      </c>
      <c r="J9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92" s="61" t="e">
        <f>IF(ISTEXT(Tabla15[[#This Row],[CARRERA]]),Tabla15[[#This Row],[CARRERA]],Tabla15[[#This Row],[STATUS_01]])</f>
        <v>#REF!</v>
      </c>
      <c r="L992" s="78">
        <f>_xlfn.XLOOKUP(Tabla15[[#This Row],[CODIGO]],Tabla20[CODIGO],Tabla20[sbruto])</f>
        <v>35000</v>
      </c>
      <c r="M992" s="82">
        <f>_xlfn.XLOOKUP(Tabla15[[#This Row],[CODIGO]],Tabla20[CODIGO],Tabla20[Otros Descuentos])</f>
        <v>25</v>
      </c>
      <c r="N992" s="78">
        <f>_xlfn.XLOOKUP(Tabla15[[#This Row],[CODIGO]],Tabla20[CODIGO],Tabla20[sneto])</f>
        <v>32906.5</v>
      </c>
      <c r="O992" s="78" t="str">
        <f>_xlfn.XLOOKUP(Tabla15[[#This Row],[CODIGO]],Tabla20[CODIGO],Tabla20[PERIODO])</f>
        <v>08-2023</v>
      </c>
      <c r="P992" s="41">
        <f>Tabla15[[#This Row],[sbruto]]-SUM(Tabla15[[#This Row],[ISR]:[AFP]])-Tabla15[[#This Row],[SNETO]]</f>
        <v>2068.5</v>
      </c>
      <c r="Q992" s="41">
        <f>_xlfn.XLOOKUP(Tabla15[[#This Row],[CODIGO]],Tabla20[CODIGO],Tabla20[ADP])</f>
        <v>0</v>
      </c>
      <c r="R992" s="61" t="str">
        <f>_xlfn.XLOOKUP(Tabla15[[#This Row],[cedula]],EMPXSEXO[NODOC],EMPXSEXO[GENERO])</f>
        <v>F</v>
      </c>
      <c r="S992" s="61" t="e">
        <f>_xlfn.XLOOKUP(Tabla15[[#This Row],[nomdepto2]],Tabla21[LUGAR],Tabla21[CODLUGAR])</f>
        <v>#REF!</v>
      </c>
      <c r="T992">
        <v>25</v>
      </c>
    </row>
    <row r="993" spans="1:20">
      <c r="A993" s="61" t="s">
        <v>2463</v>
      </c>
      <c r="B993" s="61" t="s">
        <v>3595</v>
      </c>
      <c r="C993" s="61" t="s">
        <v>2493</v>
      </c>
      <c r="D993" s="61" t="str">
        <f>Tabla15[[#This Row],[cedula]]&amp;Tabla15[[#This Row],[prog]]&amp;LEFT(Tabla15[[#This Row],[TIPO]],3)</f>
        <v>4020064448801FIJ</v>
      </c>
      <c r="E993" s="61" t="e">
        <f>_xlfn.XLOOKUP(Tabla15[[#This Row],[CODIGO]],#REF!,#REF!,_xlfn.XLOOKUP(Tabla15[[#This Row],[CODIGO]],Tabla20[CODIGO],Tabla20[nombre],"BUSCAR"))</f>
        <v>#REF!</v>
      </c>
      <c r="F993" s="61" t="e">
        <f>_xlfn.XLOOKUP(Tabla15[[#This Row],[CODIGO]],#REF!,#REF!,_xlfn.XLOOKUP(Tabla15[[#This Row],[CODIGO]],Tabla20[CODIGO],Tabla20[cargo],"BUSCAR"))</f>
        <v>#REF!</v>
      </c>
      <c r="G993" s="110" t="e">
        <f>_xlfn.XLOOKUP(Tabla15[[#This Row],[cedula]],#REF!,#REF!,"X")</f>
        <v>#REF!</v>
      </c>
      <c r="H993" s="61" t="str">
        <f>_xlfn.XLOOKUP(Tabla15[[#This Row],[ctapresup]],TBLTIPO[cta],TBLTIPO[Tipo Empleado])</f>
        <v>FIJO</v>
      </c>
      <c r="I993" s="92">
        <f>_xlfn.XLOOKUP(Tabla15[[#This Row],[cedula]],TCARRERA[CEDULA],TCARRERA[CATEGORIA DEL SERVIDOR],0)</f>
        <v>0</v>
      </c>
      <c r="J9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93" s="61" t="e">
        <f>IF(ISTEXT(Tabla15[[#This Row],[CARRERA]]),Tabla15[[#This Row],[CARRERA]],Tabla15[[#This Row],[STATUS_01]])</f>
        <v>#REF!</v>
      </c>
      <c r="L993" s="78">
        <f>_xlfn.XLOOKUP(Tabla15[[#This Row],[CODIGO]],Tabla20[CODIGO],Tabla20[sbruto])</f>
        <v>35000</v>
      </c>
      <c r="M993" s="81">
        <f>_xlfn.XLOOKUP(Tabla15[[#This Row],[CODIGO]],Tabla20[CODIGO],Tabla20[Otros Descuentos])</f>
        <v>25</v>
      </c>
      <c r="N993" s="78">
        <f>_xlfn.XLOOKUP(Tabla15[[#This Row],[CODIGO]],Tabla20[CODIGO],Tabla20[sneto])</f>
        <v>32906.5</v>
      </c>
      <c r="O993" s="78" t="str">
        <f>_xlfn.XLOOKUP(Tabla15[[#This Row],[CODIGO]],Tabla20[CODIGO],Tabla20[PERIODO])</f>
        <v>08-2023</v>
      </c>
      <c r="P993" s="41">
        <f>Tabla15[[#This Row],[sbruto]]-SUM(Tabla15[[#This Row],[ISR]:[AFP]])-Tabla15[[#This Row],[SNETO]]</f>
        <v>2068.5</v>
      </c>
      <c r="Q993" s="41">
        <f>_xlfn.XLOOKUP(Tabla15[[#This Row],[CODIGO]],Tabla20[CODIGO],Tabla20[ADP])</f>
        <v>0</v>
      </c>
      <c r="R993" s="61" t="str">
        <f>_xlfn.XLOOKUP(Tabla15[[#This Row],[cedula]],EMPXSEXO[NODOC],EMPXSEXO[GENERO])</f>
        <v>M</v>
      </c>
      <c r="S993" s="61" t="e">
        <f>_xlfn.XLOOKUP(Tabla15[[#This Row],[nomdepto2]],Tabla21[LUGAR],Tabla21[CODLUGAR])</f>
        <v>#REF!</v>
      </c>
      <c r="T993">
        <v>80</v>
      </c>
    </row>
    <row r="994" spans="1:20">
      <c r="A994" s="61" t="s">
        <v>2463</v>
      </c>
      <c r="B994" s="61" t="s">
        <v>3601</v>
      </c>
      <c r="C994" s="61" t="s">
        <v>2493</v>
      </c>
      <c r="D994" s="61" t="str">
        <f>Tabla15[[#This Row],[cedula]]&amp;Tabla15[[#This Row],[prog]]&amp;LEFT(Tabla15[[#This Row],[TIPO]],3)</f>
        <v>0011112774201FIJ</v>
      </c>
      <c r="E994" s="61" t="e">
        <f>_xlfn.XLOOKUP(Tabla15[[#This Row],[CODIGO]],#REF!,#REF!,_xlfn.XLOOKUP(Tabla15[[#This Row],[CODIGO]],Tabla20[CODIGO],Tabla20[nombre],"BUSCAR"))</f>
        <v>#REF!</v>
      </c>
      <c r="F994" s="61" t="e">
        <f>_xlfn.XLOOKUP(Tabla15[[#This Row],[CODIGO]],#REF!,#REF!,_xlfn.XLOOKUP(Tabla15[[#This Row],[CODIGO]],Tabla20[CODIGO],Tabla20[cargo],"BUSCAR"))</f>
        <v>#REF!</v>
      </c>
      <c r="G994" s="110" t="e">
        <f>_xlfn.XLOOKUP(Tabla15[[#This Row],[cedula]],#REF!,#REF!,"X")</f>
        <v>#REF!</v>
      </c>
      <c r="H994" s="61" t="str">
        <f>_xlfn.XLOOKUP(Tabla15[[#This Row],[ctapresup]],TBLTIPO[cta],TBLTIPO[Tipo Empleado])</f>
        <v>FIJO</v>
      </c>
      <c r="I994" s="92">
        <f>_xlfn.XLOOKUP(Tabla15[[#This Row],[cedula]],TCARRERA[CEDULA],TCARRERA[CATEGORIA DEL SERVIDOR],0)</f>
        <v>0</v>
      </c>
      <c r="J9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94" s="61" t="e">
        <f>IF(ISTEXT(Tabla15[[#This Row],[CARRERA]]),Tabla15[[#This Row],[CARRERA]],Tabla15[[#This Row],[STATUS_01]])</f>
        <v>#REF!</v>
      </c>
      <c r="L994" s="78">
        <f>_xlfn.XLOOKUP(Tabla15[[#This Row],[CODIGO]],Tabla20[CODIGO],Tabla20[sbruto])</f>
        <v>35000</v>
      </c>
      <c r="M994" s="82">
        <f>_xlfn.XLOOKUP(Tabla15[[#This Row],[CODIGO]],Tabla20[CODIGO],Tabla20[Otros Descuentos])</f>
        <v>25</v>
      </c>
      <c r="N994" s="78">
        <f>_xlfn.XLOOKUP(Tabla15[[#This Row],[CODIGO]],Tabla20[CODIGO],Tabla20[sneto])</f>
        <v>32906.5</v>
      </c>
      <c r="O994" s="78" t="str">
        <f>_xlfn.XLOOKUP(Tabla15[[#This Row],[CODIGO]],Tabla20[CODIGO],Tabla20[PERIODO])</f>
        <v>08-2023</v>
      </c>
      <c r="P994" s="41">
        <f>Tabla15[[#This Row],[sbruto]]-SUM(Tabla15[[#This Row],[ISR]:[AFP]])-Tabla15[[#This Row],[SNETO]]</f>
        <v>2068.5</v>
      </c>
      <c r="Q994" s="41">
        <f>_xlfn.XLOOKUP(Tabla15[[#This Row],[CODIGO]],Tabla20[CODIGO],Tabla20[ADP])</f>
        <v>0</v>
      </c>
      <c r="R994" s="61" t="str">
        <f>_xlfn.XLOOKUP(Tabla15[[#This Row],[cedula]],EMPXSEXO[NODOC],EMPXSEXO[GENERO])</f>
        <v>M</v>
      </c>
      <c r="S994" s="61" t="e">
        <f>_xlfn.XLOOKUP(Tabla15[[#This Row],[nomdepto2]],Tabla21[LUGAR],Tabla21[CODLUGAR])</f>
        <v>#REF!</v>
      </c>
      <c r="T994">
        <v>112</v>
      </c>
    </row>
    <row r="995" spans="1:20">
      <c r="A995" s="61" t="s">
        <v>2463</v>
      </c>
      <c r="B995" s="61" t="s">
        <v>2721</v>
      </c>
      <c r="C995" s="61" t="s">
        <v>2493</v>
      </c>
      <c r="D995" s="61" t="str">
        <f>Tabla15[[#This Row],[cedula]]&amp;Tabla15[[#This Row],[prog]]&amp;LEFT(Tabla15[[#This Row],[TIPO]],3)</f>
        <v>0011280858901FIJ</v>
      </c>
      <c r="E995" s="61" t="e">
        <f>_xlfn.XLOOKUP(Tabla15[[#This Row],[CODIGO]],#REF!,#REF!,_xlfn.XLOOKUP(Tabla15[[#This Row],[CODIGO]],Tabla20[CODIGO],Tabla20[nombre],"BUSCAR"))</f>
        <v>#REF!</v>
      </c>
      <c r="F995" s="61" t="e">
        <f>_xlfn.XLOOKUP(Tabla15[[#This Row],[CODIGO]],#REF!,#REF!,_xlfn.XLOOKUP(Tabla15[[#This Row],[CODIGO]],Tabla20[CODIGO],Tabla20[cargo],"BUSCAR"))</f>
        <v>#REF!</v>
      </c>
      <c r="G995" s="110" t="e">
        <f>_xlfn.XLOOKUP(Tabla15[[#This Row],[cedula]],#REF!,#REF!,"X")</f>
        <v>#REF!</v>
      </c>
      <c r="H995" s="61" t="str">
        <f>_xlfn.XLOOKUP(Tabla15[[#This Row],[ctapresup]],TBLTIPO[cta],TBLTIPO[Tipo Empleado])</f>
        <v>FIJO</v>
      </c>
      <c r="I995" s="92">
        <f>_xlfn.XLOOKUP(Tabla15[[#This Row],[cedula]],TCARRERA[CEDULA],TCARRERA[CATEGORIA DEL SERVIDOR],0)</f>
        <v>0</v>
      </c>
      <c r="J9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95" s="61" t="e">
        <f>IF(ISTEXT(Tabla15[[#This Row],[CARRERA]]),Tabla15[[#This Row],[CARRERA]],Tabla15[[#This Row],[STATUS_01]])</f>
        <v>#REF!</v>
      </c>
      <c r="L995" s="78">
        <f>_xlfn.XLOOKUP(Tabla15[[#This Row],[CODIGO]],Tabla20[CODIGO],Tabla20[sbruto])</f>
        <v>30000</v>
      </c>
      <c r="M995" s="82">
        <f>_xlfn.XLOOKUP(Tabla15[[#This Row],[CODIGO]],Tabla20[CODIGO],Tabla20[Otros Descuentos])</f>
        <v>4071</v>
      </c>
      <c r="N995" s="78">
        <f>_xlfn.XLOOKUP(Tabla15[[#This Row],[CODIGO]],Tabla20[CODIGO],Tabla20[sneto])</f>
        <v>24156</v>
      </c>
      <c r="O995" s="78" t="str">
        <f>_xlfn.XLOOKUP(Tabla15[[#This Row],[CODIGO]],Tabla20[CODIGO],Tabla20[PERIODO])</f>
        <v>08-2023</v>
      </c>
      <c r="P995" s="41">
        <f>Tabla15[[#This Row],[sbruto]]-SUM(Tabla15[[#This Row],[ISR]:[AFP]])-Tabla15[[#This Row],[SNETO]]</f>
        <v>1773</v>
      </c>
      <c r="Q995" s="41">
        <f>_xlfn.XLOOKUP(Tabla15[[#This Row],[CODIGO]],Tabla20[CODIGO],Tabla20[ADP])</f>
        <v>0</v>
      </c>
      <c r="R995" s="61" t="str">
        <f>_xlfn.XLOOKUP(Tabla15[[#This Row],[cedula]],EMPXSEXO[NODOC],EMPXSEXO[GENERO])</f>
        <v>F</v>
      </c>
      <c r="S995" s="61" t="e">
        <f>_xlfn.XLOOKUP(Tabla15[[#This Row],[nomdepto2]],Tabla21[LUGAR],Tabla21[CODLUGAR])</f>
        <v>#REF!</v>
      </c>
      <c r="T995">
        <v>382</v>
      </c>
    </row>
    <row r="996" spans="1:20">
      <c r="A996" s="61" t="s">
        <v>2463</v>
      </c>
      <c r="B996" s="61" t="s">
        <v>1822</v>
      </c>
      <c r="C996" s="61" t="s">
        <v>2493</v>
      </c>
      <c r="D996" s="61" t="str">
        <f>Tabla15[[#This Row],[cedula]]&amp;Tabla15[[#This Row],[prog]]&amp;LEFT(Tabla15[[#This Row],[TIPO]],3)</f>
        <v>0030062078801FIJ</v>
      </c>
      <c r="E996" s="61" t="e">
        <f>_xlfn.XLOOKUP(Tabla15[[#This Row],[CODIGO]],#REF!,#REF!,_xlfn.XLOOKUP(Tabla15[[#This Row],[CODIGO]],Tabla20[CODIGO],Tabla20[nombre],"BUSCAR"))</f>
        <v>#REF!</v>
      </c>
      <c r="F996" s="61" t="e">
        <f>_xlfn.XLOOKUP(Tabla15[[#This Row],[CODIGO]],#REF!,#REF!,_xlfn.XLOOKUP(Tabla15[[#This Row],[CODIGO]],Tabla20[CODIGO],Tabla20[cargo],"BUSCAR"))</f>
        <v>#REF!</v>
      </c>
      <c r="G996" s="110" t="e">
        <f>_xlfn.XLOOKUP(Tabla15[[#This Row],[cedula]],#REF!,#REF!,"X")</f>
        <v>#REF!</v>
      </c>
      <c r="H996" s="61" t="str">
        <f>_xlfn.XLOOKUP(Tabla15[[#This Row],[ctapresup]],TBLTIPO[cta],TBLTIPO[Tipo Empleado])</f>
        <v>FIJO</v>
      </c>
      <c r="I996" s="92">
        <f>_xlfn.XLOOKUP(Tabla15[[#This Row],[cedula]],TCARRERA[CEDULA],TCARRERA[CATEGORIA DEL SERVIDOR],0)</f>
        <v>0</v>
      </c>
      <c r="J9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96" s="61" t="e">
        <f>IF(ISTEXT(Tabla15[[#This Row],[CARRERA]]),Tabla15[[#This Row],[CARRERA]],Tabla15[[#This Row],[STATUS_01]])</f>
        <v>#REF!</v>
      </c>
      <c r="L996" s="78">
        <f>_xlfn.XLOOKUP(Tabla15[[#This Row],[CODIGO]],Tabla20[CODIGO],Tabla20[sbruto])</f>
        <v>30000</v>
      </c>
      <c r="M996" s="82">
        <f>_xlfn.XLOOKUP(Tabla15[[#This Row],[CODIGO]],Tabla20[CODIGO],Tabla20[Otros Descuentos])</f>
        <v>25</v>
      </c>
      <c r="N996" s="78">
        <f>_xlfn.XLOOKUP(Tabla15[[#This Row],[CODIGO]],Tabla20[CODIGO],Tabla20[sneto])</f>
        <v>28202</v>
      </c>
      <c r="O996" s="78" t="str">
        <f>_xlfn.XLOOKUP(Tabla15[[#This Row],[CODIGO]],Tabla20[CODIGO],Tabla20[PERIODO])</f>
        <v>08-2023</v>
      </c>
      <c r="P996" s="41">
        <f>Tabla15[[#This Row],[sbruto]]-SUM(Tabla15[[#This Row],[ISR]:[AFP]])-Tabla15[[#This Row],[SNETO]]</f>
        <v>1773</v>
      </c>
      <c r="Q996" s="41">
        <f>_xlfn.XLOOKUP(Tabla15[[#This Row],[CODIGO]],Tabla20[CODIGO],Tabla20[ADP])</f>
        <v>0</v>
      </c>
      <c r="R996" s="61" t="str">
        <f>_xlfn.XLOOKUP(Tabla15[[#This Row],[cedula]],EMPXSEXO[NODOC],EMPXSEXO[GENERO])</f>
        <v>M</v>
      </c>
      <c r="S996" s="61" t="e">
        <f>_xlfn.XLOOKUP(Tabla15[[#This Row],[nomdepto2]],Tabla21[LUGAR],Tabla21[CODLUGAR])</f>
        <v>#REF!</v>
      </c>
      <c r="T996">
        <v>211</v>
      </c>
    </row>
    <row r="997" spans="1:20">
      <c r="A997" s="61" t="s">
        <v>2463</v>
      </c>
      <c r="B997" s="61" t="s">
        <v>3533</v>
      </c>
      <c r="C997" s="61" t="s">
        <v>2493</v>
      </c>
      <c r="D997" s="61" t="str">
        <f>Tabla15[[#This Row],[cedula]]&amp;Tabla15[[#This Row],[prog]]&amp;LEFT(Tabla15[[#This Row],[TIPO]],3)</f>
        <v>0011097556201FIJ</v>
      </c>
      <c r="E997" s="61" t="e">
        <f>_xlfn.XLOOKUP(Tabla15[[#This Row],[CODIGO]],#REF!,#REF!,_xlfn.XLOOKUP(Tabla15[[#This Row],[CODIGO]],Tabla20[CODIGO],Tabla20[nombre],"BUSCAR"))</f>
        <v>#REF!</v>
      </c>
      <c r="F997" s="61" t="e">
        <f>_xlfn.XLOOKUP(Tabla15[[#This Row],[CODIGO]],#REF!,#REF!,_xlfn.XLOOKUP(Tabla15[[#This Row],[CODIGO]],Tabla20[CODIGO],Tabla20[cargo],"BUSCAR"))</f>
        <v>#REF!</v>
      </c>
      <c r="G997" s="110" t="e">
        <f>_xlfn.XLOOKUP(Tabla15[[#This Row],[cedula]],#REF!,#REF!,"X")</f>
        <v>#REF!</v>
      </c>
      <c r="H997" s="61" t="str">
        <f>_xlfn.XLOOKUP(Tabla15[[#This Row],[ctapresup]],TBLTIPO[cta],TBLTIPO[Tipo Empleado])</f>
        <v>FIJO</v>
      </c>
      <c r="I997" s="92">
        <f>_xlfn.XLOOKUP(Tabla15[[#This Row],[cedula]],TCARRERA[CEDULA],TCARRERA[CATEGORIA DEL SERVIDOR],0)</f>
        <v>0</v>
      </c>
      <c r="J9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97" s="61" t="e">
        <f>IF(ISTEXT(Tabla15[[#This Row],[CARRERA]]),Tabla15[[#This Row],[CARRERA]],Tabla15[[#This Row],[STATUS_01]])</f>
        <v>#REF!</v>
      </c>
      <c r="L997" s="78">
        <f>_xlfn.XLOOKUP(Tabla15[[#This Row],[CODIGO]],Tabla20[CODIGO],Tabla20[sbruto])</f>
        <v>25000</v>
      </c>
      <c r="M997" s="82">
        <f>_xlfn.XLOOKUP(Tabla15[[#This Row],[CODIGO]],Tabla20[CODIGO],Tabla20[Otros Descuentos])</f>
        <v>25</v>
      </c>
      <c r="N997" s="78">
        <f>_xlfn.XLOOKUP(Tabla15[[#This Row],[CODIGO]],Tabla20[CODIGO],Tabla20[sneto])</f>
        <v>23497.5</v>
      </c>
      <c r="O997" s="78" t="str">
        <f>_xlfn.XLOOKUP(Tabla15[[#This Row],[CODIGO]],Tabla20[CODIGO],Tabla20[PERIODO])</f>
        <v>08-2023</v>
      </c>
      <c r="P997" s="41">
        <f>Tabla15[[#This Row],[sbruto]]-SUM(Tabla15[[#This Row],[ISR]:[AFP]])-Tabla15[[#This Row],[SNETO]]</f>
        <v>1477.5</v>
      </c>
      <c r="Q997" s="41">
        <f>_xlfn.XLOOKUP(Tabla15[[#This Row],[CODIGO]],Tabla20[CODIGO],Tabla20[ADP])</f>
        <v>0</v>
      </c>
      <c r="R997" s="61" t="str">
        <f>_xlfn.XLOOKUP(Tabla15[[#This Row],[cedula]],EMPXSEXO[NODOC],EMPXSEXO[GENERO])</f>
        <v>M</v>
      </c>
      <c r="S997" s="61" t="e">
        <f>_xlfn.XLOOKUP(Tabla15[[#This Row],[nomdepto2]],Tabla21[LUGAR],Tabla21[CODLUGAR])</f>
        <v>#REF!</v>
      </c>
      <c r="T997">
        <v>139</v>
      </c>
    </row>
    <row r="998" spans="1:20">
      <c r="A998" s="61" t="s">
        <v>2463</v>
      </c>
      <c r="B998" s="61" t="s">
        <v>1918</v>
      </c>
      <c r="C998" s="61" t="s">
        <v>2493</v>
      </c>
      <c r="D998" s="61" t="str">
        <f>Tabla15[[#This Row],[cedula]]&amp;Tabla15[[#This Row],[prog]]&amp;LEFT(Tabla15[[#This Row],[TIPO]],3)</f>
        <v>0580024083901FIJ</v>
      </c>
      <c r="E998" s="61" t="e">
        <f>_xlfn.XLOOKUP(Tabla15[[#This Row],[CODIGO]],#REF!,#REF!,_xlfn.XLOOKUP(Tabla15[[#This Row],[CODIGO]],Tabla20[CODIGO],Tabla20[nombre],"BUSCAR"))</f>
        <v>#REF!</v>
      </c>
      <c r="F998" s="61" t="e">
        <f>_xlfn.XLOOKUP(Tabla15[[#This Row],[CODIGO]],#REF!,#REF!,_xlfn.XLOOKUP(Tabla15[[#This Row],[CODIGO]],Tabla20[CODIGO],Tabla20[cargo],"BUSCAR"))</f>
        <v>#REF!</v>
      </c>
      <c r="G998" s="110" t="e">
        <f>_xlfn.XLOOKUP(Tabla15[[#This Row],[cedula]],#REF!,#REF!,"X")</f>
        <v>#REF!</v>
      </c>
      <c r="H998" s="61" t="str">
        <f>_xlfn.XLOOKUP(Tabla15[[#This Row],[ctapresup]],TBLTIPO[cta],TBLTIPO[Tipo Empleado])</f>
        <v>FIJO</v>
      </c>
      <c r="I998" s="92">
        <f>_xlfn.XLOOKUP(Tabla15[[#This Row],[cedula]],TCARRERA[CEDULA],TCARRERA[CATEGORIA DEL SERVIDOR],0)</f>
        <v>0</v>
      </c>
      <c r="J9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998" s="61" t="e">
        <f>IF(ISTEXT(Tabla15[[#This Row],[CARRERA]]),Tabla15[[#This Row],[CARRERA]],Tabla15[[#This Row],[STATUS_01]])</f>
        <v>#REF!</v>
      </c>
      <c r="L998" s="78">
        <f>_xlfn.XLOOKUP(Tabla15[[#This Row],[CODIGO]],Tabla20[CODIGO],Tabla20[sbruto])</f>
        <v>20000</v>
      </c>
      <c r="M998" s="79">
        <f>_xlfn.XLOOKUP(Tabla15[[#This Row],[CODIGO]],Tabla20[CODIGO],Tabla20[Otros Descuentos])</f>
        <v>925</v>
      </c>
      <c r="N998" s="78">
        <f>_xlfn.XLOOKUP(Tabla15[[#This Row],[CODIGO]],Tabla20[CODIGO],Tabla20[sneto])</f>
        <v>17893</v>
      </c>
      <c r="O998" s="78" t="str">
        <f>_xlfn.XLOOKUP(Tabla15[[#This Row],[CODIGO]],Tabla20[CODIGO],Tabla20[PERIODO])</f>
        <v>08-2023</v>
      </c>
      <c r="P998" s="41">
        <f>Tabla15[[#This Row],[sbruto]]-SUM(Tabla15[[#This Row],[ISR]:[AFP]])-Tabla15[[#This Row],[SNETO]]</f>
        <v>1182</v>
      </c>
      <c r="Q998" s="41">
        <f>_xlfn.XLOOKUP(Tabla15[[#This Row],[CODIGO]],Tabla20[CODIGO],Tabla20[ADP])</f>
        <v>0</v>
      </c>
      <c r="R998" s="61" t="str">
        <f>_xlfn.XLOOKUP(Tabla15[[#This Row],[cedula]],EMPXSEXO[NODOC],EMPXSEXO[GENERO])</f>
        <v>M</v>
      </c>
      <c r="S998" s="61" t="e">
        <f>_xlfn.XLOOKUP(Tabla15[[#This Row],[nomdepto2]],Tabla21[LUGAR],Tabla21[CODLUGAR])</f>
        <v>#REF!</v>
      </c>
      <c r="T998">
        <v>377</v>
      </c>
    </row>
    <row r="999" spans="1:20">
      <c r="A999" s="99" t="s">
        <v>2463</v>
      </c>
      <c r="B999" s="99" t="s">
        <v>1950</v>
      </c>
      <c r="C999" s="99" t="s">
        <v>2493</v>
      </c>
      <c r="D999" s="99" t="str">
        <f>Tabla15[[#This Row],[cedula]]&amp;Tabla15[[#This Row],[prog]]&amp;LEFT(Tabla15[[#This Row],[TIPO]],3)</f>
        <v>2230145697001FIJ</v>
      </c>
      <c r="E999" s="99" t="e">
        <f>_xlfn.XLOOKUP(Tabla15[[#This Row],[CODIGO]],#REF!,#REF!,_xlfn.XLOOKUP(Tabla15[[#This Row],[CODIGO]],Tabla20[CODIGO],Tabla20[nombre],"BUSCAR"))</f>
        <v>#REF!</v>
      </c>
      <c r="F999" s="100" t="e">
        <f>_xlfn.XLOOKUP(Tabla15[[#This Row],[CODIGO]],#REF!,#REF!,_xlfn.XLOOKUP(Tabla15[[#This Row],[CODIGO]],Tabla20[CODIGO],Tabla20[cargo],"BUSCAR"))</f>
        <v>#REF!</v>
      </c>
      <c r="G999" s="110" t="e">
        <f>_xlfn.XLOOKUP(Tabla15[[#This Row],[cedula]],#REF!,#REF!,"X")</f>
        <v>#REF!</v>
      </c>
      <c r="H999" s="100" t="str">
        <f>_xlfn.XLOOKUP(Tabla15[[#This Row],[ctapresup]],TBLTIPO[cta],TBLTIPO[Tipo Empleado])</f>
        <v>FIJO</v>
      </c>
      <c r="I999" s="92">
        <f>_xlfn.XLOOKUP(Tabla15[[#This Row],[cedula]],TCARRERA[CEDULA],TCARRERA[CATEGORIA DEL SERVIDOR],0)</f>
        <v>0</v>
      </c>
      <c r="J999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999" s="103" t="e">
        <f>IF(ISTEXT(Tabla15[[#This Row],[CARRERA]]),Tabla15[[#This Row],[CARRERA]],Tabla15[[#This Row],[STATUS_01]])</f>
        <v>#REF!</v>
      </c>
      <c r="L999" s="41">
        <f>_xlfn.XLOOKUP(Tabla15[[#This Row],[CODIGO]],Tabla20[CODIGO],Tabla20[sbruto])</f>
        <v>20000</v>
      </c>
      <c r="M999" s="105">
        <f>_xlfn.XLOOKUP(Tabla15[[#This Row],[CODIGO]],Tabla20[CODIGO],Tabla20[Otros Descuentos])</f>
        <v>2817</v>
      </c>
      <c r="N999" s="109">
        <f>_xlfn.XLOOKUP(Tabla15[[#This Row],[CODIGO]],Tabla20[CODIGO],Tabla20[sneto])</f>
        <v>16001</v>
      </c>
      <c r="O999" s="101" t="str">
        <f>_xlfn.XLOOKUP(Tabla15[[#This Row],[CODIGO]],Tabla20[CODIGO],Tabla20[PERIODO])</f>
        <v>08-2023</v>
      </c>
      <c r="P999" s="41">
        <f>Tabla15[[#This Row],[sbruto]]-SUM(Tabla15[[#This Row],[ISR]:[AFP]])-Tabla15[[#This Row],[SNETO]]</f>
        <v>1182</v>
      </c>
      <c r="Q999" s="41">
        <f>_xlfn.XLOOKUP(Tabla15[[#This Row],[CODIGO]],Tabla20[CODIGO],Tabla20[ADP])</f>
        <v>0</v>
      </c>
      <c r="R999" s="99" t="str">
        <f>_xlfn.XLOOKUP(Tabla15[[#This Row],[cedula]],EMPXSEXO[NODOC],EMPXSEXO[GENERO])</f>
        <v>F</v>
      </c>
      <c r="S999" s="61" t="e">
        <f>_xlfn.XLOOKUP(Tabla15[[#This Row],[nomdepto2]],Tabla21[LUGAR],Tabla21[CODLUGAR])</f>
        <v>#REF!</v>
      </c>
      <c r="T999">
        <v>7</v>
      </c>
    </row>
    <row r="1000" spans="1:20">
      <c r="A1000" s="61" t="s">
        <v>2463</v>
      </c>
      <c r="B1000" s="61" t="s">
        <v>1894</v>
      </c>
      <c r="C1000" s="61" t="s">
        <v>2493</v>
      </c>
      <c r="D1000" s="61" t="str">
        <f>Tabla15[[#This Row],[cedula]]&amp;Tabla15[[#This Row],[prog]]&amp;LEFT(Tabla15[[#This Row],[TIPO]],3)</f>
        <v>0530027841201FIJ</v>
      </c>
      <c r="E1000" s="61" t="e">
        <f>_xlfn.XLOOKUP(Tabla15[[#This Row],[CODIGO]],#REF!,#REF!,_xlfn.XLOOKUP(Tabla15[[#This Row],[CODIGO]],Tabla20[CODIGO],Tabla20[nombre],"BUSCAR"))</f>
        <v>#REF!</v>
      </c>
      <c r="F1000" s="61" t="e">
        <f>_xlfn.XLOOKUP(Tabla15[[#This Row],[CODIGO]],#REF!,#REF!,_xlfn.XLOOKUP(Tabla15[[#This Row],[CODIGO]],Tabla20[CODIGO],Tabla20[cargo],"BUSCAR"))</f>
        <v>#REF!</v>
      </c>
      <c r="G1000" s="110" t="e">
        <f>_xlfn.XLOOKUP(Tabla15[[#This Row],[cedula]],#REF!,#REF!,"X")</f>
        <v>#REF!</v>
      </c>
      <c r="H1000" s="61" t="str">
        <f>_xlfn.XLOOKUP(Tabla15[[#This Row],[ctapresup]],TBLTIPO[cta],TBLTIPO[Tipo Empleado])</f>
        <v>FIJO</v>
      </c>
      <c r="I1000" s="92">
        <f>_xlfn.XLOOKUP(Tabla15[[#This Row],[cedula]],TCARRERA[CEDULA],TCARRERA[CATEGORIA DEL SERVIDOR],0)</f>
        <v>0</v>
      </c>
      <c r="J100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00" s="61" t="e">
        <f>IF(ISTEXT(Tabla15[[#This Row],[CARRERA]]),Tabla15[[#This Row],[CARRERA]],Tabla15[[#This Row],[STATUS_01]])</f>
        <v>#REF!</v>
      </c>
      <c r="L1000" s="78">
        <f>_xlfn.XLOOKUP(Tabla15[[#This Row],[CODIGO]],Tabla20[CODIGO],Tabla20[sbruto])</f>
        <v>20000</v>
      </c>
      <c r="M1000" s="82">
        <f>_xlfn.XLOOKUP(Tabla15[[#This Row],[CODIGO]],Tabla20[CODIGO],Tabla20[Otros Descuentos])</f>
        <v>2771</v>
      </c>
      <c r="N1000" s="78">
        <f>_xlfn.XLOOKUP(Tabla15[[#This Row],[CODIGO]],Tabla20[CODIGO],Tabla20[sneto])</f>
        <v>16047</v>
      </c>
      <c r="O1000" s="78" t="str">
        <f>_xlfn.XLOOKUP(Tabla15[[#This Row],[CODIGO]],Tabla20[CODIGO],Tabla20[PERIODO])</f>
        <v>08-2023</v>
      </c>
      <c r="P1000" s="41">
        <f>Tabla15[[#This Row],[sbruto]]-SUM(Tabla15[[#This Row],[ISR]:[AFP]])-Tabla15[[#This Row],[SNETO]]</f>
        <v>1182</v>
      </c>
      <c r="Q1000" s="41">
        <f>_xlfn.XLOOKUP(Tabla15[[#This Row],[CODIGO]],Tabla20[CODIGO],Tabla20[ADP])</f>
        <v>0</v>
      </c>
      <c r="R1000" s="61" t="str">
        <f>_xlfn.XLOOKUP(Tabla15[[#This Row],[cedula]],EMPXSEXO[NODOC],EMPXSEXO[GENERO])</f>
        <v>M</v>
      </c>
      <c r="S1000" s="61" t="e">
        <f>_xlfn.XLOOKUP(Tabla15[[#This Row],[nomdepto2]],Tabla21[LUGAR],Tabla21[CODLUGAR])</f>
        <v>#REF!</v>
      </c>
      <c r="T1000">
        <v>344</v>
      </c>
    </row>
    <row r="1001" spans="1:20">
      <c r="A1001" s="61" t="s">
        <v>2463</v>
      </c>
      <c r="B1001" s="61" t="s">
        <v>1965</v>
      </c>
      <c r="C1001" s="61" t="s">
        <v>2496</v>
      </c>
      <c r="D1001" s="61" t="str">
        <f>Tabla15[[#This Row],[cedula]]&amp;Tabla15[[#This Row],[prog]]&amp;LEFT(Tabla15[[#This Row],[TIPO]],3)</f>
        <v>0010772137511FIJ</v>
      </c>
      <c r="E1001" s="61" t="e">
        <f>_xlfn.XLOOKUP(Tabla15[[#This Row],[CODIGO]],#REF!,#REF!,_xlfn.XLOOKUP(Tabla15[[#This Row],[CODIGO]],Tabla20[CODIGO],Tabla20[nombre],"BUSCAR"))</f>
        <v>#REF!</v>
      </c>
      <c r="F1001" s="61" t="e">
        <f>_xlfn.XLOOKUP(Tabla15[[#This Row],[CODIGO]],#REF!,#REF!,_xlfn.XLOOKUP(Tabla15[[#This Row],[CODIGO]],Tabla20[CODIGO],Tabla20[cargo],"BUSCAR"))</f>
        <v>#REF!</v>
      </c>
      <c r="G1001" s="110" t="e">
        <f>_xlfn.XLOOKUP(Tabla15[[#This Row],[cedula]],#REF!,#REF!,"X")</f>
        <v>#REF!</v>
      </c>
      <c r="H1001" s="61" t="str">
        <f>_xlfn.XLOOKUP(Tabla15[[#This Row],[ctapresup]],TBLTIPO[cta],TBLTIPO[Tipo Empleado])</f>
        <v>FIJO</v>
      </c>
      <c r="I1001" s="92">
        <f>_xlfn.XLOOKUP(Tabla15[[#This Row],[cedula]],TCARRERA[CEDULA],TCARRERA[CATEGORIA DEL SERVIDOR],0)</f>
        <v>0</v>
      </c>
      <c r="J10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01" s="61" t="e">
        <f>IF(ISTEXT(Tabla15[[#This Row],[CARRERA]]),Tabla15[[#This Row],[CARRERA]],Tabla15[[#This Row],[STATUS_01]])</f>
        <v>#REF!</v>
      </c>
      <c r="L1001" s="78">
        <f>_xlfn.XLOOKUP(Tabla15[[#This Row],[CODIGO]],Tabla20[CODIGO],Tabla20[sbruto])</f>
        <v>115000</v>
      </c>
      <c r="M1001" s="82">
        <f>_xlfn.XLOOKUP(Tabla15[[#This Row],[CODIGO]],Tabla20[CODIGO],Tabla20[Otros Descuentos])</f>
        <v>4071</v>
      </c>
      <c r="N1001" s="78">
        <f>_xlfn.XLOOKUP(Tabla15[[#This Row],[CODIGO]],Tabla20[CODIGO],Tabla20[sneto])</f>
        <v>88498.76</v>
      </c>
      <c r="O1001" s="78" t="str">
        <f>_xlfn.XLOOKUP(Tabla15[[#This Row],[CODIGO]],Tabla20[CODIGO],Tabla20[PERIODO])</f>
        <v>08-2023</v>
      </c>
      <c r="P1001" s="41">
        <f>Tabla15[[#This Row],[sbruto]]-SUM(Tabla15[[#This Row],[ISR]:[AFP]])-Tabla15[[#This Row],[SNETO]]</f>
        <v>22430.240000000005</v>
      </c>
      <c r="Q1001" s="41">
        <f>_xlfn.XLOOKUP(Tabla15[[#This Row],[CODIGO]],Tabla20[CODIGO],Tabla20[ADP])</f>
        <v>0</v>
      </c>
      <c r="R1001" s="61" t="str">
        <f>_xlfn.XLOOKUP(Tabla15[[#This Row],[cedula]],EMPXSEXO[NODOC],EMPXSEXO[GENERO])</f>
        <v>M</v>
      </c>
      <c r="S1001" s="61" t="e">
        <f>_xlfn.XLOOKUP(Tabla15[[#This Row],[nomdepto2]],Tabla21[LUGAR],Tabla21[CODLUGAR])</f>
        <v>#REF!</v>
      </c>
      <c r="T1001">
        <v>460</v>
      </c>
    </row>
    <row r="1002" spans="1:20" hidden="1">
      <c r="A1002" s="61" t="s">
        <v>2462</v>
      </c>
      <c r="B1002" s="61" t="s">
        <v>3577</v>
      </c>
      <c r="C1002" s="61" t="s">
        <v>2493</v>
      </c>
      <c r="D1002" s="61" t="str">
        <f>Tabla15[[#This Row],[cedula]]&amp;Tabla15[[#This Row],[prog]]&amp;LEFT(Tabla15[[#This Row],[TIPO]],3)</f>
        <v>0310342163601TEM</v>
      </c>
      <c r="E1002" s="61" t="e">
        <f>_xlfn.XLOOKUP(Tabla15[[#This Row],[CODIGO]],#REF!,#REF!,_xlfn.XLOOKUP(Tabla15[[#This Row],[CODIGO]],Tabla20[CODIGO],Tabla20[nombre],"BUSCAR"))</f>
        <v>#REF!</v>
      </c>
      <c r="F1002" s="61" t="e">
        <f>_xlfn.XLOOKUP(Tabla15[[#This Row],[CODIGO]],#REF!,#REF!,_xlfn.XLOOKUP(Tabla15[[#This Row],[CODIGO]],Tabla20[CODIGO],Tabla20[cargo],"BUSCAR"))</f>
        <v>#REF!</v>
      </c>
      <c r="G1002" s="110" t="e">
        <f>_xlfn.XLOOKUP(Tabla15[[#This Row],[cedula]],#REF!,#REF!,"X")</f>
        <v>#REF!</v>
      </c>
      <c r="H1002" s="61" t="str">
        <f>_xlfn.XLOOKUP(Tabla15[[#This Row],[ctapresup]],TBLTIPO[cta],TBLTIPO[Tipo Empleado])</f>
        <v>TEMPORALES</v>
      </c>
      <c r="I1002" s="92">
        <f>_xlfn.XLOOKUP(Tabla15[[#This Row],[cedula]],TCARRERA[CEDULA],TCARRERA[CATEGORIA DEL SERVIDOR],0)</f>
        <v>0</v>
      </c>
      <c r="J10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02" s="61" t="e">
        <f>IF(ISTEXT(Tabla15[[#This Row],[CARRERA]]),Tabla15[[#This Row],[CARRERA]],Tabla15[[#This Row],[STATUS_01]])</f>
        <v>#REF!</v>
      </c>
      <c r="L1002" s="78">
        <f>_xlfn.XLOOKUP(Tabla15[[#This Row],[CODIGO]],Tabla20[CODIGO],Tabla20[sbruto])</f>
        <v>70000</v>
      </c>
      <c r="M1002" s="82">
        <f>_xlfn.XLOOKUP(Tabla15[[#This Row],[CODIGO]],Tabla20[CODIGO],Tabla20[Otros Descuentos])</f>
        <v>25</v>
      </c>
      <c r="N1002" s="78">
        <f>_xlfn.XLOOKUP(Tabla15[[#This Row],[CODIGO]],Tabla20[CODIGO],Tabla20[sneto])</f>
        <v>60469.52</v>
      </c>
      <c r="O1002" s="78" t="str">
        <f>_xlfn.XLOOKUP(Tabla15[[#This Row],[CODIGO]],Tabla20[CODIGO],Tabla20[PERIODO])</f>
        <v>08-2023</v>
      </c>
      <c r="P1002" s="41">
        <f>Tabla15[[#This Row],[sbruto]]-SUM(Tabla15[[#This Row],[ISR]:[AFP]])-Tabla15[[#This Row],[SNETO]]</f>
        <v>9505.4800000000032</v>
      </c>
      <c r="Q1002" s="41">
        <f>_xlfn.XLOOKUP(Tabla15[[#This Row],[CODIGO]],Tabla20[CODIGO],Tabla20[ADP])</f>
        <v>0</v>
      </c>
      <c r="R1002" s="61" t="str">
        <f>_xlfn.XLOOKUP(Tabla15[[#This Row],[cedula]],EMPXSEXO[NODOC],EMPXSEXO[GENERO])</f>
        <v>F</v>
      </c>
      <c r="S1002" s="61" t="e">
        <f>_xlfn.XLOOKUP(Tabla15[[#This Row],[nomdepto2]],Tabla21[LUGAR],Tabla21[CODLUGAR])</f>
        <v>#REF!</v>
      </c>
      <c r="T1002">
        <v>863</v>
      </c>
    </row>
    <row r="1003" spans="1:20">
      <c r="A1003" s="61" t="s">
        <v>2463</v>
      </c>
      <c r="B1003" s="61" t="s">
        <v>2020</v>
      </c>
      <c r="C1003" s="61" t="s">
        <v>2496</v>
      </c>
      <c r="D1003" s="61" t="str">
        <f>Tabla15[[#This Row],[cedula]]&amp;Tabla15[[#This Row],[prog]]&amp;LEFT(Tabla15[[#This Row],[TIPO]],3)</f>
        <v>0010175225111FIJ</v>
      </c>
      <c r="E1003" s="61" t="e">
        <f>_xlfn.XLOOKUP(Tabla15[[#This Row],[CODIGO]],#REF!,#REF!,_xlfn.XLOOKUP(Tabla15[[#This Row],[CODIGO]],Tabla20[CODIGO],Tabla20[nombre],"BUSCAR"))</f>
        <v>#REF!</v>
      </c>
      <c r="F1003" s="61" t="e">
        <f>_xlfn.XLOOKUP(Tabla15[[#This Row],[CODIGO]],#REF!,#REF!,_xlfn.XLOOKUP(Tabla15[[#This Row],[CODIGO]],Tabla20[CODIGO],Tabla20[cargo],"BUSCAR"))</f>
        <v>#REF!</v>
      </c>
      <c r="G1003" s="110" t="e">
        <f>_xlfn.XLOOKUP(Tabla15[[#This Row],[cedula]],#REF!,#REF!,"X")</f>
        <v>#REF!</v>
      </c>
      <c r="H1003" s="61" t="str">
        <f>_xlfn.XLOOKUP(Tabla15[[#This Row],[ctapresup]],TBLTIPO[cta],TBLTIPO[Tipo Empleado])</f>
        <v>FIJO</v>
      </c>
      <c r="I1003" s="92">
        <f>_xlfn.XLOOKUP(Tabla15[[#This Row],[cedula]],TCARRERA[CEDULA],TCARRERA[CATEGORIA DEL SERVIDOR],0)</f>
        <v>0</v>
      </c>
      <c r="J10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03" s="61" t="e">
        <f>IF(ISTEXT(Tabla15[[#This Row],[CARRERA]]),Tabla15[[#This Row],[CARRERA]],Tabla15[[#This Row],[STATUS_01]])</f>
        <v>#REF!</v>
      </c>
      <c r="L1003" s="78">
        <f>_xlfn.XLOOKUP(Tabla15[[#This Row],[CODIGO]],Tabla20[CODIGO],Tabla20[sbruto])</f>
        <v>115000</v>
      </c>
      <c r="M1003" s="79">
        <f>_xlfn.XLOOKUP(Tabla15[[#This Row],[CODIGO]],Tabla20[CODIGO],Tabla20[Otros Descuentos])</f>
        <v>525</v>
      </c>
      <c r="N1003" s="78">
        <f>_xlfn.XLOOKUP(Tabla15[[#This Row],[CODIGO]],Tabla20[CODIGO],Tabla20[sneto])</f>
        <v>92044.76</v>
      </c>
      <c r="O1003" s="78" t="str">
        <f>_xlfn.XLOOKUP(Tabla15[[#This Row],[CODIGO]],Tabla20[CODIGO],Tabla20[PERIODO])</f>
        <v>08-2023</v>
      </c>
      <c r="P1003" s="41">
        <f>Tabla15[[#This Row],[sbruto]]-SUM(Tabla15[[#This Row],[ISR]:[AFP]])-Tabla15[[#This Row],[SNETO]]</f>
        <v>22430.240000000005</v>
      </c>
      <c r="Q1003" s="41">
        <f>_xlfn.XLOOKUP(Tabla15[[#This Row],[CODIGO]],Tabla20[CODIGO],Tabla20[ADP])</f>
        <v>0</v>
      </c>
      <c r="R1003" s="61" t="str">
        <f>_xlfn.XLOOKUP(Tabla15[[#This Row],[cedula]],EMPXSEXO[NODOC],EMPXSEXO[GENERO])</f>
        <v>F</v>
      </c>
      <c r="S1003" s="61" t="e">
        <f>_xlfn.XLOOKUP(Tabla15[[#This Row],[nomdepto2]],Tabla21[LUGAR],Tabla21[CODLUGAR])</f>
        <v>#REF!</v>
      </c>
      <c r="T1003">
        <v>512</v>
      </c>
    </row>
    <row r="1004" spans="1:20">
      <c r="A1004" s="61" t="s">
        <v>2463</v>
      </c>
      <c r="B1004" s="61" t="s">
        <v>2013</v>
      </c>
      <c r="C1004" s="61" t="s">
        <v>2496</v>
      </c>
      <c r="D1004" s="61" t="str">
        <f>Tabla15[[#This Row],[cedula]]&amp;Tabla15[[#This Row],[prog]]&amp;LEFT(Tabla15[[#This Row],[TIPO]],3)</f>
        <v>0260006682911FIJ</v>
      </c>
      <c r="E1004" s="61" t="e">
        <f>_xlfn.XLOOKUP(Tabla15[[#This Row],[CODIGO]],#REF!,#REF!,_xlfn.XLOOKUP(Tabla15[[#This Row],[CODIGO]],Tabla20[CODIGO],Tabla20[nombre],"BUSCAR"))</f>
        <v>#REF!</v>
      </c>
      <c r="F1004" s="61" t="e">
        <f>_xlfn.XLOOKUP(Tabla15[[#This Row],[CODIGO]],#REF!,#REF!,_xlfn.XLOOKUP(Tabla15[[#This Row],[CODIGO]],Tabla20[CODIGO],Tabla20[cargo],"BUSCAR"))</f>
        <v>#REF!</v>
      </c>
      <c r="G1004" s="110" t="e">
        <f>_xlfn.XLOOKUP(Tabla15[[#This Row],[cedula]],#REF!,#REF!,"X")</f>
        <v>#REF!</v>
      </c>
      <c r="H1004" s="61" t="str">
        <f>_xlfn.XLOOKUP(Tabla15[[#This Row],[ctapresup]],TBLTIPO[cta],TBLTIPO[Tipo Empleado])</f>
        <v>FIJO</v>
      </c>
      <c r="I1004" s="92">
        <f>_xlfn.XLOOKUP(Tabla15[[#This Row],[cedula]],TCARRERA[CEDULA],TCARRERA[CATEGORIA DEL SERVIDOR],0)</f>
        <v>0</v>
      </c>
      <c r="J10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04" s="61" t="e">
        <f>IF(ISTEXT(Tabla15[[#This Row],[CARRERA]]),Tabla15[[#This Row],[CARRERA]],Tabla15[[#This Row],[STATUS_01]])</f>
        <v>#REF!</v>
      </c>
      <c r="L1004" s="78">
        <f>_xlfn.XLOOKUP(Tabla15[[#This Row],[CODIGO]],Tabla20[CODIGO],Tabla20[sbruto])</f>
        <v>55000</v>
      </c>
      <c r="M1004" s="82">
        <f>_xlfn.XLOOKUP(Tabla15[[#This Row],[CODIGO]],Tabla20[CODIGO],Tabla20[Otros Descuentos])</f>
        <v>9337.6</v>
      </c>
      <c r="N1004" s="78">
        <f>_xlfn.XLOOKUP(Tabla15[[#This Row],[CODIGO]],Tabla20[CODIGO],Tabla20[sneto])</f>
        <v>39852.22</v>
      </c>
      <c r="O1004" s="78" t="str">
        <f>_xlfn.XLOOKUP(Tabla15[[#This Row],[CODIGO]],Tabla20[CODIGO],Tabla20[PERIODO])</f>
        <v>08-2023</v>
      </c>
      <c r="P1004" s="41">
        <f>Tabla15[[#This Row],[sbruto]]-SUM(Tabla15[[#This Row],[ISR]:[AFP]])-Tabla15[[#This Row],[SNETO]]</f>
        <v>5810.18</v>
      </c>
      <c r="Q1004" s="41">
        <f>_xlfn.XLOOKUP(Tabla15[[#This Row],[CODIGO]],Tabla20[CODIGO],Tabla20[ADP])</f>
        <v>0</v>
      </c>
      <c r="R1004" s="61" t="str">
        <f>_xlfn.XLOOKUP(Tabla15[[#This Row],[cedula]],EMPXSEXO[NODOC],EMPXSEXO[GENERO])</f>
        <v>M</v>
      </c>
      <c r="S1004" s="61" t="e">
        <f>_xlfn.XLOOKUP(Tabla15[[#This Row],[nomdepto2]],Tabla21[LUGAR],Tabla21[CODLUGAR])</f>
        <v>#REF!</v>
      </c>
      <c r="T1004">
        <v>451</v>
      </c>
    </row>
    <row r="1005" spans="1:20">
      <c r="A1005" s="61" t="s">
        <v>2463</v>
      </c>
      <c r="B1005" s="61" t="s">
        <v>1266</v>
      </c>
      <c r="C1005" s="61" t="s">
        <v>2496</v>
      </c>
      <c r="D1005" s="61" t="str">
        <f>Tabla15[[#This Row],[cedula]]&amp;Tabla15[[#This Row],[prog]]&amp;LEFT(Tabla15[[#This Row],[TIPO]],3)</f>
        <v>0010859481311FIJ</v>
      </c>
      <c r="E1005" s="61" t="e">
        <f>_xlfn.XLOOKUP(Tabla15[[#This Row],[CODIGO]],#REF!,#REF!,_xlfn.XLOOKUP(Tabla15[[#This Row],[CODIGO]],Tabla20[CODIGO],Tabla20[nombre],"BUSCAR"))</f>
        <v>#REF!</v>
      </c>
      <c r="F1005" s="61" t="e">
        <f>_xlfn.XLOOKUP(Tabla15[[#This Row],[CODIGO]],#REF!,#REF!,_xlfn.XLOOKUP(Tabla15[[#This Row],[CODIGO]],Tabla20[CODIGO],Tabla20[cargo],"BUSCAR"))</f>
        <v>#REF!</v>
      </c>
      <c r="G1005" s="110" t="e">
        <f>_xlfn.XLOOKUP(Tabla15[[#This Row],[cedula]],#REF!,#REF!,"X")</f>
        <v>#REF!</v>
      </c>
      <c r="H1005" s="61" t="str">
        <f>_xlfn.XLOOKUP(Tabla15[[#This Row],[ctapresup]],TBLTIPO[cta],TBLTIPO[Tipo Empleado])</f>
        <v>FIJO</v>
      </c>
      <c r="I1005" s="92" t="str">
        <f>_xlfn.XLOOKUP(Tabla15[[#This Row],[cedula]],TCARRERA[CEDULA],TCARRERA[CATEGORIA DEL SERVIDOR],0)</f>
        <v>CARRERA ADMINISTRATIVA</v>
      </c>
      <c r="J10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05" s="61" t="str">
        <f>IF(ISTEXT(Tabla15[[#This Row],[CARRERA]]),Tabla15[[#This Row],[CARRERA]],Tabla15[[#This Row],[STATUS_01]])</f>
        <v>CARRERA ADMINISTRATIVA</v>
      </c>
      <c r="L1005" s="78">
        <f>_xlfn.XLOOKUP(Tabla15[[#This Row],[CODIGO]],Tabla20[CODIGO],Tabla20[sbruto])</f>
        <v>50000</v>
      </c>
      <c r="M1005" s="79">
        <f>_xlfn.XLOOKUP(Tabla15[[#This Row],[CODIGO]],Tabla20[CODIGO],Tabla20[Otros Descuentos])</f>
        <v>1652.45</v>
      </c>
      <c r="N1005" s="78">
        <f>_xlfn.XLOOKUP(Tabla15[[#This Row],[CODIGO]],Tabla20[CODIGO],Tabla20[sneto])</f>
        <v>43775.17</v>
      </c>
      <c r="O1005" s="78" t="str">
        <f>_xlfn.XLOOKUP(Tabla15[[#This Row],[CODIGO]],Tabla20[CODIGO],Tabla20[PERIODO])</f>
        <v>08-2023</v>
      </c>
      <c r="P1005" s="41">
        <f>Tabla15[[#This Row],[sbruto]]-SUM(Tabla15[[#This Row],[ISR]:[AFP]])-Tabla15[[#This Row],[SNETO]]</f>
        <v>4572.3800000000047</v>
      </c>
      <c r="Q1005" s="41">
        <f>_xlfn.XLOOKUP(Tabla15[[#This Row],[CODIGO]],Tabla20[CODIGO],Tabla20[ADP])</f>
        <v>0</v>
      </c>
      <c r="R1005" s="61" t="str">
        <f>_xlfn.XLOOKUP(Tabla15[[#This Row],[cedula]],EMPXSEXO[NODOC],EMPXSEXO[GENERO])</f>
        <v>F</v>
      </c>
      <c r="S1005" s="61" t="e">
        <f>_xlfn.XLOOKUP(Tabla15[[#This Row],[nomdepto2]],Tabla21[LUGAR],Tabla21[CODLUGAR])</f>
        <v>#REF!</v>
      </c>
      <c r="T1005">
        <v>490</v>
      </c>
    </row>
    <row r="1006" spans="1:20" hidden="1">
      <c r="A1006" s="61" t="s">
        <v>2462</v>
      </c>
      <c r="B1006" s="61" t="s">
        <v>2245</v>
      </c>
      <c r="C1006" s="61" t="s">
        <v>2493</v>
      </c>
      <c r="D1006" s="61" t="str">
        <f>Tabla15[[#This Row],[cedula]]&amp;Tabla15[[#This Row],[prog]]&amp;LEFT(Tabla15[[#This Row],[TIPO]],3)</f>
        <v>2250012119301TEM</v>
      </c>
      <c r="E1006" s="61" t="e">
        <f>_xlfn.XLOOKUP(Tabla15[[#This Row],[CODIGO]],#REF!,#REF!,_xlfn.XLOOKUP(Tabla15[[#This Row],[CODIGO]],Tabla20[CODIGO],Tabla20[nombre],"BUSCAR"))</f>
        <v>#REF!</v>
      </c>
      <c r="F1006" s="61" t="e">
        <f>_xlfn.XLOOKUP(Tabla15[[#This Row],[CODIGO]],#REF!,#REF!,_xlfn.XLOOKUP(Tabla15[[#This Row],[CODIGO]],Tabla20[CODIGO],Tabla20[cargo],"BUSCAR"))</f>
        <v>#REF!</v>
      </c>
      <c r="G1006" s="110" t="e">
        <f>_xlfn.XLOOKUP(Tabla15[[#This Row],[cedula]],#REF!,#REF!,"X")</f>
        <v>#REF!</v>
      </c>
      <c r="H1006" s="61" t="str">
        <f>_xlfn.XLOOKUP(Tabla15[[#This Row],[ctapresup]],TBLTIPO[cta],TBLTIPO[Tipo Empleado])</f>
        <v>TEMPORALES</v>
      </c>
      <c r="I1006" s="92">
        <f>_xlfn.XLOOKUP(Tabla15[[#This Row],[cedula]],TCARRERA[CEDULA],TCARRERA[CATEGORIA DEL SERVIDOR],0)</f>
        <v>0</v>
      </c>
      <c r="J10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06" s="61" t="e">
        <f>IF(ISTEXT(Tabla15[[#This Row],[CARRERA]]),Tabla15[[#This Row],[CARRERA]],Tabla15[[#This Row],[STATUS_01]])</f>
        <v>#REF!</v>
      </c>
      <c r="L1006" s="78">
        <f>_xlfn.XLOOKUP(Tabla15[[#This Row],[CODIGO]],Tabla20[CODIGO],Tabla20[sbruto])</f>
        <v>60000</v>
      </c>
      <c r="M1006" s="79">
        <f>_xlfn.XLOOKUP(Tabla15[[#This Row],[CODIGO]],Tabla20[CODIGO],Tabla20[Otros Descuentos])</f>
        <v>25</v>
      </c>
      <c r="N1006" s="78">
        <f>_xlfn.XLOOKUP(Tabla15[[#This Row],[CODIGO]],Tabla20[CODIGO],Tabla20[sneto])</f>
        <v>52942.32</v>
      </c>
      <c r="O1006" s="78" t="str">
        <f>_xlfn.XLOOKUP(Tabla15[[#This Row],[CODIGO]],Tabla20[CODIGO],Tabla20[PERIODO])</f>
        <v>08-2023</v>
      </c>
      <c r="P1006" s="41">
        <f>Tabla15[[#This Row],[sbruto]]-SUM(Tabla15[[#This Row],[ISR]:[AFP]])-Tabla15[[#This Row],[SNETO]]</f>
        <v>7032.68</v>
      </c>
      <c r="Q1006" s="41">
        <f>_xlfn.XLOOKUP(Tabla15[[#This Row],[CODIGO]],Tabla20[CODIGO],Tabla20[ADP])</f>
        <v>0</v>
      </c>
      <c r="R1006" s="61" t="str">
        <f>_xlfn.XLOOKUP(Tabla15[[#This Row],[cedula]],EMPXSEXO[NODOC],EMPXSEXO[GENERO])</f>
        <v>M</v>
      </c>
      <c r="S1006" s="61" t="e">
        <f>_xlfn.XLOOKUP(Tabla15[[#This Row],[nomdepto2]],Tabla21[LUGAR],Tabla21[CODLUGAR])</f>
        <v>#REF!</v>
      </c>
      <c r="T1006">
        <v>904</v>
      </c>
    </row>
    <row r="1007" spans="1:20" hidden="1">
      <c r="A1007" s="61" t="s">
        <v>2462</v>
      </c>
      <c r="B1007" s="61" t="s">
        <v>2842</v>
      </c>
      <c r="C1007" s="61" t="s">
        <v>2493</v>
      </c>
      <c r="D1007" s="61" t="str">
        <f>Tabla15[[#This Row],[cedula]]&amp;Tabla15[[#This Row],[prog]]&amp;LEFT(Tabla15[[#This Row],[TIPO]],3)</f>
        <v>2240039606901TEM</v>
      </c>
      <c r="E1007" s="61" t="e">
        <f>_xlfn.XLOOKUP(Tabla15[[#This Row],[CODIGO]],#REF!,#REF!,_xlfn.XLOOKUP(Tabla15[[#This Row],[CODIGO]],Tabla20[CODIGO],Tabla20[nombre],"BUSCAR"))</f>
        <v>#REF!</v>
      </c>
      <c r="F1007" s="61" t="e">
        <f>_xlfn.XLOOKUP(Tabla15[[#This Row],[CODIGO]],#REF!,#REF!,_xlfn.XLOOKUP(Tabla15[[#This Row],[CODIGO]],Tabla20[CODIGO],Tabla20[cargo],"BUSCAR"))</f>
        <v>#REF!</v>
      </c>
      <c r="G1007" s="110" t="e">
        <f>_xlfn.XLOOKUP(Tabla15[[#This Row],[cedula]],#REF!,#REF!,"X")</f>
        <v>#REF!</v>
      </c>
      <c r="H1007" s="61" t="str">
        <f>_xlfn.XLOOKUP(Tabla15[[#This Row],[ctapresup]],TBLTIPO[cta],TBLTIPO[Tipo Empleado])</f>
        <v>TEMPORALES</v>
      </c>
      <c r="I1007" s="92">
        <f>_xlfn.XLOOKUP(Tabla15[[#This Row],[cedula]],TCARRERA[CEDULA],TCARRERA[CATEGORIA DEL SERVIDOR],0)</f>
        <v>0</v>
      </c>
      <c r="J10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07" s="61" t="e">
        <f>IF(ISTEXT(Tabla15[[#This Row],[CARRERA]]),Tabla15[[#This Row],[CARRERA]],Tabla15[[#This Row],[STATUS_01]])</f>
        <v>#REF!</v>
      </c>
      <c r="L1007" s="78">
        <f>_xlfn.XLOOKUP(Tabla15[[#This Row],[CODIGO]],Tabla20[CODIGO],Tabla20[sbruto])</f>
        <v>45000</v>
      </c>
      <c r="M1007" s="82">
        <f>_xlfn.XLOOKUP(Tabla15[[#This Row],[CODIGO]],Tabla20[CODIGO],Tabla20[Otros Descuentos])</f>
        <v>1921</v>
      </c>
      <c r="N1007" s="78">
        <f>_xlfn.XLOOKUP(Tabla15[[#This Row],[CODIGO]],Tabla20[CODIGO],Tabla20[sneto])</f>
        <v>39271.17</v>
      </c>
      <c r="O1007" s="78" t="str">
        <f>_xlfn.XLOOKUP(Tabla15[[#This Row],[CODIGO]],Tabla20[CODIGO],Tabla20[PERIODO])</f>
        <v>08-2023</v>
      </c>
      <c r="P1007" s="41">
        <f>Tabla15[[#This Row],[sbruto]]-SUM(Tabla15[[#This Row],[ISR]:[AFP]])-Tabla15[[#This Row],[SNETO]]</f>
        <v>3807.8300000000017</v>
      </c>
      <c r="Q1007" s="41">
        <f>_xlfn.XLOOKUP(Tabla15[[#This Row],[CODIGO]],Tabla20[CODIGO],Tabla20[ADP])</f>
        <v>0</v>
      </c>
      <c r="R1007" s="61" t="str">
        <f>_xlfn.XLOOKUP(Tabla15[[#This Row],[cedula]],EMPXSEXO[NODOC],EMPXSEXO[GENERO])</f>
        <v>M</v>
      </c>
      <c r="S1007" s="61" t="e">
        <f>_xlfn.XLOOKUP(Tabla15[[#This Row],[nomdepto2]],Tabla21[LUGAR],Tabla21[CODLUGAR])</f>
        <v>#REF!</v>
      </c>
      <c r="T1007">
        <v>954</v>
      </c>
    </row>
    <row r="1008" spans="1:20" hidden="1">
      <c r="A1008" s="61" t="s">
        <v>2462</v>
      </c>
      <c r="B1008" s="61" t="s">
        <v>2913</v>
      </c>
      <c r="C1008" s="61" t="s">
        <v>2493</v>
      </c>
      <c r="D1008" s="61" t="str">
        <f>Tabla15[[#This Row],[cedula]]&amp;Tabla15[[#This Row],[prog]]&amp;LEFT(Tabla15[[#This Row],[TIPO]],3)</f>
        <v>4022515586601TEM</v>
      </c>
      <c r="E1008" s="61" t="e">
        <f>_xlfn.XLOOKUP(Tabla15[[#This Row],[CODIGO]],#REF!,#REF!,_xlfn.XLOOKUP(Tabla15[[#This Row],[CODIGO]],Tabla20[CODIGO],Tabla20[nombre],"BUSCAR"))</f>
        <v>#REF!</v>
      </c>
      <c r="F1008" s="61" t="e">
        <f>_xlfn.XLOOKUP(Tabla15[[#This Row],[CODIGO]],#REF!,#REF!,_xlfn.XLOOKUP(Tabla15[[#This Row],[CODIGO]],Tabla20[CODIGO],Tabla20[cargo],"BUSCAR"))</f>
        <v>#REF!</v>
      </c>
      <c r="G1008" s="110" t="e">
        <f>_xlfn.XLOOKUP(Tabla15[[#This Row],[cedula]],#REF!,#REF!,"X")</f>
        <v>#REF!</v>
      </c>
      <c r="H1008" s="61" t="str">
        <f>_xlfn.XLOOKUP(Tabla15[[#This Row],[ctapresup]],TBLTIPO[cta],TBLTIPO[Tipo Empleado])</f>
        <v>TEMPORALES</v>
      </c>
      <c r="I1008" s="92">
        <f>_xlfn.XLOOKUP(Tabla15[[#This Row],[cedula]],TCARRERA[CEDULA],TCARRERA[CATEGORIA DEL SERVIDOR],0)</f>
        <v>0</v>
      </c>
      <c r="J10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08" s="61" t="e">
        <f>IF(ISTEXT(Tabla15[[#This Row],[CARRERA]]),Tabla15[[#This Row],[CARRERA]],Tabla15[[#This Row],[STATUS_01]])</f>
        <v>#REF!</v>
      </c>
      <c r="L1008" s="78">
        <f>_xlfn.XLOOKUP(Tabla15[[#This Row],[CODIGO]],Tabla20[CODIGO],Tabla20[sbruto])</f>
        <v>45000</v>
      </c>
      <c r="M1008" s="82">
        <f>_xlfn.XLOOKUP(Tabla15[[#This Row],[CODIGO]],Tabla20[CODIGO],Tabla20[Otros Descuentos])</f>
        <v>25</v>
      </c>
      <c r="N1008" s="78">
        <f>_xlfn.XLOOKUP(Tabla15[[#This Row],[CODIGO]],Tabla20[CODIGO],Tabla20[sneto])</f>
        <v>41167.17</v>
      </c>
      <c r="O1008" s="78" t="str">
        <f>_xlfn.XLOOKUP(Tabla15[[#This Row],[CODIGO]],Tabla20[CODIGO],Tabla20[PERIODO])</f>
        <v>08-2023</v>
      </c>
      <c r="P1008" s="41">
        <f>Tabla15[[#This Row],[sbruto]]-SUM(Tabla15[[#This Row],[ISR]:[AFP]])-Tabla15[[#This Row],[SNETO]]</f>
        <v>3807.8300000000017</v>
      </c>
      <c r="Q1008" s="41">
        <f>_xlfn.XLOOKUP(Tabla15[[#This Row],[CODIGO]],Tabla20[CODIGO],Tabla20[ADP])</f>
        <v>0</v>
      </c>
      <c r="R1008" s="61" t="str">
        <f>_xlfn.XLOOKUP(Tabla15[[#This Row],[cedula]],EMPXSEXO[NODOC],EMPXSEXO[GENERO])</f>
        <v>F</v>
      </c>
      <c r="S1008" s="61" t="e">
        <f>_xlfn.XLOOKUP(Tabla15[[#This Row],[nomdepto2]],Tabla21[LUGAR],Tabla21[CODLUGAR])</f>
        <v>#REF!</v>
      </c>
      <c r="T1008">
        <v>1031</v>
      </c>
    </row>
    <row r="1009" spans="1:20">
      <c r="A1009" s="61" t="s">
        <v>2463</v>
      </c>
      <c r="B1009" s="61" t="s">
        <v>1189</v>
      </c>
      <c r="C1009" s="61" t="s">
        <v>2496</v>
      </c>
      <c r="D1009" s="61" t="str">
        <f>Tabla15[[#This Row],[cedula]]&amp;Tabla15[[#This Row],[prog]]&amp;LEFT(Tabla15[[#This Row],[TIPO]],3)</f>
        <v>0010763899111FIJ</v>
      </c>
      <c r="E1009" s="61" t="e">
        <f>_xlfn.XLOOKUP(Tabla15[[#This Row],[CODIGO]],#REF!,#REF!,_xlfn.XLOOKUP(Tabla15[[#This Row],[CODIGO]],Tabla20[CODIGO],Tabla20[nombre],"BUSCAR"))</f>
        <v>#REF!</v>
      </c>
      <c r="F1009" s="61" t="e">
        <f>_xlfn.XLOOKUP(Tabla15[[#This Row],[CODIGO]],#REF!,#REF!,_xlfn.XLOOKUP(Tabla15[[#This Row],[CODIGO]],Tabla20[CODIGO],Tabla20[cargo],"BUSCAR"))</f>
        <v>#REF!</v>
      </c>
      <c r="G1009" s="110" t="e">
        <f>_xlfn.XLOOKUP(Tabla15[[#This Row],[cedula]],#REF!,#REF!,"X")</f>
        <v>#REF!</v>
      </c>
      <c r="H1009" s="61" t="str">
        <f>_xlfn.XLOOKUP(Tabla15[[#This Row],[ctapresup]],TBLTIPO[cta],TBLTIPO[Tipo Empleado])</f>
        <v>FIJO</v>
      </c>
      <c r="I1009" s="92" t="str">
        <f>_xlfn.XLOOKUP(Tabla15[[#This Row],[cedula]],TCARRERA[CEDULA],TCARRERA[CATEGORIA DEL SERVIDOR],0)</f>
        <v>CARRERA ADMINISTRATIVA</v>
      </c>
      <c r="J10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09" s="61" t="str">
        <f>IF(ISTEXT(Tabla15[[#This Row],[CARRERA]]),Tabla15[[#This Row],[CARRERA]],Tabla15[[#This Row],[STATUS_01]])</f>
        <v>CARRERA ADMINISTRATIVA</v>
      </c>
      <c r="L1009" s="78">
        <f>_xlfn.XLOOKUP(Tabla15[[#This Row],[CODIGO]],Tabla20[CODIGO],Tabla20[sbruto])</f>
        <v>40000</v>
      </c>
      <c r="M1009" s="82">
        <f>_xlfn.XLOOKUP(Tabla15[[#This Row],[CODIGO]],Tabla20[CODIGO],Tabla20[Otros Descuentos])</f>
        <v>12279.53</v>
      </c>
      <c r="N1009" s="78">
        <f>_xlfn.XLOOKUP(Tabla15[[#This Row],[CODIGO]],Tabla20[CODIGO],Tabla20[sneto])</f>
        <v>25356.47</v>
      </c>
      <c r="O1009" s="78" t="str">
        <f>_xlfn.XLOOKUP(Tabla15[[#This Row],[CODIGO]],Tabla20[CODIGO],Tabla20[PERIODO])</f>
        <v>08-2023</v>
      </c>
      <c r="P1009" s="41">
        <f>Tabla15[[#This Row],[sbruto]]-SUM(Tabla15[[#This Row],[ISR]:[AFP]])-Tabla15[[#This Row],[SNETO]]</f>
        <v>2364</v>
      </c>
      <c r="Q1009" s="41">
        <f>_xlfn.XLOOKUP(Tabla15[[#This Row],[CODIGO]],Tabla20[CODIGO],Tabla20[ADP])</f>
        <v>0</v>
      </c>
      <c r="R1009" s="61" t="str">
        <f>_xlfn.XLOOKUP(Tabla15[[#This Row],[cedula]],EMPXSEXO[NODOC],EMPXSEXO[GENERO])</f>
        <v>F</v>
      </c>
      <c r="S1009" s="61" t="e">
        <f>_xlfn.XLOOKUP(Tabla15[[#This Row],[nomdepto2]],Tabla21[LUGAR],Tabla21[CODLUGAR])</f>
        <v>#REF!</v>
      </c>
      <c r="T1009">
        <v>453</v>
      </c>
    </row>
    <row r="1010" spans="1:20">
      <c r="A1010" s="61" t="s">
        <v>2463</v>
      </c>
      <c r="B1010" s="61" t="s">
        <v>1268</v>
      </c>
      <c r="C1010" s="61" t="s">
        <v>2496</v>
      </c>
      <c r="D1010" s="61" t="str">
        <f>Tabla15[[#This Row],[cedula]]&amp;Tabla15[[#This Row],[prog]]&amp;LEFT(Tabla15[[#This Row],[TIPO]],3)</f>
        <v>0010432177311FIJ</v>
      </c>
      <c r="E1010" s="61" t="e">
        <f>_xlfn.XLOOKUP(Tabla15[[#This Row],[CODIGO]],#REF!,#REF!,_xlfn.XLOOKUP(Tabla15[[#This Row],[CODIGO]],Tabla20[CODIGO],Tabla20[nombre],"BUSCAR"))</f>
        <v>#REF!</v>
      </c>
      <c r="F1010" s="61" t="e">
        <f>_xlfn.XLOOKUP(Tabla15[[#This Row],[CODIGO]],#REF!,#REF!,_xlfn.XLOOKUP(Tabla15[[#This Row],[CODIGO]],Tabla20[CODIGO],Tabla20[cargo],"BUSCAR"))</f>
        <v>#REF!</v>
      </c>
      <c r="G1010" s="110" t="e">
        <f>_xlfn.XLOOKUP(Tabla15[[#This Row],[cedula]],#REF!,#REF!,"X")</f>
        <v>#REF!</v>
      </c>
      <c r="H1010" s="61" t="str">
        <f>_xlfn.XLOOKUP(Tabla15[[#This Row],[ctapresup]],TBLTIPO[cta],TBLTIPO[Tipo Empleado])</f>
        <v>FIJO</v>
      </c>
      <c r="I1010" s="92" t="str">
        <f>_xlfn.XLOOKUP(Tabla15[[#This Row],[cedula]],TCARRERA[CEDULA],TCARRERA[CATEGORIA DEL SERVIDOR],0)</f>
        <v>CARRERA ADMINISTRATIVA</v>
      </c>
      <c r="J10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0" s="61" t="str">
        <f>IF(ISTEXT(Tabla15[[#This Row],[CARRERA]]),Tabla15[[#This Row],[CARRERA]],Tabla15[[#This Row],[STATUS_01]])</f>
        <v>CARRERA ADMINISTRATIVA</v>
      </c>
      <c r="L1010" s="78">
        <f>_xlfn.XLOOKUP(Tabla15[[#This Row],[CODIGO]],Tabla20[CODIGO],Tabla20[sbruto])</f>
        <v>35000</v>
      </c>
      <c r="M1010" s="82">
        <f>_xlfn.XLOOKUP(Tabla15[[#This Row],[CODIGO]],Tabla20[CODIGO],Tabla20[Otros Descuentos])</f>
        <v>14193.77</v>
      </c>
      <c r="N1010" s="78">
        <f>_xlfn.XLOOKUP(Tabla15[[#This Row],[CODIGO]],Tabla20[CODIGO],Tabla20[sneto])</f>
        <v>18737.73</v>
      </c>
      <c r="O1010" s="78" t="str">
        <f>_xlfn.XLOOKUP(Tabla15[[#This Row],[CODIGO]],Tabla20[CODIGO],Tabla20[PERIODO])</f>
        <v>08-2023</v>
      </c>
      <c r="P1010" s="41">
        <f>Tabla15[[#This Row],[sbruto]]-SUM(Tabla15[[#This Row],[ISR]:[AFP]])-Tabla15[[#This Row],[SNETO]]</f>
        <v>2068.5</v>
      </c>
      <c r="Q1010" s="41">
        <f>_xlfn.XLOOKUP(Tabla15[[#This Row],[CODIGO]],Tabla20[CODIGO],Tabla20[ADP])</f>
        <v>0</v>
      </c>
      <c r="R1010" s="61" t="str">
        <f>_xlfn.XLOOKUP(Tabla15[[#This Row],[cedula]],EMPXSEXO[NODOC],EMPXSEXO[GENERO])</f>
        <v>M</v>
      </c>
      <c r="S1010" s="61" t="e">
        <f>_xlfn.XLOOKUP(Tabla15[[#This Row],[nomdepto2]],Tabla21[LUGAR],Tabla21[CODLUGAR])</f>
        <v>#REF!</v>
      </c>
      <c r="T1010">
        <v>530</v>
      </c>
    </row>
    <row r="1011" spans="1:20">
      <c r="A1011" s="61" t="s">
        <v>2463</v>
      </c>
      <c r="B1011" s="61" t="s">
        <v>2024</v>
      </c>
      <c r="C1011" s="61" t="s">
        <v>2496</v>
      </c>
      <c r="D1011" s="61" t="str">
        <f>Tabla15[[#This Row],[cedula]]&amp;Tabla15[[#This Row],[prog]]&amp;LEFT(Tabla15[[#This Row],[TIPO]],3)</f>
        <v>0010998783411FIJ</v>
      </c>
      <c r="E1011" s="61" t="e">
        <f>_xlfn.XLOOKUP(Tabla15[[#This Row],[CODIGO]],#REF!,#REF!,_xlfn.XLOOKUP(Tabla15[[#This Row],[CODIGO]],Tabla20[CODIGO],Tabla20[nombre],"BUSCAR"))</f>
        <v>#REF!</v>
      </c>
      <c r="F1011" s="61" t="e">
        <f>_xlfn.XLOOKUP(Tabla15[[#This Row],[CODIGO]],#REF!,#REF!,_xlfn.XLOOKUP(Tabla15[[#This Row],[CODIGO]],Tabla20[CODIGO],Tabla20[cargo],"BUSCAR"))</f>
        <v>#REF!</v>
      </c>
      <c r="G1011" s="110" t="e">
        <f>_xlfn.XLOOKUP(Tabla15[[#This Row],[cedula]],#REF!,#REF!,"X")</f>
        <v>#REF!</v>
      </c>
      <c r="H1011" s="61" t="str">
        <f>_xlfn.XLOOKUP(Tabla15[[#This Row],[ctapresup]],TBLTIPO[cta],TBLTIPO[Tipo Empleado])</f>
        <v>FIJO</v>
      </c>
      <c r="I1011" s="92">
        <f>_xlfn.XLOOKUP(Tabla15[[#This Row],[cedula]],TCARRERA[CEDULA],TCARRERA[CATEGORIA DEL SERVIDOR],0)</f>
        <v>0</v>
      </c>
      <c r="J10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1" s="61" t="e">
        <f>IF(ISTEXT(Tabla15[[#This Row],[CARRERA]]),Tabla15[[#This Row],[CARRERA]],Tabla15[[#This Row],[STATUS_01]])</f>
        <v>#REF!</v>
      </c>
      <c r="L1011" s="78">
        <f>_xlfn.XLOOKUP(Tabla15[[#This Row],[CODIGO]],Tabla20[CODIGO],Tabla20[sbruto])</f>
        <v>26250</v>
      </c>
      <c r="M1011" s="81">
        <f>_xlfn.XLOOKUP(Tabla15[[#This Row],[CODIGO]],Tabla20[CODIGO],Tabla20[Otros Descuentos])</f>
        <v>375</v>
      </c>
      <c r="N1011" s="78">
        <f>_xlfn.XLOOKUP(Tabla15[[#This Row],[CODIGO]],Tabla20[CODIGO],Tabla20[sneto])</f>
        <v>24323.62</v>
      </c>
      <c r="O1011" s="78" t="str">
        <f>_xlfn.XLOOKUP(Tabla15[[#This Row],[CODIGO]],Tabla20[CODIGO],Tabla20[PERIODO])</f>
        <v>08-2023</v>
      </c>
      <c r="P1011" s="41">
        <f>Tabla15[[#This Row],[sbruto]]-SUM(Tabla15[[#This Row],[ISR]:[AFP]])-Tabla15[[#This Row],[SNETO]]</f>
        <v>1551.380000000001</v>
      </c>
      <c r="Q1011" s="41">
        <f>_xlfn.XLOOKUP(Tabla15[[#This Row],[CODIGO]],Tabla20[CODIGO],Tabla20[ADP])</f>
        <v>0</v>
      </c>
      <c r="R1011" s="61" t="str">
        <f>_xlfn.XLOOKUP(Tabla15[[#This Row],[cedula]],EMPXSEXO[NODOC],EMPXSEXO[GENERO])</f>
        <v>F</v>
      </c>
      <c r="S1011" s="61" t="e">
        <f>_xlfn.XLOOKUP(Tabla15[[#This Row],[nomdepto2]],Tabla21[LUGAR],Tabla21[CODLUGAR])</f>
        <v>#REF!</v>
      </c>
      <c r="T1011">
        <v>539</v>
      </c>
    </row>
    <row r="1012" spans="1:20">
      <c r="A1012" s="61" t="s">
        <v>2463</v>
      </c>
      <c r="B1012" s="61" t="s">
        <v>2011</v>
      </c>
      <c r="C1012" s="61" t="s">
        <v>2496</v>
      </c>
      <c r="D1012" s="61" t="str">
        <f>Tabla15[[#This Row],[cedula]]&amp;Tabla15[[#This Row],[prog]]&amp;LEFT(Tabla15[[#This Row],[TIPO]],3)</f>
        <v>0011946820511FIJ</v>
      </c>
      <c r="E1012" s="61" t="e">
        <f>_xlfn.XLOOKUP(Tabla15[[#This Row],[CODIGO]],#REF!,#REF!,_xlfn.XLOOKUP(Tabla15[[#This Row],[CODIGO]],Tabla20[CODIGO],Tabla20[nombre],"BUSCAR"))</f>
        <v>#REF!</v>
      </c>
      <c r="F1012" s="61" t="e">
        <f>_xlfn.XLOOKUP(Tabla15[[#This Row],[CODIGO]],#REF!,#REF!,_xlfn.XLOOKUP(Tabla15[[#This Row],[CODIGO]],Tabla20[CODIGO],Tabla20[cargo],"BUSCAR"))</f>
        <v>#REF!</v>
      </c>
      <c r="G1012" s="110" t="e">
        <f>_xlfn.XLOOKUP(Tabla15[[#This Row],[cedula]],#REF!,#REF!,"X")</f>
        <v>#REF!</v>
      </c>
      <c r="H1012" s="61" t="str">
        <f>_xlfn.XLOOKUP(Tabla15[[#This Row],[ctapresup]],TBLTIPO[cta],TBLTIPO[Tipo Empleado])</f>
        <v>FIJO</v>
      </c>
      <c r="I1012" s="92">
        <f>_xlfn.XLOOKUP(Tabla15[[#This Row],[cedula]],TCARRERA[CEDULA],TCARRERA[CATEGORIA DEL SERVIDOR],0)</f>
        <v>0</v>
      </c>
      <c r="J10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2" s="61" t="e">
        <f>IF(ISTEXT(Tabla15[[#This Row],[CARRERA]]),Tabla15[[#This Row],[CARRERA]],Tabla15[[#This Row],[STATUS_01]])</f>
        <v>#REF!</v>
      </c>
      <c r="L1012" s="78" t="e">
        <f>_xlfn.XLOOKUP(Tabla15[[#This Row],[CODIGO]],Tabla20[CODIGO],Tabla20[sbruto])</f>
        <v>#N/A</v>
      </c>
      <c r="M1012" s="82" t="e">
        <f>_xlfn.XLOOKUP(Tabla15[[#This Row],[CODIGO]],Tabla20[CODIGO],Tabla20[Otros Descuentos])</f>
        <v>#N/A</v>
      </c>
      <c r="N1012" s="78" t="e">
        <f>_xlfn.XLOOKUP(Tabla15[[#This Row],[CODIGO]],Tabla20[CODIGO],Tabla20[sneto])</f>
        <v>#N/A</v>
      </c>
      <c r="O1012" s="78" t="e">
        <f>_xlfn.XLOOKUP(Tabla15[[#This Row],[CODIGO]],Tabla20[CODIGO],Tabla20[PERIODO])</f>
        <v>#N/A</v>
      </c>
      <c r="P1012" s="41" t="e">
        <f>Tabla15[[#This Row],[sbruto]]-SUM(Tabla15[[#This Row],[ISR]:[AFP]])-Tabla15[[#This Row],[SNETO]]</f>
        <v>#N/A</v>
      </c>
      <c r="Q1012" s="41" t="e">
        <f>_xlfn.XLOOKUP(Tabla15[[#This Row],[CODIGO]],Tabla20[CODIGO],Tabla20[ADP])</f>
        <v>#N/A</v>
      </c>
      <c r="R1012" s="61" t="str">
        <f>_xlfn.XLOOKUP(Tabla15[[#This Row],[cedula]],EMPXSEXO[NODOC],EMPXSEXO[GENERO])</f>
        <v>F</v>
      </c>
      <c r="S1012" s="61" t="e">
        <f>_xlfn.XLOOKUP(Tabla15[[#This Row],[nomdepto2]],Tabla21[LUGAR],Tabla21[CODLUGAR])</f>
        <v>#REF!</v>
      </c>
      <c r="T1012">
        <v>429</v>
      </c>
    </row>
    <row r="1013" spans="1:20">
      <c r="A1013" s="61" t="s">
        <v>2463</v>
      </c>
      <c r="B1013" s="61" t="s">
        <v>1265</v>
      </c>
      <c r="C1013" s="61" t="s">
        <v>2496</v>
      </c>
      <c r="D1013" s="61" t="str">
        <f>Tabla15[[#This Row],[cedula]]&amp;Tabla15[[#This Row],[prog]]&amp;LEFT(Tabla15[[#This Row],[TIPO]],3)</f>
        <v>0010220246211FIJ</v>
      </c>
      <c r="E1013" s="61" t="e">
        <f>_xlfn.XLOOKUP(Tabla15[[#This Row],[CODIGO]],#REF!,#REF!,_xlfn.XLOOKUP(Tabla15[[#This Row],[CODIGO]],Tabla20[CODIGO],Tabla20[nombre],"BUSCAR"))</f>
        <v>#REF!</v>
      </c>
      <c r="F1013" s="61" t="e">
        <f>_xlfn.XLOOKUP(Tabla15[[#This Row],[CODIGO]],#REF!,#REF!,_xlfn.XLOOKUP(Tabla15[[#This Row],[CODIGO]],Tabla20[CODIGO],Tabla20[cargo],"BUSCAR"))</f>
        <v>#REF!</v>
      </c>
      <c r="G1013" s="110" t="e">
        <f>_xlfn.XLOOKUP(Tabla15[[#This Row],[cedula]],#REF!,#REF!,"X")</f>
        <v>#REF!</v>
      </c>
      <c r="H1013" s="61" t="str">
        <f>_xlfn.XLOOKUP(Tabla15[[#This Row],[ctapresup]],TBLTIPO[cta],TBLTIPO[Tipo Empleado])</f>
        <v>FIJO</v>
      </c>
      <c r="I1013" s="92" t="str">
        <f>_xlfn.XLOOKUP(Tabla15[[#This Row],[cedula]],TCARRERA[CEDULA],TCARRERA[CATEGORIA DEL SERVIDOR],0)</f>
        <v>CARRERA ADMINISTRATIVA</v>
      </c>
      <c r="J10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3" s="61" t="str">
        <f>IF(ISTEXT(Tabla15[[#This Row],[CARRERA]]),Tabla15[[#This Row],[CARRERA]],Tabla15[[#This Row],[STATUS_01]])</f>
        <v>CARRERA ADMINISTRATIVA</v>
      </c>
      <c r="L1013" s="78">
        <f>_xlfn.XLOOKUP(Tabla15[[#This Row],[CODIGO]],Tabla20[CODIGO],Tabla20[sbruto])</f>
        <v>24000</v>
      </c>
      <c r="M1013" s="79">
        <f>_xlfn.XLOOKUP(Tabla15[[#This Row],[CODIGO]],Tabla20[CODIGO],Tabla20[Otros Descuentos])</f>
        <v>10036.540000000001</v>
      </c>
      <c r="N1013" s="78">
        <f>_xlfn.XLOOKUP(Tabla15[[#This Row],[CODIGO]],Tabla20[CODIGO],Tabla20[sneto])</f>
        <v>12545.06</v>
      </c>
      <c r="O1013" s="78" t="str">
        <f>_xlfn.XLOOKUP(Tabla15[[#This Row],[CODIGO]],Tabla20[CODIGO],Tabla20[PERIODO])</f>
        <v>08-2023</v>
      </c>
      <c r="P1013" s="41">
        <f>Tabla15[[#This Row],[sbruto]]-SUM(Tabla15[[#This Row],[ISR]:[AFP]])-Tabla15[[#This Row],[SNETO]]</f>
        <v>1418.4000000000015</v>
      </c>
      <c r="Q1013" s="41">
        <f>_xlfn.XLOOKUP(Tabla15[[#This Row],[CODIGO]],Tabla20[CODIGO],Tabla20[ADP])</f>
        <v>0</v>
      </c>
      <c r="R1013" s="61" t="str">
        <f>_xlfn.XLOOKUP(Tabla15[[#This Row],[cedula]],EMPXSEXO[NODOC],EMPXSEXO[GENERO])</f>
        <v>M</v>
      </c>
      <c r="S1013" s="61" t="e">
        <f>_xlfn.XLOOKUP(Tabla15[[#This Row],[nomdepto2]],Tabla21[LUGAR],Tabla21[CODLUGAR])</f>
        <v>#REF!</v>
      </c>
      <c r="T1013">
        <v>474</v>
      </c>
    </row>
    <row r="1014" spans="1:20">
      <c r="A1014" s="61" t="s">
        <v>2463</v>
      </c>
      <c r="B1014" s="61" t="s">
        <v>2206</v>
      </c>
      <c r="C1014" s="61" t="s">
        <v>2496</v>
      </c>
      <c r="D1014" s="61" t="str">
        <f>Tabla15[[#This Row],[cedula]]&amp;Tabla15[[#This Row],[prog]]&amp;LEFT(Tabla15[[#This Row],[TIPO]],3)</f>
        <v>0011274879311FIJ</v>
      </c>
      <c r="E1014" s="61" t="e">
        <f>_xlfn.XLOOKUP(Tabla15[[#This Row],[CODIGO]],#REF!,#REF!,_xlfn.XLOOKUP(Tabla15[[#This Row],[CODIGO]],Tabla20[CODIGO],Tabla20[nombre],"BUSCAR"))</f>
        <v>#REF!</v>
      </c>
      <c r="F1014" s="61" t="e">
        <f>_xlfn.XLOOKUP(Tabla15[[#This Row],[CODIGO]],#REF!,#REF!,_xlfn.XLOOKUP(Tabla15[[#This Row],[CODIGO]],Tabla20[CODIGO],Tabla20[cargo],"BUSCAR"))</f>
        <v>#REF!</v>
      </c>
      <c r="G1014" s="110" t="e">
        <f>_xlfn.XLOOKUP(Tabla15[[#This Row],[cedula]],#REF!,#REF!,"X")</f>
        <v>#REF!</v>
      </c>
      <c r="H1014" s="61" t="str">
        <f>_xlfn.XLOOKUP(Tabla15[[#This Row],[ctapresup]],TBLTIPO[cta],TBLTIPO[Tipo Empleado])</f>
        <v>FIJO</v>
      </c>
      <c r="I1014" s="92">
        <f>_xlfn.XLOOKUP(Tabla15[[#This Row],[cedula]],TCARRERA[CEDULA],TCARRERA[CATEGORIA DEL SERVIDOR],0)</f>
        <v>0</v>
      </c>
      <c r="J10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4" s="61" t="e">
        <f>IF(ISTEXT(Tabla15[[#This Row],[CARRERA]]),Tabla15[[#This Row],[CARRERA]],Tabla15[[#This Row],[STATUS_01]])</f>
        <v>#REF!</v>
      </c>
      <c r="L1014" s="78">
        <f>_xlfn.XLOOKUP(Tabla15[[#This Row],[CODIGO]],Tabla20[CODIGO],Tabla20[sbruto])</f>
        <v>20000</v>
      </c>
      <c r="M1014" s="82">
        <f>_xlfn.XLOOKUP(Tabla15[[#This Row],[CODIGO]],Tabla20[CODIGO],Tabla20[Otros Descuentos])</f>
        <v>12596.75</v>
      </c>
      <c r="N1014" s="81">
        <f>_xlfn.XLOOKUP(Tabla15[[#This Row],[CODIGO]],Tabla20[CODIGO],Tabla20[sneto])</f>
        <v>6221.25</v>
      </c>
      <c r="O1014" s="81" t="str">
        <f>_xlfn.XLOOKUP(Tabla15[[#This Row],[CODIGO]],Tabla20[CODIGO],Tabla20[PERIODO])</f>
        <v>08-2023</v>
      </c>
      <c r="P1014" s="41">
        <f>Tabla15[[#This Row],[sbruto]]-SUM(Tabla15[[#This Row],[ISR]:[AFP]])-Tabla15[[#This Row],[SNETO]]</f>
        <v>1182</v>
      </c>
      <c r="Q1014" s="41">
        <f>_xlfn.XLOOKUP(Tabla15[[#This Row],[CODIGO]],Tabla20[CODIGO],Tabla20[ADP])</f>
        <v>0</v>
      </c>
      <c r="R1014" s="61" t="str">
        <f>_xlfn.XLOOKUP(Tabla15[[#This Row],[cedula]],EMPXSEXO[NODOC],EMPXSEXO[GENERO])</f>
        <v>F</v>
      </c>
      <c r="S1014" s="61" t="e">
        <f>_xlfn.XLOOKUP(Tabla15[[#This Row],[nomdepto2]],Tabla21[LUGAR],Tabla21[CODLUGAR])</f>
        <v>#REF!</v>
      </c>
      <c r="T1014">
        <v>445</v>
      </c>
    </row>
    <row r="1015" spans="1:20">
      <c r="A1015" s="61" t="s">
        <v>2463</v>
      </c>
      <c r="B1015" s="61" t="s">
        <v>2012</v>
      </c>
      <c r="C1015" s="61" t="s">
        <v>2496</v>
      </c>
      <c r="D1015" s="61" t="str">
        <f>Tabla15[[#This Row],[cedula]]&amp;Tabla15[[#This Row],[prog]]&amp;LEFT(Tabla15[[#This Row],[TIPO]],3)</f>
        <v>2230003370511FIJ</v>
      </c>
      <c r="E1015" s="61" t="e">
        <f>_xlfn.XLOOKUP(Tabla15[[#This Row],[CODIGO]],#REF!,#REF!,_xlfn.XLOOKUP(Tabla15[[#This Row],[CODIGO]],Tabla20[CODIGO],Tabla20[nombre],"BUSCAR"))</f>
        <v>#REF!</v>
      </c>
      <c r="F1015" s="61" t="e">
        <f>_xlfn.XLOOKUP(Tabla15[[#This Row],[CODIGO]],#REF!,#REF!,_xlfn.XLOOKUP(Tabla15[[#This Row],[CODIGO]],Tabla20[CODIGO],Tabla20[cargo],"BUSCAR"))</f>
        <v>#REF!</v>
      </c>
      <c r="G1015" s="110" t="e">
        <f>_xlfn.XLOOKUP(Tabla15[[#This Row],[cedula]],#REF!,#REF!,"X")</f>
        <v>#REF!</v>
      </c>
      <c r="H1015" s="61" t="str">
        <f>_xlfn.XLOOKUP(Tabla15[[#This Row],[ctapresup]],TBLTIPO[cta],TBLTIPO[Tipo Empleado])</f>
        <v>FIJO</v>
      </c>
      <c r="I1015" s="92">
        <f>_xlfn.XLOOKUP(Tabla15[[#This Row],[cedula]],TCARRERA[CEDULA],TCARRERA[CATEGORIA DEL SERVIDOR],0)</f>
        <v>0</v>
      </c>
      <c r="J10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5" s="61" t="e">
        <f>IF(ISTEXT(Tabla15[[#This Row],[CARRERA]]),Tabla15[[#This Row],[CARRERA]],Tabla15[[#This Row],[STATUS_01]])</f>
        <v>#REF!</v>
      </c>
      <c r="L1015" s="78">
        <f>_xlfn.XLOOKUP(Tabla15[[#This Row],[CODIGO]],Tabla20[CODIGO],Tabla20[sbruto])</f>
        <v>20000</v>
      </c>
      <c r="M1015" s="79">
        <f>_xlfn.XLOOKUP(Tabla15[[#This Row],[CODIGO]],Tabla20[CODIGO],Tabla20[Otros Descuentos])</f>
        <v>13742.95</v>
      </c>
      <c r="N1015" s="78">
        <f>_xlfn.XLOOKUP(Tabla15[[#This Row],[CODIGO]],Tabla20[CODIGO],Tabla20[sneto])</f>
        <v>5075.05</v>
      </c>
      <c r="O1015" s="78" t="str">
        <f>_xlfn.XLOOKUP(Tabla15[[#This Row],[CODIGO]],Tabla20[CODIGO],Tabla20[PERIODO])</f>
        <v>08-2023</v>
      </c>
      <c r="P1015" s="41">
        <f>Tabla15[[#This Row],[sbruto]]-SUM(Tabla15[[#This Row],[ISR]:[AFP]])-Tabla15[[#This Row],[SNETO]]</f>
        <v>1182</v>
      </c>
      <c r="Q1015" s="41">
        <f>_xlfn.XLOOKUP(Tabla15[[#This Row],[CODIGO]],Tabla20[CODIGO],Tabla20[ADP])</f>
        <v>0</v>
      </c>
      <c r="R1015" s="61" t="str">
        <f>_xlfn.XLOOKUP(Tabla15[[#This Row],[cedula]],EMPXSEXO[NODOC],EMPXSEXO[GENERO])</f>
        <v>F</v>
      </c>
      <c r="S1015" s="61" t="e">
        <f>_xlfn.XLOOKUP(Tabla15[[#This Row],[nomdepto2]],Tabla21[LUGAR],Tabla21[CODLUGAR])</f>
        <v>#REF!</v>
      </c>
      <c r="T1015">
        <v>446</v>
      </c>
    </row>
    <row r="1016" spans="1:20">
      <c r="A1016" s="61" t="s">
        <v>2463</v>
      </c>
      <c r="B1016" s="61" t="s">
        <v>2016</v>
      </c>
      <c r="C1016" s="61" t="s">
        <v>2496</v>
      </c>
      <c r="D1016" s="61" t="str">
        <f>Tabla15[[#This Row],[cedula]]&amp;Tabla15[[#This Row],[prog]]&amp;LEFT(Tabla15[[#This Row],[TIPO]],3)</f>
        <v>0590018402811FIJ</v>
      </c>
      <c r="E1016" s="61" t="e">
        <f>_xlfn.XLOOKUP(Tabla15[[#This Row],[CODIGO]],#REF!,#REF!,_xlfn.XLOOKUP(Tabla15[[#This Row],[CODIGO]],Tabla20[CODIGO],Tabla20[nombre],"BUSCAR"))</f>
        <v>#REF!</v>
      </c>
      <c r="F1016" s="61" t="e">
        <f>_xlfn.XLOOKUP(Tabla15[[#This Row],[CODIGO]],#REF!,#REF!,_xlfn.XLOOKUP(Tabla15[[#This Row],[CODIGO]],Tabla20[CODIGO],Tabla20[cargo],"BUSCAR"))</f>
        <v>#REF!</v>
      </c>
      <c r="G1016" s="110" t="e">
        <f>_xlfn.XLOOKUP(Tabla15[[#This Row],[cedula]],#REF!,#REF!,"X")</f>
        <v>#REF!</v>
      </c>
      <c r="H1016" s="61" t="str">
        <f>_xlfn.XLOOKUP(Tabla15[[#This Row],[ctapresup]],TBLTIPO[cta],TBLTIPO[Tipo Empleado])</f>
        <v>FIJO</v>
      </c>
      <c r="I1016" s="92">
        <f>_xlfn.XLOOKUP(Tabla15[[#This Row],[cedula]],TCARRERA[CEDULA],TCARRERA[CATEGORIA DEL SERVIDOR],0)</f>
        <v>0</v>
      </c>
      <c r="J10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6" s="61" t="e">
        <f>IF(ISTEXT(Tabla15[[#This Row],[CARRERA]]),Tabla15[[#This Row],[CARRERA]],Tabla15[[#This Row],[STATUS_01]])</f>
        <v>#REF!</v>
      </c>
      <c r="L1016" s="78">
        <f>_xlfn.XLOOKUP(Tabla15[[#This Row],[CODIGO]],Tabla20[CODIGO],Tabla20[sbruto])</f>
        <v>20000</v>
      </c>
      <c r="M1016" s="82">
        <f>_xlfn.XLOOKUP(Tabla15[[#This Row],[CODIGO]],Tabla20[CODIGO],Tabla20[Otros Descuentos])</f>
        <v>12020.15</v>
      </c>
      <c r="N1016" s="78">
        <f>_xlfn.XLOOKUP(Tabla15[[#This Row],[CODIGO]],Tabla20[CODIGO],Tabla20[sneto])</f>
        <v>6797.85</v>
      </c>
      <c r="O1016" s="78" t="str">
        <f>_xlfn.XLOOKUP(Tabla15[[#This Row],[CODIGO]],Tabla20[CODIGO],Tabla20[PERIODO])</f>
        <v>08-2023</v>
      </c>
      <c r="P1016" s="41">
        <f>Tabla15[[#This Row],[sbruto]]-SUM(Tabla15[[#This Row],[ISR]:[AFP]])-Tabla15[[#This Row],[SNETO]]</f>
        <v>1182</v>
      </c>
      <c r="Q1016" s="41">
        <f>_xlfn.XLOOKUP(Tabla15[[#This Row],[CODIGO]],Tabla20[CODIGO],Tabla20[ADP])</f>
        <v>0</v>
      </c>
      <c r="R1016" s="61" t="str">
        <f>_xlfn.XLOOKUP(Tabla15[[#This Row],[cedula]],EMPXSEXO[NODOC],EMPXSEXO[GENERO])</f>
        <v>M</v>
      </c>
      <c r="S1016" s="61" t="e">
        <f>_xlfn.XLOOKUP(Tabla15[[#This Row],[nomdepto2]],Tabla21[LUGAR],Tabla21[CODLUGAR])</f>
        <v>#REF!</v>
      </c>
      <c r="T1016">
        <v>483</v>
      </c>
    </row>
    <row r="1017" spans="1:20">
      <c r="A1017" s="61" t="s">
        <v>2463</v>
      </c>
      <c r="B1017" s="61" t="s">
        <v>1978</v>
      </c>
      <c r="C1017" s="61" t="s">
        <v>2496</v>
      </c>
      <c r="D1017" s="61" t="str">
        <f>Tabla15[[#This Row],[cedula]]&amp;Tabla15[[#This Row],[prog]]&amp;LEFT(Tabla15[[#This Row],[TIPO]],3)</f>
        <v>0010170949111FIJ</v>
      </c>
      <c r="E1017" s="61" t="e">
        <f>_xlfn.XLOOKUP(Tabla15[[#This Row],[CODIGO]],#REF!,#REF!,_xlfn.XLOOKUP(Tabla15[[#This Row],[CODIGO]],Tabla20[CODIGO],Tabla20[nombre],"BUSCAR"))</f>
        <v>#REF!</v>
      </c>
      <c r="F1017" s="61" t="e">
        <f>_xlfn.XLOOKUP(Tabla15[[#This Row],[CODIGO]],#REF!,#REF!,_xlfn.XLOOKUP(Tabla15[[#This Row],[CODIGO]],Tabla20[CODIGO],Tabla20[cargo],"BUSCAR"))</f>
        <v>#REF!</v>
      </c>
      <c r="G1017" s="110" t="e">
        <f>_xlfn.XLOOKUP(Tabla15[[#This Row],[cedula]],#REF!,#REF!,"X")</f>
        <v>#REF!</v>
      </c>
      <c r="H1017" s="61" t="str">
        <f>_xlfn.XLOOKUP(Tabla15[[#This Row],[ctapresup]],TBLTIPO[cta],TBLTIPO[Tipo Empleado])</f>
        <v>FIJO</v>
      </c>
      <c r="I1017" s="92">
        <f>_xlfn.XLOOKUP(Tabla15[[#This Row],[cedula]],TCARRERA[CEDULA],TCARRERA[CATEGORIA DEL SERVIDOR],0)</f>
        <v>0</v>
      </c>
      <c r="J10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7" s="61" t="e">
        <f>IF(ISTEXT(Tabla15[[#This Row],[CARRERA]]),Tabla15[[#This Row],[CARRERA]],Tabla15[[#This Row],[STATUS_01]])</f>
        <v>#REF!</v>
      </c>
      <c r="L1017" s="78">
        <f>_xlfn.XLOOKUP(Tabla15[[#This Row],[CODIGO]],Tabla20[CODIGO],Tabla20[sbruto])</f>
        <v>210000</v>
      </c>
      <c r="M1017" s="81">
        <f>_xlfn.XLOOKUP(Tabla15[[#This Row],[CODIGO]],Tabla20[CODIGO],Tabla20[Otros Descuentos])</f>
        <v>25</v>
      </c>
      <c r="N1017" s="78">
        <f>_xlfn.XLOOKUP(Tabla15[[#This Row],[CODIGO]],Tabla20[CODIGO],Tabla20[sneto])</f>
        <v>160107.82</v>
      </c>
      <c r="O1017" s="78" t="str">
        <f>_xlfn.XLOOKUP(Tabla15[[#This Row],[CODIGO]],Tabla20[CODIGO],Tabla20[PERIODO])</f>
        <v>08-2023</v>
      </c>
      <c r="P1017" s="41">
        <f>Tabla15[[#This Row],[sbruto]]-SUM(Tabla15[[#This Row],[ISR]:[AFP]])-Tabla15[[#This Row],[SNETO]]</f>
        <v>49867.179999999993</v>
      </c>
      <c r="Q1017" s="41">
        <f>_xlfn.XLOOKUP(Tabla15[[#This Row],[CODIGO]],Tabla20[CODIGO],Tabla20[ADP])</f>
        <v>0</v>
      </c>
      <c r="R1017" s="61" t="str">
        <f>_xlfn.XLOOKUP(Tabla15[[#This Row],[cedula]],EMPXSEXO[NODOC],EMPXSEXO[GENERO])</f>
        <v>M</v>
      </c>
      <c r="S1017" s="61" t="e">
        <f>_xlfn.XLOOKUP(Tabla15[[#This Row],[nomdepto2]],Tabla21[LUGAR],Tabla21[CODLUGAR])</f>
        <v>#REF!</v>
      </c>
      <c r="T1017">
        <v>477</v>
      </c>
    </row>
    <row r="1018" spans="1:20">
      <c r="A1018" s="61" t="s">
        <v>2463</v>
      </c>
      <c r="B1018" s="61" t="s">
        <v>1948</v>
      </c>
      <c r="C1018" s="61" t="s">
        <v>2496</v>
      </c>
      <c r="D1018" s="61" t="str">
        <f>Tabla15[[#This Row],[cedula]]&amp;Tabla15[[#This Row],[prog]]&amp;LEFT(Tabla15[[#This Row],[TIPO]],3)</f>
        <v>0011760613711FIJ</v>
      </c>
      <c r="E1018" s="61" t="e">
        <f>_xlfn.XLOOKUP(Tabla15[[#This Row],[CODIGO]],#REF!,#REF!,_xlfn.XLOOKUP(Tabla15[[#This Row],[CODIGO]],Tabla20[CODIGO],Tabla20[nombre],"BUSCAR"))</f>
        <v>#REF!</v>
      </c>
      <c r="F1018" s="61" t="e">
        <f>_xlfn.XLOOKUP(Tabla15[[#This Row],[CODIGO]],#REF!,#REF!,_xlfn.XLOOKUP(Tabla15[[#This Row],[CODIGO]],Tabla20[CODIGO],Tabla20[cargo],"BUSCAR"))</f>
        <v>#REF!</v>
      </c>
      <c r="G1018" s="110" t="e">
        <f>_xlfn.XLOOKUP(Tabla15[[#This Row],[cedula]],#REF!,#REF!,"X")</f>
        <v>#REF!</v>
      </c>
      <c r="H1018" s="61" t="str">
        <f>_xlfn.XLOOKUP(Tabla15[[#This Row],[ctapresup]],TBLTIPO[cta],TBLTIPO[Tipo Empleado])</f>
        <v>FIJO</v>
      </c>
      <c r="I1018" s="92">
        <f>_xlfn.XLOOKUP(Tabla15[[#This Row],[cedula]],TCARRERA[CEDULA],TCARRERA[CATEGORIA DEL SERVIDOR],0)</f>
        <v>0</v>
      </c>
      <c r="J10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8" s="61" t="e">
        <f>IF(ISTEXT(Tabla15[[#This Row],[CARRERA]]),Tabla15[[#This Row],[CARRERA]],Tabla15[[#This Row],[STATUS_01]])</f>
        <v>#REF!</v>
      </c>
      <c r="L1018" s="78">
        <f>_xlfn.XLOOKUP(Tabla15[[#This Row],[CODIGO]],Tabla20[CODIGO],Tabla20[sbruto])</f>
        <v>150000</v>
      </c>
      <c r="M1018" s="81">
        <f>_xlfn.XLOOKUP(Tabla15[[#This Row],[CODIGO]],Tabla20[CODIGO],Tabla20[Otros Descuentos])</f>
        <v>375</v>
      </c>
      <c r="N1018" s="78">
        <f>_xlfn.XLOOKUP(Tabla15[[#This Row],[CODIGO]],Tabla20[CODIGO],Tabla20[sneto])</f>
        <v>116893.38</v>
      </c>
      <c r="O1018" s="78" t="str">
        <f>_xlfn.XLOOKUP(Tabla15[[#This Row],[CODIGO]],Tabla20[CODIGO],Tabla20[PERIODO])</f>
        <v>08-2023</v>
      </c>
      <c r="P1018" s="41">
        <f>Tabla15[[#This Row],[sbruto]]-SUM(Tabla15[[#This Row],[ISR]:[AFP]])-Tabla15[[#This Row],[SNETO]]</f>
        <v>32731.619999999995</v>
      </c>
      <c r="Q1018" s="41">
        <f>_xlfn.XLOOKUP(Tabla15[[#This Row],[CODIGO]],Tabla20[CODIGO],Tabla20[ADP])</f>
        <v>0</v>
      </c>
      <c r="R1018" s="61" t="str">
        <f>_xlfn.XLOOKUP(Tabla15[[#This Row],[cedula]],EMPXSEXO[NODOC],EMPXSEXO[GENERO])</f>
        <v>M</v>
      </c>
      <c r="S1018" s="61" t="e">
        <f>_xlfn.XLOOKUP(Tabla15[[#This Row],[nomdepto2]],Tabla21[LUGAR],Tabla21[CODLUGAR])</f>
        <v>#REF!</v>
      </c>
      <c r="T1018">
        <v>426</v>
      </c>
    </row>
    <row r="1019" spans="1:20">
      <c r="A1019" s="61" t="s">
        <v>2463</v>
      </c>
      <c r="B1019" s="61" t="s">
        <v>1114</v>
      </c>
      <c r="C1019" s="61" t="s">
        <v>2496</v>
      </c>
      <c r="D1019" s="61" t="str">
        <f>Tabla15[[#This Row],[cedula]]&amp;Tabla15[[#This Row],[prog]]&amp;LEFT(Tabla15[[#This Row],[TIPO]],3)</f>
        <v>0010036804211FIJ</v>
      </c>
      <c r="E1019" s="61" t="e">
        <f>_xlfn.XLOOKUP(Tabla15[[#This Row],[CODIGO]],#REF!,#REF!,_xlfn.XLOOKUP(Tabla15[[#This Row],[CODIGO]],Tabla20[CODIGO],Tabla20[nombre],"BUSCAR"))</f>
        <v>#REF!</v>
      </c>
      <c r="F1019" s="61" t="e">
        <f>_xlfn.XLOOKUP(Tabla15[[#This Row],[CODIGO]],#REF!,#REF!,_xlfn.XLOOKUP(Tabla15[[#This Row],[CODIGO]],Tabla20[CODIGO],Tabla20[cargo],"BUSCAR"))</f>
        <v>#REF!</v>
      </c>
      <c r="G1019" s="110" t="e">
        <f>_xlfn.XLOOKUP(Tabla15[[#This Row],[cedula]],#REF!,#REF!,"X")</f>
        <v>#REF!</v>
      </c>
      <c r="H1019" s="61" t="str">
        <f>_xlfn.XLOOKUP(Tabla15[[#This Row],[ctapresup]],TBLTIPO[cta],TBLTIPO[Tipo Empleado])</f>
        <v>FIJO</v>
      </c>
      <c r="I1019" s="92" t="str">
        <f>_xlfn.XLOOKUP(Tabla15[[#This Row],[cedula]],TCARRERA[CEDULA],TCARRERA[CATEGORIA DEL SERVIDOR],0)</f>
        <v>CARRERA ADMINISTRATIVA</v>
      </c>
      <c r="J101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19" s="61" t="str">
        <f>IF(ISTEXT(Tabla15[[#This Row],[CARRERA]]),Tabla15[[#This Row],[CARRERA]],Tabla15[[#This Row],[STATUS_01]])</f>
        <v>CARRERA ADMINISTRATIVA</v>
      </c>
      <c r="L1019" s="78">
        <f>_xlfn.XLOOKUP(Tabla15[[#This Row],[CODIGO]],Tabla20[CODIGO],Tabla20[sbruto])</f>
        <v>100000</v>
      </c>
      <c r="M1019" s="82">
        <f>_xlfn.XLOOKUP(Tabla15[[#This Row],[CODIGO]],Tabla20[CODIGO],Tabla20[Otros Descuentos])</f>
        <v>9421</v>
      </c>
      <c r="N1019" s="78">
        <f>_xlfn.XLOOKUP(Tabla15[[#This Row],[CODIGO]],Tabla20[CODIGO],Tabla20[sneto])</f>
        <v>72563.63</v>
      </c>
      <c r="O1019" s="78" t="str">
        <f>_xlfn.XLOOKUP(Tabla15[[#This Row],[CODIGO]],Tabla20[CODIGO],Tabla20[PERIODO])</f>
        <v>08-2023</v>
      </c>
      <c r="P1019" s="41">
        <f>Tabla15[[#This Row],[sbruto]]-SUM(Tabla15[[#This Row],[ISR]:[AFP]])-Tabla15[[#This Row],[SNETO]]</f>
        <v>18015.369999999995</v>
      </c>
      <c r="Q1019" s="41">
        <f>_xlfn.XLOOKUP(Tabla15[[#This Row],[CODIGO]],Tabla20[CODIGO],Tabla20[ADP])</f>
        <v>0</v>
      </c>
      <c r="R1019" s="61" t="str">
        <f>_xlfn.XLOOKUP(Tabla15[[#This Row],[cedula]],EMPXSEXO[NODOC],EMPXSEXO[GENERO])</f>
        <v>F</v>
      </c>
      <c r="S1019" s="61" t="e">
        <f>_xlfn.XLOOKUP(Tabla15[[#This Row],[nomdepto2]],Tabla21[LUGAR],Tabla21[CODLUGAR])</f>
        <v>#REF!</v>
      </c>
      <c r="T1019">
        <v>482</v>
      </c>
    </row>
    <row r="1020" spans="1:20">
      <c r="A1020" s="61" t="s">
        <v>2463</v>
      </c>
      <c r="B1020" s="61" t="s">
        <v>1997</v>
      </c>
      <c r="C1020" s="61" t="s">
        <v>2496</v>
      </c>
      <c r="D1020" s="61" t="str">
        <f>Tabla15[[#This Row],[cedula]]&amp;Tabla15[[#This Row],[prog]]&amp;LEFT(Tabla15[[#This Row],[TIPO]],3)</f>
        <v>0010100562711FIJ</v>
      </c>
      <c r="E1020" s="61" t="e">
        <f>_xlfn.XLOOKUP(Tabla15[[#This Row],[CODIGO]],#REF!,#REF!,_xlfn.XLOOKUP(Tabla15[[#This Row],[CODIGO]],Tabla20[CODIGO],Tabla20[nombre],"BUSCAR"))</f>
        <v>#REF!</v>
      </c>
      <c r="F1020" s="61" t="e">
        <f>_xlfn.XLOOKUP(Tabla15[[#This Row],[CODIGO]],#REF!,#REF!,_xlfn.XLOOKUP(Tabla15[[#This Row],[CODIGO]],Tabla20[CODIGO],Tabla20[cargo],"BUSCAR"))</f>
        <v>#REF!</v>
      </c>
      <c r="G1020" s="110" t="e">
        <f>_xlfn.XLOOKUP(Tabla15[[#This Row],[cedula]],#REF!,#REF!,"X")</f>
        <v>#REF!</v>
      </c>
      <c r="H1020" s="61" t="str">
        <f>_xlfn.XLOOKUP(Tabla15[[#This Row],[ctapresup]],TBLTIPO[cta],TBLTIPO[Tipo Empleado])</f>
        <v>FIJO</v>
      </c>
      <c r="I1020" s="92">
        <f>_xlfn.XLOOKUP(Tabla15[[#This Row],[cedula]],TCARRERA[CEDULA],TCARRERA[CATEGORIA DEL SERVIDOR],0)</f>
        <v>0</v>
      </c>
      <c r="J10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0" s="61" t="e">
        <f>IF(ISTEXT(Tabla15[[#This Row],[CARRERA]]),Tabla15[[#This Row],[CARRERA]],Tabla15[[#This Row],[STATUS_01]])</f>
        <v>#REF!</v>
      </c>
      <c r="L1020" s="78">
        <f>_xlfn.XLOOKUP(Tabla15[[#This Row],[CODIGO]],Tabla20[CODIGO],Tabla20[sbruto])</f>
        <v>90000</v>
      </c>
      <c r="M1020" s="82">
        <f>_xlfn.XLOOKUP(Tabla15[[#This Row],[CODIGO]],Tabla20[CODIGO],Tabla20[Otros Descuentos])</f>
        <v>25</v>
      </c>
      <c r="N1020" s="78">
        <f>_xlfn.XLOOKUP(Tabla15[[#This Row],[CODIGO]],Tabla20[CODIGO],Tabla20[sneto])</f>
        <v>74902.880000000005</v>
      </c>
      <c r="O1020" s="78" t="str">
        <f>_xlfn.XLOOKUP(Tabla15[[#This Row],[CODIGO]],Tabla20[CODIGO],Tabla20[PERIODO])</f>
        <v>08-2023</v>
      </c>
      <c r="P1020" s="41">
        <f>Tabla15[[#This Row],[sbruto]]-SUM(Tabla15[[#This Row],[ISR]:[AFP]])-Tabla15[[#This Row],[SNETO]]</f>
        <v>15072.119999999995</v>
      </c>
      <c r="Q1020" s="41">
        <f>_xlfn.XLOOKUP(Tabla15[[#This Row],[CODIGO]],Tabla20[CODIGO],Tabla20[ADP])</f>
        <v>0</v>
      </c>
      <c r="R1020" s="61" t="str">
        <f>_xlfn.XLOOKUP(Tabla15[[#This Row],[cedula]],EMPXSEXO[NODOC],EMPXSEXO[GENERO])</f>
        <v>F</v>
      </c>
      <c r="S1020" s="61" t="e">
        <f>_xlfn.XLOOKUP(Tabla15[[#This Row],[nomdepto2]],Tabla21[LUGAR],Tabla21[CODLUGAR])</f>
        <v>#REF!</v>
      </c>
      <c r="T1020">
        <v>515</v>
      </c>
    </row>
    <row r="1021" spans="1:20" hidden="1">
      <c r="A1021" s="61" t="s">
        <v>3284</v>
      </c>
      <c r="B1021" s="61" t="s">
        <v>3287</v>
      </c>
      <c r="C1021" s="61" t="s">
        <v>2493</v>
      </c>
      <c r="D1021" s="61" t="str">
        <f>Tabla15[[#This Row],[cedula]]&amp;Tabla15[[#This Row],[prog]]&amp;LEFT(Tabla15[[#This Row],[TIPO]],3)</f>
        <v>0310521998801CAR</v>
      </c>
      <c r="E1021" s="61" t="e">
        <f>_xlfn.XLOOKUP(Tabla15[[#This Row],[CODIGO]],#REF!,#REF!,_xlfn.XLOOKUP(Tabla15[[#This Row],[CODIGO]],Tabla20[CODIGO],Tabla20[nombre],"BUSCAR"))</f>
        <v>#REF!</v>
      </c>
      <c r="F1021" s="61" t="e">
        <f>_xlfn.XLOOKUP(Tabla15[[#This Row],[CODIGO]],#REF!,#REF!,_xlfn.XLOOKUP(Tabla15[[#This Row],[CODIGO]],Tabla20[CODIGO],Tabla20[cargo],"BUSCAR"))</f>
        <v>#REF!</v>
      </c>
      <c r="G1021" s="110" t="e">
        <f>_xlfn.XLOOKUP(Tabla15[[#This Row],[cedula]],#REF!,#REF!,"X")</f>
        <v>#REF!</v>
      </c>
      <c r="H1021" s="61" t="str">
        <f>_xlfn.XLOOKUP(Tabla15[[#This Row],[ctapresup]],TBLTIPO[cta],TBLTIPO[Tipo Empleado])</f>
        <v>CARACTER EVENTUAL</v>
      </c>
      <c r="I1021" s="92">
        <f>_xlfn.XLOOKUP(Tabla15[[#This Row],[cedula]],TCARRERA[CEDULA],TCARRERA[CATEGORIA DEL SERVIDOR],0)</f>
        <v>0</v>
      </c>
      <c r="J102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1" s="61" t="e">
        <f>IF(ISTEXT(Tabla15[[#This Row],[CARRERA]]),Tabla15[[#This Row],[CARRERA]],Tabla15[[#This Row],[STATUS_01]])</f>
        <v>#REF!</v>
      </c>
      <c r="L1021" s="78">
        <f>_xlfn.XLOOKUP(Tabla15[[#This Row],[CODIGO]],Tabla20[CODIGO],Tabla20[sbruto])</f>
        <v>70000</v>
      </c>
      <c r="M1021" s="79">
        <f>_xlfn.XLOOKUP(Tabla15[[#This Row],[CODIGO]],Tabla20[CODIGO],Tabla20[Otros Descuentos])</f>
        <v>25</v>
      </c>
      <c r="N1021" s="78">
        <f>_xlfn.XLOOKUP(Tabla15[[#This Row],[CODIGO]],Tabla20[CODIGO],Tabla20[sneto])</f>
        <v>60469.52</v>
      </c>
      <c r="O1021" s="78" t="str">
        <f>_xlfn.XLOOKUP(Tabla15[[#This Row],[CODIGO]],Tabla20[CODIGO],Tabla20[PERIODO])</f>
        <v>08-2023</v>
      </c>
      <c r="P1021" s="41">
        <f>Tabla15[[#This Row],[sbruto]]-SUM(Tabla15[[#This Row],[ISR]:[AFP]])-Tabla15[[#This Row],[SNETO]]</f>
        <v>9505.4800000000032</v>
      </c>
      <c r="Q1021" s="41">
        <f>_xlfn.XLOOKUP(Tabla15[[#This Row],[CODIGO]],Tabla20[CODIGO],Tabla20[ADP])</f>
        <v>0</v>
      </c>
      <c r="R1021" s="61" t="str">
        <f>_xlfn.XLOOKUP(Tabla15[[#This Row],[cedula]],EMPXSEXO[NODOC],EMPXSEXO[GENERO])</f>
        <v>F</v>
      </c>
      <c r="S1021" s="61" t="e">
        <f>_xlfn.XLOOKUP(Tabla15[[#This Row],[nomdepto2]],Tabla21[LUGAR],Tabla21[CODLUGAR])</f>
        <v>#REF!</v>
      </c>
      <c r="T1021">
        <v>1130</v>
      </c>
    </row>
    <row r="1022" spans="1:20" hidden="1">
      <c r="A1022" s="61" t="s">
        <v>2462</v>
      </c>
      <c r="B1022" s="61" t="s">
        <v>2929</v>
      </c>
      <c r="C1022" s="61" t="s">
        <v>2493</v>
      </c>
      <c r="D1022" s="61" t="str">
        <f>Tabla15[[#This Row],[cedula]]&amp;Tabla15[[#This Row],[prog]]&amp;LEFT(Tabla15[[#This Row],[TIPO]],3)</f>
        <v>0011892817501TEM</v>
      </c>
      <c r="E1022" s="61" t="e">
        <f>_xlfn.XLOOKUP(Tabla15[[#This Row],[CODIGO]],#REF!,#REF!,_xlfn.XLOOKUP(Tabla15[[#This Row],[CODIGO]],Tabla20[CODIGO],Tabla20[nombre],"BUSCAR"))</f>
        <v>#REF!</v>
      </c>
      <c r="F1022" s="61" t="e">
        <f>_xlfn.XLOOKUP(Tabla15[[#This Row],[CODIGO]],#REF!,#REF!,_xlfn.XLOOKUP(Tabla15[[#This Row],[CODIGO]],Tabla20[CODIGO],Tabla20[cargo],"BUSCAR"))</f>
        <v>#REF!</v>
      </c>
      <c r="G1022" s="110" t="e">
        <f>_xlfn.XLOOKUP(Tabla15[[#This Row],[cedula]],#REF!,#REF!,"X")</f>
        <v>#REF!</v>
      </c>
      <c r="H1022" s="61" t="str">
        <f>_xlfn.XLOOKUP(Tabla15[[#This Row],[ctapresup]],TBLTIPO[cta],TBLTIPO[Tipo Empleado])</f>
        <v>TEMPORALES</v>
      </c>
      <c r="I1022" s="92">
        <f>_xlfn.XLOOKUP(Tabla15[[#This Row],[cedula]],TCARRERA[CEDULA],TCARRERA[CATEGORIA DEL SERVIDOR],0)</f>
        <v>0</v>
      </c>
      <c r="J102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2" s="61" t="e">
        <f>IF(ISTEXT(Tabla15[[#This Row],[CARRERA]]),Tabla15[[#This Row],[CARRERA]],Tabla15[[#This Row],[STATUS_01]])</f>
        <v>#REF!</v>
      </c>
      <c r="L1022" s="78">
        <f>_xlfn.XLOOKUP(Tabla15[[#This Row],[CODIGO]],Tabla20[CODIGO],Tabla20[sbruto])</f>
        <v>65000</v>
      </c>
      <c r="M1022" s="81">
        <f>_xlfn.XLOOKUP(Tabla15[[#This Row],[CODIGO]],Tabla20[CODIGO],Tabla20[Otros Descuentos])</f>
        <v>25</v>
      </c>
      <c r="N1022" s="78">
        <f>_xlfn.XLOOKUP(Tabla15[[#This Row],[CODIGO]],Tabla20[CODIGO],Tabla20[sneto])</f>
        <v>56705.919999999998</v>
      </c>
      <c r="O1022" s="78" t="str">
        <f>_xlfn.XLOOKUP(Tabla15[[#This Row],[CODIGO]],Tabla20[CODIGO],Tabla20[PERIODO])</f>
        <v>08-2023</v>
      </c>
      <c r="P1022" s="41">
        <f>Tabla15[[#This Row],[sbruto]]-SUM(Tabla15[[#This Row],[ISR]:[AFP]])-Tabla15[[#This Row],[SNETO]]</f>
        <v>8269.0800000000017</v>
      </c>
      <c r="Q1022" s="41">
        <f>_xlfn.XLOOKUP(Tabla15[[#This Row],[CODIGO]],Tabla20[CODIGO],Tabla20[ADP])</f>
        <v>0</v>
      </c>
      <c r="R1022" s="61" t="str">
        <f>_xlfn.XLOOKUP(Tabla15[[#This Row],[cedula]],EMPXSEXO[NODOC],EMPXSEXO[GENERO])</f>
        <v>F</v>
      </c>
      <c r="S1022" s="61" t="e">
        <f>_xlfn.XLOOKUP(Tabla15[[#This Row],[nomdepto2]],Tabla21[LUGAR],Tabla21[CODLUGAR])</f>
        <v>#REF!</v>
      </c>
      <c r="T1022">
        <v>1044</v>
      </c>
    </row>
    <row r="1023" spans="1:20" hidden="1">
      <c r="A1023" s="61" t="s">
        <v>2462</v>
      </c>
      <c r="B1023" s="61" t="s">
        <v>2258</v>
      </c>
      <c r="C1023" s="61" t="s">
        <v>2493</v>
      </c>
      <c r="D1023" s="61" t="str">
        <f>Tabla15[[#This Row],[cedula]]&amp;Tabla15[[#This Row],[prog]]&amp;LEFT(Tabla15[[#This Row],[TIPO]],3)</f>
        <v>0020144258901TEM</v>
      </c>
      <c r="E1023" s="61" t="e">
        <f>_xlfn.XLOOKUP(Tabla15[[#This Row],[CODIGO]],#REF!,#REF!,_xlfn.XLOOKUP(Tabla15[[#This Row],[CODIGO]],Tabla20[CODIGO],Tabla20[nombre],"BUSCAR"))</f>
        <v>#REF!</v>
      </c>
      <c r="F1023" s="61" t="e">
        <f>_xlfn.XLOOKUP(Tabla15[[#This Row],[CODIGO]],#REF!,#REF!,_xlfn.XLOOKUP(Tabla15[[#This Row],[CODIGO]],Tabla20[CODIGO],Tabla20[cargo],"BUSCAR"))</f>
        <v>#REF!</v>
      </c>
      <c r="G1023" s="110" t="e">
        <f>_xlfn.XLOOKUP(Tabla15[[#This Row],[cedula]],#REF!,#REF!,"X")</f>
        <v>#REF!</v>
      </c>
      <c r="H1023" s="61" t="str">
        <f>_xlfn.XLOOKUP(Tabla15[[#This Row],[ctapresup]],TBLTIPO[cta],TBLTIPO[Tipo Empleado])</f>
        <v>TEMPORALES</v>
      </c>
      <c r="I1023" s="92">
        <f>_xlfn.XLOOKUP(Tabla15[[#This Row],[cedula]],TCARRERA[CEDULA],TCARRERA[CATEGORIA DEL SERVIDOR],0)</f>
        <v>0</v>
      </c>
      <c r="J10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3" s="61" t="e">
        <f>IF(ISTEXT(Tabla15[[#This Row],[CARRERA]]),Tabla15[[#This Row],[CARRERA]],Tabla15[[#This Row],[STATUS_01]])</f>
        <v>#REF!</v>
      </c>
      <c r="L1023" s="78">
        <f>_xlfn.XLOOKUP(Tabla15[[#This Row],[CODIGO]],Tabla20[CODIGO],Tabla20[sbruto])</f>
        <v>60000</v>
      </c>
      <c r="M1023" s="81">
        <f>_xlfn.XLOOKUP(Tabla15[[#This Row],[CODIGO]],Tabla20[CODIGO],Tabla20[Otros Descuentos])</f>
        <v>25</v>
      </c>
      <c r="N1023" s="78">
        <f>_xlfn.XLOOKUP(Tabla15[[#This Row],[CODIGO]],Tabla20[CODIGO],Tabla20[sneto])</f>
        <v>52942.32</v>
      </c>
      <c r="O1023" s="78" t="str">
        <f>_xlfn.XLOOKUP(Tabla15[[#This Row],[CODIGO]],Tabla20[CODIGO],Tabla20[PERIODO])</f>
        <v>08-2023</v>
      </c>
      <c r="P1023" s="41">
        <f>Tabla15[[#This Row],[sbruto]]-SUM(Tabla15[[#This Row],[ISR]:[AFP]])-Tabla15[[#This Row],[SNETO]]</f>
        <v>7032.68</v>
      </c>
      <c r="Q1023" s="41">
        <f>_xlfn.XLOOKUP(Tabla15[[#This Row],[CODIGO]],Tabla20[CODIGO],Tabla20[ADP])</f>
        <v>0</v>
      </c>
      <c r="R1023" s="61" t="str">
        <f>_xlfn.XLOOKUP(Tabla15[[#This Row],[cedula]],EMPXSEXO[NODOC],EMPXSEXO[GENERO])</f>
        <v>F</v>
      </c>
      <c r="S1023" s="61" t="e">
        <f>_xlfn.XLOOKUP(Tabla15[[#This Row],[nomdepto2]],Tabla21[LUGAR],Tabla21[CODLUGAR])</f>
        <v>#REF!</v>
      </c>
      <c r="T1023">
        <v>947</v>
      </c>
    </row>
    <row r="1024" spans="1:20">
      <c r="A1024" s="61" t="s">
        <v>2463</v>
      </c>
      <c r="B1024" s="61" t="s">
        <v>1253</v>
      </c>
      <c r="C1024" s="61" t="s">
        <v>2496</v>
      </c>
      <c r="D1024" s="61" t="str">
        <f>Tabla15[[#This Row],[cedula]]&amp;Tabla15[[#This Row],[prog]]&amp;LEFT(Tabla15[[#This Row],[TIPO]],3)</f>
        <v>0010959168511FIJ</v>
      </c>
      <c r="E1024" s="61" t="e">
        <f>_xlfn.XLOOKUP(Tabla15[[#This Row],[CODIGO]],#REF!,#REF!,_xlfn.XLOOKUP(Tabla15[[#This Row],[CODIGO]],Tabla20[CODIGO],Tabla20[nombre],"BUSCAR"))</f>
        <v>#REF!</v>
      </c>
      <c r="F1024" s="61" t="e">
        <f>_xlfn.XLOOKUP(Tabla15[[#This Row],[CODIGO]],#REF!,#REF!,_xlfn.XLOOKUP(Tabla15[[#This Row],[CODIGO]],Tabla20[CODIGO],Tabla20[cargo],"BUSCAR"))</f>
        <v>#REF!</v>
      </c>
      <c r="G1024" s="110" t="e">
        <f>_xlfn.XLOOKUP(Tabla15[[#This Row],[cedula]],#REF!,#REF!,"X")</f>
        <v>#REF!</v>
      </c>
      <c r="H1024" s="61" t="str">
        <f>_xlfn.XLOOKUP(Tabla15[[#This Row],[ctapresup]],TBLTIPO[cta],TBLTIPO[Tipo Empleado])</f>
        <v>FIJO</v>
      </c>
      <c r="I1024" s="92" t="str">
        <f>_xlfn.XLOOKUP(Tabla15[[#This Row],[cedula]],TCARRERA[CEDULA],TCARRERA[CATEGORIA DEL SERVIDOR],0)</f>
        <v>CARRERA ADMINISTRATIVA</v>
      </c>
      <c r="J10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4" s="61" t="str">
        <f>IF(ISTEXT(Tabla15[[#This Row],[CARRERA]]),Tabla15[[#This Row],[CARRERA]],Tabla15[[#This Row],[STATUS_01]])</f>
        <v>CARRERA ADMINISTRATIVA</v>
      </c>
      <c r="L1024" s="78">
        <f>_xlfn.XLOOKUP(Tabla15[[#This Row],[CODIGO]],Tabla20[CODIGO],Tabla20[sbruto])</f>
        <v>60000</v>
      </c>
      <c r="M1024" s="82">
        <f>_xlfn.XLOOKUP(Tabla15[[#This Row],[CODIGO]],Tabla20[CODIGO],Tabla20[Otros Descuentos])</f>
        <v>3948.45</v>
      </c>
      <c r="N1024" s="78">
        <f>_xlfn.XLOOKUP(Tabla15[[#This Row],[CODIGO]],Tabla20[CODIGO],Tabla20[sneto])</f>
        <v>49334.36</v>
      </c>
      <c r="O1024" s="78" t="str">
        <f>_xlfn.XLOOKUP(Tabla15[[#This Row],[CODIGO]],Tabla20[CODIGO],Tabla20[PERIODO])</f>
        <v>08-2023</v>
      </c>
      <c r="P1024" s="41">
        <f>Tabla15[[#This Row],[sbruto]]-SUM(Tabla15[[#This Row],[ISR]:[AFP]])-Tabla15[[#This Row],[SNETO]]</f>
        <v>6717.1900000000023</v>
      </c>
      <c r="Q1024" s="41">
        <f>_xlfn.XLOOKUP(Tabla15[[#This Row],[CODIGO]],Tabla20[CODIGO],Tabla20[ADP])</f>
        <v>0</v>
      </c>
      <c r="R1024" s="61" t="str">
        <f>_xlfn.XLOOKUP(Tabla15[[#This Row],[cedula]],EMPXSEXO[NODOC],EMPXSEXO[GENERO])</f>
        <v>F</v>
      </c>
      <c r="S1024" s="61" t="e">
        <f>_xlfn.XLOOKUP(Tabla15[[#This Row],[nomdepto2]],Tabla21[LUGAR],Tabla21[CODLUGAR])</f>
        <v>#REF!</v>
      </c>
      <c r="T1024">
        <v>519</v>
      </c>
    </row>
    <row r="1025" spans="1:20" hidden="1">
      <c r="A1025" s="61" t="s">
        <v>2462</v>
      </c>
      <c r="B1025" s="61" t="s">
        <v>2307</v>
      </c>
      <c r="C1025" s="61" t="s">
        <v>2493</v>
      </c>
      <c r="D1025" s="61" t="str">
        <f>Tabla15[[#This Row],[cedula]]&amp;Tabla15[[#This Row],[prog]]&amp;LEFT(Tabla15[[#This Row],[TIPO]],3)</f>
        <v>0010153506001TEM</v>
      </c>
      <c r="E1025" s="61" t="e">
        <f>_xlfn.XLOOKUP(Tabla15[[#This Row],[CODIGO]],#REF!,#REF!,_xlfn.XLOOKUP(Tabla15[[#This Row],[CODIGO]],Tabla20[CODIGO],Tabla20[nombre],"BUSCAR"))</f>
        <v>#REF!</v>
      </c>
      <c r="F1025" s="61" t="e">
        <f>_xlfn.XLOOKUP(Tabla15[[#This Row],[CODIGO]],#REF!,#REF!,_xlfn.XLOOKUP(Tabla15[[#This Row],[CODIGO]],Tabla20[CODIGO],Tabla20[cargo],"BUSCAR"))</f>
        <v>#REF!</v>
      </c>
      <c r="G1025" s="110" t="e">
        <f>_xlfn.XLOOKUP(Tabla15[[#This Row],[cedula]],#REF!,#REF!,"X")</f>
        <v>#REF!</v>
      </c>
      <c r="H1025" s="61" t="str">
        <f>_xlfn.XLOOKUP(Tabla15[[#This Row],[ctapresup]],TBLTIPO[cta],TBLTIPO[Tipo Empleado])</f>
        <v>TEMPORALES</v>
      </c>
      <c r="I1025" s="92">
        <f>_xlfn.XLOOKUP(Tabla15[[#This Row],[cedula]],TCARRERA[CEDULA],TCARRERA[CATEGORIA DEL SERVIDOR],0)</f>
        <v>0</v>
      </c>
      <c r="J10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5" s="61" t="e">
        <f>IF(ISTEXT(Tabla15[[#This Row],[CARRERA]]),Tabla15[[#This Row],[CARRERA]],Tabla15[[#This Row],[STATUS_01]])</f>
        <v>#REF!</v>
      </c>
      <c r="L1025" s="78">
        <f>_xlfn.XLOOKUP(Tabla15[[#This Row],[CODIGO]],Tabla20[CODIGO],Tabla20[sbruto])</f>
        <v>55000</v>
      </c>
      <c r="M1025" s="79">
        <f>_xlfn.XLOOKUP(Tabla15[[#This Row],[CODIGO]],Tabla20[CODIGO],Tabla20[Otros Descuentos])</f>
        <v>25</v>
      </c>
      <c r="N1025" s="78">
        <f>_xlfn.XLOOKUP(Tabla15[[#This Row],[CODIGO]],Tabla20[CODIGO],Tabla20[sneto])</f>
        <v>49164.82</v>
      </c>
      <c r="O1025" s="78" t="str">
        <f>_xlfn.XLOOKUP(Tabla15[[#This Row],[CODIGO]],Tabla20[CODIGO],Tabla20[PERIODO])</f>
        <v>08-2023</v>
      </c>
      <c r="P1025" s="41">
        <f>Tabla15[[#This Row],[sbruto]]-SUM(Tabla15[[#This Row],[ISR]:[AFP]])-Tabla15[[#This Row],[SNETO]]</f>
        <v>5810.18</v>
      </c>
      <c r="Q1025" s="41">
        <f>_xlfn.XLOOKUP(Tabla15[[#This Row],[CODIGO]],Tabla20[CODIGO],Tabla20[ADP])</f>
        <v>0</v>
      </c>
      <c r="R1025" s="61" t="str">
        <f>_xlfn.XLOOKUP(Tabla15[[#This Row],[cedula]],EMPXSEXO[NODOC],EMPXSEXO[GENERO])</f>
        <v>F</v>
      </c>
      <c r="S1025" s="61" t="e">
        <f>_xlfn.XLOOKUP(Tabla15[[#This Row],[nomdepto2]],Tabla21[LUGAR],Tabla21[CODLUGAR])</f>
        <v>#REF!</v>
      </c>
      <c r="T1025">
        <v>1054</v>
      </c>
    </row>
    <row r="1026" spans="1:20" hidden="1">
      <c r="A1026" s="61" t="s">
        <v>2462</v>
      </c>
      <c r="B1026" s="61" t="s">
        <v>2319</v>
      </c>
      <c r="C1026" s="61" t="s">
        <v>2493</v>
      </c>
      <c r="D1026" s="61" t="str">
        <f>Tabla15[[#This Row],[cedula]]&amp;Tabla15[[#This Row],[prog]]&amp;LEFT(Tabla15[[#This Row],[TIPO]],3)</f>
        <v>2260002385101TEM</v>
      </c>
      <c r="E1026" s="61" t="e">
        <f>_xlfn.XLOOKUP(Tabla15[[#This Row],[CODIGO]],#REF!,#REF!,_xlfn.XLOOKUP(Tabla15[[#This Row],[CODIGO]],Tabla20[CODIGO],Tabla20[nombre],"BUSCAR"))</f>
        <v>#REF!</v>
      </c>
      <c r="F1026" s="61" t="e">
        <f>_xlfn.XLOOKUP(Tabla15[[#This Row],[CODIGO]],#REF!,#REF!,_xlfn.XLOOKUP(Tabla15[[#This Row],[CODIGO]],Tabla20[CODIGO],Tabla20[cargo],"BUSCAR"))</f>
        <v>#REF!</v>
      </c>
      <c r="G1026" s="110" t="e">
        <f>_xlfn.XLOOKUP(Tabla15[[#This Row],[cedula]],#REF!,#REF!,"X")</f>
        <v>#REF!</v>
      </c>
      <c r="H1026" s="61" t="str">
        <f>_xlfn.XLOOKUP(Tabla15[[#This Row],[ctapresup]],TBLTIPO[cta],TBLTIPO[Tipo Empleado])</f>
        <v>TEMPORALES</v>
      </c>
      <c r="I1026" s="92">
        <f>_xlfn.XLOOKUP(Tabla15[[#This Row],[cedula]],TCARRERA[CEDULA],TCARRERA[CATEGORIA DEL SERVIDOR],0)</f>
        <v>0</v>
      </c>
      <c r="J10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6" s="61" t="e">
        <f>IF(ISTEXT(Tabla15[[#This Row],[CARRERA]]),Tabla15[[#This Row],[CARRERA]],Tabla15[[#This Row],[STATUS_01]])</f>
        <v>#REF!</v>
      </c>
      <c r="L1026" s="78">
        <f>_xlfn.XLOOKUP(Tabla15[[#This Row],[CODIGO]],Tabla20[CODIGO],Tabla20[sbruto])</f>
        <v>55000</v>
      </c>
      <c r="M1026" s="82">
        <f>_xlfn.XLOOKUP(Tabla15[[#This Row],[CODIGO]],Tabla20[CODIGO],Tabla20[Otros Descuentos])</f>
        <v>25</v>
      </c>
      <c r="N1026" s="78">
        <f>_xlfn.XLOOKUP(Tabla15[[#This Row],[CODIGO]],Tabla20[CODIGO],Tabla20[sneto])</f>
        <v>49164.82</v>
      </c>
      <c r="O1026" s="78" t="str">
        <f>_xlfn.XLOOKUP(Tabla15[[#This Row],[CODIGO]],Tabla20[CODIGO],Tabla20[PERIODO])</f>
        <v>08-2023</v>
      </c>
      <c r="P1026" s="41">
        <f>Tabla15[[#This Row],[sbruto]]-SUM(Tabla15[[#This Row],[ISR]:[AFP]])-Tabla15[[#This Row],[SNETO]]</f>
        <v>5810.18</v>
      </c>
      <c r="Q1026" s="41">
        <f>_xlfn.XLOOKUP(Tabla15[[#This Row],[CODIGO]],Tabla20[CODIGO],Tabla20[ADP])</f>
        <v>0</v>
      </c>
      <c r="R1026" s="61" t="str">
        <f>_xlfn.XLOOKUP(Tabla15[[#This Row],[cedula]],EMPXSEXO[NODOC],EMPXSEXO[GENERO])</f>
        <v>F</v>
      </c>
      <c r="S1026" s="61" t="e">
        <f>_xlfn.XLOOKUP(Tabla15[[#This Row],[nomdepto2]],Tabla21[LUGAR],Tabla21[CODLUGAR])</f>
        <v>#REF!</v>
      </c>
      <c r="T1026">
        <v>1083</v>
      </c>
    </row>
    <row r="1027" spans="1:20">
      <c r="A1027" s="61" t="s">
        <v>2463</v>
      </c>
      <c r="B1027" s="61" t="s">
        <v>1187</v>
      </c>
      <c r="C1027" s="61" t="s">
        <v>2496</v>
      </c>
      <c r="D1027" s="61" t="str">
        <f>Tabla15[[#This Row],[cedula]]&amp;Tabla15[[#This Row],[prog]]&amp;LEFT(Tabla15[[#This Row],[TIPO]],3)</f>
        <v>0011233642511FIJ</v>
      </c>
      <c r="E1027" s="61" t="e">
        <f>_xlfn.XLOOKUP(Tabla15[[#This Row],[CODIGO]],#REF!,#REF!,_xlfn.XLOOKUP(Tabla15[[#This Row],[CODIGO]],Tabla20[CODIGO],Tabla20[nombre],"BUSCAR"))</f>
        <v>#REF!</v>
      </c>
      <c r="F1027" s="61" t="e">
        <f>_xlfn.XLOOKUP(Tabla15[[#This Row],[CODIGO]],#REF!,#REF!,_xlfn.XLOOKUP(Tabla15[[#This Row],[CODIGO]],Tabla20[CODIGO],Tabla20[cargo],"BUSCAR"))</f>
        <v>#REF!</v>
      </c>
      <c r="G1027" s="110" t="e">
        <f>_xlfn.XLOOKUP(Tabla15[[#This Row],[cedula]],#REF!,#REF!,"X")</f>
        <v>#REF!</v>
      </c>
      <c r="H1027" s="61" t="str">
        <f>_xlfn.XLOOKUP(Tabla15[[#This Row],[ctapresup]],TBLTIPO[cta],TBLTIPO[Tipo Empleado])</f>
        <v>FIJO</v>
      </c>
      <c r="I1027" s="92" t="str">
        <f>_xlfn.XLOOKUP(Tabla15[[#This Row],[cedula]],TCARRERA[CEDULA],TCARRERA[CATEGORIA DEL SERVIDOR],0)</f>
        <v>CARRERA ADMINISTRATIVA</v>
      </c>
      <c r="J10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7" s="61" t="str">
        <f>IF(ISTEXT(Tabla15[[#This Row],[CARRERA]]),Tabla15[[#This Row],[CARRERA]],Tabla15[[#This Row],[STATUS_01]])</f>
        <v>CARRERA ADMINISTRATIVA</v>
      </c>
      <c r="L1027" s="78">
        <f>_xlfn.XLOOKUP(Tabla15[[#This Row],[CODIGO]],Tabla20[CODIGO],Tabla20[sbruto])</f>
        <v>50000</v>
      </c>
      <c r="M1027" s="78">
        <f>_xlfn.XLOOKUP(Tabla15[[#This Row],[CODIGO]],Tabla20[CODIGO],Tabla20[Otros Descuentos])</f>
        <v>21823.88</v>
      </c>
      <c r="N1027" s="78">
        <f>_xlfn.XLOOKUP(Tabla15[[#This Row],[CODIGO]],Tabla20[CODIGO],Tabla20[sneto])</f>
        <v>23603.74</v>
      </c>
      <c r="O1027" s="78" t="str">
        <f>_xlfn.XLOOKUP(Tabla15[[#This Row],[CODIGO]],Tabla20[CODIGO],Tabla20[PERIODO])</f>
        <v>08-2023</v>
      </c>
      <c r="P1027" s="41">
        <f>Tabla15[[#This Row],[sbruto]]-SUM(Tabla15[[#This Row],[ISR]:[AFP]])-Tabla15[[#This Row],[SNETO]]</f>
        <v>4572.3799999999974</v>
      </c>
      <c r="Q1027" s="41">
        <f>_xlfn.XLOOKUP(Tabla15[[#This Row],[CODIGO]],Tabla20[CODIGO],Tabla20[ADP])</f>
        <v>0</v>
      </c>
      <c r="R1027" s="61" t="str">
        <f>_xlfn.XLOOKUP(Tabla15[[#This Row],[cedula]],EMPXSEXO[NODOC],EMPXSEXO[GENERO])</f>
        <v>F</v>
      </c>
      <c r="S1027" s="61" t="e">
        <f>_xlfn.XLOOKUP(Tabla15[[#This Row],[nomdepto2]],Tabla21[LUGAR],Tabla21[CODLUGAR])</f>
        <v>#REF!</v>
      </c>
      <c r="T1027">
        <v>449</v>
      </c>
    </row>
    <row r="1028" spans="1:20">
      <c r="A1028" s="61" t="s">
        <v>2463</v>
      </c>
      <c r="B1028" s="61" t="s">
        <v>1096</v>
      </c>
      <c r="C1028" s="61" t="s">
        <v>2496</v>
      </c>
      <c r="D1028" s="61" t="str">
        <f>Tabla15[[#This Row],[cedula]]&amp;Tabla15[[#This Row],[prog]]&amp;LEFT(Tabla15[[#This Row],[TIPO]],3)</f>
        <v>0011417563111FIJ</v>
      </c>
      <c r="E1028" s="61" t="e">
        <f>_xlfn.XLOOKUP(Tabla15[[#This Row],[CODIGO]],#REF!,#REF!,_xlfn.XLOOKUP(Tabla15[[#This Row],[CODIGO]],Tabla20[CODIGO],Tabla20[nombre],"BUSCAR"))</f>
        <v>#REF!</v>
      </c>
      <c r="F1028" s="61" t="e">
        <f>_xlfn.XLOOKUP(Tabla15[[#This Row],[CODIGO]],#REF!,#REF!,_xlfn.XLOOKUP(Tabla15[[#This Row],[CODIGO]],Tabla20[CODIGO],Tabla20[cargo],"BUSCAR"))</f>
        <v>#REF!</v>
      </c>
      <c r="G1028" s="110" t="e">
        <f>_xlfn.XLOOKUP(Tabla15[[#This Row],[cedula]],#REF!,#REF!,"X")</f>
        <v>#REF!</v>
      </c>
      <c r="H1028" s="61" t="str">
        <f>_xlfn.XLOOKUP(Tabla15[[#This Row],[ctapresup]],TBLTIPO[cta],TBLTIPO[Tipo Empleado])</f>
        <v>FIJO</v>
      </c>
      <c r="I1028" s="92" t="str">
        <f>_xlfn.XLOOKUP(Tabla15[[#This Row],[cedula]],TCARRERA[CEDULA],TCARRERA[CATEGORIA DEL SERVIDOR],0)</f>
        <v>CARRERA ADMINISTRATIVA</v>
      </c>
      <c r="J10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8" s="61" t="str">
        <f>IF(ISTEXT(Tabla15[[#This Row],[CARRERA]]),Tabla15[[#This Row],[CARRERA]],Tabla15[[#This Row],[STATUS_01]])</f>
        <v>CARRERA ADMINISTRATIVA</v>
      </c>
      <c r="L1028" s="78">
        <f>_xlfn.XLOOKUP(Tabla15[[#This Row],[CODIGO]],Tabla20[CODIGO],Tabla20[sbruto])</f>
        <v>50000</v>
      </c>
      <c r="M1028" s="82">
        <f>_xlfn.XLOOKUP(Tabla15[[#This Row],[CODIGO]],Tabla20[CODIGO],Tabla20[Otros Descuentos])</f>
        <v>29381.81</v>
      </c>
      <c r="N1028" s="78">
        <f>_xlfn.XLOOKUP(Tabla15[[#This Row],[CODIGO]],Tabla20[CODIGO],Tabla20[sneto])</f>
        <v>15809.19</v>
      </c>
      <c r="O1028" s="78" t="str">
        <f>_xlfn.XLOOKUP(Tabla15[[#This Row],[CODIGO]],Tabla20[CODIGO],Tabla20[PERIODO])</f>
        <v>08-2023</v>
      </c>
      <c r="P1028" s="41">
        <f>Tabla15[[#This Row],[sbruto]]-SUM(Tabla15[[#This Row],[ISR]:[AFP]])-Tabla15[[#This Row],[SNETO]]</f>
        <v>4809</v>
      </c>
      <c r="Q1028" s="41">
        <f>_xlfn.XLOOKUP(Tabla15[[#This Row],[CODIGO]],Tabla20[CODIGO],Tabla20[ADP])</f>
        <v>0</v>
      </c>
      <c r="R1028" s="61" t="str">
        <f>_xlfn.XLOOKUP(Tabla15[[#This Row],[cedula]],EMPXSEXO[NODOC],EMPXSEXO[GENERO])</f>
        <v>M</v>
      </c>
      <c r="S1028" s="61" t="e">
        <f>_xlfn.XLOOKUP(Tabla15[[#This Row],[nomdepto2]],Tabla21[LUGAR],Tabla21[CODLUGAR])</f>
        <v>#REF!</v>
      </c>
      <c r="T1028">
        <v>459</v>
      </c>
    </row>
    <row r="1029" spans="1:20">
      <c r="A1029" s="61" t="s">
        <v>2463</v>
      </c>
      <c r="B1029" s="61" t="s">
        <v>1952</v>
      </c>
      <c r="C1029" s="61" t="s">
        <v>2496</v>
      </c>
      <c r="D1029" s="61" t="str">
        <f>Tabla15[[#This Row],[cedula]]&amp;Tabla15[[#This Row],[prog]]&amp;LEFT(Tabla15[[#This Row],[TIPO]],3)</f>
        <v>0010261337911FIJ</v>
      </c>
      <c r="E1029" s="61" t="e">
        <f>_xlfn.XLOOKUP(Tabla15[[#This Row],[CODIGO]],#REF!,#REF!,_xlfn.XLOOKUP(Tabla15[[#This Row],[CODIGO]],Tabla20[CODIGO],Tabla20[nombre],"BUSCAR"))</f>
        <v>#REF!</v>
      </c>
      <c r="F1029" s="61" t="e">
        <f>_xlfn.XLOOKUP(Tabla15[[#This Row],[CODIGO]],#REF!,#REF!,_xlfn.XLOOKUP(Tabla15[[#This Row],[CODIGO]],Tabla20[CODIGO],Tabla20[cargo],"BUSCAR"))</f>
        <v>#REF!</v>
      </c>
      <c r="G1029" s="110" t="e">
        <f>_xlfn.XLOOKUP(Tabla15[[#This Row],[cedula]],#REF!,#REF!,"X")</f>
        <v>#REF!</v>
      </c>
      <c r="H1029" s="61" t="str">
        <f>_xlfn.XLOOKUP(Tabla15[[#This Row],[ctapresup]],TBLTIPO[cta],TBLTIPO[Tipo Empleado])</f>
        <v>FIJO</v>
      </c>
      <c r="I1029" s="92">
        <f>_xlfn.XLOOKUP(Tabla15[[#This Row],[cedula]],TCARRERA[CEDULA],TCARRERA[CATEGORIA DEL SERVIDOR],0)</f>
        <v>0</v>
      </c>
      <c r="J10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29" s="61" t="e">
        <f>IF(ISTEXT(Tabla15[[#This Row],[CARRERA]]),Tabla15[[#This Row],[CARRERA]],Tabla15[[#This Row],[STATUS_01]])</f>
        <v>#REF!</v>
      </c>
      <c r="L1029" s="78">
        <f>_xlfn.XLOOKUP(Tabla15[[#This Row],[CODIGO]],Tabla20[CODIGO],Tabla20[sbruto])</f>
        <v>49116</v>
      </c>
      <c r="M1029" s="78">
        <f>_xlfn.XLOOKUP(Tabla15[[#This Row],[CODIGO]],Tabla20[CODIGO],Tabla20[Otros Descuentos])</f>
        <v>25</v>
      </c>
      <c r="N1029" s="78">
        <f>_xlfn.XLOOKUP(Tabla15[[#This Row],[CODIGO]],Tabla20[CODIGO],Tabla20[sneto])</f>
        <v>44459</v>
      </c>
      <c r="O1029" s="78" t="str">
        <f>_xlfn.XLOOKUP(Tabla15[[#This Row],[CODIGO]],Tabla20[CODIGO],Tabla20[PERIODO])</f>
        <v>08-2023</v>
      </c>
      <c r="P1029" s="41">
        <f>Tabla15[[#This Row],[sbruto]]-SUM(Tabla15[[#This Row],[ISR]:[AFP]])-Tabla15[[#This Row],[SNETO]]</f>
        <v>4632</v>
      </c>
      <c r="Q1029" s="41">
        <f>_xlfn.XLOOKUP(Tabla15[[#This Row],[CODIGO]],Tabla20[CODIGO],Tabla20[ADP])</f>
        <v>0</v>
      </c>
      <c r="R1029" s="61" t="str">
        <f>_xlfn.XLOOKUP(Tabla15[[#This Row],[cedula]],EMPXSEXO[NODOC],EMPXSEXO[GENERO])</f>
        <v>F</v>
      </c>
      <c r="S1029" s="61" t="e">
        <f>_xlfn.XLOOKUP(Tabla15[[#This Row],[nomdepto2]],Tabla21[LUGAR],Tabla21[CODLUGAR])</f>
        <v>#REF!</v>
      </c>
      <c r="T1029">
        <v>431</v>
      </c>
    </row>
    <row r="1030" spans="1:20" hidden="1">
      <c r="A1030" s="61" t="s">
        <v>2462</v>
      </c>
      <c r="B1030" s="61" t="s">
        <v>2848</v>
      </c>
      <c r="C1030" s="61" t="s">
        <v>2493</v>
      </c>
      <c r="D1030" s="61" t="str">
        <f>Tabla15[[#This Row],[cedula]]&amp;Tabla15[[#This Row],[prog]]&amp;LEFT(Tabla15[[#This Row],[TIPO]],3)</f>
        <v>0011494758301TEM</v>
      </c>
      <c r="E1030" s="61" t="e">
        <f>_xlfn.XLOOKUP(Tabla15[[#This Row],[CODIGO]],#REF!,#REF!,_xlfn.XLOOKUP(Tabla15[[#This Row],[CODIGO]],Tabla20[CODIGO],Tabla20[nombre],"BUSCAR"))</f>
        <v>#REF!</v>
      </c>
      <c r="F1030" s="61" t="e">
        <f>_xlfn.XLOOKUP(Tabla15[[#This Row],[CODIGO]],#REF!,#REF!,_xlfn.XLOOKUP(Tabla15[[#This Row],[CODIGO]],Tabla20[CODIGO],Tabla20[cargo],"BUSCAR"))</f>
        <v>#REF!</v>
      </c>
      <c r="G1030" s="110" t="e">
        <f>_xlfn.XLOOKUP(Tabla15[[#This Row],[cedula]],#REF!,#REF!,"X")</f>
        <v>#REF!</v>
      </c>
      <c r="H1030" s="61" t="str">
        <f>_xlfn.XLOOKUP(Tabla15[[#This Row],[ctapresup]],TBLTIPO[cta],TBLTIPO[Tipo Empleado])</f>
        <v>TEMPORALES</v>
      </c>
      <c r="I1030" s="92">
        <f>_xlfn.XLOOKUP(Tabla15[[#This Row],[cedula]],TCARRERA[CEDULA],TCARRERA[CATEGORIA DEL SERVIDOR],0)</f>
        <v>0</v>
      </c>
      <c r="J10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0" s="61" t="e">
        <f>IF(ISTEXT(Tabla15[[#This Row],[CARRERA]]),Tabla15[[#This Row],[CARRERA]],Tabla15[[#This Row],[STATUS_01]])</f>
        <v>#REF!</v>
      </c>
      <c r="L1030" s="78">
        <f>_xlfn.XLOOKUP(Tabla15[[#This Row],[CODIGO]],Tabla20[CODIGO],Tabla20[sbruto])</f>
        <v>45000</v>
      </c>
      <c r="M1030" s="82">
        <f>_xlfn.XLOOKUP(Tabla15[[#This Row],[CODIGO]],Tabla20[CODIGO],Tabla20[Otros Descuentos])</f>
        <v>25</v>
      </c>
      <c r="N1030" s="78">
        <f>_xlfn.XLOOKUP(Tabla15[[#This Row],[CODIGO]],Tabla20[CODIGO],Tabla20[sneto])</f>
        <v>41167.17</v>
      </c>
      <c r="O1030" s="78" t="str">
        <f>_xlfn.XLOOKUP(Tabla15[[#This Row],[CODIGO]],Tabla20[CODIGO],Tabla20[PERIODO])</f>
        <v>08-2023</v>
      </c>
      <c r="P1030" s="41">
        <f>Tabla15[[#This Row],[sbruto]]-SUM(Tabla15[[#This Row],[ISR]:[AFP]])-Tabla15[[#This Row],[SNETO]]</f>
        <v>3807.8300000000017</v>
      </c>
      <c r="Q1030" s="41">
        <f>_xlfn.XLOOKUP(Tabla15[[#This Row],[CODIGO]],Tabla20[CODIGO],Tabla20[ADP])</f>
        <v>0</v>
      </c>
      <c r="R1030" s="61" t="str">
        <f>_xlfn.XLOOKUP(Tabla15[[#This Row],[cedula]],EMPXSEXO[NODOC],EMPXSEXO[GENERO])</f>
        <v>F</v>
      </c>
      <c r="S1030" s="61" t="e">
        <f>_xlfn.XLOOKUP(Tabla15[[#This Row],[nomdepto2]],Tabla21[LUGAR],Tabla21[CODLUGAR])</f>
        <v>#REF!</v>
      </c>
      <c r="T1030">
        <v>958</v>
      </c>
    </row>
    <row r="1031" spans="1:20" hidden="1">
      <c r="A1031" s="61" t="s">
        <v>2462</v>
      </c>
      <c r="B1031" s="61" t="s">
        <v>2308</v>
      </c>
      <c r="C1031" s="61" t="s">
        <v>2493</v>
      </c>
      <c r="D1031" s="61" t="str">
        <f>Tabla15[[#This Row],[cedula]]&amp;Tabla15[[#This Row],[prog]]&amp;LEFT(Tabla15[[#This Row],[TIPO]],3)</f>
        <v>4022092804401TEM</v>
      </c>
      <c r="E1031" s="61" t="e">
        <f>_xlfn.XLOOKUP(Tabla15[[#This Row],[CODIGO]],#REF!,#REF!,_xlfn.XLOOKUP(Tabla15[[#This Row],[CODIGO]],Tabla20[CODIGO],Tabla20[nombre],"BUSCAR"))</f>
        <v>#REF!</v>
      </c>
      <c r="F1031" s="61" t="e">
        <f>_xlfn.XLOOKUP(Tabla15[[#This Row],[CODIGO]],#REF!,#REF!,_xlfn.XLOOKUP(Tabla15[[#This Row],[CODIGO]],Tabla20[CODIGO],Tabla20[cargo],"BUSCAR"))</f>
        <v>#REF!</v>
      </c>
      <c r="G1031" s="110" t="e">
        <f>_xlfn.XLOOKUP(Tabla15[[#This Row],[cedula]],#REF!,#REF!,"X")</f>
        <v>#REF!</v>
      </c>
      <c r="H1031" s="61" t="str">
        <f>_xlfn.XLOOKUP(Tabla15[[#This Row],[ctapresup]],TBLTIPO[cta],TBLTIPO[Tipo Empleado])</f>
        <v>TEMPORALES</v>
      </c>
      <c r="I1031" s="92">
        <f>_xlfn.XLOOKUP(Tabla15[[#This Row],[cedula]],TCARRERA[CEDULA],TCARRERA[CATEGORIA DEL SERVIDOR],0)</f>
        <v>0</v>
      </c>
      <c r="J10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1" s="61" t="e">
        <f>IF(ISTEXT(Tabla15[[#This Row],[CARRERA]]),Tabla15[[#This Row],[CARRERA]],Tabla15[[#This Row],[STATUS_01]])</f>
        <v>#REF!</v>
      </c>
      <c r="L1031" s="78">
        <f>_xlfn.XLOOKUP(Tabla15[[#This Row],[CODIGO]],Tabla20[CODIGO],Tabla20[sbruto])</f>
        <v>45000</v>
      </c>
      <c r="M1031" s="82">
        <f>_xlfn.XLOOKUP(Tabla15[[#This Row],[CODIGO]],Tabla20[CODIGO],Tabla20[Otros Descuentos])</f>
        <v>25</v>
      </c>
      <c r="N1031" s="78">
        <f>_xlfn.XLOOKUP(Tabla15[[#This Row],[CODIGO]],Tabla20[CODIGO],Tabla20[sneto])</f>
        <v>41167.17</v>
      </c>
      <c r="O1031" s="78" t="str">
        <f>_xlfn.XLOOKUP(Tabla15[[#This Row],[CODIGO]],Tabla20[CODIGO],Tabla20[PERIODO])</f>
        <v>08-2023</v>
      </c>
      <c r="P1031" s="41">
        <f>Tabla15[[#This Row],[sbruto]]-SUM(Tabla15[[#This Row],[ISR]:[AFP]])-Tabla15[[#This Row],[SNETO]]</f>
        <v>3807.8300000000017</v>
      </c>
      <c r="Q1031" s="41">
        <f>_xlfn.XLOOKUP(Tabla15[[#This Row],[CODIGO]],Tabla20[CODIGO],Tabla20[ADP])</f>
        <v>0</v>
      </c>
      <c r="R1031" s="61" t="str">
        <f>_xlfn.XLOOKUP(Tabla15[[#This Row],[cedula]],EMPXSEXO[NODOC],EMPXSEXO[GENERO])</f>
        <v>M</v>
      </c>
      <c r="S1031" s="61" t="e">
        <f>_xlfn.XLOOKUP(Tabla15[[#This Row],[nomdepto2]],Tabla21[LUGAR],Tabla21[CODLUGAR])</f>
        <v>#REF!</v>
      </c>
      <c r="T1031">
        <v>1056</v>
      </c>
    </row>
    <row r="1032" spans="1:20" hidden="1">
      <c r="A1032" s="61" t="s">
        <v>2462</v>
      </c>
      <c r="B1032" s="61" t="s">
        <v>2752</v>
      </c>
      <c r="C1032" s="61" t="s">
        <v>2493</v>
      </c>
      <c r="D1032" s="61" t="str">
        <f>Tabla15[[#This Row],[cedula]]&amp;Tabla15[[#This Row],[prog]]&amp;LEFT(Tabla15[[#This Row],[TIPO]],3)</f>
        <v>4022577026801TEM</v>
      </c>
      <c r="E1032" s="61" t="e">
        <f>_xlfn.XLOOKUP(Tabla15[[#This Row],[CODIGO]],#REF!,#REF!,_xlfn.XLOOKUP(Tabla15[[#This Row],[CODIGO]],Tabla20[CODIGO],Tabla20[nombre],"BUSCAR"))</f>
        <v>#REF!</v>
      </c>
      <c r="F1032" s="61" t="e">
        <f>_xlfn.XLOOKUP(Tabla15[[#This Row],[CODIGO]],#REF!,#REF!,_xlfn.XLOOKUP(Tabla15[[#This Row],[CODIGO]],Tabla20[CODIGO],Tabla20[cargo],"BUSCAR"))</f>
        <v>#REF!</v>
      </c>
      <c r="G1032" s="110" t="e">
        <f>_xlfn.XLOOKUP(Tabla15[[#This Row],[cedula]],#REF!,#REF!,"X")</f>
        <v>#REF!</v>
      </c>
      <c r="H1032" s="61" t="str">
        <f>_xlfn.XLOOKUP(Tabla15[[#This Row],[ctapresup]],TBLTIPO[cta],TBLTIPO[Tipo Empleado])</f>
        <v>TEMPORALES</v>
      </c>
      <c r="I1032" s="92">
        <f>_xlfn.XLOOKUP(Tabla15[[#This Row],[cedula]],TCARRERA[CEDULA],TCARRERA[CATEGORIA DEL SERVIDOR],0)</f>
        <v>0</v>
      </c>
      <c r="J10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2" s="61" t="e">
        <f>IF(ISTEXT(Tabla15[[#This Row],[CARRERA]]),Tabla15[[#This Row],[CARRERA]],Tabla15[[#This Row],[STATUS_01]])</f>
        <v>#REF!</v>
      </c>
      <c r="L1032" s="78">
        <f>_xlfn.XLOOKUP(Tabla15[[#This Row],[CODIGO]],Tabla20[CODIGO],Tabla20[sbruto])</f>
        <v>42000</v>
      </c>
      <c r="M1032" s="82">
        <f>_xlfn.XLOOKUP(Tabla15[[#This Row],[CODIGO]],Tabla20[CODIGO],Tabla20[Otros Descuentos])</f>
        <v>25</v>
      </c>
      <c r="N1032" s="78">
        <f>_xlfn.XLOOKUP(Tabla15[[#This Row],[CODIGO]],Tabla20[CODIGO],Tabla20[sneto])</f>
        <v>38767.879999999997</v>
      </c>
      <c r="O1032" s="78" t="str">
        <f>_xlfn.XLOOKUP(Tabla15[[#This Row],[CODIGO]],Tabla20[CODIGO],Tabla20[PERIODO])</f>
        <v>08-2023</v>
      </c>
      <c r="P1032" s="41">
        <f>Tabla15[[#This Row],[sbruto]]-SUM(Tabla15[[#This Row],[ISR]:[AFP]])-Tabla15[[#This Row],[SNETO]]</f>
        <v>3207.1200000000026</v>
      </c>
      <c r="Q1032" s="41">
        <f>_xlfn.XLOOKUP(Tabla15[[#This Row],[CODIGO]],Tabla20[CODIGO],Tabla20[ADP])</f>
        <v>0</v>
      </c>
      <c r="R1032" s="61" t="str">
        <f>_xlfn.XLOOKUP(Tabla15[[#This Row],[cedula]],EMPXSEXO[NODOC],EMPXSEXO[GENERO])</f>
        <v>F</v>
      </c>
      <c r="S1032" s="61" t="e">
        <f>_xlfn.XLOOKUP(Tabla15[[#This Row],[nomdepto2]],Tabla21[LUGAR],Tabla21[CODLUGAR])</f>
        <v>#REF!</v>
      </c>
      <c r="T1032">
        <v>851</v>
      </c>
    </row>
    <row r="1033" spans="1:20" hidden="1">
      <c r="A1033" s="61" t="s">
        <v>2462</v>
      </c>
      <c r="B1033" s="61" t="s">
        <v>2778</v>
      </c>
      <c r="C1033" s="61" t="s">
        <v>2493</v>
      </c>
      <c r="D1033" s="61" t="str">
        <f>Tabla15[[#This Row],[cedula]]&amp;Tabla15[[#This Row],[prog]]&amp;LEFT(Tabla15[[#This Row],[TIPO]],3)</f>
        <v>4022351984001TEM</v>
      </c>
      <c r="E1033" s="61" t="e">
        <f>_xlfn.XLOOKUP(Tabla15[[#This Row],[CODIGO]],#REF!,#REF!,_xlfn.XLOOKUP(Tabla15[[#This Row],[CODIGO]],Tabla20[CODIGO],Tabla20[nombre],"BUSCAR"))</f>
        <v>#REF!</v>
      </c>
      <c r="F1033" s="61" t="e">
        <f>_xlfn.XLOOKUP(Tabla15[[#This Row],[CODIGO]],#REF!,#REF!,_xlfn.XLOOKUP(Tabla15[[#This Row],[CODIGO]],Tabla20[CODIGO],Tabla20[cargo],"BUSCAR"))</f>
        <v>#REF!</v>
      </c>
      <c r="G1033" s="110" t="e">
        <f>_xlfn.XLOOKUP(Tabla15[[#This Row],[cedula]],#REF!,#REF!,"X")</f>
        <v>#REF!</v>
      </c>
      <c r="H1033" s="61" t="str">
        <f>_xlfn.XLOOKUP(Tabla15[[#This Row],[ctapresup]],TBLTIPO[cta],TBLTIPO[Tipo Empleado])</f>
        <v>TEMPORALES</v>
      </c>
      <c r="I1033" s="92">
        <f>_xlfn.XLOOKUP(Tabla15[[#This Row],[cedula]],TCARRERA[CEDULA],TCARRERA[CATEGORIA DEL SERVIDOR],0)</f>
        <v>0</v>
      </c>
      <c r="J10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3" s="61" t="e">
        <f>IF(ISTEXT(Tabla15[[#This Row],[CARRERA]]),Tabla15[[#This Row],[CARRERA]],Tabla15[[#This Row],[STATUS_01]])</f>
        <v>#REF!</v>
      </c>
      <c r="L1033" s="78">
        <f>_xlfn.XLOOKUP(Tabla15[[#This Row],[CODIGO]],Tabla20[CODIGO],Tabla20[sbruto])</f>
        <v>42000</v>
      </c>
      <c r="M1033" s="82">
        <f>_xlfn.XLOOKUP(Tabla15[[#This Row],[CODIGO]],Tabla20[CODIGO],Tabla20[Otros Descuentos])</f>
        <v>25</v>
      </c>
      <c r="N1033" s="78">
        <f>_xlfn.XLOOKUP(Tabla15[[#This Row],[CODIGO]],Tabla20[CODIGO],Tabla20[sneto])</f>
        <v>38767.879999999997</v>
      </c>
      <c r="O1033" s="78" t="str">
        <f>_xlfn.XLOOKUP(Tabla15[[#This Row],[CODIGO]],Tabla20[CODIGO],Tabla20[PERIODO])</f>
        <v>08-2023</v>
      </c>
      <c r="P1033" s="41">
        <f>Tabla15[[#This Row],[sbruto]]-SUM(Tabla15[[#This Row],[ISR]:[AFP]])-Tabla15[[#This Row],[SNETO]]</f>
        <v>3207.1200000000026</v>
      </c>
      <c r="Q1033" s="41">
        <f>_xlfn.XLOOKUP(Tabla15[[#This Row],[CODIGO]],Tabla20[CODIGO],Tabla20[ADP])</f>
        <v>0</v>
      </c>
      <c r="R1033" s="61" t="str">
        <f>_xlfn.XLOOKUP(Tabla15[[#This Row],[cedula]],EMPXSEXO[NODOC],EMPXSEXO[GENERO])</f>
        <v>M</v>
      </c>
      <c r="S1033" s="61" t="e">
        <f>_xlfn.XLOOKUP(Tabla15[[#This Row],[nomdepto2]],Tabla21[LUGAR],Tabla21[CODLUGAR])</f>
        <v>#REF!</v>
      </c>
      <c r="T1033">
        <v>884</v>
      </c>
    </row>
    <row r="1034" spans="1:20" hidden="1">
      <c r="A1034" s="61" t="s">
        <v>2462</v>
      </c>
      <c r="B1034" s="61" t="s">
        <v>3684</v>
      </c>
      <c r="C1034" s="61" t="s">
        <v>2493</v>
      </c>
      <c r="D1034" s="61" t="str">
        <f>Tabla15[[#This Row],[cedula]]&amp;Tabla15[[#This Row],[prog]]&amp;LEFT(Tabla15[[#This Row],[TIPO]],3)</f>
        <v>4022289703101TEM</v>
      </c>
      <c r="E1034" s="61" t="e">
        <f>_xlfn.XLOOKUP(Tabla15[[#This Row],[CODIGO]],#REF!,#REF!,_xlfn.XLOOKUP(Tabla15[[#This Row],[CODIGO]],Tabla20[CODIGO],Tabla20[nombre],"BUSCAR"))</f>
        <v>#REF!</v>
      </c>
      <c r="F1034" s="61" t="e">
        <f>_xlfn.XLOOKUP(Tabla15[[#This Row],[CODIGO]],#REF!,#REF!,_xlfn.XLOOKUP(Tabla15[[#This Row],[CODIGO]],Tabla20[CODIGO],Tabla20[cargo],"BUSCAR"))</f>
        <v>#REF!</v>
      </c>
      <c r="G1034" s="110" t="e">
        <f>_xlfn.XLOOKUP(Tabla15[[#This Row],[cedula]],#REF!,#REF!,"X")</f>
        <v>#REF!</v>
      </c>
      <c r="H1034" s="61" t="str">
        <f>_xlfn.XLOOKUP(Tabla15[[#This Row],[ctapresup]],TBLTIPO[cta],TBLTIPO[Tipo Empleado])</f>
        <v>TEMPORALES</v>
      </c>
      <c r="I1034" s="92">
        <f>_xlfn.XLOOKUP(Tabla15[[#This Row],[cedula]],TCARRERA[CEDULA],TCARRERA[CATEGORIA DEL SERVIDOR],0)</f>
        <v>0</v>
      </c>
      <c r="J10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4" s="61" t="e">
        <f>IF(ISTEXT(Tabla15[[#This Row],[CARRERA]]),Tabla15[[#This Row],[CARRERA]],Tabla15[[#This Row],[STATUS_01]])</f>
        <v>#REF!</v>
      </c>
      <c r="L1034" s="78">
        <f>_xlfn.XLOOKUP(Tabla15[[#This Row],[CODIGO]],Tabla20[CODIGO],Tabla20[sbruto])</f>
        <v>42000</v>
      </c>
      <c r="M1034" s="82">
        <f>_xlfn.XLOOKUP(Tabla15[[#This Row],[CODIGO]],Tabla20[CODIGO],Tabla20[Otros Descuentos])</f>
        <v>25</v>
      </c>
      <c r="N1034" s="78">
        <f>_xlfn.XLOOKUP(Tabla15[[#This Row],[CODIGO]],Tabla20[CODIGO],Tabla20[sneto])</f>
        <v>38767.879999999997</v>
      </c>
      <c r="O1034" s="78" t="str">
        <f>_xlfn.XLOOKUP(Tabla15[[#This Row],[CODIGO]],Tabla20[CODIGO],Tabla20[PERIODO])</f>
        <v>08-2023</v>
      </c>
      <c r="P1034" s="41">
        <f>Tabla15[[#This Row],[sbruto]]-SUM(Tabla15[[#This Row],[ISR]:[AFP]])-Tabla15[[#This Row],[SNETO]]</f>
        <v>3207.1200000000026</v>
      </c>
      <c r="Q1034" s="41">
        <f>_xlfn.XLOOKUP(Tabla15[[#This Row],[CODIGO]],Tabla20[CODIGO],Tabla20[ADP])</f>
        <v>0</v>
      </c>
      <c r="R1034" s="61" t="str">
        <f>_xlfn.XLOOKUP(Tabla15[[#This Row],[cedula]],EMPXSEXO[NODOC],EMPXSEXO[GENERO])</f>
        <v>F</v>
      </c>
      <c r="S1034" s="61" t="e">
        <f>_xlfn.XLOOKUP(Tabla15[[#This Row],[nomdepto2]],Tabla21[LUGAR],Tabla21[CODLUGAR])</f>
        <v>#REF!</v>
      </c>
      <c r="T1034">
        <v>989</v>
      </c>
    </row>
    <row r="1035" spans="1:20" hidden="1">
      <c r="A1035" s="61" t="s">
        <v>2462</v>
      </c>
      <c r="B1035" s="61" t="s">
        <v>2939</v>
      </c>
      <c r="C1035" s="61" t="s">
        <v>2493</v>
      </c>
      <c r="D1035" s="61" t="str">
        <f>Tabla15[[#This Row],[cedula]]&amp;Tabla15[[#This Row],[prog]]&amp;LEFT(Tabla15[[#This Row],[TIPO]],3)</f>
        <v>4022202892601TEM</v>
      </c>
      <c r="E1035" s="61" t="e">
        <f>_xlfn.XLOOKUP(Tabla15[[#This Row],[CODIGO]],#REF!,#REF!,_xlfn.XLOOKUP(Tabla15[[#This Row],[CODIGO]],Tabla20[CODIGO],Tabla20[nombre],"BUSCAR"))</f>
        <v>#REF!</v>
      </c>
      <c r="F1035" s="61" t="e">
        <f>_xlfn.XLOOKUP(Tabla15[[#This Row],[CODIGO]],#REF!,#REF!,_xlfn.XLOOKUP(Tabla15[[#This Row],[CODIGO]],Tabla20[CODIGO],Tabla20[cargo],"BUSCAR"))</f>
        <v>#REF!</v>
      </c>
      <c r="G1035" s="110" t="e">
        <f>_xlfn.XLOOKUP(Tabla15[[#This Row],[cedula]],#REF!,#REF!,"X")</f>
        <v>#REF!</v>
      </c>
      <c r="H1035" s="61" t="str">
        <f>_xlfn.XLOOKUP(Tabla15[[#This Row],[ctapresup]],TBLTIPO[cta],TBLTIPO[Tipo Empleado])</f>
        <v>TEMPORALES</v>
      </c>
      <c r="I1035" s="92">
        <f>_xlfn.XLOOKUP(Tabla15[[#This Row],[cedula]],TCARRERA[CEDULA],TCARRERA[CATEGORIA DEL SERVIDOR],0)</f>
        <v>0</v>
      </c>
      <c r="J10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5" s="61" t="e">
        <f>IF(ISTEXT(Tabla15[[#This Row],[CARRERA]]),Tabla15[[#This Row],[CARRERA]],Tabla15[[#This Row],[STATUS_01]])</f>
        <v>#REF!</v>
      </c>
      <c r="L1035" s="78" t="e">
        <f>_xlfn.XLOOKUP(Tabla15[[#This Row],[CODIGO]],Tabla20[CODIGO],Tabla20[sbruto])</f>
        <v>#N/A</v>
      </c>
      <c r="M1035" s="82" t="e">
        <f>_xlfn.XLOOKUP(Tabla15[[#This Row],[CODIGO]],Tabla20[CODIGO],Tabla20[Otros Descuentos])</f>
        <v>#N/A</v>
      </c>
      <c r="N1035" s="78" t="e">
        <f>_xlfn.XLOOKUP(Tabla15[[#This Row],[CODIGO]],Tabla20[CODIGO],Tabla20[sneto])</f>
        <v>#N/A</v>
      </c>
      <c r="O1035" s="78" t="e">
        <f>_xlfn.XLOOKUP(Tabla15[[#This Row],[CODIGO]],Tabla20[CODIGO],Tabla20[PERIODO])</f>
        <v>#N/A</v>
      </c>
      <c r="P1035" s="41" t="e">
        <f>Tabla15[[#This Row],[sbruto]]-SUM(Tabla15[[#This Row],[ISR]:[AFP]])-Tabla15[[#This Row],[SNETO]]</f>
        <v>#N/A</v>
      </c>
      <c r="Q1035" s="41" t="e">
        <f>_xlfn.XLOOKUP(Tabla15[[#This Row],[CODIGO]],Tabla20[CODIGO],Tabla20[ADP])</f>
        <v>#N/A</v>
      </c>
      <c r="R1035" s="61" t="str">
        <f>_xlfn.XLOOKUP(Tabla15[[#This Row],[cedula]],EMPXSEXO[NODOC],EMPXSEXO[GENERO])</f>
        <v>M</v>
      </c>
      <c r="S1035" s="61" t="e">
        <f>_xlfn.XLOOKUP(Tabla15[[#This Row],[nomdepto2]],Tabla21[LUGAR],Tabla21[CODLUGAR])</f>
        <v>#REF!</v>
      </c>
      <c r="T1035">
        <v>1059</v>
      </c>
    </row>
    <row r="1036" spans="1:20">
      <c r="A1036" s="61" t="s">
        <v>2463</v>
      </c>
      <c r="B1036" s="61" t="s">
        <v>1201</v>
      </c>
      <c r="C1036" s="61" t="s">
        <v>2496</v>
      </c>
      <c r="D1036" s="61" t="str">
        <f>Tabla15[[#This Row],[cedula]]&amp;Tabla15[[#This Row],[prog]]&amp;LEFT(Tabla15[[#This Row],[TIPO]],3)</f>
        <v>0010013223211FIJ</v>
      </c>
      <c r="E1036" s="61" t="e">
        <f>_xlfn.XLOOKUP(Tabla15[[#This Row],[CODIGO]],#REF!,#REF!,_xlfn.XLOOKUP(Tabla15[[#This Row],[CODIGO]],Tabla20[CODIGO],Tabla20[nombre],"BUSCAR"))</f>
        <v>#REF!</v>
      </c>
      <c r="F1036" s="61" t="e">
        <f>_xlfn.XLOOKUP(Tabla15[[#This Row],[CODIGO]],#REF!,#REF!,_xlfn.XLOOKUP(Tabla15[[#This Row],[CODIGO]],Tabla20[CODIGO],Tabla20[cargo],"BUSCAR"))</f>
        <v>#REF!</v>
      </c>
      <c r="G1036" s="110" t="e">
        <f>_xlfn.XLOOKUP(Tabla15[[#This Row],[cedula]],#REF!,#REF!,"X")</f>
        <v>#REF!</v>
      </c>
      <c r="H1036" s="61" t="str">
        <f>_xlfn.XLOOKUP(Tabla15[[#This Row],[ctapresup]],TBLTIPO[cta],TBLTIPO[Tipo Empleado])</f>
        <v>FIJO</v>
      </c>
      <c r="I1036" s="92" t="str">
        <f>_xlfn.XLOOKUP(Tabla15[[#This Row],[cedula]],TCARRERA[CEDULA],TCARRERA[CATEGORIA DEL SERVIDOR],0)</f>
        <v>CARRERA ADMINISTRATIVA</v>
      </c>
      <c r="J10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6" s="61" t="str">
        <f>IF(ISTEXT(Tabla15[[#This Row],[CARRERA]]),Tabla15[[#This Row],[CARRERA]],Tabla15[[#This Row],[STATUS_01]])</f>
        <v>CARRERA ADMINISTRATIVA</v>
      </c>
      <c r="L1036" s="78">
        <f>_xlfn.XLOOKUP(Tabla15[[#This Row],[CODIGO]],Tabla20[CODIGO],Tabla20[sbruto])</f>
        <v>36000</v>
      </c>
      <c r="M1036" s="81">
        <f>_xlfn.XLOOKUP(Tabla15[[#This Row],[CODIGO]],Tabla20[CODIGO],Tabla20[Otros Descuentos])</f>
        <v>10181.5</v>
      </c>
      <c r="N1036" s="78">
        <f>_xlfn.XLOOKUP(Tabla15[[#This Row],[CODIGO]],Tabla20[CODIGO],Tabla20[sneto])</f>
        <v>23690.9</v>
      </c>
      <c r="O1036" s="78" t="str">
        <f>_xlfn.XLOOKUP(Tabla15[[#This Row],[CODIGO]],Tabla20[CODIGO],Tabla20[PERIODO])</f>
        <v>08-2023</v>
      </c>
      <c r="P1036" s="41">
        <f>Tabla15[[#This Row],[sbruto]]-SUM(Tabla15[[#This Row],[ISR]:[AFP]])-Tabla15[[#This Row],[SNETO]]</f>
        <v>2127.5999999999985</v>
      </c>
      <c r="Q1036" s="41">
        <f>_xlfn.XLOOKUP(Tabla15[[#This Row],[CODIGO]],Tabla20[CODIGO],Tabla20[ADP])</f>
        <v>0</v>
      </c>
      <c r="R1036" s="61" t="str">
        <f>_xlfn.XLOOKUP(Tabla15[[#This Row],[cedula]],EMPXSEXO[NODOC],EMPXSEXO[GENERO])</f>
        <v>M</v>
      </c>
      <c r="S1036" s="61" t="e">
        <f>_xlfn.XLOOKUP(Tabla15[[#This Row],[nomdepto2]],Tabla21[LUGAR],Tabla21[CODLUGAR])</f>
        <v>#REF!</v>
      </c>
      <c r="T1036">
        <v>473</v>
      </c>
    </row>
    <row r="1037" spans="1:20">
      <c r="A1037" s="61" t="s">
        <v>2463</v>
      </c>
      <c r="B1037" s="61" t="s">
        <v>1175</v>
      </c>
      <c r="C1037" s="61" t="s">
        <v>2496</v>
      </c>
      <c r="D1037" s="61" t="str">
        <f>Tabla15[[#This Row],[cedula]]&amp;Tabla15[[#This Row],[prog]]&amp;LEFT(Tabla15[[#This Row],[TIPO]],3)</f>
        <v>0010986297911FIJ</v>
      </c>
      <c r="E1037" s="61" t="e">
        <f>_xlfn.XLOOKUP(Tabla15[[#This Row],[CODIGO]],#REF!,#REF!,_xlfn.XLOOKUP(Tabla15[[#This Row],[CODIGO]],Tabla20[CODIGO],Tabla20[nombre],"BUSCAR"))</f>
        <v>#REF!</v>
      </c>
      <c r="F1037" s="61" t="e">
        <f>_xlfn.XLOOKUP(Tabla15[[#This Row],[CODIGO]],#REF!,#REF!,_xlfn.XLOOKUP(Tabla15[[#This Row],[CODIGO]],Tabla20[CODIGO],Tabla20[cargo],"BUSCAR"))</f>
        <v>#REF!</v>
      </c>
      <c r="G1037" s="110" t="e">
        <f>_xlfn.XLOOKUP(Tabla15[[#This Row],[cedula]],#REF!,#REF!,"X")</f>
        <v>#REF!</v>
      </c>
      <c r="H1037" s="61" t="str">
        <f>_xlfn.XLOOKUP(Tabla15[[#This Row],[ctapresup]],TBLTIPO[cta],TBLTIPO[Tipo Empleado])</f>
        <v>FIJO</v>
      </c>
      <c r="I1037" s="92" t="str">
        <f>_xlfn.XLOOKUP(Tabla15[[#This Row],[cedula]],TCARRERA[CEDULA],TCARRERA[CATEGORIA DEL SERVIDOR],0)</f>
        <v>CARRERA ADMINISTRATIVA</v>
      </c>
      <c r="J10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7" s="61" t="str">
        <f>IF(ISTEXT(Tabla15[[#This Row],[CARRERA]]),Tabla15[[#This Row],[CARRERA]],Tabla15[[#This Row],[STATUS_01]])</f>
        <v>CARRERA ADMINISTRATIVA</v>
      </c>
      <c r="L1037" s="78">
        <f>_xlfn.XLOOKUP(Tabla15[[#This Row],[CODIGO]],Tabla20[CODIGO],Tabla20[sbruto])</f>
        <v>35000</v>
      </c>
      <c r="M1037" s="82">
        <f>_xlfn.XLOOKUP(Tabla15[[#This Row],[CODIGO]],Tabla20[CODIGO],Tabla20[Otros Descuentos])</f>
        <v>20794</v>
      </c>
      <c r="N1037" s="78">
        <f>_xlfn.XLOOKUP(Tabla15[[#This Row],[CODIGO]],Tabla20[CODIGO],Tabla20[sneto])</f>
        <v>12137.5</v>
      </c>
      <c r="O1037" s="78" t="str">
        <f>_xlfn.XLOOKUP(Tabla15[[#This Row],[CODIGO]],Tabla20[CODIGO],Tabla20[PERIODO])</f>
        <v>08-2023</v>
      </c>
      <c r="P1037" s="41">
        <f>Tabla15[[#This Row],[sbruto]]-SUM(Tabla15[[#This Row],[ISR]:[AFP]])-Tabla15[[#This Row],[SNETO]]</f>
        <v>2068.5</v>
      </c>
      <c r="Q1037" s="41">
        <f>_xlfn.XLOOKUP(Tabla15[[#This Row],[CODIGO]],Tabla20[CODIGO],Tabla20[ADP])</f>
        <v>0</v>
      </c>
      <c r="R1037" s="61" t="str">
        <f>_xlfn.XLOOKUP(Tabla15[[#This Row],[cedula]],EMPXSEXO[NODOC],EMPXSEXO[GENERO])</f>
        <v>F</v>
      </c>
      <c r="S1037" s="61" t="e">
        <f>_xlfn.XLOOKUP(Tabla15[[#This Row],[nomdepto2]],Tabla21[LUGAR],Tabla21[CODLUGAR])</f>
        <v>#REF!</v>
      </c>
      <c r="T1037">
        <v>439</v>
      </c>
    </row>
    <row r="1038" spans="1:20">
      <c r="A1038" s="61" t="s">
        <v>2463</v>
      </c>
      <c r="B1038" s="61" t="s">
        <v>1957</v>
      </c>
      <c r="C1038" s="61" t="s">
        <v>2496</v>
      </c>
      <c r="D1038" s="61" t="str">
        <f>Tabla15[[#This Row],[cedula]]&amp;Tabla15[[#This Row],[prog]]&amp;LEFT(Tabla15[[#This Row],[TIPO]],3)</f>
        <v>4022106839411FIJ</v>
      </c>
      <c r="E1038" s="61" t="e">
        <f>_xlfn.XLOOKUP(Tabla15[[#This Row],[CODIGO]],#REF!,#REF!,_xlfn.XLOOKUP(Tabla15[[#This Row],[CODIGO]],Tabla20[CODIGO],Tabla20[nombre],"BUSCAR"))</f>
        <v>#REF!</v>
      </c>
      <c r="F1038" s="61" t="e">
        <f>_xlfn.XLOOKUP(Tabla15[[#This Row],[CODIGO]],#REF!,#REF!,_xlfn.XLOOKUP(Tabla15[[#This Row],[CODIGO]],Tabla20[CODIGO],Tabla20[cargo],"BUSCAR"))</f>
        <v>#REF!</v>
      </c>
      <c r="G1038" s="110" t="e">
        <f>_xlfn.XLOOKUP(Tabla15[[#This Row],[cedula]],#REF!,#REF!,"X")</f>
        <v>#REF!</v>
      </c>
      <c r="H1038" s="61" t="str">
        <f>_xlfn.XLOOKUP(Tabla15[[#This Row],[ctapresup]],TBLTIPO[cta],TBLTIPO[Tipo Empleado])</f>
        <v>FIJO</v>
      </c>
      <c r="I1038" s="92">
        <f>_xlfn.XLOOKUP(Tabla15[[#This Row],[cedula]],TCARRERA[CEDULA],TCARRERA[CATEGORIA DEL SERVIDOR],0)</f>
        <v>0</v>
      </c>
      <c r="J10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8" s="61" t="e">
        <f>IF(ISTEXT(Tabla15[[#This Row],[CARRERA]]),Tabla15[[#This Row],[CARRERA]],Tabla15[[#This Row],[STATUS_01]])</f>
        <v>#REF!</v>
      </c>
      <c r="L1038" s="78">
        <f>_xlfn.XLOOKUP(Tabla15[[#This Row],[CODIGO]],Tabla20[CODIGO],Tabla20[sbruto])</f>
        <v>35000</v>
      </c>
      <c r="M1038" s="79">
        <f>_xlfn.XLOOKUP(Tabla15[[#This Row],[CODIGO]],Tabla20[CODIGO],Tabla20[Otros Descuentos])</f>
        <v>933.34</v>
      </c>
      <c r="N1038" s="78">
        <f>_xlfn.XLOOKUP(Tabla15[[#This Row],[CODIGO]],Tabla20[CODIGO],Tabla20[sneto])</f>
        <v>31998.16</v>
      </c>
      <c r="O1038" s="78" t="str">
        <f>_xlfn.XLOOKUP(Tabla15[[#This Row],[CODIGO]],Tabla20[CODIGO],Tabla20[PERIODO])</f>
        <v>08-2023</v>
      </c>
      <c r="P1038" s="41">
        <f>Tabla15[[#This Row],[sbruto]]-SUM(Tabla15[[#This Row],[ISR]:[AFP]])-Tabla15[[#This Row],[SNETO]]</f>
        <v>2068.5</v>
      </c>
      <c r="Q1038" s="41">
        <f>_xlfn.XLOOKUP(Tabla15[[#This Row],[CODIGO]],Tabla20[CODIGO],Tabla20[ADP])</f>
        <v>0</v>
      </c>
      <c r="R1038" s="61" t="str">
        <f>_xlfn.XLOOKUP(Tabla15[[#This Row],[cedula]],EMPXSEXO[NODOC],EMPXSEXO[GENERO])</f>
        <v>M</v>
      </c>
      <c r="S1038" s="61" t="e">
        <f>_xlfn.XLOOKUP(Tabla15[[#This Row],[nomdepto2]],Tabla21[LUGAR],Tabla21[CODLUGAR])</f>
        <v>#REF!</v>
      </c>
      <c r="T1038">
        <v>447</v>
      </c>
    </row>
    <row r="1039" spans="1:20">
      <c r="A1039" s="61" t="s">
        <v>2463</v>
      </c>
      <c r="B1039" s="61" t="s">
        <v>1124</v>
      </c>
      <c r="C1039" s="61" t="s">
        <v>2496</v>
      </c>
      <c r="D1039" s="61" t="str">
        <f>Tabla15[[#This Row],[cedula]]&amp;Tabla15[[#This Row],[prog]]&amp;LEFT(Tabla15[[#This Row],[TIPO]],3)</f>
        <v>0010728604911FIJ</v>
      </c>
      <c r="E1039" s="61" t="e">
        <f>_xlfn.XLOOKUP(Tabla15[[#This Row],[CODIGO]],#REF!,#REF!,_xlfn.XLOOKUP(Tabla15[[#This Row],[CODIGO]],Tabla20[CODIGO],Tabla20[nombre],"BUSCAR"))</f>
        <v>#REF!</v>
      </c>
      <c r="F1039" s="61" t="e">
        <f>_xlfn.XLOOKUP(Tabla15[[#This Row],[CODIGO]],#REF!,#REF!,_xlfn.XLOOKUP(Tabla15[[#This Row],[CODIGO]],Tabla20[CODIGO],Tabla20[cargo],"BUSCAR"))</f>
        <v>#REF!</v>
      </c>
      <c r="G1039" s="110" t="e">
        <f>_xlfn.XLOOKUP(Tabla15[[#This Row],[cedula]],#REF!,#REF!,"X")</f>
        <v>#REF!</v>
      </c>
      <c r="H1039" s="61" t="str">
        <f>_xlfn.XLOOKUP(Tabla15[[#This Row],[ctapresup]],TBLTIPO[cta],TBLTIPO[Tipo Empleado])</f>
        <v>FIJO</v>
      </c>
      <c r="I1039" s="92" t="str">
        <f>_xlfn.XLOOKUP(Tabla15[[#This Row],[cedula]],TCARRERA[CEDULA],TCARRERA[CATEGORIA DEL SERVIDOR],0)</f>
        <v>CARRERA ADMINISTRATIVA</v>
      </c>
      <c r="J10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39" s="61" t="str">
        <f>IF(ISTEXT(Tabla15[[#This Row],[CARRERA]]),Tabla15[[#This Row],[CARRERA]],Tabla15[[#This Row],[STATUS_01]])</f>
        <v>CARRERA ADMINISTRATIVA</v>
      </c>
      <c r="L1039" s="78">
        <f>_xlfn.XLOOKUP(Tabla15[[#This Row],[CODIGO]],Tabla20[CODIGO],Tabla20[sbruto])</f>
        <v>35000</v>
      </c>
      <c r="M1039" s="82">
        <f>_xlfn.XLOOKUP(Tabla15[[#This Row],[CODIGO]],Tabla20[CODIGO],Tabla20[Otros Descuentos])</f>
        <v>6202.35</v>
      </c>
      <c r="N1039" s="81">
        <f>_xlfn.XLOOKUP(Tabla15[[#This Row],[CODIGO]],Tabla20[CODIGO],Tabla20[sneto])</f>
        <v>26729.15</v>
      </c>
      <c r="O1039" s="81" t="str">
        <f>_xlfn.XLOOKUP(Tabla15[[#This Row],[CODIGO]],Tabla20[CODIGO],Tabla20[PERIODO])</f>
        <v>08-2023</v>
      </c>
      <c r="P1039" s="41">
        <f>Tabla15[[#This Row],[sbruto]]-SUM(Tabla15[[#This Row],[ISR]:[AFP]])-Tabla15[[#This Row],[SNETO]]</f>
        <v>2068.5</v>
      </c>
      <c r="Q1039" s="41">
        <f>_xlfn.XLOOKUP(Tabla15[[#This Row],[CODIGO]],Tabla20[CODIGO],Tabla20[ADP])</f>
        <v>0</v>
      </c>
      <c r="R1039" s="61" t="str">
        <f>_xlfn.XLOOKUP(Tabla15[[#This Row],[cedula]],EMPXSEXO[NODOC],EMPXSEXO[GENERO])</f>
        <v>F</v>
      </c>
      <c r="S1039" s="61" t="e">
        <f>_xlfn.XLOOKUP(Tabla15[[#This Row],[nomdepto2]],Tabla21[LUGAR],Tabla21[CODLUGAR])</f>
        <v>#REF!</v>
      </c>
      <c r="T1039">
        <v>495</v>
      </c>
    </row>
    <row r="1040" spans="1:20">
      <c r="A1040" s="61" t="s">
        <v>2463</v>
      </c>
      <c r="B1040" s="61" t="s">
        <v>2005</v>
      </c>
      <c r="C1040" s="61" t="s">
        <v>2496</v>
      </c>
      <c r="D1040" s="61" t="str">
        <f>Tabla15[[#This Row],[cedula]]&amp;Tabla15[[#This Row],[prog]]&amp;LEFT(Tabla15[[#This Row],[TIPO]],3)</f>
        <v>0400001791511FIJ</v>
      </c>
      <c r="E1040" s="61" t="e">
        <f>_xlfn.XLOOKUP(Tabla15[[#This Row],[CODIGO]],#REF!,#REF!,_xlfn.XLOOKUP(Tabla15[[#This Row],[CODIGO]],Tabla20[CODIGO],Tabla20[nombre],"BUSCAR"))</f>
        <v>#REF!</v>
      </c>
      <c r="F1040" s="61" t="e">
        <f>_xlfn.XLOOKUP(Tabla15[[#This Row],[CODIGO]],#REF!,#REF!,_xlfn.XLOOKUP(Tabla15[[#This Row],[CODIGO]],Tabla20[CODIGO],Tabla20[cargo],"BUSCAR"))</f>
        <v>#REF!</v>
      </c>
      <c r="G1040" s="110" t="e">
        <f>_xlfn.XLOOKUP(Tabla15[[#This Row],[cedula]],#REF!,#REF!,"X")</f>
        <v>#REF!</v>
      </c>
      <c r="H1040" s="61" t="str">
        <f>_xlfn.XLOOKUP(Tabla15[[#This Row],[ctapresup]],TBLTIPO[cta],TBLTIPO[Tipo Empleado])</f>
        <v>FIJO</v>
      </c>
      <c r="I1040" s="92">
        <f>_xlfn.XLOOKUP(Tabla15[[#This Row],[cedula]],TCARRERA[CEDULA],TCARRERA[CATEGORIA DEL SERVIDOR],0)</f>
        <v>0</v>
      </c>
      <c r="J10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0" s="61" t="e">
        <f>IF(ISTEXT(Tabla15[[#This Row],[CARRERA]]),Tabla15[[#This Row],[CARRERA]],Tabla15[[#This Row],[STATUS_01]])</f>
        <v>#REF!</v>
      </c>
      <c r="L1040" s="78">
        <f>_xlfn.XLOOKUP(Tabla15[[#This Row],[CODIGO]],Tabla20[CODIGO],Tabla20[sbruto])</f>
        <v>35000</v>
      </c>
      <c r="M1040" s="81">
        <f>_xlfn.XLOOKUP(Tabla15[[#This Row],[CODIGO]],Tabla20[CODIGO],Tabla20[Otros Descuentos])</f>
        <v>25</v>
      </c>
      <c r="N1040" s="78">
        <f>_xlfn.XLOOKUP(Tabla15[[#This Row],[CODIGO]],Tabla20[CODIGO],Tabla20[sneto])</f>
        <v>32906.5</v>
      </c>
      <c r="O1040" s="78" t="str">
        <f>_xlfn.XLOOKUP(Tabla15[[#This Row],[CODIGO]],Tabla20[CODIGO],Tabla20[PERIODO])</f>
        <v>08-2023</v>
      </c>
      <c r="P1040" s="41">
        <f>Tabla15[[#This Row],[sbruto]]-SUM(Tabla15[[#This Row],[ISR]:[AFP]])-Tabla15[[#This Row],[SNETO]]</f>
        <v>2068.5</v>
      </c>
      <c r="Q1040" s="41">
        <f>_xlfn.XLOOKUP(Tabla15[[#This Row],[CODIGO]],Tabla20[CODIGO],Tabla20[ADP])</f>
        <v>0</v>
      </c>
      <c r="R1040" s="61" t="str">
        <f>_xlfn.XLOOKUP(Tabla15[[#This Row],[cedula]],EMPXSEXO[NODOC],EMPXSEXO[GENERO])</f>
        <v>F</v>
      </c>
      <c r="S1040" s="61" t="e">
        <f>_xlfn.XLOOKUP(Tabla15[[#This Row],[nomdepto2]],Tabla21[LUGAR],Tabla21[CODLUGAR])</f>
        <v>#REF!</v>
      </c>
      <c r="T1040">
        <v>533</v>
      </c>
    </row>
    <row r="1041" spans="1:20">
      <c r="A1041" s="61" t="s">
        <v>2463</v>
      </c>
      <c r="B1041" s="61" t="s">
        <v>2010</v>
      </c>
      <c r="C1041" s="61" t="s">
        <v>2496</v>
      </c>
      <c r="D1041" s="61" t="str">
        <f>Tabla15[[#This Row],[cedula]]&amp;Tabla15[[#This Row],[prog]]&amp;LEFT(Tabla15[[#This Row],[TIPO]],3)</f>
        <v>0010560523211FIJ</v>
      </c>
      <c r="E1041" s="61" t="e">
        <f>_xlfn.XLOOKUP(Tabla15[[#This Row],[CODIGO]],#REF!,#REF!,_xlfn.XLOOKUP(Tabla15[[#This Row],[CODIGO]],Tabla20[CODIGO],Tabla20[nombre],"BUSCAR"))</f>
        <v>#REF!</v>
      </c>
      <c r="F1041" s="61" t="e">
        <f>_xlfn.XLOOKUP(Tabla15[[#This Row],[CODIGO]],#REF!,#REF!,_xlfn.XLOOKUP(Tabla15[[#This Row],[CODIGO]],Tabla20[CODIGO],Tabla20[cargo],"BUSCAR"))</f>
        <v>#REF!</v>
      </c>
      <c r="G1041" s="110" t="e">
        <f>_xlfn.XLOOKUP(Tabla15[[#This Row],[cedula]],#REF!,#REF!,"X")</f>
        <v>#REF!</v>
      </c>
      <c r="H1041" s="61" t="str">
        <f>_xlfn.XLOOKUP(Tabla15[[#This Row],[ctapresup]],TBLTIPO[cta],TBLTIPO[Tipo Empleado])</f>
        <v>FIJO</v>
      </c>
      <c r="I1041" s="92">
        <f>_xlfn.XLOOKUP(Tabla15[[#This Row],[cedula]],TCARRERA[CEDULA],TCARRERA[CATEGORIA DEL SERVIDOR],0)</f>
        <v>0</v>
      </c>
      <c r="J10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1" s="61" t="e">
        <f>IF(ISTEXT(Tabla15[[#This Row],[CARRERA]]),Tabla15[[#This Row],[CARRERA]],Tabla15[[#This Row],[STATUS_01]])</f>
        <v>#REF!</v>
      </c>
      <c r="L1041" s="78">
        <f>_xlfn.XLOOKUP(Tabla15[[#This Row],[CODIGO]],Tabla20[CODIGO],Tabla20[sbruto])</f>
        <v>35000</v>
      </c>
      <c r="M1041" s="82">
        <f>_xlfn.XLOOKUP(Tabla15[[#This Row],[CODIGO]],Tabla20[CODIGO],Tabla20[Otros Descuentos])</f>
        <v>375</v>
      </c>
      <c r="N1041" s="78">
        <f>_xlfn.XLOOKUP(Tabla15[[#This Row],[CODIGO]],Tabla20[CODIGO],Tabla20[sneto])</f>
        <v>32556.5</v>
      </c>
      <c r="O1041" s="78" t="str">
        <f>_xlfn.XLOOKUP(Tabla15[[#This Row],[CODIGO]],Tabla20[CODIGO],Tabla20[PERIODO])</f>
        <v>08-2023</v>
      </c>
      <c r="P1041" s="41">
        <f>Tabla15[[#This Row],[sbruto]]-SUM(Tabla15[[#This Row],[ISR]:[AFP]])-Tabla15[[#This Row],[SNETO]]</f>
        <v>2068.5</v>
      </c>
      <c r="Q1041" s="41">
        <f>_xlfn.XLOOKUP(Tabla15[[#This Row],[CODIGO]],Tabla20[CODIGO],Tabla20[ADP])</f>
        <v>0</v>
      </c>
      <c r="R1041" s="61" t="str">
        <f>_xlfn.XLOOKUP(Tabla15[[#This Row],[cedula]],EMPXSEXO[NODOC],EMPXSEXO[GENERO])</f>
        <v>F</v>
      </c>
      <c r="S1041" s="61" t="e">
        <f>_xlfn.XLOOKUP(Tabla15[[#This Row],[nomdepto2]],Tabla21[LUGAR],Tabla21[CODLUGAR])</f>
        <v>#REF!</v>
      </c>
      <c r="T1041">
        <v>538</v>
      </c>
    </row>
    <row r="1042" spans="1:20">
      <c r="A1042" s="61" t="s">
        <v>2463</v>
      </c>
      <c r="B1042" s="61" t="s">
        <v>1982</v>
      </c>
      <c r="C1042" s="61" t="s">
        <v>2496</v>
      </c>
      <c r="D1042" s="61" t="str">
        <f>Tabla15[[#This Row],[cedula]]&amp;Tabla15[[#This Row],[prog]]&amp;LEFT(Tabla15[[#This Row],[TIPO]],3)</f>
        <v>0010063752911FIJ</v>
      </c>
      <c r="E1042" s="61" t="e">
        <f>_xlfn.XLOOKUP(Tabla15[[#This Row],[CODIGO]],#REF!,#REF!,_xlfn.XLOOKUP(Tabla15[[#This Row],[CODIGO]],Tabla20[CODIGO],Tabla20[nombre],"BUSCAR"))</f>
        <v>#REF!</v>
      </c>
      <c r="F1042" s="61" t="e">
        <f>_xlfn.XLOOKUP(Tabla15[[#This Row],[CODIGO]],#REF!,#REF!,_xlfn.XLOOKUP(Tabla15[[#This Row],[CODIGO]],Tabla20[CODIGO],Tabla20[cargo],"BUSCAR"))</f>
        <v>#REF!</v>
      </c>
      <c r="G1042" s="110" t="e">
        <f>_xlfn.XLOOKUP(Tabla15[[#This Row],[cedula]],#REF!,#REF!,"X")</f>
        <v>#REF!</v>
      </c>
      <c r="H1042" s="61" t="str">
        <f>_xlfn.XLOOKUP(Tabla15[[#This Row],[ctapresup]],TBLTIPO[cta],TBLTIPO[Tipo Empleado])</f>
        <v>FIJO</v>
      </c>
      <c r="I1042" s="92">
        <f>_xlfn.XLOOKUP(Tabla15[[#This Row],[cedula]],TCARRERA[CEDULA],TCARRERA[CATEGORIA DEL SERVIDOR],0)</f>
        <v>0</v>
      </c>
      <c r="J104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2" s="61" t="e">
        <f>IF(ISTEXT(Tabla15[[#This Row],[CARRERA]]),Tabla15[[#This Row],[CARRERA]],Tabla15[[#This Row],[STATUS_01]])</f>
        <v>#REF!</v>
      </c>
      <c r="L1042" s="78">
        <f>_xlfn.XLOOKUP(Tabla15[[#This Row],[CODIGO]],Tabla20[CODIGO],Tabla20[sbruto])</f>
        <v>31500</v>
      </c>
      <c r="M1042" s="82">
        <f>_xlfn.XLOOKUP(Tabla15[[#This Row],[CODIGO]],Tabla20[CODIGO],Tabla20[Otros Descuentos])</f>
        <v>25</v>
      </c>
      <c r="N1042" s="78">
        <f>_xlfn.XLOOKUP(Tabla15[[#This Row],[CODIGO]],Tabla20[CODIGO],Tabla20[sneto])</f>
        <v>29613.35</v>
      </c>
      <c r="O1042" s="78" t="str">
        <f>_xlfn.XLOOKUP(Tabla15[[#This Row],[CODIGO]],Tabla20[CODIGO],Tabla20[PERIODO])</f>
        <v>08-2023</v>
      </c>
      <c r="P1042" s="41">
        <f>Tabla15[[#This Row],[sbruto]]-SUM(Tabla15[[#This Row],[ISR]:[AFP]])-Tabla15[[#This Row],[SNETO]]</f>
        <v>1861.6500000000015</v>
      </c>
      <c r="Q1042" s="41">
        <f>_xlfn.XLOOKUP(Tabla15[[#This Row],[CODIGO]],Tabla20[CODIGO],Tabla20[ADP])</f>
        <v>0</v>
      </c>
      <c r="R1042" s="61" t="str">
        <f>_xlfn.XLOOKUP(Tabla15[[#This Row],[cedula]],EMPXSEXO[NODOC],EMPXSEXO[GENERO])</f>
        <v>F</v>
      </c>
      <c r="S1042" s="61" t="e">
        <f>_xlfn.XLOOKUP(Tabla15[[#This Row],[nomdepto2]],Tabla21[LUGAR],Tabla21[CODLUGAR])</f>
        <v>#REF!</v>
      </c>
      <c r="T1042">
        <v>486</v>
      </c>
    </row>
    <row r="1043" spans="1:20">
      <c r="A1043" s="61" t="s">
        <v>2463</v>
      </c>
      <c r="B1043" s="61" t="s">
        <v>1986</v>
      </c>
      <c r="C1043" s="61" t="s">
        <v>2496</v>
      </c>
      <c r="D1043" s="61" t="str">
        <f>Tabla15[[#This Row],[cedula]]&amp;Tabla15[[#This Row],[prog]]&amp;LEFT(Tabla15[[#This Row],[TIPO]],3)</f>
        <v>0011611101411FIJ</v>
      </c>
      <c r="E1043" s="61" t="e">
        <f>_xlfn.XLOOKUP(Tabla15[[#This Row],[CODIGO]],#REF!,#REF!,_xlfn.XLOOKUP(Tabla15[[#This Row],[CODIGO]],Tabla20[CODIGO],Tabla20[nombre],"BUSCAR"))</f>
        <v>#REF!</v>
      </c>
      <c r="F1043" s="61" t="e">
        <f>_xlfn.XLOOKUP(Tabla15[[#This Row],[CODIGO]],#REF!,#REF!,_xlfn.XLOOKUP(Tabla15[[#This Row],[CODIGO]],Tabla20[CODIGO],Tabla20[cargo],"BUSCAR"))</f>
        <v>#REF!</v>
      </c>
      <c r="G1043" s="110" t="e">
        <f>_xlfn.XLOOKUP(Tabla15[[#This Row],[cedula]],#REF!,#REF!,"X")</f>
        <v>#REF!</v>
      </c>
      <c r="H1043" s="61" t="str">
        <f>_xlfn.XLOOKUP(Tabla15[[#This Row],[ctapresup]],TBLTIPO[cta],TBLTIPO[Tipo Empleado])</f>
        <v>FIJO</v>
      </c>
      <c r="I1043" s="92">
        <f>_xlfn.XLOOKUP(Tabla15[[#This Row],[cedula]],TCARRERA[CEDULA],TCARRERA[CATEGORIA DEL SERVIDOR],0)</f>
        <v>0</v>
      </c>
      <c r="J104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3" s="61" t="e">
        <f>IF(ISTEXT(Tabla15[[#This Row],[CARRERA]]),Tabla15[[#This Row],[CARRERA]],Tabla15[[#This Row],[STATUS_01]])</f>
        <v>#REF!</v>
      </c>
      <c r="L1043" s="78">
        <f>_xlfn.XLOOKUP(Tabla15[[#This Row],[CODIGO]],Tabla20[CODIGO],Tabla20[sbruto])</f>
        <v>31500</v>
      </c>
      <c r="M1043" s="81">
        <f>_xlfn.XLOOKUP(Tabla15[[#This Row],[CODIGO]],Tabla20[CODIGO],Tabla20[Otros Descuentos])</f>
        <v>1021</v>
      </c>
      <c r="N1043" s="81">
        <f>_xlfn.XLOOKUP(Tabla15[[#This Row],[CODIGO]],Tabla20[CODIGO],Tabla20[sneto])</f>
        <v>28617.35</v>
      </c>
      <c r="O1043" s="81" t="str">
        <f>_xlfn.XLOOKUP(Tabla15[[#This Row],[CODIGO]],Tabla20[CODIGO],Tabla20[PERIODO])</f>
        <v>08-2023</v>
      </c>
      <c r="P1043" s="41">
        <f>Tabla15[[#This Row],[sbruto]]-SUM(Tabla15[[#This Row],[ISR]:[AFP]])-Tabla15[[#This Row],[SNETO]]</f>
        <v>1861.6500000000015</v>
      </c>
      <c r="Q1043" s="41">
        <f>_xlfn.XLOOKUP(Tabla15[[#This Row],[CODIGO]],Tabla20[CODIGO],Tabla20[ADP])</f>
        <v>0</v>
      </c>
      <c r="R1043" s="61" t="str">
        <f>_xlfn.XLOOKUP(Tabla15[[#This Row],[cedula]],EMPXSEXO[NODOC],EMPXSEXO[GENERO])</f>
        <v>F</v>
      </c>
      <c r="S1043" s="61" t="e">
        <f>_xlfn.XLOOKUP(Tabla15[[#This Row],[nomdepto2]],Tabla21[LUGAR],Tabla21[CODLUGAR])</f>
        <v>#REF!</v>
      </c>
      <c r="T1043">
        <v>493</v>
      </c>
    </row>
    <row r="1044" spans="1:20">
      <c r="A1044" s="61" t="s">
        <v>2463</v>
      </c>
      <c r="B1044" s="61" t="s">
        <v>2000</v>
      </c>
      <c r="C1044" s="61" t="s">
        <v>2496</v>
      </c>
      <c r="D1044" s="61" t="str">
        <f>Tabla15[[#This Row],[cedula]]&amp;Tabla15[[#This Row],[prog]]&amp;LEFT(Tabla15[[#This Row],[TIPO]],3)</f>
        <v>0010163195011FIJ</v>
      </c>
      <c r="E1044" s="61" t="e">
        <f>_xlfn.XLOOKUP(Tabla15[[#This Row],[CODIGO]],#REF!,#REF!,_xlfn.XLOOKUP(Tabla15[[#This Row],[CODIGO]],Tabla20[CODIGO],Tabla20[nombre],"BUSCAR"))</f>
        <v>#REF!</v>
      </c>
      <c r="F1044" s="61" t="e">
        <f>_xlfn.XLOOKUP(Tabla15[[#This Row],[CODIGO]],#REF!,#REF!,_xlfn.XLOOKUP(Tabla15[[#This Row],[CODIGO]],Tabla20[CODIGO],Tabla20[cargo],"BUSCAR"))</f>
        <v>#REF!</v>
      </c>
      <c r="G1044" s="110" t="e">
        <f>_xlfn.XLOOKUP(Tabla15[[#This Row],[cedula]],#REF!,#REF!,"X")</f>
        <v>#REF!</v>
      </c>
      <c r="H1044" s="61" t="str">
        <f>_xlfn.XLOOKUP(Tabla15[[#This Row],[ctapresup]],TBLTIPO[cta],TBLTIPO[Tipo Empleado])</f>
        <v>FIJO</v>
      </c>
      <c r="I1044" s="92">
        <f>_xlfn.XLOOKUP(Tabla15[[#This Row],[cedula]],TCARRERA[CEDULA],TCARRERA[CATEGORIA DEL SERVIDOR],0)</f>
        <v>0</v>
      </c>
      <c r="J10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4" s="61" t="e">
        <f>IF(ISTEXT(Tabla15[[#This Row],[CARRERA]]),Tabla15[[#This Row],[CARRERA]],Tabla15[[#This Row],[STATUS_01]])</f>
        <v>#REF!</v>
      </c>
      <c r="L1044" s="78">
        <f>_xlfn.XLOOKUP(Tabla15[[#This Row],[CODIGO]],Tabla20[CODIGO],Tabla20[sbruto])</f>
        <v>31500</v>
      </c>
      <c r="M1044" s="82">
        <f>_xlfn.XLOOKUP(Tabla15[[#This Row],[CODIGO]],Tabla20[CODIGO],Tabla20[Otros Descuentos])</f>
        <v>1366</v>
      </c>
      <c r="N1044" s="78">
        <f>_xlfn.XLOOKUP(Tabla15[[#This Row],[CODIGO]],Tabla20[CODIGO],Tabla20[sneto])</f>
        <v>28272.35</v>
      </c>
      <c r="O1044" s="78" t="str">
        <f>_xlfn.XLOOKUP(Tabla15[[#This Row],[CODIGO]],Tabla20[CODIGO],Tabla20[PERIODO])</f>
        <v>08-2023</v>
      </c>
      <c r="P1044" s="41">
        <f>Tabla15[[#This Row],[sbruto]]-SUM(Tabla15[[#This Row],[ISR]:[AFP]])-Tabla15[[#This Row],[SNETO]]</f>
        <v>1861.6500000000015</v>
      </c>
      <c r="Q1044" s="41">
        <f>_xlfn.XLOOKUP(Tabla15[[#This Row],[CODIGO]],Tabla20[CODIGO],Tabla20[ADP])</f>
        <v>0</v>
      </c>
      <c r="R1044" s="61" t="str">
        <f>_xlfn.XLOOKUP(Tabla15[[#This Row],[cedula]],EMPXSEXO[NODOC],EMPXSEXO[GENERO])</f>
        <v>M</v>
      </c>
      <c r="S1044" s="61" t="e">
        <f>_xlfn.XLOOKUP(Tabla15[[#This Row],[nomdepto2]],Tabla21[LUGAR],Tabla21[CODLUGAR])</f>
        <v>#REF!</v>
      </c>
      <c r="T1044">
        <v>524</v>
      </c>
    </row>
    <row r="1045" spans="1:20">
      <c r="A1045" s="61" t="s">
        <v>2463</v>
      </c>
      <c r="B1045" s="61" t="s">
        <v>3363</v>
      </c>
      <c r="C1045" s="61" t="s">
        <v>2496</v>
      </c>
      <c r="D1045" s="61" t="str">
        <f>Tabla15[[#This Row],[cedula]]&amp;Tabla15[[#This Row],[prog]]&amp;LEFT(Tabla15[[#This Row],[TIPO]],3)</f>
        <v>2250031895511FIJ</v>
      </c>
      <c r="E1045" s="61" t="e">
        <f>_xlfn.XLOOKUP(Tabla15[[#This Row],[CODIGO]],#REF!,#REF!,_xlfn.XLOOKUP(Tabla15[[#This Row],[CODIGO]],Tabla20[CODIGO],Tabla20[nombre],"BUSCAR"))</f>
        <v>#REF!</v>
      </c>
      <c r="F1045" s="61" t="e">
        <f>_xlfn.XLOOKUP(Tabla15[[#This Row],[CODIGO]],#REF!,#REF!,_xlfn.XLOOKUP(Tabla15[[#This Row],[CODIGO]],Tabla20[CODIGO],Tabla20[cargo],"BUSCAR"))</f>
        <v>#REF!</v>
      </c>
      <c r="G1045" s="110" t="e">
        <f>_xlfn.XLOOKUP(Tabla15[[#This Row],[cedula]],#REF!,#REF!,"X")</f>
        <v>#REF!</v>
      </c>
      <c r="H1045" s="61" t="str">
        <f>_xlfn.XLOOKUP(Tabla15[[#This Row],[ctapresup]],TBLTIPO[cta],TBLTIPO[Tipo Empleado])</f>
        <v>FIJO</v>
      </c>
      <c r="I1045" s="92">
        <f>_xlfn.XLOOKUP(Tabla15[[#This Row],[cedula]],TCARRERA[CEDULA],TCARRERA[CATEGORIA DEL SERVIDOR],0)</f>
        <v>0</v>
      </c>
      <c r="J10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5" s="61" t="e">
        <f>IF(ISTEXT(Tabla15[[#This Row],[CARRERA]]),Tabla15[[#This Row],[CARRERA]],Tabla15[[#This Row],[STATUS_01]])</f>
        <v>#REF!</v>
      </c>
      <c r="L1045" s="78">
        <f>_xlfn.XLOOKUP(Tabla15[[#This Row],[CODIGO]],Tabla20[CODIGO],Tabla20[sbruto])</f>
        <v>30000</v>
      </c>
      <c r="M1045" s="82">
        <f>_xlfn.XLOOKUP(Tabla15[[#This Row],[CODIGO]],Tabla20[CODIGO],Tabla20[Otros Descuentos])</f>
        <v>25</v>
      </c>
      <c r="N1045" s="78">
        <f>_xlfn.XLOOKUP(Tabla15[[#This Row],[CODIGO]],Tabla20[CODIGO],Tabla20[sneto])</f>
        <v>28202</v>
      </c>
      <c r="O1045" s="78" t="str">
        <f>_xlfn.XLOOKUP(Tabla15[[#This Row],[CODIGO]],Tabla20[CODIGO],Tabla20[PERIODO])</f>
        <v>08-2023</v>
      </c>
      <c r="P1045" s="41">
        <f>Tabla15[[#This Row],[sbruto]]-SUM(Tabla15[[#This Row],[ISR]:[AFP]])-Tabla15[[#This Row],[SNETO]]</f>
        <v>1773</v>
      </c>
      <c r="Q1045" s="41">
        <f>_xlfn.XLOOKUP(Tabla15[[#This Row],[CODIGO]],Tabla20[CODIGO],Tabla20[ADP])</f>
        <v>0</v>
      </c>
      <c r="R1045" s="61" t="str">
        <f>_xlfn.XLOOKUP(Tabla15[[#This Row],[cedula]],EMPXSEXO[NODOC],EMPXSEXO[GENERO])</f>
        <v>F</v>
      </c>
      <c r="S1045" s="61" t="e">
        <f>_xlfn.XLOOKUP(Tabla15[[#This Row],[nomdepto2]],Tabla21[LUGAR],Tabla21[CODLUGAR])</f>
        <v>#REF!</v>
      </c>
      <c r="T1045">
        <v>444</v>
      </c>
    </row>
    <row r="1046" spans="1:20">
      <c r="A1046" s="61" t="s">
        <v>2463</v>
      </c>
      <c r="B1046" s="61" t="s">
        <v>1961</v>
      </c>
      <c r="C1046" s="61" t="s">
        <v>2496</v>
      </c>
      <c r="D1046" s="61" t="str">
        <f>Tabla15[[#This Row],[cedula]]&amp;Tabla15[[#This Row],[prog]]&amp;LEFT(Tabla15[[#This Row],[TIPO]],3)</f>
        <v>0400013902411FIJ</v>
      </c>
      <c r="E1046" s="61" t="e">
        <f>_xlfn.XLOOKUP(Tabla15[[#This Row],[CODIGO]],#REF!,#REF!,_xlfn.XLOOKUP(Tabla15[[#This Row],[CODIGO]],Tabla20[CODIGO],Tabla20[nombre],"BUSCAR"))</f>
        <v>#REF!</v>
      </c>
      <c r="F1046" s="61" t="e">
        <f>_xlfn.XLOOKUP(Tabla15[[#This Row],[CODIGO]],#REF!,#REF!,_xlfn.XLOOKUP(Tabla15[[#This Row],[CODIGO]],Tabla20[CODIGO],Tabla20[cargo],"BUSCAR"))</f>
        <v>#REF!</v>
      </c>
      <c r="G1046" s="110" t="e">
        <f>_xlfn.XLOOKUP(Tabla15[[#This Row],[cedula]],#REF!,#REF!,"X")</f>
        <v>#REF!</v>
      </c>
      <c r="H1046" s="61" t="str">
        <f>_xlfn.XLOOKUP(Tabla15[[#This Row],[ctapresup]],TBLTIPO[cta],TBLTIPO[Tipo Empleado])</f>
        <v>FIJO</v>
      </c>
      <c r="I1046" s="92">
        <f>_xlfn.XLOOKUP(Tabla15[[#This Row],[cedula]],TCARRERA[CEDULA],TCARRERA[CATEGORIA DEL SERVIDOR],0)</f>
        <v>0</v>
      </c>
      <c r="J10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6" s="61" t="e">
        <f>IF(ISTEXT(Tabla15[[#This Row],[CARRERA]]),Tabla15[[#This Row],[CARRERA]],Tabla15[[#This Row],[STATUS_01]])</f>
        <v>#REF!</v>
      </c>
      <c r="L1046" s="78">
        <f>_xlfn.XLOOKUP(Tabla15[[#This Row],[CODIGO]],Tabla20[CODIGO],Tabla20[sbruto])</f>
        <v>30000</v>
      </c>
      <c r="M1046" s="79">
        <f>_xlfn.XLOOKUP(Tabla15[[#This Row],[CODIGO]],Tabla20[CODIGO],Tabla20[Otros Descuentos])</f>
        <v>25</v>
      </c>
      <c r="N1046" s="78">
        <f>_xlfn.XLOOKUP(Tabla15[[#This Row],[CODIGO]],Tabla20[CODIGO],Tabla20[sneto])</f>
        <v>28202</v>
      </c>
      <c r="O1046" s="78" t="str">
        <f>_xlfn.XLOOKUP(Tabla15[[#This Row],[CODIGO]],Tabla20[CODIGO],Tabla20[PERIODO])</f>
        <v>08-2023</v>
      </c>
      <c r="P1046" s="41">
        <f>Tabla15[[#This Row],[sbruto]]-SUM(Tabla15[[#This Row],[ISR]:[AFP]])-Tabla15[[#This Row],[SNETO]]</f>
        <v>1773</v>
      </c>
      <c r="Q1046" s="41">
        <f>_xlfn.XLOOKUP(Tabla15[[#This Row],[CODIGO]],Tabla20[CODIGO],Tabla20[ADP])</f>
        <v>0</v>
      </c>
      <c r="R1046" s="61" t="str">
        <f>_xlfn.XLOOKUP(Tabla15[[#This Row],[cedula]],EMPXSEXO[NODOC],EMPXSEXO[GENERO])</f>
        <v>M</v>
      </c>
      <c r="S1046" s="61" t="e">
        <f>_xlfn.XLOOKUP(Tabla15[[#This Row],[nomdepto2]],Tabla21[LUGAR],Tabla21[CODLUGAR])</f>
        <v>#REF!</v>
      </c>
      <c r="T1046">
        <v>452</v>
      </c>
    </row>
    <row r="1047" spans="1:20">
      <c r="A1047" s="61" t="s">
        <v>2463</v>
      </c>
      <c r="B1047" s="61" t="s">
        <v>1971</v>
      </c>
      <c r="C1047" s="61" t="s">
        <v>2496</v>
      </c>
      <c r="D1047" s="61" t="str">
        <f>Tabla15[[#This Row],[cedula]]&amp;Tabla15[[#This Row],[prog]]&amp;LEFT(Tabla15[[#This Row],[TIPO]],3)</f>
        <v>0011097539811FIJ</v>
      </c>
      <c r="E1047" s="61" t="e">
        <f>_xlfn.XLOOKUP(Tabla15[[#This Row],[CODIGO]],#REF!,#REF!,_xlfn.XLOOKUP(Tabla15[[#This Row],[CODIGO]],Tabla20[CODIGO],Tabla20[nombre],"BUSCAR"))</f>
        <v>#REF!</v>
      </c>
      <c r="F1047" s="61" t="e">
        <f>_xlfn.XLOOKUP(Tabla15[[#This Row],[CODIGO]],#REF!,#REF!,_xlfn.XLOOKUP(Tabla15[[#This Row],[CODIGO]],Tabla20[CODIGO],Tabla20[cargo],"BUSCAR"))</f>
        <v>#REF!</v>
      </c>
      <c r="G1047" s="110" t="e">
        <f>_xlfn.XLOOKUP(Tabla15[[#This Row],[cedula]],#REF!,#REF!,"X")</f>
        <v>#REF!</v>
      </c>
      <c r="H1047" s="61" t="str">
        <f>_xlfn.XLOOKUP(Tabla15[[#This Row],[ctapresup]],TBLTIPO[cta],TBLTIPO[Tipo Empleado])</f>
        <v>FIJO</v>
      </c>
      <c r="I1047" s="92">
        <f>_xlfn.XLOOKUP(Tabla15[[#This Row],[cedula]],TCARRERA[CEDULA],TCARRERA[CATEGORIA DEL SERVIDOR],0)</f>
        <v>0</v>
      </c>
      <c r="J10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7" s="61" t="e">
        <f>IF(ISTEXT(Tabla15[[#This Row],[CARRERA]]),Tabla15[[#This Row],[CARRERA]],Tabla15[[#This Row],[STATUS_01]])</f>
        <v>#REF!</v>
      </c>
      <c r="L1047" s="78">
        <f>_xlfn.XLOOKUP(Tabla15[[#This Row],[CODIGO]],Tabla20[CODIGO],Tabla20[sbruto])</f>
        <v>30000</v>
      </c>
      <c r="M1047" s="82">
        <f>_xlfn.XLOOKUP(Tabla15[[#This Row],[CODIGO]],Tabla20[CODIGO],Tabla20[Otros Descuentos])</f>
        <v>14512.5</v>
      </c>
      <c r="N1047" s="78">
        <f>_xlfn.XLOOKUP(Tabla15[[#This Row],[CODIGO]],Tabla20[CODIGO],Tabla20[sneto])</f>
        <v>13714.5</v>
      </c>
      <c r="O1047" s="78" t="str">
        <f>_xlfn.XLOOKUP(Tabla15[[#This Row],[CODIGO]],Tabla20[CODIGO],Tabla20[PERIODO])</f>
        <v>08-2023</v>
      </c>
      <c r="P1047" s="41">
        <f>Tabla15[[#This Row],[sbruto]]-SUM(Tabla15[[#This Row],[ISR]:[AFP]])-Tabla15[[#This Row],[SNETO]]</f>
        <v>1773</v>
      </c>
      <c r="Q1047" s="41">
        <f>_xlfn.XLOOKUP(Tabla15[[#This Row],[CODIGO]],Tabla20[CODIGO],Tabla20[ADP])</f>
        <v>0</v>
      </c>
      <c r="R1047" s="61" t="str">
        <f>_xlfn.XLOOKUP(Tabla15[[#This Row],[cedula]],EMPXSEXO[NODOC],EMPXSEXO[GENERO])</f>
        <v>M</v>
      </c>
      <c r="S1047" s="61" t="e">
        <f>_xlfn.XLOOKUP(Tabla15[[#This Row],[nomdepto2]],Tabla21[LUGAR],Tabla21[CODLUGAR])</f>
        <v>#REF!</v>
      </c>
      <c r="T1047">
        <v>468</v>
      </c>
    </row>
    <row r="1048" spans="1:20">
      <c r="A1048" s="61" t="s">
        <v>2463</v>
      </c>
      <c r="B1048" s="61" t="s">
        <v>1974</v>
      </c>
      <c r="C1048" s="61" t="s">
        <v>2496</v>
      </c>
      <c r="D1048" s="61" t="str">
        <f>Tabla15[[#This Row],[cedula]]&amp;Tabla15[[#This Row],[prog]]&amp;LEFT(Tabla15[[#This Row],[TIPO]],3)</f>
        <v>0011946116811FIJ</v>
      </c>
      <c r="E1048" s="61" t="e">
        <f>_xlfn.XLOOKUP(Tabla15[[#This Row],[CODIGO]],#REF!,#REF!,_xlfn.XLOOKUP(Tabla15[[#This Row],[CODIGO]],Tabla20[CODIGO],Tabla20[nombre],"BUSCAR"))</f>
        <v>#REF!</v>
      </c>
      <c r="F1048" s="61" t="e">
        <f>_xlfn.XLOOKUP(Tabla15[[#This Row],[CODIGO]],#REF!,#REF!,_xlfn.XLOOKUP(Tabla15[[#This Row],[CODIGO]],Tabla20[CODIGO],Tabla20[cargo],"BUSCAR"))</f>
        <v>#REF!</v>
      </c>
      <c r="G1048" s="110" t="e">
        <f>_xlfn.XLOOKUP(Tabla15[[#This Row],[cedula]],#REF!,#REF!,"X")</f>
        <v>#REF!</v>
      </c>
      <c r="H1048" s="61" t="str">
        <f>_xlfn.XLOOKUP(Tabla15[[#This Row],[ctapresup]],TBLTIPO[cta],TBLTIPO[Tipo Empleado])</f>
        <v>FIJO</v>
      </c>
      <c r="I1048" s="92">
        <f>_xlfn.XLOOKUP(Tabla15[[#This Row],[cedula]],TCARRERA[CEDULA],TCARRERA[CATEGORIA DEL SERVIDOR],0)</f>
        <v>0</v>
      </c>
      <c r="J10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8" s="61" t="e">
        <f>IF(ISTEXT(Tabla15[[#This Row],[CARRERA]]),Tabla15[[#This Row],[CARRERA]],Tabla15[[#This Row],[STATUS_01]])</f>
        <v>#REF!</v>
      </c>
      <c r="L1048" s="78">
        <f>_xlfn.XLOOKUP(Tabla15[[#This Row],[CODIGO]],Tabla20[CODIGO],Tabla20[sbruto])</f>
        <v>30000</v>
      </c>
      <c r="M1048" s="79">
        <f>_xlfn.XLOOKUP(Tabla15[[#This Row],[CODIGO]],Tabla20[CODIGO],Tabla20[Otros Descuentos])</f>
        <v>10871</v>
      </c>
      <c r="N1048" s="78">
        <f>_xlfn.XLOOKUP(Tabla15[[#This Row],[CODIGO]],Tabla20[CODIGO],Tabla20[sneto])</f>
        <v>17356</v>
      </c>
      <c r="O1048" s="78" t="str">
        <f>_xlfn.XLOOKUP(Tabla15[[#This Row],[CODIGO]],Tabla20[CODIGO],Tabla20[PERIODO])</f>
        <v>08-2023</v>
      </c>
      <c r="P1048" s="41">
        <f>Tabla15[[#This Row],[sbruto]]-SUM(Tabla15[[#This Row],[ISR]:[AFP]])-Tabla15[[#This Row],[SNETO]]</f>
        <v>1773</v>
      </c>
      <c r="Q1048" s="41">
        <f>_xlfn.XLOOKUP(Tabla15[[#This Row],[CODIGO]],Tabla20[CODIGO],Tabla20[ADP])</f>
        <v>0</v>
      </c>
      <c r="R1048" s="61" t="str">
        <f>_xlfn.XLOOKUP(Tabla15[[#This Row],[cedula]],EMPXSEXO[NODOC],EMPXSEXO[GENERO])</f>
        <v>M</v>
      </c>
      <c r="S1048" s="61" t="e">
        <f>_xlfn.XLOOKUP(Tabla15[[#This Row],[nomdepto2]],Tabla21[LUGAR],Tabla21[CODLUGAR])</f>
        <v>#REF!</v>
      </c>
      <c r="T1048">
        <v>471</v>
      </c>
    </row>
    <row r="1049" spans="1:20">
      <c r="A1049" s="61" t="s">
        <v>2463</v>
      </c>
      <c r="B1049" s="61" t="s">
        <v>2001</v>
      </c>
      <c r="C1049" s="61" t="s">
        <v>2496</v>
      </c>
      <c r="D1049" s="61" t="str">
        <f>Tabla15[[#This Row],[cedula]]&amp;Tabla15[[#This Row],[prog]]&amp;LEFT(Tabla15[[#This Row],[TIPO]],3)</f>
        <v>0400001570311FIJ</v>
      </c>
      <c r="E1049" s="61" t="e">
        <f>_xlfn.XLOOKUP(Tabla15[[#This Row],[CODIGO]],#REF!,#REF!,_xlfn.XLOOKUP(Tabla15[[#This Row],[CODIGO]],Tabla20[CODIGO],Tabla20[nombre],"BUSCAR"))</f>
        <v>#REF!</v>
      </c>
      <c r="F1049" s="61" t="e">
        <f>_xlfn.XLOOKUP(Tabla15[[#This Row],[CODIGO]],#REF!,#REF!,_xlfn.XLOOKUP(Tabla15[[#This Row],[CODIGO]],Tabla20[CODIGO],Tabla20[cargo],"BUSCAR"))</f>
        <v>#REF!</v>
      </c>
      <c r="G1049" s="110" t="e">
        <f>_xlfn.XLOOKUP(Tabla15[[#This Row],[cedula]],#REF!,#REF!,"X")</f>
        <v>#REF!</v>
      </c>
      <c r="H1049" s="61" t="str">
        <f>_xlfn.XLOOKUP(Tabla15[[#This Row],[ctapresup]],TBLTIPO[cta],TBLTIPO[Tipo Empleado])</f>
        <v>FIJO</v>
      </c>
      <c r="I1049" s="92">
        <f>_xlfn.XLOOKUP(Tabla15[[#This Row],[cedula]],TCARRERA[CEDULA],TCARRERA[CATEGORIA DEL SERVIDOR],0)</f>
        <v>0</v>
      </c>
      <c r="J10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49" s="61" t="e">
        <f>IF(ISTEXT(Tabla15[[#This Row],[CARRERA]]),Tabla15[[#This Row],[CARRERA]],Tabla15[[#This Row],[STATUS_01]])</f>
        <v>#REF!</v>
      </c>
      <c r="L1049" s="78">
        <f>_xlfn.XLOOKUP(Tabla15[[#This Row],[CODIGO]],Tabla20[CODIGO],Tabla20[sbruto])</f>
        <v>30000</v>
      </c>
      <c r="M1049" s="82">
        <f>_xlfn.XLOOKUP(Tabla15[[#This Row],[CODIGO]],Tabla20[CODIGO],Tabla20[Otros Descuentos])</f>
        <v>1071</v>
      </c>
      <c r="N1049" s="78">
        <f>_xlfn.XLOOKUP(Tabla15[[#This Row],[CODIGO]],Tabla20[CODIGO],Tabla20[sneto])</f>
        <v>27156</v>
      </c>
      <c r="O1049" s="78" t="str">
        <f>_xlfn.XLOOKUP(Tabla15[[#This Row],[CODIGO]],Tabla20[CODIGO],Tabla20[PERIODO])</f>
        <v>08-2023</v>
      </c>
      <c r="P1049" s="41">
        <f>Tabla15[[#This Row],[sbruto]]-SUM(Tabla15[[#This Row],[ISR]:[AFP]])-Tabla15[[#This Row],[SNETO]]</f>
        <v>1773</v>
      </c>
      <c r="Q1049" s="41">
        <f>_xlfn.XLOOKUP(Tabla15[[#This Row],[CODIGO]],Tabla20[CODIGO],Tabla20[ADP])</f>
        <v>0</v>
      </c>
      <c r="R1049" s="61" t="str">
        <f>_xlfn.XLOOKUP(Tabla15[[#This Row],[cedula]],EMPXSEXO[NODOC],EMPXSEXO[GENERO])</f>
        <v>M</v>
      </c>
      <c r="S1049" s="61" t="e">
        <f>_xlfn.XLOOKUP(Tabla15[[#This Row],[nomdepto2]],Tabla21[LUGAR],Tabla21[CODLUGAR])</f>
        <v>#REF!</v>
      </c>
      <c r="T1049">
        <v>525</v>
      </c>
    </row>
    <row r="1050" spans="1:20">
      <c r="A1050" s="61" t="s">
        <v>2463</v>
      </c>
      <c r="B1050" s="61" t="s">
        <v>3131</v>
      </c>
      <c r="C1050" s="61" t="s">
        <v>2496</v>
      </c>
      <c r="D1050" s="61" t="str">
        <f>Tabla15[[#This Row],[cedula]]&amp;Tabla15[[#This Row],[prog]]&amp;LEFT(Tabla15[[#This Row],[TIPO]],3)</f>
        <v>4023429989511FIJ</v>
      </c>
      <c r="E1050" s="61" t="e">
        <f>_xlfn.XLOOKUP(Tabla15[[#This Row],[CODIGO]],#REF!,#REF!,_xlfn.XLOOKUP(Tabla15[[#This Row],[CODIGO]],Tabla20[CODIGO],Tabla20[nombre],"BUSCAR"))</f>
        <v>#REF!</v>
      </c>
      <c r="F1050" s="61" t="e">
        <f>_xlfn.XLOOKUP(Tabla15[[#This Row],[CODIGO]],#REF!,#REF!,_xlfn.XLOOKUP(Tabla15[[#This Row],[CODIGO]],Tabla20[CODIGO],Tabla20[cargo],"BUSCAR"))</f>
        <v>#REF!</v>
      </c>
      <c r="G1050" s="110" t="e">
        <f>_xlfn.XLOOKUP(Tabla15[[#This Row],[cedula]],#REF!,#REF!,"X")</f>
        <v>#REF!</v>
      </c>
      <c r="H1050" s="61" t="str">
        <f>_xlfn.XLOOKUP(Tabla15[[#This Row],[ctapresup]],TBLTIPO[cta],TBLTIPO[Tipo Empleado])</f>
        <v>FIJO</v>
      </c>
      <c r="I1050" s="92">
        <f>_xlfn.XLOOKUP(Tabla15[[#This Row],[cedula]],TCARRERA[CEDULA],TCARRERA[CATEGORIA DEL SERVIDOR],0)</f>
        <v>0</v>
      </c>
      <c r="J10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0" s="61" t="e">
        <f>IF(ISTEXT(Tabla15[[#This Row],[CARRERA]]),Tabla15[[#This Row],[CARRERA]],Tabla15[[#This Row],[STATUS_01]])</f>
        <v>#REF!</v>
      </c>
      <c r="L1050" s="78">
        <f>_xlfn.XLOOKUP(Tabla15[[#This Row],[CODIGO]],Tabla20[CODIGO],Tabla20[sbruto])</f>
        <v>30000</v>
      </c>
      <c r="M1050" s="81">
        <f>_xlfn.XLOOKUP(Tabla15[[#This Row],[CODIGO]],Tabla20[CODIGO],Tabla20[Otros Descuentos])</f>
        <v>25</v>
      </c>
      <c r="N1050" s="81">
        <f>_xlfn.XLOOKUP(Tabla15[[#This Row],[CODIGO]],Tabla20[CODIGO],Tabla20[sneto])</f>
        <v>28202</v>
      </c>
      <c r="O1050" s="81" t="str">
        <f>_xlfn.XLOOKUP(Tabla15[[#This Row],[CODIGO]],Tabla20[CODIGO],Tabla20[PERIODO])</f>
        <v>08-2023</v>
      </c>
      <c r="P1050" s="41">
        <f>Tabla15[[#This Row],[sbruto]]-SUM(Tabla15[[#This Row],[ISR]:[AFP]])-Tabla15[[#This Row],[SNETO]]</f>
        <v>1773</v>
      </c>
      <c r="Q1050" s="41">
        <f>_xlfn.XLOOKUP(Tabla15[[#This Row],[CODIGO]],Tabla20[CODIGO],Tabla20[ADP])</f>
        <v>0</v>
      </c>
      <c r="R1050" s="61" t="str">
        <f>_xlfn.XLOOKUP(Tabla15[[#This Row],[cedula]],EMPXSEXO[NODOC],EMPXSEXO[GENERO])</f>
        <v>F</v>
      </c>
      <c r="S1050" s="61" t="e">
        <f>_xlfn.XLOOKUP(Tabla15[[#This Row],[nomdepto2]],Tabla21[LUGAR],Tabla21[CODLUGAR])</f>
        <v>#REF!</v>
      </c>
      <c r="T1050">
        <v>529</v>
      </c>
    </row>
    <row r="1051" spans="1:20">
      <c r="A1051" s="61" t="s">
        <v>2463</v>
      </c>
      <c r="B1051" s="61" t="s">
        <v>1191</v>
      </c>
      <c r="C1051" s="61" t="s">
        <v>2496</v>
      </c>
      <c r="D1051" s="61" t="str">
        <f>Tabla15[[#This Row],[cedula]]&amp;Tabla15[[#This Row],[prog]]&amp;LEFT(Tabla15[[#This Row],[TIPO]],3)</f>
        <v>0010941584411FIJ</v>
      </c>
      <c r="E1051" s="61" t="e">
        <f>_xlfn.XLOOKUP(Tabla15[[#This Row],[CODIGO]],#REF!,#REF!,_xlfn.XLOOKUP(Tabla15[[#This Row],[CODIGO]],Tabla20[CODIGO],Tabla20[nombre],"BUSCAR"))</f>
        <v>#REF!</v>
      </c>
      <c r="F1051" s="61" t="e">
        <f>_xlfn.XLOOKUP(Tabla15[[#This Row],[CODIGO]],#REF!,#REF!,_xlfn.XLOOKUP(Tabla15[[#This Row],[CODIGO]],Tabla20[CODIGO],Tabla20[cargo],"BUSCAR"))</f>
        <v>#REF!</v>
      </c>
      <c r="G1051" s="110" t="e">
        <f>_xlfn.XLOOKUP(Tabla15[[#This Row],[cedula]],#REF!,#REF!,"X")</f>
        <v>#REF!</v>
      </c>
      <c r="H1051" s="61" t="str">
        <f>_xlfn.XLOOKUP(Tabla15[[#This Row],[ctapresup]],TBLTIPO[cta],TBLTIPO[Tipo Empleado])</f>
        <v>FIJO</v>
      </c>
      <c r="I1051" s="92" t="str">
        <f>_xlfn.XLOOKUP(Tabla15[[#This Row],[cedula]],TCARRERA[CEDULA],TCARRERA[CATEGORIA DEL SERVIDOR],0)</f>
        <v>CARRERA ADMINISTRATIVA</v>
      </c>
      <c r="J10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1" s="61" t="str">
        <f>IF(ISTEXT(Tabla15[[#This Row],[CARRERA]]),Tabla15[[#This Row],[CARRERA]],Tabla15[[#This Row],[STATUS_01]])</f>
        <v>CARRERA ADMINISTRATIVA</v>
      </c>
      <c r="L1051" s="78">
        <f>_xlfn.XLOOKUP(Tabla15[[#This Row],[CODIGO]],Tabla20[CODIGO],Tabla20[sbruto])</f>
        <v>26250</v>
      </c>
      <c r="M1051" s="79">
        <f>_xlfn.XLOOKUP(Tabla15[[#This Row],[CODIGO]],Tabla20[CODIGO],Tabla20[Otros Descuentos])</f>
        <v>13911.35</v>
      </c>
      <c r="N1051" s="78">
        <f>_xlfn.XLOOKUP(Tabla15[[#This Row],[CODIGO]],Tabla20[CODIGO],Tabla20[sneto])</f>
        <v>10787.27</v>
      </c>
      <c r="O1051" s="78" t="str">
        <f>_xlfn.XLOOKUP(Tabla15[[#This Row],[CODIGO]],Tabla20[CODIGO],Tabla20[PERIODO])</f>
        <v>08-2023</v>
      </c>
      <c r="P1051" s="41">
        <f>Tabla15[[#This Row],[sbruto]]-SUM(Tabla15[[#This Row],[ISR]:[AFP]])-Tabla15[[#This Row],[SNETO]]</f>
        <v>1551.3799999999974</v>
      </c>
      <c r="Q1051" s="41">
        <f>_xlfn.XLOOKUP(Tabla15[[#This Row],[CODIGO]],Tabla20[CODIGO],Tabla20[ADP])</f>
        <v>0</v>
      </c>
      <c r="R1051" s="61" t="str">
        <f>_xlfn.XLOOKUP(Tabla15[[#This Row],[cedula]],EMPXSEXO[NODOC],EMPXSEXO[GENERO])</f>
        <v>M</v>
      </c>
      <c r="S1051" s="61" t="e">
        <f>_xlfn.XLOOKUP(Tabla15[[#This Row],[nomdepto2]],Tabla21[LUGAR],Tabla21[CODLUGAR])</f>
        <v>#REF!</v>
      </c>
      <c r="T1051">
        <v>456</v>
      </c>
    </row>
    <row r="1052" spans="1:20">
      <c r="A1052" s="61" t="s">
        <v>2463</v>
      </c>
      <c r="B1052" s="61" t="s">
        <v>1987</v>
      </c>
      <c r="C1052" s="61" t="s">
        <v>2496</v>
      </c>
      <c r="D1052" s="61" t="str">
        <f>Tabla15[[#This Row],[cedula]]&amp;Tabla15[[#This Row],[prog]]&amp;LEFT(Tabla15[[#This Row],[TIPO]],3)</f>
        <v>0370082513011FIJ</v>
      </c>
      <c r="E1052" s="61" t="e">
        <f>_xlfn.XLOOKUP(Tabla15[[#This Row],[CODIGO]],#REF!,#REF!,_xlfn.XLOOKUP(Tabla15[[#This Row],[CODIGO]],Tabla20[CODIGO],Tabla20[nombre],"BUSCAR"))</f>
        <v>#REF!</v>
      </c>
      <c r="F1052" s="61" t="e">
        <f>_xlfn.XLOOKUP(Tabla15[[#This Row],[CODIGO]],#REF!,#REF!,_xlfn.XLOOKUP(Tabla15[[#This Row],[CODIGO]],Tabla20[CODIGO],Tabla20[cargo],"BUSCAR"))</f>
        <v>#REF!</v>
      </c>
      <c r="G1052" s="110" t="e">
        <f>_xlfn.XLOOKUP(Tabla15[[#This Row],[cedula]],#REF!,#REF!,"X")</f>
        <v>#REF!</v>
      </c>
      <c r="H1052" s="61" t="str">
        <f>_xlfn.XLOOKUP(Tabla15[[#This Row],[ctapresup]],TBLTIPO[cta],TBLTIPO[Tipo Empleado])</f>
        <v>FIJO</v>
      </c>
      <c r="I1052" s="92">
        <f>_xlfn.XLOOKUP(Tabla15[[#This Row],[cedula]],TCARRERA[CEDULA],TCARRERA[CATEGORIA DEL SERVIDOR],0)</f>
        <v>0</v>
      </c>
      <c r="J10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2" s="61" t="e">
        <f>IF(ISTEXT(Tabla15[[#This Row],[CARRERA]]),Tabla15[[#This Row],[CARRERA]],Tabla15[[#This Row],[STATUS_01]])</f>
        <v>#REF!</v>
      </c>
      <c r="L1052" s="78">
        <f>_xlfn.XLOOKUP(Tabla15[[#This Row],[CODIGO]],Tabla20[CODIGO],Tabla20[sbruto])</f>
        <v>26250</v>
      </c>
      <c r="M1052" s="82">
        <f>_xlfn.XLOOKUP(Tabla15[[#This Row],[CODIGO]],Tabla20[CODIGO],Tabla20[Otros Descuentos])</f>
        <v>325</v>
      </c>
      <c r="N1052" s="78">
        <f>_xlfn.XLOOKUP(Tabla15[[#This Row],[CODIGO]],Tabla20[CODIGO],Tabla20[sneto])</f>
        <v>24373.62</v>
      </c>
      <c r="O1052" s="78" t="str">
        <f>_xlfn.XLOOKUP(Tabla15[[#This Row],[CODIGO]],Tabla20[CODIGO],Tabla20[PERIODO])</f>
        <v>08-2023</v>
      </c>
      <c r="P1052" s="41">
        <f>Tabla15[[#This Row],[sbruto]]-SUM(Tabla15[[#This Row],[ISR]:[AFP]])-Tabla15[[#This Row],[SNETO]]</f>
        <v>1551.380000000001</v>
      </c>
      <c r="Q1052" s="41">
        <f>_xlfn.XLOOKUP(Tabla15[[#This Row],[CODIGO]],Tabla20[CODIGO],Tabla20[ADP])</f>
        <v>0</v>
      </c>
      <c r="R1052" s="61" t="str">
        <f>_xlfn.XLOOKUP(Tabla15[[#This Row],[cedula]],EMPXSEXO[NODOC],EMPXSEXO[GENERO])</f>
        <v>F</v>
      </c>
      <c r="S1052" s="61" t="e">
        <f>_xlfn.XLOOKUP(Tabla15[[#This Row],[nomdepto2]],Tabla21[LUGAR],Tabla21[CODLUGAR])</f>
        <v>#REF!</v>
      </c>
      <c r="T1052">
        <v>494</v>
      </c>
    </row>
    <row r="1053" spans="1:20">
      <c r="A1053" s="61" t="s">
        <v>2463</v>
      </c>
      <c r="B1053" s="61" t="s">
        <v>2002</v>
      </c>
      <c r="C1053" s="61" t="s">
        <v>2496</v>
      </c>
      <c r="D1053" s="61" t="str">
        <f>Tabla15[[#This Row],[cedula]]&amp;Tabla15[[#This Row],[prog]]&amp;LEFT(Tabla15[[#This Row],[TIPO]],3)</f>
        <v>0420005170611FIJ</v>
      </c>
      <c r="E1053" s="61" t="e">
        <f>_xlfn.XLOOKUP(Tabla15[[#This Row],[CODIGO]],#REF!,#REF!,_xlfn.XLOOKUP(Tabla15[[#This Row],[CODIGO]],Tabla20[CODIGO],Tabla20[nombre],"BUSCAR"))</f>
        <v>#REF!</v>
      </c>
      <c r="F1053" s="61" t="e">
        <f>_xlfn.XLOOKUP(Tabla15[[#This Row],[CODIGO]],#REF!,#REF!,_xlfn.XLOOKUP(Tabla15[[#This Row],[CODIGO]],Tabla20[CODIGO],Tabla20[cargo],"BUSCAR"))</f>
        <v>#REF!</v>
      </c>
      <c r="G1053" s="110" t="e">
        <f>_xlfn.XLOOKUP(Tabla15[[#This Row],[cedula]],#REF!,#REF!,"X")</f>
        <v>#REF!</v>
      </c>
      <c r="H1053" s="61" t="str">
        <f>_xlfn.XLOOKUP(Tabla15[[#This Row],[ctapresup]],TBLTIPO[cta],TBLTIPO[Tipo Empleado])</f>
        <v>FIJO</v>
      </c>
      <c r="I1053" s="92">
        <f>_xlfn.XLOOKUP(Tabla15[[#This Row],[cedula]],TCARRERA[CEDULA],TCARRERA[CATEGORIA DEL SERVIDOR],0)</f>
        <v>0</v>
      </c>
      <c r="J10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3" s="61" t="e">
        <f>IF(ISTEXT(Tabla15[[#This Row],[CARRERA]]),Tabla15[[#This Row],[CARRERA]],Tabla15[[#This Row],[STATUS_01]])</f>
        <v>#REF!</v>
      </c>
      <c r="L1053" s="78">
        <f>_xlfn.XLOOKUP(Tabla15[[#This Row],[CODIGO]],Tabla20[CODIGO],Tabla20[sbruto])</f>
        <v>26250</v>
      </c>
      <c r="M1053" s="82">
        <f>_xlfn.XLOOKUP(Tabla15[[#This Row],[CODIGO]],Tabla20[CODIGO],Tabla20[Otros Descuentos])</f>
        <v>4871</v>
      </c>
      <c r="N1053" s="78">
        <f>_xlfn.XLOOKUP(Tabla15[[#This Row],[CODIGO]],Tabla20[CODIGO],Tabla20[sneto])</f>
        <v>19827.62</v>
      </c>
      <c r="O1053" s="78" t="str">
        <f>_xlfn.XLOOKUP(Tabla15[[#This Row],[CODIGO]],Tabla20[CODIGO],Tabla20[PERIODO])</f>
        <v>08-2023</v>
      </c>
      <c r="P1053" s="41">
        <f>Tabla15[[#This Row],[sbruto]]-SUM(Tabla15[[#This Row],[ISR]:[AFP]])-Tabla15[[#This Row],[SNETO]]</f>
        <v>1551.380000000001</v>
      </c>
      <c r="Q1053" s="41">
        <f>_xlfn.XLOOKUP(Tabla15[[#This Row],[CODIGO]],Tabla20[CODIGO],Tabla20[ADP])</f>
        <v>0</v>
      </c>
      <c r="R1053" s="61" t="str">
        <f>_xlfn.XLOOKUP(Tabla15[[#This Row],[cedula]],EMPXSEXO[NODOC],EMPXSEXO[GENERO])</f>
        <v>M</v>
      </c>
      <c r="S1053" s="61" t="e">
        <f>_xlfn.XLOOKUP(Tabla15[[#This Row],[nomdepto2]],Tabla21[LUGAR],Tabla21[CODLUGAR])</f>
        <v>#REF!</v>
      </c>
      <c r="T1053">
        <v>526</v>
      </c>
    </row>
    <row r="1054" spans="1:20">
      <c r="A1054" s="61" t="s">
        <v>2463</v>
      </c>
      <c r="B1054" s="61" t="s">
        <v>1260</v>
      </c>
      <c r="C1054" s="61" t="s">
        <v>2496</v>
      </c>
      <c r="D1054" s="61" t="str">
        <f>Tabla15[[#This Row],[cedula]]&amp;Tabla15[[#This Row],[prog]]&amp;LEFT(Tabla15[[#This Row],[TIPO]],3)</f>
        <v>0011474266111FIJ</v>
      </c>
      <c r="E1054" s="61" t="e">
        <f>_xlfn.XLOOKUP(Tabla15[[#This Row],[CODIGO]],#REF!,#REF!,_xlfn.XLOOKUP(Tabla15[[#This Row],[CODIGO]],Tabla20[CODIGO],Tabla20[nombre],"BUSCAR"))</f>
        <v>#REF!</v>
      </c>
      <c r="F1054" s="61" t="e">
        <f>_xlfn.XLOOKUP(Tabla15[[#This Row],[CODIGO]],#REF!,#REF!,_xlfn.XLOOKUP(Tabla15[[#This Row],[CODIGO]],Tabla20[CODIGO],Tabla20[cargo],"BUSCAR"))</f>
        <v>#REF!</v>
      </c>
      <c r="G1054" s="110" t="e">
        <f>_xlfn.XLOOKUP(Tabla15[[#This Row],[cedula]],#REF!,#REF!,"X")</f>
        <v>#REF!</v>
      </c>
      <c r="H1054" s="61" t="str">
        <f>_xlfn.XLOOKUP(Tabla15[[#This Row],[ctapresup]],TBLTIPO[cta],TBLTIPO[Tipo Empleado])</f>
        <v>FIJO</v>
      </c>
      <c r="I1054" s="92" t="str">
        <f>_xlfn.XLOOKUP(Tabla15[[#This Row],[cedula]],TCARRERA[CEDULA],TCARRERA[CATEGORIA DEL SERVIDOR],0)</f>
        <v>CARRERA ADMINISTRATIVA</v>
      </c>
      <c r="J10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4" s="61" t="str">
        <f>IF(ISTEXT(Tabla15[[#This Row],[CARRERA]]),Tabla15[[#This Row],[CARRERA]],Tabla15[[#This Row],[STATUS_01]])</f>
        <v>CARRERA ADMINISTRATIVA</v>
      </c>
      <c r="L1054" s="78">
        <f>_xlfn.XLOOKUP(Tabla15[[#This Row],[CODIGO]],Tabla20[CODIGO],Tabla20[sbruto])</f>
        <v>26250</v>
      </c>
      <c r="M1054" s="82">
        <f>_xlfn.XLOOKUP(Tabla15[[#This Row],[CODIGO]],Tabla20[CODIGO],Tabla20[Otros Descuentos])</f>
        <v>3333.5</v>
      </c>
      <c r="N1054" s="78">
        <f>_xlfn.XLOOKUP(Tabla15[[#This Row],[CODIGO]],Tabla20[CODIGO],Tabla20[sneto])</f>
        <v>21365.119999999999</v>
      </c>
      <c r="O1054" s="78" t="str">
        <f>_xlfn.XLOOKUP(Tabla15[[#This Row],[CODIGO]],Tabla20[CODIGO],Tabla20[PERIODO])</f>
        <v>08-2023</v>
      </c>
      <c r="P1054" s="41">
        <f>Tabla15[[#This Row],[sbruto]]-SUM(Tabla15[[#This Row],[ISR]:[AFP]])-Tabla15[[#This Row],[SNETO]]</f>
        <v>1551.380000000001</v>
      </c>
      <c r="Q1054" s="41">
        <f>_xlfn.XLOOKUP(Tabla15[[#This Row],[CODIGO]],Tabla20[CODIGO],Tabla20[ADP])</f>
        <v>0</v>
      </c>
      <c r="R1054" s="61" t="str">
        <f>_xlfn.XLOOKUP(Tabla15[[#This Row],[cedula]],EMPXSEXO[NODOC],EMPXSEXO[GENERO])</f>
        <v>F</v>
      </c>
      <c r="S1054" s="61" t="e">
        <f>_xlfn.XLOOKUP(Tabla15[[#This Row],[nomdepto2]],Tabla21[LUGAR],Tabla21[CODLUGAR])</f>
        <v>#REF!</v>
      </c>
      <c r="T1054">
        <v>532</v>
      </c>
    </row>
    <row r="1055" spans="1:20">
      <c r="A1055" s="61" t="s">
        <v>2463</v>
      </c>
      <c r="B1055" s="61" t="s">
        <v>2007</v>
      </c>
      <c r="C1055" s="61" t="s">
        <v>2496</v>
      </c>
      <c r="D1055" s="61" t="str">
        <f>Tabla15[[#This Row],[cedula]]&amp;Tabla15[[#This Row],[prog]]&amp;LEFT(Tabla15[[#This Row],[TIPO]],3)</f>
        <v>0011761919711FIJ</v>
      </c>
      <c r="E1055" s="61" t="e">
        <f>_xlfn.XLOOKUP(Tabla15[[#This Row],[CODIGO]],#REF!,#REF!,_xlfn.XLOOKUP(Tabla15[[#This Row],[CODIGO]],Tabla20[CODIGO],Tabla20[nombre],"BUSCAR"))</f>
        <v>#REF!</v>
      </c>
      <c r="F1055" s="61" t="e">
        <f>_xlfn.XLOOKUP(Tabla15[[#This Row],[CODIGO]],#REF!,#REF!,_xlfn.XLOOKUP(Tabla15[[#This Row],[CODIGO]],Tabla20[CODIGO],Tabla20[cargo],"BUSCAR"))</f>
        <v>#REF!</v>
      </c>
      <c r="G1055" s="110" t="e">
        <f>_xlfn.XLOOKUP(Tabla15[[#This Row],[cedula]],#REF!,#REF!,"X")</f>
        <v>#REF!</v>
      </c>
      <c r="H1055" s="61" t="str">
        <f>_xlfn.XLOOKUP(Tabla15[[#This Row],[ctapresup]],TBLTIPO[cta],TBLTIPO[Tipo Empleado])</f>
        <v>FIJO</v>
      </c>
      <c r="I1055" s="92">
        <f>_xlfn.XLOOKUP(Tabla15[[#This Row],[cedula]],TCARRERA[CEDULA],TCARRERA[CATEGORIA DEL SERVIDOR],0)</f>
        <v>0</v>
      </c>
      <c r="J10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5" s="61" t="e">
        <f>IF(ISTEXT(Tabla15[[#This Row],[CARRERA]]),Tabla15[[#This Row],[CARRERA]],Tabla15[[#This Row],[STATUS_01]])</f>
        <v>#REF!</v>
      </c>
      <c r="L1055" s="78">
        <f>_xlfn.XLOOKUP(Tabla15[[#This Row],[CODIGO]],Tabla20[CODIGO],Tabla20[sbruto])</f>
        <v>26250</v>
      </c>
      <c r="M1055" s="82">
        <f>_xlfn.XLOOKUP(Tabla15[[#This Row],[CODIGO]],Tabla20[CODIGO],Tabla20[Otros Descuentos])</f>
        <v>1071</v>
      </c>
      <c r="N1055" s="81">
        <f>_xlfn.XLOOKUP(Tabla15[[#This Row],[CODIGO]],Tabla20[CODIGO],Tabla20[sneto])</f>
        <v>23627.62</v>
      </c>
      <c r="O1055" s="81" t="str">
        <f>_xlfn.XLOOKUP(Tabla15[[#This Row],[CODIGO]],Tabla20[CODIGO],Tabla20[PERIODO])</f>
        <v>08-2023</v>
      </c>
      <c r="P1055" s="41">
        <f>Tabla15[[#This Row],[sbruto]]-SUM(Tabla15[[#This Row],[ISR]:[AFP]])-Tabla15[[#This Row],[SNETO]]</f>
        <v>1551.380000000001</v>
      </c>
      <c r="Q1055" s="41">
        <f>_xlfn.XLOOKUP(Tabla15[[#This Row],[CODIGO]],Tabla20[CODIGO],Tabla20[ADP])</f>
        <v>0</v>
      </c>
      <c r="R1055" s="61" t="str">
        <f>_xlfn.XLOOKUP(Tabla15[[#This Row],[cedula]],EMPXSEXO[NODOC],EMPXSEXO[GENERO])</f>
        <v>F</v>
      </c>
      <c r="S1055" s="61" t="e">
        <f>_xlfn.XLOOKUP(Tabla15[[#This Row],[nomdepto2]],Tabla21[LUGAR],Tabla21[CODLUGAR])</f>
        <v>#REF!</v>
      </c>
      <c r="T1055">
        <v>535</v>
      </c>
    </row>
    <row r="1056" spans="1:20">
      <c r="A1056" s="61" t="s">
        <v>2463</v>
      </c>
      <c r="B1056" s="61" t="s">
        <v>1956</v>
      </c>
      <c r="C1056" s="61" t="s">
        <v>2496</v>
      </c>
      <c r="D1056" s="61" t="str">
        <f>Tabla15[[#This Row],[cedula]]&amp;Tabla15[[#This Row],[prog]]&amp;LEFT(Tabla15[[#This Row],[TIPO]],3)</f>
        <v>0400001792311FIJ</v>
      </c>
      <c r="E1056" s="61" t="e">
        <f>_xlfn.XLOOKUP(Tabla15[[#This Row],[CODIGO]],#REF!,#REF!,_xlfn.XLOOKUP(Tabla15[[#This Row],[CODIGO]],Tabla20[CODIGO],Tabla20[nombre],"BUSCAR"))</f>
        <v>#REF!</v>
      </c>
      <c r="F1056" s="61" t="e">
        <f>_xlfn.XLOOKUP(Tabla15[[#This Row],[CODIGO]],#REF!,#REF!,_xlfn.XLOOKUP(Tabla15[[#This Row],[CODIGO]],Tabla20[CODIGO],Tabla20[cargo],"BUSCAR"))</f>
        <v>#REF!</v>
      </c>
      <c r="G1056" s="110" t="e">
        <f>_xlfn.XLOOKUP(Tabla15[[#This Row],[cedula]],#REF!,#REF!,"X")</f>
        <v>#REF!</v>
      </c>
      <c r="H1056" s="61" t="str">
        <f>_xlfn.XLOOKUP(Tabla15[[#This Row],[ctapresup]],TBLTIPO[cta],TBLTIPO[Tipo Empleado])</f>
        <v>FIJO</v>
      </c>
      <c r="I1056" s="92">
        <f>_xlfn.XLOOKUP(Tabla15[[#This Row],[cedula]],TCARRERA[CEDULA],TCARRERA[CATEGORIA DEL SERVIDOR],0)</f>
        <v>0</v>
      </c>
      <c r="J10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6" s="61" t="e">
        <f>IF(ISTEXT(Tabla15[[#This Row],[CARRERA]]),Tabla15[[#This Row],[CARRERA]],Tabla15[[#This Row],[STATUS_01]])</f>
        <v>#REF!</v>
      </c>
      <c r="L1056" s="78">
        <f>_xlfn.XLOOKUP(Tabla15[[#This Row],[CODIGO]],Tabla20[CODIGO],Tabla20[sbruto])</f>
        <v>25000</v>
      </c>
      <c r="M1056" s="79">
        <f>_xlfn.XLOOKUP(Tabla15[[#This Row],[CODIGO]],Tabla20[CODIGO],Tabla20[Otros Descuentos])</f>
        <v>25</v>
      </c>
      <c r="N1056" s="78">
        <f>_xlfn.XLOOKUP(Tabla15[[#This Row],[CODIGO]],Tabla20[CODIGO],Tabla20[sneto])</f>
        <v>23497.5</v>
      </c>
      <c r="O1056" s="78" t="str">
        <f>_xlfn.XLOOKUP(Tabla15[[#This Row],[CODIGO]],Tabla20[CODIGO],Tabla20[PERIODO])</f>
        <v>08-2023</v>
      </c>
      <c r="P1056" s="41">
        <f>Tabla15[[#This Row],[sbruto]]-SUM(Tabla15[[#This Row],[ISR]:[AFP]])-Tabla15[[#This Row],[SNETO]]</f>
        <v>1477.5</v>
      </c>
      <c r="Q1056" s="41">
        <f>_xlfn.XLOOKUP(Tabla15[[#This Row],[CODIGO]],Tabla20[CODIGO],Tabla20[ADP])</f>
        <v>0</v>
      </c>
      <c r="R1056" s="61" t="str">
        <f>_xlfn.XLOOKUP(Tabla15[[#This Row],[cedula]],EMPXSEXO[NODOC],EMPXSEXO[GENERO])</f>
        <v>M</v>
      </c>
      <c r="S1056" s="61" t="e">
        <f>_xlfn.XLOOKUP(Tabla15[[#This Row],[nomdepto2]],Tabla21[LUGAR],Tabla21[CODLUGAR])</f>
        <v>#REF!</v>
      </c>
      <c r="T1056">
        <v>443</v>
      </c>
    </row>
    <row r="1057" spans="1:20">
      <c r="A1057" s="61" t="s">
        <v>2463</v>
      </c>
      <c r="B1057" s="61" t="s">
        <v>1969</v>
      </c>
      <c r="C1057" s="61" t="s">
        <v>2496</v>
      </c>
      <c r="D1057" s="61" t="str">
        <f>Tabla15[[#This Row],[cedula]]&amp;Tabla15[[#This Row],[prog]]&amp;LEFT(Tabla15[[#This Row],[TIPO]],3)</f>
        <v>0400010904311FIJ</v>
      </c>
      <c r="E1057" s="61" t="e">
        <f>_xlfn.XLOOKUP(Tabla15[[#This Row],[CODIGO]],#REF!,#REF!,_xlfn.XLOOKUP(Tabla15[[#This Row],[CODIGO]],Tabla20[CODIGO],Tabla20[nombre],"BUSCAR"))</f>
        <v>#REF!</v>
      </c>
      <c r="F1057" s="61" t="e">
        <f>_xlfn.XLOOKUP(Tabla15[[#This Row],[CODIGO]],#REF!,#REF!,_xlfn.XLOOKUP(Tabla15[[#This Row],[CODIGO]],Tabla20[CODIGO],Tabla20[cargo],"BUSCAR"))</f>
        <v>#REF!</v>
      </c>
      <c r="G1057" s="110" t="e">
        <f>_xlfn.XLOOKUP(Tabla15[[#This Row],[cedula]],#REF!,#REF!,"X")</f>
        <v>#REF!</v>
      </c>
      <c r="H1057" s="61" t="str">
        <f>_xlfn.XLOOKUP(Tabla15[[#This Row],[ctapresup]],TBLTIPO[cta],TBLTIPO[Tipo Empleado])</f>
        <v>FIJO</v>
      </c>
      <c r="I1057" s="92">
        <f>_xlfn.XLOOKUP(Tabla15[[#This Row],[cedula]],TCARRERA[CEDULA],TCARRERA[CATEGORIA DEL SERVIDOR],0)</f>
        <v>0</v>
      </c>
      <c r="J10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7" s="61" t="e">
        <f>IF(ISTEXT(Tabla15[[#This Row],[CARRERA]]),Tabla15[[#This Row],[CARRERA]],Tabla15[[#This Row],[STATUS_01]])</f>
        <v>#REF!</v>
      </c>
      <c r="L1057" s="78">
        <f>_xlfn.XLOOKUP(Tabla15[[#This Row],[CODIGO]],Tabla20[CODIGO],Tabla20[sbruto])</f>
        <v>25000</v>
      </c>
      <c r="M1057" s="82">
        <f>_xlfn.XLOOKUP(Tabla15[[#This Row],[CODIGO]],Tabla20[CODIGO],Tabla20[Otros Descuentos])</f>
        <v>25</v>
      </c>
      <c r="N1057" s="81">
        <f>_xlfn.XLOOKUP(Tabla15[[#This Row],[CODIGO]],Tabla20[CODIGO],Tabla20[sneto])</f>
        <v>23497.5</v>
      </c>
      <c r="O1057" s="81" t="str">
        <f>_xlfn.XLOOKUP(Tabla15[[#This Row],[CODIGO]],Tabla20[CODIGO],Tabla20[PERIODO])</f>
        <v>08-2023</v>
      </c>
      <c r="P1057" s="41">
        <f>Tabla15[[#This Row],[sbruto]]-SUM(Tabla15[[#This Row],[ISR]:[AFP]])-Tabla15[[#This Row],[SNETO]]</f>
        <v>1477.5</v>
      </c>
      <c r="Q1057" s="41">
        <f>_xlfn.XLOOKUP(Tabla15[[#This Row],[CODIGO]],Tabla20[CODIGO],Tabla20[ADP])</f>
        <v>0</v>
      </c>
      <c r="R1057" s="61" t="str">
        <f>_xlfn.XLOOKUP(Tabla15[[#This Row],[cedula]],EMPXSEXO[NODOC],EMPXSEXO[GENERO])</f>
        <v>F</v>
      </c>
      <c r="S1057" s="61" t="e">
        <f>_xlfn.XLOOKUP(Tabla15[[#This Row],[nomdepto2]],Tabla21[LUGAR],Tabla21[CODLUGAR])</f>
        <v>#REF!</v>
      </c>
      <c r="T1057">
        <v>466</v>
      </c>
    </row>
    <row r="1058" spans="1:20">
      <c r="A1058" s="61" t="s">
        <v>2463</v>
      </c>
      <c r="B1058" s="61" t="s">
        <v>2652</v>
      </c>
      <c r="C1058" s="61" t="s">
        <v>2496</v>
      </c>
      <c r="D1058" s="61" t="str">
        <f>Tabla15[[#This Row],[cedula]]&amp;Tabla15[[#This Row],[prog]]&amp;LEFT(Tabla15[[#This Row],[TIPO]],3)</f>
        <v>4020058481711FIJ</v>
      </c>
      <c r="E1058" s="61" t="e">
        <f>_xlfn.XLOOKUP(Tabla15[[#This Row],[CODIGO]],#REF!,#REF!,_xlfn.XLOOKUP(Tabla15[[#This Row],[CODIGO]],Tabla20[CODIGO],Tabla20[nombre],"BUSCAR"))</f>
        <v>#REF!</v>
      </c>
      <c r="F1058" s="61" t="e">
        <f>_xlfn.XLOOKUP(Tabla15[[#This Row],[CODIGO]],#REF!,#REF!,_xlfn.XLOOKUP(Tabla15[[#This Row],[CODIGO]],Tabla20[CODIGO],Tabla20[cargo],"BUSCAR"))</f>
        <v>#REF!</v>
      </c>
      <c r="G1058" s="110" t="e">
        <f>_xlfn.XLOOKUP(Tabla15[[#This Row],[cedula]],#REF!,#REF!,"X")</f>
        <v>#REF!</v>
      </c>
      <c r="H1058" s="61" t="str">
        <f>_xlfn.XLOOKUP(Tabla15[[#This Row],[ctapresup]],TBLTIPO[cta],TBLTIPO[Tipo Empleado])</f>
        <v>FIJO</v>
      </c>
      <c r="I1058" s="92">
        <f>_xlfn.XLOOKUP(Tabla15[[#This Row],[cedula]],TCARRERA[CEDULA],TCARRERA[CATEGORIA DEL SERVIDOR],0)</f>
        <v>0</v>
      </c>
      <c r="J10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8" s="61" t="e">
        <f>IF(ISTEXT(Tabla15[[#This Row],[CARRERA]]),Tabla15[[#This Row],[CARRERA]],Tabla15[[#This Row],[STATUS_01]])</f>
        <v>#REF!</v>
      </c>
      <c r="L1058" s="78">
        <f>_xlfn.XLOOKUP(Tabla15[[#This Row],[CODIGO]],Tabla20[CODIGO],Tabla20[sbruto])</f>
        <v>25000</v>
      </c>
      <c r="M1058" s="79">
        <f>_xlfn.XLOOKUP(Tabla15[[#This Row],[CODIGO]],Tabla20[CODIGO],Tabla20[Otros Descuentos])</f>
        <v>3571</v>
      </c>
      <c r="N1058" s="78">
        <f>_xlfn.XLOOKUP(Tabla15[[#This Row],[CODIGO]],Tabla20[CODIGO],Tabla20[sneto])</f>
        <v>19951.5</v>
      </c>
      <c r="O1058" s="78" t="str">
        <f>_xlfn.XLOOKUP(Tabla15[[#This Row],[CODIGO]],Tabla20[CODIGO],Tabla20[PERIODO])</f>
        <v>08-2023</v>
      </c>
      <c r="P1058" s="41">
        <f>Tabla15[[#This Row],[sbruto]]-SUM(Tabla15[[#This Row],[ISR]:[AFP]])-Tabla15[[#This Row],[SNETO]]</f>
        <v>1477.5</v>
      </c>
      <c r="Q1058" s="41">
        <f>_xlfn.XLOOKUP(Tabla15[[#This Row],[CODIGO]],Tabla20[CODIGO],Tabla20[ADP])</f>
        <v>0</v>
      </c>
      <c r="R1058" s="61" t="str">
        <f>_xlfn.XLOOKUP(Tabla15[[#This Row],[cedula]],EMPXSEXO[NODOC],EMPXSEXO[GENERO])</f>
        <v>F</v>
      </c>
      <c r="S1058" s="61" t="e">
        <f>_xlfn.XLOOKUP(Tabla15[[#This Row],[nomdepto2]],Tabla21[LUGAR],Tabla21[CODLUGAR])</f>
        <v>#REF!</v>
      </c>
      <c r="T1058">
        <v>489</v>
      </c>
    </row>
    <row r="1059" spans="1:20">
      <c r="A1059" s="61" t="s">
        <v>2463</v>
      </c>
      <c r="B1059" s="61" t="s">
        <v>1989</v>
      </c>
      <c r="C1059" s="61" t="s">
        <v>2496</v>
      </c>
      <c r="D1059" s="61" t="str">
        <f>Tabla15[[#This Row],[cedula]]&amp;Tabla15[[#This Row],[prog]]&amp;LEFT(Tabla15[[#This Row],[TIPO]],3)</f>
        <v>0400010417611FIJ</v>
      </c>
      <c r="E1059" s="61" t="e">
        <f>_xlfn.XLOOKUP(Tabla15[[#This Row],[CODIGO]],#REF!,#REF!,_xlfn.XLOOKUP(Tabla15[[#This Row],[CODIGO]],Tabla20[CODIGO],Tabla20[nombre],"BUSCAR"))</f>
        <v>#REF!</v>
      </c>
      <c r="F1059" s="61" t="e">
        <f>_xlfn.XLOOKUP(Tabla15[[#This Row],[CODIGO]],#REF!,#REF!,_xlfn.XLOOKUP(Tabla15[[#This Row],[CODIGO]],Tabla20[CODIGO],Tabla20[cargo],"BUSCAR"))</f>
        <v>#REF!</v>
      </c>
      <c r="G1059" s="110" t="e">
        <f>_xlfn.XLOOKUP(Tabla15[[#This Row],[cedula]],#REF!,#REF!,"X")</f>
        <v>#REF!</v>
      </c>
      <c r="H1059" s="61" t="str">
        <f>_xlfn.XLOOKUP(Tabla15[[#This Row],[ctapresup]],TBLTIPO[cta],TBLTIPO[Tipo Empleado])</f>
        <v>FIJO</v>
      </c>
      <c r="I1059" s="92">
        <f>_xlfn.XLOOKUP(Tabla15[[#This Row],[cedula]],TCARRERA[CEDULA],TCARRERA[CATEGORIA DEL SERVIDOR],0)</f>
        <v>0</v>
      </c>
      <c r="J10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59" s="61" t="e">
        <f>IF(ISTEXT(Tabla15[[#This Row],[CARRERA]]),Tabla15[[#This Row],[CARRERA]],Tabla15[[#This Row],[STATUS_01]])</f>
        <v>#REF!</v>
      </c>
      <c r="L1059" s="78">
        <f>_xlfn.XLOOKUP(Tabla15[[#This Row],[CODIGO]],Tabla20[CODIGO],Tabla20[sbruto])</f>
        <v>25000</v>
      </c>
      <c r="M1059" s="82">
        <f>_xlfn.XLOOKUP(Tabla15[[#This Row],[CODIGO]],Tabla20[CODIGO],Tabla20[Otros Descuentos])</f>
        <v>25</v>
      </c>
      <c r="N1059" s="78">
        <f>_xlfn.XLOOKUP(Tabla15[[#This Row],[CODIGO]],Tabla20[CODIGO],Tabla20[sneto])</f>
        <v>23497.5</v>
      </c>
      <c r="O1059" s="78" t="str">
        <f>_xlfn.XLOOKUP(Tabla15[[#This Row],[CODIGO]],Tabla20[CODIGO],Tabla20[PERIODO])</f>
        <v>08-2023</v>
      </c>
      <c r="P1059" s="41">
        <f>Tabla15[[#This Row],[sbruto]]-SUM(Tabla15[[#This Row],[ISR]:[AFP]])-Tabla15[[#This Row],[SNETO]]</f>
        <v>1477.5</v>
      </c>
      <c r="Q1059" s="41">
        <f>_xlfn.XLOOKUP(Tabla15[[#This Row],[CODIGO]],Tabla20[CODIGO],Tabla20[ADP])</f>
        <v>0</v>
      </c>
      <c r="R1059" s="61" t="str">
        <f>_xlfn.XLOOKUP(Tabla15[[#This Row],[cedula]],EMPXSEXO[NODOC],EMPXSEXO[GENERO])</f>
        <v>M</v>
      </c>
      <c r="S1059" s="61" t="e">
        <f>_xlfn.XLOOKUP(Tabla15[[#This Row],[nomdepto2]],Tabla21[LUGAR],Tabla21[CODLUGAR])</f>
        <v>#REF!</v>
      </c>
      <c r="T1059">
        <v>500</v>
      </c>
    </row>
    <row r="1060" spans="1:20">
      <c r="A1060" s="61" t="s">
        <v>2463</v>
      </c>
      <c r="B1060" s="61" t="s">
        <v>3227</v>
      </c>
      <c r="C1060" s="61" t="s">
        <v>2496</v>
      </c>
      <c r="D1060" s="61" t="str">
        <f>Tabla15[[#This Row],[cedula]]&amp;Tabla15[[#This Row],[prog]]&amp;LEFT(Tabla15[[#This Row],[TIPO]],3)</f>
        <v>4023805412211FIJ</v>
      </c>
      <c r="E1060" s="61" t="e">
        <f>_xlfn.XLOOKUP(Tabla15[[#This Row],[CODIGO]],#REF!,#REF!,_xlfn.XLOOKUP(Tabla15[[#This Row],[CODIGO]],Tabla20[CODIGO],Tabla20[nombre],"BUSCAR"))</f>
        <v>#REF!</v>
      </c>
      <c r="F1060" s="61" t="e">
        <f>_xlfn.XLOOKUP(Tabla15[[#This Row],[CODIGO]],#REF!,#REF!,_xlfn.XLOOKUP(Tabla15[[#This Row],[CODIGO]],Tabla20[CODIGO],Tabla20[cargo],"BUSCAR"))</f>
        <v>#REF!</v>
      </c>
      <c r="G1060" s="110" t="e">
        <f>_xlfn.XLOOKUP(Tabla15[[#This Row],[cedula]],#REF!,#REF!,"X")</f>
        <v>#REF!</v>
      </c>
      <c r="H1060" s="61" t="str">
        <f>_xlfn.XLOOKUP(Tabla15[[#This Row],[ctapresup]],TBLTIPO[cta],TBLTIPO[Tipo Empleado])</f>
        <v>FIJO</v>
      </c>
      <c r="I1060" s="92">
        <f>_xlfn.XLOOKUP(Tabla15[[#This Row],[cedula]],TCARRERA[CEDULA],TCARRERA[CATEGORIA DEL SERVIDOR],0)</f>
        <v>0</v>
      </c>
      <c r="J10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60" s="61" t="e">
        <f>IF(ISTEXT(Tabla15[[#This Row],[CARRERA]]),Tabla15[[#This Row],[CARRERA]],Tabla15[[#This Row],[STATUS_01]])</f>
        <v>#REF!</v>
      </c>
      <c r="L1060" s="78">
        <f>_xlfn.XLOOKUP(Tabla15[[#This Row],[CODIGO]],Tabla20[CODIGO],Tabla20[sbruto])</f>
        <v>25000</v>
      </c>
      <c r="M1060" s="82">
        <f>_xlfn.XLOOKUP(Tabla15[[#This Row],[CODIGO]],Tabla20[CODIGO],Tabla20[Otros Descuentos])</f>
        <v>25</v>
      </c>
      <c r="N1060" s="78">
        <f>_xlfn.XLOOKUP(Tabla15[[#This Row],[CODIGO]],Tabla20[CODIGO],Tabla20[sneto])</f>
        <v>23497.5</v>
      </c>
      <c r="O1060" s="78" t="str">
        <f>_xlfn.XLOOKUP(Tabla15[[#This Row],[CODIGO]],Tabla20[CODIGO],Tabla20[PERIODO])</f>
        <v>08-2023</v>
      </c>
      <c r="P1060" s="41">
        <f>Tabla15[[#This Row],[sbruto]]-SUM(Tabla15[[#This Row],[ISR]:[AFP]])-Tabla15[[#This Row],[SNETO]]</f>
        <v>1477.5</v>
      </c>
      <c r="Q1060" s="41">
        <f>_xlfn.XLOOKUP(Tabla15[[#This Row],[CODIGO]],Tabla20[CODIGO],Tabla20[ADP])</f>
        <v>0</v>
      </c>
      <c r="R1060" s="61" t="str">
        <f>_xlfn.XLOOKUP(Tabla15[[#This Row],[cedula]],EMPXSEXO[NODOC],EMPXSEXO[GENERO])</f>
        <v>F</v>
      </c>
      <c r="S1060" s="61" t="e">
        <f>_xlfn.XLOOKUP(Tabla15[[#This Row],[nomdepto2]],Tabla21[LUGAR],Tabla21[CODLUGAR])</f>
        <v>#REF!</v>
      </c>
      <c r="T1060">
        <v>501</v>
      </c>
    </row>
    <row r="1061" spans="1:20">
      <c r="A1061" s="61" t="s">
        <v>2463</v>
      </c>
      <c r="B1061" s="61" t="s">
        <v>1995</v>
      </c>
      <c r="C1061" s="61" t="s">
        <v>2496</v>
      </c>
      <c r="D1061" s="61" t="str">
        <f>Tabla15[[#This Row],[cedula]]&amp;Tabla15[[#This Row],[prog]]&amp;LEFT(Tabla15[[#This Row],[TIPO]],3)</f>
        <v>0400007483311FIJ</v>
      </c>
      <c r="E1061" s="61" t="e">
        <f>_xlfn.XLOOKUP(Tabla15[[#This Row],[CODIGO]],#REF!,#REF!,_xlfn.XLOOKUP(Tabla15[[#This Row],[CODIGO]],Tabla20[CODIGO],Tabla20[nombre],"BUSCAR"))</f>
        <v>#REF!</v>
      </c>
      <c r="F1061" s="61" t="e">
        <f>_xlfn.XLOOKUP(Tabla15[[#This Row],[CODIGO]],#REF!,#REF!,_xlfn.XLOOKUP(Tabla15[[#This Row],[CODIGO]],Tabla20[CODIGO],Tabla20[cargo],"BUSCAR"))</f>
        <v>#REF!</v>
      </c>
      <c r="G1061" s="110" t="e">
        <f>_xlfn.XLOOKUP(Tabla15[[#This Row],[cedula]],#REF!,#REF!,"X")</f>
        <v>#REF!</v>
      </c>
      <c r="H1061" s="61" t="str">
        <f>_xlfn.XLOOKUP(Tabla15[[#This Row],[ctapresup]],TBLTIPO[cta],TBLTIPO[Tipo Empleado])</f>
        <v>FIJO</v>
      </c>
      <c r="I1061" s="92">
        <f>_xlfn.XLOOKUP(Tabla15[[#This Row],[cedula]],TCARRERA[CEDULA],TCARRERA[CATEGORIA DEL SERVIDOR],0)</f>
        <v>0</v>
      </c>
      <c r="J10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61" s="61" t="e">
        <f>IF(ISTEXT(Tabla15[[#This Row],[CARRERA]]),Tabla15[[#This Row],[CARRERA]],Tabla15[[#This Row],[STATUS_01]])</f>
        <v>#REF!</v>
      </c>
      <c r="L1061" s="78">
        <f>_xlfn.XLOOKUP(Tabla15[[#This Row],[CODIGO]],Tabla20[CODIGO],Tabla20[sbruto])</f>
        <v>25000</v>
      </c>
      <c r="M1061" s="82">
        <f>_xlfn.XLOOKUP(Tabla15[[#This Row],[CODIGO]],Tabla20[CODIGO],Tabla20[Otros Descuentos])</f>
        <v>8179.1</v>
      </c>
      <c r="N1061" s="78">
        <f>_xlfn.XLOOKUP(Tabla15[[#This Row],[CODIGO]],Tabla20[CODIGO],Tabla20[sneto])</f>
        <v>15343.4</v>
      </c>
      <c r="O1061" s="78" t="str">
        <f>_xlfn.XLOOKUP(Tabla15[[#This Row],[CODIGO]],Tabla20[CODIGO],Tabla20[PERIODO])</f>
        <v>08-2023</v>
      </c>
      <c r="P1061" s="41">
        <f>Tabla15[[#This Row],[sbruto]]-SUM(Tabla15[[#This Row],[ISR]:[AFP]])-Tabla15[[#This Row],[SNETO]]</f>
        <v>1477.5</v>
      </c>
      <c r="Q1061" s="41">
        <f>_xlfn.XLOOKUP(Tabla15[[#This Row],[CODIGO]],Tabla20[CODIGO],Tabla20[ADP])</f>
        <v>0</v>
      </c>
      <c r="R1061" s="61" t="str">
        <f>_xlfn.XLOOKUP(Tabla15[[#This Row],[cedula]],EMPXSEXO[NODOC],EMPXSEXO[GENERO])</f>
        <v>M</v>
      </c>
      <c r="S1061" s="61" t="e">
        <f>_xlfn.XLOOKUP(Tabla15[[#This Row],[nomdepto2]],Tabla21[LUGAR],Tabla21[CODLUGAR])</f>
        <v>#REF!</v>
      </c>
      <c r="T1061">
        <v>513</v>
      </c>
    </row>
    <row r="1062" spans="1:20">
      <c r="A1062" s="61" t="s">
        <v>2463</v>
      </c>
      <c r="B1062" s="61" t="s">
        <v>2004</v>
      </c>
      <c r="C1062" s="61" t="s">
        <v>2496</v>
      </c>
      <c r="D1062" s="61" t="str">
        <f>Tabla15[[#This Row],[cedula]]&amp;Tabla15[[#This Row],[prog]]&amp;LEFT(Tabla15[[#This Row],[TIPO]],3)</f>
        <v>4020926382711FIJ</v>
      </c>
      <c r="E1062" s="61" t="e">
        <f>_xlfn.XLOOKUP(Tabla15[[#This Row],[CODIGO]],#REF!,#REF!,_xlfn.XLOOKUP(Tabla15[[#This Row],[CODIGO]],Tabla20[CODIGO],Tabla20[nombre],"BUSCAR"))</f>
        <v>#REF!</v>
      </c>
      <c r="F1062" s="61" t="e">
        <f>_xlfn.XLOOKUP(Tabla15[[#This Row],[CODIGO]],#REF!,#REF!,_xlfn.XLOOKUP(Tabla15[[#This Row],[CODIGO]],Tabla20[CODIGO],Tabla20[cargo],"BUSCAR"))</f>
        <v>#REF!</v>
      </c>
      <c r="G1062" s="110" t="e">
        <f>_xlfn.XLOOKUP(Tabla15[[#This Row],[cedula]],#REF!,#REF!,"X")</f>
        <v>#REF!</v>
      </c>
      <c r="H1062" s="61" t="str">
        <f>_xlfn.XLOOKUP(Tabla15[[#This Row],[ctapresup]],TBLTIPO[cta],TBLTIPO[Tipo Empleado])</f>
        <v>FIJO</v>
      </c>
      <c r="I1062" s="92">
        <f>_xlfn.XLOOKUP(Tabla15[[#This Row],[cedula]],TCARRERA[CEDULA],TCARRERA[CATEGORIA DEL SERVIDOR],0)</f>
        <v>0</v>
      </c>
      <c r="J10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62" s="61" t="e">
        <f>IF(ISTEXT(Tabla15[[#This Row],[CARRERA]]),Tabla15[[#This Row],[CARRERA]],Tabla15[[#This Row],[STATUS_01]])</f>
        <v>#REF!</v>
      </c>
      <c r="L1062" s="78">
        <f>_xlfn.XLOOKUP(Tabla15[[#This Row],[CODIGO]],Tabla20[CODIGO],Tabla20[sbruto])</f>
        <v>25000</v>
      </c>
      <c r="M1062" s="82">
        <f>_xlfn.XLOOKUP(Tabla15[[#This Row],[CODIGO]],Tabla20[CODIGO],Tabla20[Otros Descuentos])</f>
        <v>25</v>
      </c>
      <c r="N1062" s="78">
        <f>_xlfn.XLOOKUP(Tabla15[[#This Row],[CODIGO]],Tabla20[CODIGO],Tabla20[sneto])</f>
        <v>23497.5</v>
      </c>
      <c r="O1062" s="78" t="str">
        <f>_xlfn.XLOOKUP(Tabla15[[#This Row],[CODIGO]],Tabla20[CODIGO],Tabla20[PERIODO])</f>
        <v>08-2023</v>
      </c>
      <c r="P1062" s="41">
        <f>Tabla15[[#This Row],[sbruto]]-SUM(Tabla15[[#This Row],[ISR]:[AFP]])-Tabla15[[#This Row],[SNETO]]</f>
        <v>1477.5</v>
      </c>
      <c r="Q1062" s="41">
        <f>_xlfn.XLOOKUP(Tabla15[[#This Row],[CODIGO]],Tabla20[CODIGO],Tabla20[ADP])</f>
        <v>0</v>
      </c>
      <c r="R1062" s="61" t="str">
        <f>_xlfn.XLOOKUP(Tabla15[[#This Row],[cedula]],EMPXSEXO[NODOC],EMPXSEXO[GENERO])</f>
        <v>F</v>
      </c>
      <c r="S1062" s="61" t="e">
        <f>_xlfn.XLOOKUP(Tabla15[[#This Row],[nomdepto2]],Tabla21[LUGAR],Tabla21[CODLUGAR])</f>
        <v>#REF!</v>
      </c>
      <c r="T1062">
        <v>528</v>
      </c>
    </row>
    <row r="1063" spans="1:20">
      <c r="A1063" s="99" t="s">
        <v>2463</v>
      </c>
      <c r="B1063" s="99" t="s">
        <v>1255</v>
      </c>
      <c r="C1063" s="99" t="s">
        <v>2496</v>
      </c>
      <c r="D1063" s="99" t="str">
        <f>Tabla15[[#This Row],[cedula]]&amp;Tabla15[[#This Row],[prog]]&amp;LEFT(Tabla15[[#This Row],[TIPO]],3)</f>
        <v>0010053800811FIJ</v>
      </c>
      <c r="E1063" s="99" t="e">
        <f>_xlfn.XLOOKUP(Tabla15[[#This Row],[CODIGO]],#REF!,#REF!,_xlfn.XLOOKUP(Tabla15[[#This Row],[CODIGO]],Tabla20[CODIGO],Tabla20[nombre],"BUSCAR"))</f>
        <v>#REF!</v>
      </c>
      <c r="F1063" s="100" t="e">
        <f>_xlfn.XLOOKUP(Tabla15[[#This Row],[CODIGO]],#REF!,#REF!,_xlfn.XLOOKUP(Tabla15[[#This Row],[CODIGO]],Tabla20[CODIGO],Tabla20[cargo],"BUSCAR"))</f>
        <v>#REF!</v>
      </c>
      <c r="G1063" s="110" t="e">
        <f>_xlfn.XLOOKUP(Tabla15[[#This Row],[cedula]],#REF!,#REF!,"X")</f>
        <v>#REF!</v>
      </c>
      <c r="H1063" s="100" t="str">
        <f>_xlfn.XLOOKUP(Tabla15[[#This Row],[ctapresup]],TBLTIPO[cta],TBLTIPO[Tipo Empleado])</f>
        <v>FIJO</v>
      </c>
      <c r="I1063" s="102" t="str">
        <f>_xlfn.XLOOKUP(Tabla15[[#This Row],[cedula]],TCARRERA[CEDULA],TCARRERA[CATEGORIA DEL SERVIDOR],0)</f>
        <v>CARRERA ADMINISTRATIVA</v>
      </c>
      <c r="J1063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063" s="103" t="str">
        <f>IF(ISTEXT(Tabla15[[#This Row],[CARRERA]]),Tabla15[[#This Row],[CARRERA]],Tabla15[[#This Row],[STATUS_01]])</f>
        <v>CARRERA ADMINISTRATIVA</v>
      </c>
      <c r="L1063" s="41">
        <f>_xlfn.XLOOKUP(Tabla15[[#This Row],[CODIGO]],Tabla20[CODIGO],Tabla20[sbruto])</f>
        <v>24719.919999999998</v>
      </c>
      <c r="M1063" s="105">
        <f>_xlfn.XLOOKUP(Tabla15[[#This Row],[CODIGO]],Tabla20[CODIGO],Tabla20[Otros Descuentos])</f>
        <v>1652.45</v>
      </c>
      <c r="N1063" s="109">
        <f>_xlfn.XLOOKUP(Tabla15[[#This Row],[CODIGO]],Tabla20[CODIGO],Tabla20[sneto])</f>
        <v>21606.52</v>
      </c>
      <c r="O1063" s="101" t="str">
        <f>_xlfn.XLOOKUP(Tabla15[[#This Row],[CODIGO]],Tabla20[CODIGO],Tabla20[PERIODO])</f>
        <v>08-2023</v>
      </c>
      <c r="P1063" s="41">
        <f>Tabla15[[#This Row],[sbruto]]-SUM(Tabla15[[#This Row],[ISR]:[AFP]])-Tabla15[[#This Row],[SNETO]]</f>
        <v>1460.9499999999971</v>
      </c>
      <c r="Q1063" s="104">
        <f>_xlfn.XLOOKUP(Tabla15[[#This Row],[CODIGO]],Tabla20[CODIGO],Tabla20[ADP])</f>
        <v>0</v>
      </c>
      <c r="R1063" s="99" t="str">
        <f>_xlfn.XLOOKUP(Tabla15[[#This Row],[cedula]],EMPXSEXO[NODOC],EMPXSEXO[GENERO])</f>
        <v>M</v>
      </c>
      <c r="S1063" s="61" t="e">
        <f>_xlfn.XLOOKUP(Tabla15[[#This Row],[nomdepto2]],Tabla21[LUGAR],Tabla21[CODLUGAR])</f>
        <v>#REF!</v>
      </c>
      <c r="T1063">
        <v>522</v>
      </c>
    </row>
    <row r="1064" spans="1:20">
      <c r="A1064" s="61" t="s">
        <v>2463</v>
      </c>
      <c r="B1064" s="61" t="s">
        <v>1190</v>
      </c>
      <c r="C1064" s="61" t="s">
        <v>2496</v>
      </c>
      <c r="D1064" s="61" t="str">
        <f>Tabla15[[#This Row],[cedula]]&amp;Tabla15[[#This Row],[prog]]&amp;LEFT(Tabla15[[#This Row],[TIPO]],3)</f>
        <v>0010239578711FIJ</v>
      </c>
      <c r="E1064" s="61" t="e">
        <f>_xlfn.XLOOKUP(Tabla15[[#This Row],[CODIGO]],#REF!,#REF!,_xlfn.XLOOKUP(Tabla15[[#This Row],[CODIGO]],Tabla20[CODIGO],Tabla20[nombre],"BUSCAR"))</f>
        <v>#REF!</v>
      </c>
      <c r="F1064" s="61" t="e">
        <f>_xlfn.XLOOKUP(Tabla15[[#This Row],[CODIGO]],#REF!,#REF!,_xlfn.XLOOKUP(Tabla15[[#This Row],[CODIGO]],Tabla20[CODIGO],Tabla20[cargo],"BUSCAR"))</f>
        <v>#REF!</v>
      </c>
      <c r="G1064" s="110" t="e">
        <f>_xlfn.XLOOKUP(Tabla15[[#This Row],[cedula]],#REF!,#REF!,"X")</f>
        <v>#REF!</v>
      </c>
      <c r="H1064" s="61" t="str">
        <f>_xlfn.XLOOKUP(Tabla15[[#This Row],[ctapresup]],TBLTIPO[cta],TBLTIPO[Tipo Empleado])</f>
        <v>FIJO</v>
      </c>
      <c r="I1064" s="92" t="str">
        <f>_xlfn.XLOOKUP(Tabla15[[#This Row],[cedula]],TCARRERA[CEDULA],TCARRERA[CATEGORIA DEL SERVIDOR],0)</f>
        <v>CARRERA ADMINISTRATIVA</v>
      </c>
      <c r="J10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64" s="61" t="str">
        <f>IF(ISTEXT(Tabla15[[#This Row],[CARRERA]]),Tabla15[[#This Row],[CARRERA]],Tabla15[[#This Row],[STATUS_01]])</f>
        <v>CARRERA ADMINISTRATIVA</v>
      </c>
      <c r="L1064" s="78">
        <f>_xlfn.XLOOKUP(Tabla15[[#This Row],[CODIGO]],Tabla20[CODIGO],Tabla20[sbruto])</f>
        <v>23577.96</v>
      </c>
      <c r="M1064" s="79">
        <f>_xlfn.XLOOKUP(Tabla15[[#This Row],[CODIGO]],Tabla20[CODIGO],Tabla20[Otros Descuentos])</f>
        <v>1559</v>
      </c>
      <c r="N1064" s="78">
        <f>_xlfn.XLOOKUP(Tabla15[[#This Row],[CODIGO]],Tabla20[CODIGO],Tabla20[sneto])</f>
        <v>20625.5</v>
      </c>
      <c r="O1064" s="78" t="str">
        <f>_xlfn.XLOOKUP(Tabla15[[#This Row],[CODIGO]],Tabla20[CODIGO],Tabla20[PERIODO])</f>
        <v>08-2023</v>
      </c>
      <c r="P1064" s="41">
        <f>Tabla15[[#This Row],[sbruto]]-SUM(Tabla15[[#This Row],[ISR]:[AFP]])-Tabla15[[#This Row],[SNETO]]</f>
        <v>1393.4599999999991</v>
      </c>
      <c r="Q1064" s="41">
        <f>_xlfn.XLOOKUP(Tabla15[[#This Row],[CODIGO]],Tabla20[CODIGO],Tabla20[ADP])</f>
        <v>0</v>
      </c>
      <c r="R1064" s="61" t="str">
        <f>_xlfn.XLOOKUP(Tabla15[[#This Row],[cedula]],EMPXSEXO[NODOC],EMPXSEXO[GENERO])</f>
        <v>M</v>
      </c>
      <c r="S1064" s="61" t="e">
        <f>_xlfn.XLOOKUP(Tabla15[[#This Row],[nomdepto2]],Tabla21[LUGAR],Tabla21[CODLUGAR])</f>
        <v>#REF!</v>
      </c>
      <c r="T1064">
        <v>455</v>
      </c>
    </row>
    <row r="1065" spans="1:20">
      <c r="A1065" s="99" t="s">
        <v>2463</v>
      </c>
      <c r="B1065" s="99" t="s">
        <v>1988</v>
      </c>
      <c r="C1065" s="99" t="s">
        <v>2496</v>
      </c>
      <c r="D1065" s="99" t="str">
        <f>Tabla15[[#This Row],[cedula]]&amp;Tabla15[[#This Row],[prog]]&amp;LEFT(Tabla15[[#This Row],[TIPO]],3)</f>
        <v>0010114040811FIJ</v>
      </c>
      <c r="E1065" s="99" t="e">
        <f>_xlfn.XLOOKUP(Tabla15[[#This Row],[CODIGO]],#REF!,#REF!,_xlfn.XLOOKUP(Tabla15[[#This Row],[CODIGO]],Tabla20[CODIGO],Tabla20[nombre],"BUSCAR"))</f>
        <v>#REF!</v>
      </c>
      <c r="F1065" s="100" t="e">
        <f>_xlfn.XLOOKUP(Tabla15[[#This Row],[CODIGO]],#REF!,#REF!,_xlfn.XLOOKUP(Tabla15[[#This Row],[CODIGO]],Tabla20[CODIGO],Tabla20[cargo],"BUSCAR"))</f>
        <v>#REF!</v>
      </c>
      <c r="G1065" s="110" t="e">
        <f>_xlfn.XLOOKUP(Tabla15[[#This Row],[cedula]],#REF!,#REF!,"X")</f>
        <v>#REF!</v>
      </c>
      <c r="H1065" s="100" t="str">
        <f>_xlfn.XLOOKUP(Tabla15[[#This Row],[ctapresup]],TBLTIPO[cta],TBLTIPO[Tipo Empleado])</f>
        <v>FIJO</v>
      </c>
      <c r="I1065" s="102">
        <f>_xlfn.XLOOKUP(Tabla15[[#This Row],[cedula]],TCARRERA[CEDULA],TCARRERA[CATEGORIA DEL SERVIDOR],0)</f>
        <v>0</v>
      </c>
      <c r="J1065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065" s="103" t="e">
        <f>IF(ISTEXT(Tabla15[[#This Row],[CARRERA]]),Tabla15[[#This Row],[CARRERA]],Tabla15[[#This Row],[STATUS_01]])</f>
        <v>#REF!</v>
      </c>
      <c r="L1065" s="41">
        <f>_xlfn.XLOOKUP(Tabla15[[#This Row],[CODIGO]],Tabla20[CODIGO],Tabla20[sbruto])</f>
        <v>22050</v>
      </c>
      <c r="M1065" s="105">
        <f>_xlfn.XLOOKUP(Tabla15[[#This Row],[CODIGO]],Tabla20[CODIGO],Tabla20[Otros Descuentos])</f>
        <v>25</v>
      </c>
      <c r="N1065" s="109">
        <f>_xlfn.XLOOKUP(Tabla15[[#This Row],[CODIGO]],Tabla20[CODIGO],Tabla20[sneto])</f>
        <v>20721.84</v>
      </c>
      <c r="O1065" s="101" t="str">
        <f>_xlfn.XLOOKUP(Tabla15[[#This Row],[CODIGO]],Tabla20[CODIGO],Tabla20[PERIODO])</f>
        <v>08-2023</v>
      </c>
      <c r="P1065" s="41">
        <f>Tabla15[[#This Row],[sbruto]]-SUM(Tabla15[[#This Row],[ISR]:[AFP]])-Tabla15[[#This Row],[SNETO]]</f>
        <v>1303.1599999999999</v>
      </c>
      <c r="Q1065" s="104">
        <f>_xlfn.XLOOKUP(Tabla15[[#This Row],[CODIGO]],Tabla20[CODIGO],Tabla20[ADP])</f>
        <v>0</v>
      </c>
      <c r="R1065" s="99" t="str">
        <f>_xlfn.XLOOKUP(Tabla15[[#This Row],[cedula]],EMPXSEXO[NODOC],EMPXSEXO[GENERO])</f>
        <v>F</v>
      </c>
      <c r="S1065" s="61" t="e">
        <f>_xlfn.XLOOKUP(Tabla15[[#This Row],[nomdepto2]],Tabla21[LUGAR],Tabla21[CODLUGAR])</f>
        <v>#REF!</v>
      </c>
      <c r="T1065">
        <v>498</v>
      </c>
    </row>
    <row r="1066" spans="1:20">
      <c r="A1066" s="61" t="s">
        <v>2463</v>
      </c>
      <c r="B1066" s="61" t="s">
        <v>1159</v>
      </c>
      <c r="C1066" s="61" t="s">
        <v>2496</v>
      </c>
      <c r="D1066" s="61" t="str">
        <f>Tabla15[[#This Row],[cedula]]&amp;Tabla15[[#This Row],[prog]]&amp;LEFT(Tabla15[[#This Row],[TIPO]],3)</f>
        <v>0011648032811FIJ</v>
      </c>
      <c r="E1066" s="61" t="e">
        <f>_xlfn.XLOOKUP(Tabla15[[#This Row],[CODIGO]],#REF!,#REF!,_xlfn.XLOOKUP(Tabla15[[#This Row],[CODIGO]],Tabla20[CODIGO],Tabla20[nombre],"BUSCAR"))</f>
        <v>#REF!</v>
      </c>
      <c r="F1066" s="61" t="e">
        <f>_xlfn.XLOOKUP(Tabla15[[#This Row],[CODIGO]],#REF!,#REF!,_xlfn.XLOOKUP(Tabla15[[#This Row],[CODIGO]],Tabla20[CODIGO],Tabla20[cargo],"BUSCAR"))</f>
        <v>#REF!</v>
      </c>
      <c r="G1066" s="110" t="e">
        <f>_xlfn.XLOOKUP(Tabla15[[#This Row],[cedula]],#REF!,#REF!,"X")</f>
        <v>#REF!</v>
      </c>
      <c r="H1066" s="61" t="str">
        <f>_xlfn.XLOOKUP(Tabla15[[#This Row],[ctapresup]],TBLTIPO[cta],TBLTIPO[Tipo Empleado])</f>
        <v>FIJO</v>
      </c>
      <c r="I1066" s="92" t="str">
        <f>_xlfn.XLOOKUP(Tabla15[[#This Row],[cedula]],TCARRERA[CEDULA],TCARRERA[CATEGORIA DEL SERVIDOR],0)</f>
        <v>CARRERA ADMINISTRATIVA</v>
      </c>
      <c r="J10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66" s="61" t="str">
        <f>IF(ISTEXT(Tabla15[[#This Row],[CARRERA]]),Tabla15[[#This Row],[CARRERA]],Tabla15[[#This Row],[STATUS_01]])</f>
        <v>CARRERA ADMINISTRATIVA</v>
      </c>
      <c r="L1066" s="78">
        <f>_xlfn.XLOOKUP(Tabla15[[#This Row],[CODIGO]],Tabla20[CODIGO],Tabla20[sbruto])</f>
        <v>22000</v>
      </c>
      <c r="M1066" s="82">
        <f>_xlfn.XLOOKUP(Tabla15[[#This Row],[CODIGO]],Tabla20[CODIGO],Tabla20[Otros Descuentos])</f>
        <v>375</v>
      </c>
      <c r="N1066" s="81">
        <f>_xlfn.XLOOKUP(Tabla15[[#This Row],[CODIGO]],Tabla20[CODIGO],Tabla20[sneto])</f>
        <v>20324.8</v>
      </c>
      <c r="O1066" s="81" t="str">
        <f>_xlfn.XLOOKUP(Tabla15[[#This Row],[CODIGO]],Tabla20[CODIGO],Tabla20[PERIODO])</f>
        <v>08-2023</v>
      </c>
      <c r="P1066" s="41">
        <f>Tabla15[[#This Row],[sbruto]]-SUM(Tabla15[[#This Row],[ISR]:[AFP]])-Tabla15[[#This Row],[SNETO]]</f>
        <v>1300.2000000000007</v>
      </c>
      <c r="Q1066" s="41">
        <f>_xlfn.XLOOKUP(Tabla15[[#This Row],[CODIGO]],Tabla20[CODIGO],Tabla20[ADP])</f>
        <v>0</v>
      </c>
      <c r="R1066" s="61" t="str">
        <f>_xlfn.XLOOKUP(Tabla15[[#This Row],[cedula]],EMPXSEXO[NODOC],EMPXSEXO[GENERO])</f>
        <v>M</v>
      </c>
      <c r="S1066" s="61" t="e">
        <f>_xlfn.XLOOKUP(Tabla15[[#This Row],[nomdepto2]],Tabla21[LUGAR],Tabla21[CODLUGAR])</f>
        <v>#REF!</v>
      </c>
      <c r="T1066">
        <v>428</v>
      </c>
    </row>
    <row r="1067" spans="1:20">
      <c r="A1067" s="61" t="s">
        <v>2463</v>
      </c>
      <c r="B1067" s="61" t="s">
        <v>3622</v>
      </c>
      <c r="C1067" s="61" t="s">
        <v>2496</v>
      </c>
      <c r="D1067" s="61" t="str">
        <f>Tabla15[[#This Row],[cedula]]&amp;Tabla15[[#This Row],[prog]]&amp;LEFT(Tabla15[[#This Row],[TIPO]],3)</f>
        <v>0011839406311FIJ</v>
      </c>
      <c r="E1067" s="61" t="e">
        <f>_xlfn.XLOOKUP(Tabla15[[#This Row],[CODIGO]],#REF!,#REF!,_xlfn.XLOOKUP(Tabla15[[#This Row],[CODIGO]],Tabla20[CODIGO],Tabla20[nombre],"BUSCAR"))</f>
        <v>#REF!</v>
      </c>
      <c r="F1067" s="61" t="e">
        <f>_xlfn.XLOOKUP(Tabla15[[#This Row],[CODIGO]],#REF!,#REF!,_xlfn.XLOOKUP(Tabla15[[#This Row],[CODIGO]],Tabla20[CODIGO],Tabla20[cargo],"BUSCAR"))</f>
        <v>#REF!</v>
      </c>
      <c r="G1067" s="110" t="e">
        <f>_xlfn.XLOOKUP(Tabla15[[#This Row],[cedula]],#REF!,#REF!,"X")</f>
        <v>#REF!</v>
      </c>
      <c r="H1067" s="61" t="str">
        <f>_xlfn.XLOOKUP(Tabla15[[#This Row],[ctapresup]],TBLTIPO[cta],TBLTIPO[Tipo Empleado])</f>
        <v>FIJO</v>
      </c>
      <c r="I1067" s="92">
        <f>_xlfn.XLOOKUP(Tabla15[[#This Row],[cedula]],TCARRERA[CEDULA],TCARRERA[CATEGORIA DEL SERVIDOR],0)</f>
        <v>0</v>
      </c>
      <c r="J106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67" s="61" t="e">
        <f>IF(ISTEXT(Tabla15[[#This Row],[CARRERA]]),Tabla15[[#This Row],[CARRERA]],Tabla15[[#This Row],[STATUS_01]])</f>
        <v>#REF!</v>
      </c>
      <c r="L1067" s="78">
        <f>_xlfn.XLOOKUP(Tabla15[[#This Row],[CODIGO]],Tabla20[CODIGO],Tabla20[sbruto])</f>
        <v>22000</v>
      </c>
      <c r="M1067" s="82">
        <f>_xlfn.XLOOKUP(Tabla15[[#This Row],[CODIGO]],Tabla20[CODIGO],Tabla20[Otros Descuentos])</f>
        <v>25</v>
      </c>
      <c r="N1067" s="78">
        <f>_xlfn.XLOOKUP(Tabla15[[#This Row],[CODIGO]],Tabla20[CODIGO],Tabla20[sneto])</f>
        <v>20674.8</v>
      </c>
      <c r="O1067" s="78" t="str">
        <f>_xlfn.XLOOKUP(Tabla15[[#This Row],[CODIGO]],Tabla20[CODIGO],Tabla20[PERIODO])</f>
        <v>08-2023</v>
      </c>
      <c r="P1067" s="41">
        <f>Tabla15[[#This Row],[sbruto]]-SUM(Tabla15[[#This Row],[ISR]:[AFP]])-Tabla15[[#This Row],[SNETO]]</f>
        <v>1300.2000000000007</v>
      </c>
      <c r="Q1067" s="41">
        <f>_xlfn.XLOOKUP(Tabla15[[#This Row],[CODIGO]],Tabla20[CODIGO],Tabla20[ADP])</f>
        <v>0</v>
      </c>
      <c r="R1067" s="61" t="str">
        <f>_xlfn.XLOOKUP(Tabla15[[#This Row],[cedula]],EMPXSEXO[NODOC],EMPXSEXO[GENERO])</f>
        <v>M</v>
      </c>
      <c r="S1067" s="61" t="e">
        <f>_xlfn.XLOOKUP(Tabla15[[#This Row],[nomdepto2]],Tabla21[LUGAR],Tabla21[CODLUGAR])</f>
        <v>#REF!</v>
      </c>
      <c r="T1067">
        <v>435</v>
      </c>
    </row>
    <row r="1068" spans="1:20">
      <c r="A1068" s="61" t="s">
        <v>2463</v>
      </c>
      <c r="B1068" s="61" t="s">
        <v>1964</v>
      </c>
      <c r="C1068" s="61" t="s">
        <v>2496</v>
      </c>
      <c r="D1068" s="61" t="str">
        <f>Tabla15[[#This Row],[cedula]]&amp;Tabla15[[#This Row],[prog]]&amp;LEFT(Tabla15[[#This Row],[TIPO]],3)</f>
        <v>0011150863611FIJ</v>
      </c>
      <c r="E1068" s="61" t="e">
        <f>_xlfn.XLOOKUP(Tabla15[[#This Row],[CODIGO]],#REF!,#REF!,_xlfn.XLOOKUP(Tabla15[[#This Row],[CODIGO]],Tabla20[CODIGO],Tabla20[nombre],"BUSCAR"))</f>
        <v>#REF!</v>
      </c>
      <c r="F1068" s="61" t="e">
        <f>_xlfn.XLOOKUP(Tabla15[[#This Row],[CODIGO]],#REF!,#REF!,_xlfn.XLOOKUP(Tabla15[[#This Row],[CODIGO]],Tabla20[CODIGO],Tabla20[cargo],"BUSCAR"))</f>
        <v>#REF!</v>
      </c>
      <c r="G1068" s="110" t="e">
        <f>_xlfn.XLOOKUP(Tabla15[[#This Row],[cedula]],#REF!,#REF!,"X")</f>
        <v>#REF!</v>
      </c>
      <c r="H1068" s="61" t="str">
        <f>_xlfn.XLOOKUP(Tabla15[[#This Row],[ctapresup]],TBLTIPO[cta],TBLTIPO[Tipo Empleado])</f>
        <v>FIJO</v>
      </c>
      <c r="I1068" s="92">
        <f>_xlfn.XLOOKUP(Tabla15[[#This Row],[cedula]],TCARRERA[CEDULA],TCARRERA[CATEGORIA DEL SERVIDOR],0)</f>
        <v>0</v>
      </c>
      <c r="J10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68" s="61" t="e">
        <f>IF(ISTEXT(Tabla15[[#This Row],[CARRERA]]),Tabla15[[#This Row],[CARRERA]],Tabla15[[#This Row],[STATUS_01]])</f>
        <v>#REF!</v>
      </c>
      <c r="L1068" s="78">
        <f>_xlfn.XLOOKUP(Tabla15[[#This Row],[CODIGO]],Tabla20[CODIGO],Tabla20[sbruto])</f>
        <v>22000</v>
      </c>
      <c r="M1068" s="79">
        <f>_xlfn.XLOOKUP(Tabla15[[#This Row],[CODIGO]],Tabla20[CODIGO],Tabla20[Otros Descuentos])</f>
        <v>10339.25</v>
      </c>
      <c r="N1068" s="78">
        <f>_xlfn.XLOOKUP(Tabla15[[#This Row],[CODIGO]],Tabla20[CODIGO],Tabla20[sneto])</f>
        <v>10360.549999999999</v>
      </c>
      <c r="O1068" s="78" t="str">
        <f>_xlfn.XLOOKUP(Tabla15[[#This Row],[CODIGO]],Tabla20[CODIGO],Tabla20[PERIODO])</f>
        <v>08-2023</v>
      </c>
      <c r="P1068" s="41">
        <f>Tabla15[[#This Row],[sbruto]]-SUM(Tabla15[[#This Row],[ISR]:[AFP]])-Tabla15[[#This Row],[SNETO]]</f>
        <v>1300.2000000000007</v>
      </c>
      <c r="Q1068" s="41">
        <f>_xlfn.XLOOKUP(Tabla15[[#This Row],[CODIGO]],Tabla20[CODIGO],Tabla20[ADP])</f>
        <v>0</v>
      </c>
      <c r="R1068" s="61" t="str">
        <f>_xlfn.XLOOKUP(Tabla15[[#This Row],[cedula]],EMPXSEXO[NODOC],EMPXSEXO[GENERO])</f>
        <v>M</v>
      </c>
      <c r="S1068" s="61" t="e">
        <f>_xlfn.XLOOKUP(Tabla15[[#This Row],[nomdepto2]],Tabla21[LUGAR],Tabla21[CODLUGAR])</f>
        <v>#REF!</v>
      </c>
      <c r="T1068">
        <v>458</v>
      </c>
    </row>
    <row r="1069" spans="1:20">
      <c r="A1069" s="61" t="s">
        <v>2463</v>
      </c>
      <c r="B1069" s="61" t="s">
        <v>1984</v>
      </c>
      <c r="C1069" s="61" t="s">
        <v>2496</v>
      </c>
      <c r="D1069" s="61" t="str">
        <f>Tabla15[[#This Row],[cedula]]&amp;Tabla15[[#This Row],[prog]]&amp;LEFT(Tabla15[[#This Row],[TIPO]],3)</f>
        <v>0310377971011FIJ</v>
      </c>
      <c r="E1069" s="61" t="e">
        <f>_xlfn.XLOOKUP(Tabla15[[#This Row],[CODIGO]],#REF!,#REF!,_xlfn.XLOOKUP(Tabla15[[#This Row],[CODIGO]],Tabla20[CODIGO],Tabla20[nombre],"BUSCAR"))</f>
        <v>#REF!</v>
      </c>
      <c r="F1069" s="61" t="e">
        <f>_xlfn.XLOOKUP(Tabla15[[#This Row],[CODIGO]],#REF!,#REF!,_xlfn.XLOOKUP(Tabla15[[#This Row],[CODIGO]],Tabla20[CODIGO],Tabla20[cargo],"BUSCAR"))</f>
        <v>#REF!</v>
      </c>
      <c r="G1069" s="110" t="e">
        <f>_xlfn.XLOOKUP(Tabla15[[#This Row],[cedula]],#REF!,#REF!,"X")</f>
        <v>#REF!</v>
      </c>
      <c r="H1069" s="61" t="str">
        <f>_xlfn.XLOOKUP(Tabla15[[#This Row],[ctapresup]],TBLTIPO[cta],TBLTIPO[Tipo Empleado])</f>
        <v>FIJO</v>
      </c>
      <c r="I1069" s="92">
        <f>_xlfn.XLOOKUP(Tabla15[[#This Row],[cedula]],TCARRERA[CEDULA],TCARRERA[CATEGORIA DEL SERVIDOR],0)</f>
        <v>0</v>
      </c>
      <c r="J10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69" s="61" t="e">
        <f>IF(ISTEXT(Tabla15[[#This Row],[CARRERA]]),Tabla15[[#This Row],[CARRERA]],Tabla15[[#This Row],[STATUS_01]])</f>
        <v>#REF!</v>
      </c>
      <c r="L1069" s="78">
        <f>_xlfn.XLOOKUP(Tabla15[[#This Row],[CODIGO]],Tabla20[CODIGO],Tabla20[sbruto])</f>
        <v>22000</v>
      </c>
      <c r="M1069" s="82">
        <f>_xlfn.XLOOKUP(Tabla15[[#This Row],[CODIGO]],Tabla20[CODIGO],Tabla20[Otros Descuentos])</f>
        <v>325</v>
      </c>
      <c r="N1069" s="78">
        <f>_xlfn.XLOOKUP(Tabla15[[#This Row],[CODIGO]],Tabla20[CODIGO],Tabla20[sneto])</f>
        <v>20374.8</v>
      </c>
      <c r="O1069" s="78" t="str">
        <f>_xlfn.XLOOKUP(Tabla15[[#This Row],[CODIGO]],Tabla20[CODIGO],Tabla20[PERIODO])</f>
        <v>08-2023</v>
      </c>
      <c r="P1069" s="41">
        <f>Tabla15[[#This Row],[sbruto]]-SUM(Tabla15[[#This Row],[ISR]:[AFP]])-Tabla15[[#This Row],[SNETO]]</f>
        <v>1300.2000000000007</v>
      </c>
      <c r="Q1069" s="41">
        <f>_xlfn.XLOOKUP(Tabla15[[#This Row],[CODIGO]],Tabla20[CODIGO],Tabla20[ADP])</f>
        <v>0</v>
      </c>
      <c r="R1069" s="61" t="str">
        <f>_xlfn.XLOOKUP(Tabla15[[#This Row],[cedula]],EMPXSEXO[NODOC],EMPXSEXO[GENERO])</f>
        <v>F</v>
      </c>
      <c r="S1069" s="61" t="e">
        <f>_xlfn.XLOOKUP(Tabla15[[#This Row],[nomdepto2]],Tabla21[LUGAR],Tabla21[CODLUGAR])</f>
        <v>#REF!</v>
      </c>
      <c r="T1069">
        <v>488</v>
      </c>
    </row>
    <row r="1070" spans="1:20">
      <c r="A1070" s="61" t="s">
        <v>2463</v>
      </c>
      <c r="B1070" s="61" t="s">
        <v>3630</v>
      </c>
      <c r="C1070" s="61" t="s">
        <v>2496</v>
      </c>
      <c r="D1070" s="61" t="str">
        <f>Tabla15[[#This Row],[cedula]]&amp;Tabla15[[#This Row],[prog]]&amp;LEFT(Tabla15[[#This Row],[TIPO]],3)</f>
        <v>0020045660611FIJ</v>
      </c>
      <c r="E1070" s="61" t="e">
        <f>_xlfn.XLOOKUP(Tabla15[[#This Row],[CODIGO]],#REF!,#REF!,_xlfn.XLOOKUP(Tabla15[[#This Row],[CODIGO]],Tabla20[CODIGO],Tabla20[nombre],"BUSCAR"))</f>
        <v>#REF!</v>
      </c>
      <c r="F1070" s="61" t="e">
        <f>_xlfn.XLOOKUP(Tabla15[[#This Row],[CODIGO]],#REF!,#REF!,_xlfn.XLOOKUP(Tabla15[[#This Row],[CODIGO]],Tabla20[CODIGO],Tabla20[cargo],"BUSCAR"))</f>
        <v>#REF!</v>
      </c>
      <c r="G1070" s="110" t="e">
        <f>_xlfn.XLOOKUP(Tabla15[[#This Row],[cedula]],#REF!,#REF!,"X")</f>
        <v>#REF!</v>
      </c>
      <c r="H1070" s="61" t="str">
        <f>_xlfn.XLOOKUP(Tabla15[[#This Row],[ctapresup]],TBLTIPO[cta],TBLTIPO[Tipo Empleado])</f>
        <v>FIJO</v>
      </c>
      <c r="I1070" s="92">
        <f>_xlfn.XLOOKUP(Tabla15[[#This Row],[cedula]],TCARRERA[CEDULA],TCARRERA[CATEGORIA DEL SERVIDOR],0)</f>
        <v>0</v>
      </c>
      <c r="J10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0" s="61" t="e">
        <f>IF(ISTEXT(Tabla15[[#This Row],[CARRERA]]),Tabla15[[#This Row],[CARRERA]],Tabla15[[#This Row],[STATUS_01]])</f>
        <v>#REF!</v>
      </c>
      <c r="L1070" s="78">
        <f>_xlfn.XLOOKUP(Tabla15[[#This Row],[CODIGO]],Tabla20[CODIGO],Tabla20[sbruto])</f>
        <v>22000</v>
      </c>
      <c r="M1070" s="82">
        <f>_xlfn.XLOOKUP(Tabla15[[#This Row],[CODIGO]],Tabla20[CODIGO],Tabla20[Otros Descuentos])</f>
        <v>25</v>
      </c>
      <c r="N1070" s="78">
        <f>_xlfn.XLOOKUP(Tabla15[[#This Row],[CODIGO]],Tabla20[CODIGO],Tabla20[sneto])</f>
        <v>20674.8</v>
      </c>
      <c r="O1070" s="78" t="str">
        <f>_xlfn.XLOOKUP(Tabla15[[#This Row],[CODIGO]],Tabla20[CODIGO],Tabla20[PERIODO])</f>
        <v>08-2023</v>
      </c>
      <c r="P1070" s="41">
        <f>Tabla15[[#This Row],[sbruto]]-SUM(Tabla15[[#This Row],[ISR]:[AFP]])-Tabla15[[#This Row],[SNETO]]</f>
        <v>1300.2000000000007</v>
      </c>
      <c r="Q1070" s="41">
        <f>_xlfn.XLOOKUP(Tabla15[[#This Row],[CODIGO]],Tabla20[CODIGO],Tabla20[ADP])</f>
        <v>0</v>
      </c>
      <c r="R1070" s="61" t="str">
        <f>_xlfn.XLOOKUP(Tabla15[[#This Row],[cedula]],EMPXSEXO[NODOC],EMPXSEXO[GENERO])</f>
        <v>M</v>
      </c>
      <c r="S1070" s="61" t="e">
        <f>_xlfn.XLOOKUP(Tabla15[[#This Row],[nomdepto2]],Tabla21[LUGAR],Tabla21[CODLUGAR])</f>
        <v>#REF!</v>
      </c>
      <c r="T1070">
        <v>506</v>
      </c>
    </row>
    <row r="1071" spans="1:20">
      <c r="A1071" s="61" t="s">
        <v>2463</v>
      </c>
      <c r="B1071" s="61" t="s">
        <v>3632</v>
      </c>
      <c r="C1071" s="61" t="s">
        <v>2496</v>
      </c>
      <c r="D1071" s="61" t="str">
        <f>Tabla15[[#This Row],[cedula]]&amp;Tabla15[[#This Row],[prog]]&amp;LEFT(Tabla15[[#This Row],[TIPO]],3)</f>
        <v>2230078140211FIJ</v>
      </c>
      <c r="E1071" s="61" t="e">
        <f>_xlfn.XLOOKUP(Tabla15[[#This Row],[CODIGO]],#REF!,#REF!,_xlfn.XLOOKUP(Tabla15[[#This Row],[CODIGO]],Tabla20[CODIGO],Tabla20[nombre],"BUSCAR"))</f>
        <v>#REF!</v>
      </c>
      <c r="F1071" s="61" t="e">
        <f>_xlfn.XLOOKUP(Tabla15[[#This Row],[CODIGO]],#REF!,#REF!,_xlfn.XLOOKUP(Tabla15[[#This Row],[CODIGO]],Tabla20[CODIGO],Tabla20[cargo],"BUSCAR"))</f>
        <v>#REF!</v>
      </c>
      <c r="G1071" s="110" t="e">
        <f>_xlfn.XLOOKUP(Tabla15[[#This Row],[cedula]],#REF!,#REF!,"X")</f>
        <v>#REF!</v>
      </c>
      <c r="H1071" s="61" t="str">
        <f>_xlfn.XLOOKUP(Tabla15[[#This Row],[ctapresup]],TBLTIPO[cta],TBLTIPO[Tipo Empleado])</f>
        <v>FIJO</v>
      </c>
      <c r="I1071" s="92">
        <f>_xlfn.XLOOKUP(Tabla15[[#This Row],[cedula]],TCARRERA[CEDULA],TCARRERA[CATEGORIA DEL SERVIDOR],0)</f>
        <v>0</v>
      </c>
      <c r="J10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1" s="61" t="e">
        <f>IF(ISTEXT(Tabla15[[#This Row],[CARRERA]]),Tabla15[[#This Row],[CARRERA]],Tabla15[[#This Row],[STATUS_01]])</f>
        <v>#REF!</v>
      </c>
      <c r="L1071" s="78">
        <f>_xlfn.XLOOKUP(Tabla15[[#This Row],[CODIGO]],Tabla20[CODIGO],Tabla20[sbruto])</f>
        <v>22000</v>
      </c>
      <c r="M1071" s="82">
        <f>_xlfn.XLOOKUP(Tabla15[[#This Row],[CODIGO]],Tabla20[CODIGO],Tabla20[Otros Descuentos])</f>
        <v>25</v>
      </c>
      <c r="N1071" s="78">
        <f>_xlfn.XLOOKUP(Tabla15[[#This Row],[CODIGO]],Tabla20[CODIGO],Tabla20[sneto])</f>
        <v>20674.8</v>
      </c>
      <c r="O1071" s="78" t="str">
        <f>_xlfn.XLOOKUP(Tabla15[[#This Row],[CODIGO]],Tabla20[CODIGO],Tabla20[PERIODO])</f>
        <v>08-2023</v>
      </c>
      <c r="P1071" s="41">
        <f>Tabla15[[#This Row],[sbruto]]-SUM(Tabla15[[#This Row],[ISR]:[AFP]])-Tabla15[[#This Row],[SNETO]]</f>
        <v>1300.2000000000007</v>
      </c>
      <c r="Q1071" s="41">
        <f>_xlfn.XLOOKUP(Tabla15[[#This Row],[CODIGO]],Tabla20[CODIGO],Tabla20[ADP])</f>
        <v>0</v>
      </c>
      <c r="R1071" s="61" t="str">
        <f>_xlfn.XLOOKUP(Tabla15[[#This Row],[cedula]],EMPXSEXO[NODOC],EMPXSEXO[GENERO])</f>
        <v>M</v>
      </c>
      <c r="S1071" s="61" t="e">
        <f>_xlfn.XLOOKUP(Tabla15[[#This Row],[nomdepto2]],Tabla21[LUGAR],Tabla21[CODLUGAR])</f>
        <v>#REF!</v>
      </c>
      <c r="T1071">
        <v>517</v>
      </c>
    </row>
    <row r="1072" spans="1:20">
      <c r="A1072" s="61" t="s">
        <v>2463</v>
      </c>
      <c r="B1072" s="61" t="s">
        <v>1951</v>
      </c>
      <c r="C1072" s="61" t="s">
        <v>2496</v>
      </c>
      <c r="D1072" s="61" t="str">
        <f>Tabla15[[#This Row],[cedula]]&amp;Tabla15[[#This Row],[prog]]&amp;LEFT(Tabla15[[#This Row],[TIPO]],3)</f>
        <v>0400011669111FIJ</v>
      </c>
      <c r="E1072" s="61" t="e">
        <f>_xlfn.XLOOKUP(Tabla15[[#This Row],[CODIGO]],#REF!,#REF!,_xlfn.XLOOKUP(Tabla15[[#This Row],[CODIGO]],Tabla20[CODIGO],Tabla20[nombre],"BUSCAR"))</f>
        <v>#REF!</v>
      </c>
      <c r="F1072" s="61" t="e">
        <f>_xlfn.XLOOKUP(Tabla15[[#This Row],[CODIGO]],#REF!,#REF!,_xlfn.XLOOKUP(Tabla15[[#This Row],[CODIGO]],Tabla20[CODIGO],Tabla20[cargo],"BUSCAR"))</f>
        <v>#REF!</v>
      </c>
      <c r="G1072" s="110" t="e">
        <f>_xlfn.XLOOKUP(Tabla15[[#This Row],[cedula]],#REF!,#REF!,"X")</f>
        <v>#REF!</v>
      </c>
      <c r="H1072" s="61" t="str">
        <f>_xlfn.XLOOKUP(Tabla15[[#This Row],[ctapresup]],TBLTIPO[cta],TBLTIPO[Tipo Empleado])</f>
        <v>FIJO</v>
      </c>
      <c r="I1072" s="92">
        <f>_xlfn.XLOOKUP(Tabla15[[#This Row],[cedula]],TCARRERA[CEDULA],TCARRERA[CATEGORIA DEL SERVIDOR],0)</f>
        <v>0</v>
      </c>
      <c r="J10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2" s="61" t="e">
        <f>IF(ISTEXT(Tabla15[[#This Row],[CARRERA]]),Tabla15[[#This Row],[CARRERA]],Tabla15[[#This Row],[STATUS_01]])</f>
        <v>#REF!</v>
      </c>
      <c r="L1072" s="78">
        <f>_xlfn.XLOOKUP(Tabla15[[#This Row],[CODIGO]],Tabla20[CODIGO],Tabla20[sbruto])</f>
        <v>20000</v>
      </c>
      <c r="M1072" s="82">
        <f>_xlfn.XLOOKUP(Tabla15[[#This Row],[CODIGO]],Tabla20[CODIGO],Tabla20[Otros Descuentos])</f>
        <v>25</v>
      </c>
      <c r="N1072" s="81">
        <f>_xlfn.XLOOKUP(Tabla15[[#This Row],[CODIGO]],Tabla20[CODIGO],Tabla20[sneto])</f>
        <v>18793</v>
      </c>
      <c r="O1072" s="81" t="str">
        <f>_xlfn.XLOOKUP(Tabla15[[#This Row],[CODIGO]],Tabla20[CODIGO],Tabla20[PERIODO])</f>
        <v>08-2023</v>
      </c>
      <c r="P1072" s="41">
        <f>Tabla15[[#This Row],[sbruto]]-SUM(Tabla15[[#This Row],[ISR]:[AFP]])-Tabla15[[#This Row],[SNETO]]</f>
        <v>1182</v>
      </c>
      <c r="Q1072" s="41">
        <f>_xlfn.XLOOKUP(Tabla15[[#This Row],[CODIGO]],Tabla20[CODIGO],Tabla20[ADP])</f>
        <v>0</v>
      </c>
      <c r="R1072" s="61" t="str">
        <f>_xlfn.XLOOKUP(Tabla15[[#This Row],[cedula]],EMPXSEXO[NODOC],EMPXSEXO[GENERO])</f>
        <v>F</v>
      </c>
      <c r="S1072" s="61" t="e">
        <f>_xlfn.XLOOKUP(Tabla15[[#This Row],[nomdepto2]],Tabla21[LUGAR],Tabla21[CODLUGAR])</f>
        <v>#REF!</v>
      </c>
      <c r="T1072">
        <v>430</v>
      </c>
    </row>
    <row r="1073" spans="1:20">
      <c r="A1073" s="61" t="s">
        <v>2463</v>
      </c>
      <c r="B1073" s="61" t="s">
        <v>1953</v>
      </c>
      <c r="C1073" s="61" t="s">
        <v>2496</v>
      </c>
      <c r="D1073" s="61" t="str">
        <f>Tabla15[[#This Row],[cedula]]&amp;Tabla15[[#This Row],[prog]]&amp;LEFT(Tabla15[[#This Row],[TIPO]],3)</f>
        <v>0400001497911FIJ</v>
      </c>
      <c r="E1073" s="61" t="e">
        <f>_xlfn.XLOOKUP(Tabla15[[#This Row],[CODIGO]],#REF!,#REF!,_xlfn.XLOOKUP(Tabla15[[#This Row],[CODIGO]],Tabla20[CODIGO],Tabla20[nombre],"BUSCAR"))</f>
        <v>#REF!</v>
      </c>
      <c r="F1073" s="61" t="e">
        <f>_xlfn.XLOOKUP(Tabla15[[#This Row],[CODIGO]],#REF!,#REF!,_xlfn.XLOOKUP(Tabla15[[#This Row],[CODIGO]],Tabla20[CODIGO],Tabla20[cargo],"BUSCAR"))</f>
        <v>#REF!</v>
      </c>
      <c r="G1073" s="110" t="e">
        <f>_xlfn.XLOOKUP(Tabla15[[#This Row],[cedula]],#REF!,#REF!,"X")</f>
        <v>#REF!</v>
      </c>
      <c r="H1073" s="61" t="str">
        <f>_xlfn.XLOOKUP(Tabla15[[#This Row],[ctapresup]],TBLTIPO[cta],TBLTIPO[Tipo Empleado])</f>
        <v>FIJO</v>
      </c>
      <c r="I1073" s="92">
        <f>_xlfn.XLOOKUP(Tabla15[[#This Row],[cedula]],TCARRERA[CEDULA],TCARRERA[CATEGORIA DEL SERVIDOR],0)</f>
        <v>0</v>
      </c>
      <c r="J107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3" s="61" t="e">
        <f>IF(ISTEXT(Tabla15[[#This Row],[CARRERA]]),Tabla15[[#This Row],[CARRERA]],Tabla15[[#This Row],[STATUS_01]])</f>
        <v>#REF!</v>
      </c>
      <c r="L1073" s="78">
        <f>_xlfn.XLOOKUP(Tabla15[[#This Row],[CODIGO]],Tabla20[CODIGO],Tabla20[sbruto])</f>
        <v>20000</v>
      </c>
      <c r="M1073" s="81">
        <f>_xlfn.XLOOKUP(Tabla15[[#This Row],[CODIGO]],Tabla20[CODIGO],Tabla20[Otros Descuentos])</f>
        <v>25</v>
      </c>
      <c r="N1073" s="78">
        <f>_xlfn.XLOOKUP(Tabla15[[#This Row],[CODIGO]],Tabla20[CODIGO],Tabla20[sneto])</f>
        <v>18793</v>
      </c>
      <c r="O1073" s="78" t="str">
        <f>_xlfn.XLOOKUP(Tabla15[[#This Row],[CODIGO]],Tabla20[CODIGO],Tabla20[PERIODO])</f>
        <v>08-2023</v>
      </c>
      <c r="P1073" s="41">
        <f>Tabla15[[#This Row],[sbruto]]-SUM(Tabla15[[#This Row],[ISR]:[AFP]])-Tabla15[[#This Row],[SNETO]]</f>
        <v>1182</v>
      </c>
      <c r="Q1073" s="41">
        <f>_xlfn.XLOOKUP(Tabla15[[#This Row],[CODIGO]],Tabla20[CODIGO],Tabla20[ADP])</f>
        <v>0</v>
      </c>
      <c r="R1073" s="61" t="str">
        <f>_xlfn.XLOOKUP(Tabla15[[#This Row],[cedula]],EMPXSEXO[NODOC],EMPXSEXO[GENERO])</f>
        <v>M</v>
      </c>
      <c r="S1073" s="61" t="e">
        <f>_xlfn.XLOOKUP(Tabla15[[#This Row],[nomdepto2]],Tabla21[LUGAR],Tabla21[CODLUGAR])</f>
        <v>#REF!</v>
      </c>
      <c r="T1073">
        <v>432</v>
      </c>
    </row>
    <row r="1074" spans="1:20">
      <c r="A1074" s="61" t="s">
        <v>2463</v>
      </c>
      <c r="B1074" s="61" t="s">
        <v>1954</v>
      </c>
      <c r="C1074" s="61" t="s">
        <v>2496</v>
      </c>
      <c r="D1074" s="61" t="str">
        <f>Tabla15[[#This Row],[cedula]]&amp;Tabla15[[#This Row],[prog]]&amp;LEFT(Tabla15[[#This Row],[TIPO]],3)</f>
        <v>0400014301811FIJ</v>
      </c>
      <c r="E1074" s="61" t="e">
        <f>_xlfn.XLOOKUP(Tabla15[[#This Row],[CODIGO]],#REF!,#REF!,_xlfn.XLOOKUP(Tabla15[[#This Row],[CODIGO]],Tabla20[CODIGO],Tabla20[nombre],"BUSCAR"))</f>
        <v>#REF!</v>
      </c>
      <c r="F1074" s="61" t="e">
        <f>_xlfn.XLOOKUP(Tabla15[[#This Row],[CODIGO]],#REF!,#REF!,_xlfn.XLOOKUP(Tabla15[[#This Row],[CODIGO]],Tabla20[CODIGO],Tabla20[cargo],"BUSCAR"))</f>
        <v>#REF!</v>
      </c>
      <c r="G1074" s="110" t="e">
        <f>_xlfn.XLOOKUP(Tabla15[[#This Row],[cedula]],#REF!,#REF!,"X")</f>
        <v>#REF!</v>
      </c>
      <c r="H1074" s="61" t="str">
        <f>_xlfn.XLOOKUP(Tabla15[[#This Row],[ctapresup]],TBLTIPO[cta],TBLTIPO[Tipo Empleado])</f>
        <v>FIJO</v>
      </c>
      <c r="I1074" s="92">
        <f>_xlfn.XLOOKUP(Tabla15[[#This Row],[cedula]],TCARRERA[CEDULA],TCARRERA[CATEGORIA DEL SERVIDOR],0)</f>
        <v>0</v>
      </c>
      <c r="J10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4" s="61" t="e">
        <f>IF(ISTEXT(Tabla15[[#This Row],[CARRERA]]),Tabla15[[#This Row],[CARRERA]],Tabla15[[#This Row],[STATUS_01]])</f>
        <v>#REF!</v>
      </c>
      <c r="L1074" s="78">
        <f>_xlfn.XLOOKUP(Tabla15[[#This Row],[CODIGO]],Tabla20[CODIGO],Tabla20[sbruto])</f>
        <v>20000</v>
      </c>
      <c r="M1074" s="82">
        <f>_xlfn.XLOOKUP(Tabla15[[#This Row],[CODIGO]],Tabla20[CODIGO],Tabla20[Otros Descuentos])</f>
        <v>25</v>
      </c>
      <c r="N1074" s="78">
        <f>_xlfn.XLOOKUP(Tabla15[[#This Row],[CODIGO]],Tabla20[CODIGO],Tabla20[sneto])</f>
        <v>18793</v>
      </c>
      <c r="O1074" s="78" t="str">
        <f>_xlfn.XLOOKUP(Tabla15[[#This Row],[CODIGO]],Tabla20[CODIGO],Tabla20[PERIODO])</f>
        <v>08-2023</v>
      </c>
      <c r="P1074" s="41">
        <f>Tabla15[[#This Row],[sbruto]]-SUM(Tabla15[[#This Row],[ISR]:[AFP]])-Tabla15[[#This Row],[SNETO]]</f>
        <v>1182</v>
      </c>
      <c r="Q1074" s="41">
        <f>_xlfn.XLOOKUP(Tabla15[[#This Row],[CODIGO]],Tabla20[CODIGO],Tabla20[ADP])</f>
        <v>0</v>
      </c>
      <c r="R1074" s="61" t="str">
        <f>_xlfn.XLOOKUP(Tabla15[[#This Row],[cedula]],EMPXSEXO[NODOC],EMPXSEXO[GENERO])</f>
        <v>M</v>
      </c>
      <c r="S1074" s="61" t="e">
        <f>_xlfn.XLOOKUP(Tabla15[[#This Row],[nomdepto2]],Tabla21[LUGAR],Tabla21[CODLUGAR])</f>
        <v>#REF!</v>
      </c>
      <c r="T1074">
        <v>437</v>
      </c>
    </row>
    <row r="1075" spans="1:20">
      <c r="A1075" s="61" t="s">
        <v>2463</v>
      </c>
      <c r="B1075" s="61" t="s">
        <v>3624</v>
      </c>
      <c r="C1075" s="61" t="s">
        <v>2496</v>
      </c>
      <c r="D1075" s="61" t="str">
        <f>Tabla15[[#This Row],[cedula]]&amp;Tabla15[[#This Row],[prog]]&amp;LEFT(Tabla15[[#This Row],[TIPO]],3)</f>
        <v>4022601590311FIJ</v>
      </c>
      <c r="E1075" s="61" t="e">
        <f>_xlfn.XLOOKUP(Tabla15[[#This Row],[CODIGO]],#REF!,#REF!,_xlfn.XLOOKUP(Tabla15[[#This Row],[CODIGO]],Tabla20[CODIGO],Tabla20[nombre],"BUSCAR"))</f>
        <v>#REF!</v>
      </c>
      <c r="F1075" s="61" t="e">
        <f>_xlfn.XLOOKUP(Tabla15[[#This Row],[CODIGO]],#REF!,#REF!,_xlfn.XLOOKUP(Tabla15[[#This Row],[CODIGO]],Tabla20[CODIGO],Tabla20[cargo],"BUSCAR"))</f>
        <v>#REF!</v>
      </c>
      <c r="G1075" s="110" t="e">
        <f>_xlfn.XLOOKUP(Tabla15[[#This Row],[cedula]],#REF!,#REF!,"X")</f>
        <v>#REF!</v>
      </c>
      <c r="H1075" s="61" t="str">
        <f>_xlfn.XLOOKUP(Tabla15[[#This Row],[ctapresup]],TBLTIPO[cta],TBLTIPO[Tipo Empleado])</f>
        <v>FIJO</v>
      </c>
      <c r="I1075" s="92">
        <f>_xlfn.XLOOKUP(Tabla15[[#This Row],[cedula]],TCARRERA[CEDULA],TCARRERA[CATEGORIA DEL SERVIDOR],0)</f>
        <v>0</v>
      </c>
      <c r="J10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5" s="61" t="e">
        <f>IF(ISTEXT(Tabla15[[#This Row],[CARRERA]]),Tabla15[[#This Row],[CARRERA]],Tabla15[[#This Row],[STATUS_01]])</f>
        <v>#REF!</v>
      </c>
      <c r="L1075" s="78">
        <f>_xlfn.XLOOKUP(Tabla15[[#This Row],[CODIGO]],Tabla20[CODIGO],Tabla20[sbruto])</f>
        <v>20000</v>
      </c>
      <c r="M1075" s="79">
        <f>_xlfn.XLOOKUP(Tabla15[[#This Row],[CODIGO]],Tabla20[CODIGO],Tabla20[Otros Descuentos])</f>
        <v>25</v>
      </c>
      <c r="N1075" s="78">
        <f>_xlfn.XLOOKUP(Tabla15[[#This Row],[CODIGO]],Tabla20[CODIGO],Tabla20[sneto])</f>
        <v>18793</v>
      </c>
      <c r="O1075" s="78" t="str">
        <f>_xlfn.XLOOKUP(Tabla15[[#This Row],[CODIGO]],Tabla20[CODIGO],Tabla20[PERIODO])</f>
        <v>08-2023</v>
      </c>
      <c r="P1075" s="41">
        <f>Tabla15[[#This Row],[sbruto]]-SUM(Tabla15[[#This Row],[ISR]:[AFP]])-Tabla15[[#This Row],[SNETO]]</f>
        <v>1182</v>
      </c>
      <c r="Q1075" s="41">
        <f>_xlfn.XLOOKUP(Tabla15[[#This Row],[CODIGO]],Tabla20[CODIGO],Tabla20[ADP])</f>
        <v>0</v>
      </c>
      <c r="R1075" s="61" t="str">
        <f>_xlfn.XLOOKUP(Tabla15[[#This Row],[cedula]],EMPXSEXO[NODOC],EMPXSEXO[GENERO])</f>
        <v>M</v>
      </c>
      <c r="S1075" s="61" t="e">
        <f>_xlfn.XLOOKUP(Tabla15[[#This Row],[nomdepto2]],Tabla21[LUGAR],Tabla21[CODLUGAR])</f>
        <v>#REF!</v>
      </c>
      <c r="T1075">
        <v>442</v>
      </c>
    </row>
    <row r="1076" spans="1:20">
      <c r="A1076" s="61" t="s">
        <v>2463</v>
      </c>
      <c r="B1076" s="61" t="s">
        <v>1958</v>
      </c>
      <c r="C1076" s="61" t="s">
        <v>2496</v>
      </c>
      <c r="D1076" s="61" t="str">
        <f>Tabla15[[#This Row],[cedula]]&amp;Tabla15[[#This Row],[prog]]&amp;LEFT(Tabla15[[#This Row],[TIPO]],3)</f>
        <v>0400014259811FIJ</v>
      </c>
      <c r="E1076" s="61" t="e">
        <f>_xlfn.XLOOKUP(Tabla15[[#This Row],[CODIGO]],#REF!,#REF!,_xlfn.XLOOKUP(Tabla15[[#This Row],[CODIGO]],Tabla20[CODIGO],Tabla20[nombre],"BUSCAR"))</f>
        <v>#REF!</v>
      </c>
      <c r="F1076" s="61" t="e">
        <f>_xlfn.XLOOKUP(Tabla15[[#This Row],[CODIGO]],#REF!,#REF!,_xlfn.XLOOKUP(Tabla15[[#This Row],[CODIGO]],Tabla20[CODIGO],Tabla20[cargo],"BUSCAR"))</f>
        <v>#REF!</v>
      </c>
      <c r="G1076" s="110" t="e">
        <f>_xlfn.XLOOKUP(Tabla15[[#This Row],[cedula]],#REF!,#REF!,"X")</f>
        <v>#REF!</v>
      </c>
      <c r="H1076" s="61" t="str">
        <f>_xlfn.XLOOKUP(Tabla15[[#This Row],[ctapresup]],TBLTIPO[cta],TBLTIPO[Tipo Empleado])</f>
        <v>FIJO</v>
      </c>
      <c r="I1076" s="92">
        <f>_xlfn.XLOOKUP(Tabla15[[#This Row],[cedula]],TCARRERA[CEDULA],TCARRERA[CATEGORIA DEL SERVIDOR],0)</f>
        <v>0</v>
      </c>
      <c r="J10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6" s="61" t="e">
        <f>IF(ISTEXT(Tabla15[[#This Row],[CARRERA]]),Tabla15[[#This Row],[CARRERA]],Tabla15[[#This Row],[STATUS_01]])</f>
        <v>#REF!</v>
      </c>
      <c r="L1076" s="78">
        <f>_xlfn.XLOOKUP(Tabla15[[#This Row],[CODIGO]],Tabla20[CODIGO],Tabla20[sbruto])</f>
        <v>20000</v>
      </c>
      <c r="M1076" s="81">
        <f>_xlfn.XLOOKUP(Tabla15[[#This Row],[CODIGO]],Tabla20[CODIGO],Tabla20[Otros Descuentos])</f>
        <v>25</v>
      </c>
      <c r="N1076" s="78">
        <f>_xlfn.XLOOKUP(Tabla15[[#This Row],[CODIGO]],Tabla20[CODIGO],Tabla20[sneto])</f>
        <v>18793</v>
      </c>
      <c r="O1076" s="78" t="str">
        <f>_xlfn.XLOOKUP(Tabla15[[#This Row],[CODIGO]],Tabla20[CODIGO],Tabla20[PERIODO])</f>
        <v>08-2023</v>
      </c>
      <c r="P1076" s="41">
        <f>Tabla15[[#This Row],[sbruto]]-SUM(Tabla15[[#This Row],[ISR]:[AFP]])-Tabla15[[#This Row],[SNETO]]</f>
        <v>1182</v>
      </c>
      <c r="Q1076" s="41">
        <f>_xlfn.XLOOKUP(Tabla15[[#This Row],[CODIGO]],Tabla20[CODIGO],Tabla20[ADP])</f>
        <v>0</v>
      </c>
      <c r="R1076" s="61" t="str">
        <f>_xlfn.XLOOKUP(Tabla15[[#This Row],[cedula]],EMPXSEXO[NODOC],EMPXSEXO[GENERO])</f>
        <v>M</v>
      </c>
      <c r="S1076" s="61" t="e">
        <f>_xlfn.XLOOKUP(Tabla15[[#This Row],[nomdepto2]],Tabla21[LUGAR],Tabla21[CODLUGAR])</f>
        <v>#REF!</v>
      </c>
      <c r="T1076">
        <v>448</v>
      </c>
    </row>
    <row r="1077" spans="1:20">
      <c r="A1077" s="61" t="s">
        <v>2463</v>
      </c>
      <c r="B1077" s="61" t="s">
        <v>1966</v>
      </c>
      <c r="C1077" s="61" t="s">
        <v>2496</v>
      </c>
      <c r="D1077" s="61" t="str">
        <f>Tabla15[[#This Row],[cedula]]&amp;Tabla15[[#This Row],[prog]]&amp;LEFT(Tabla15[[#This Row],[TIPO]],3)</f>
        <v>0400009152211FIJ</v>
      </c>
      <c r="E1077" s="61" t="e">
        <f>_xlfn.XLOOKUP(Tabla15[[#This Row],[CODIGO]],#REF!,#REF!,_xlfn.XLOOKUP(Tabla15[[#This Row],[CODIGO]],Tabla20[CODIGO],Tabla20[nombre],"BUSCAR"))</f>
        <v>#REF!</v>
      </c>
      <c r="F1077" s="61" t="e">
        <f>_xlfn.XLOOKUP(Tabla15[[#This Row],[CODIGO]],#REF!,#REF!,_xlfn.XLOOKUP(Tabla15[[#This Row],[CODIGO]],Tabla20[CODIGO],Tabla20[cargo],"BUSCAR"))</f>
        <v>#REF!</v>
      </c>
      <c r="G1077" s="110" t="e">
        <f>_xlfn.XLOOKUP(Tabla15[[#This Row],[cedula]],#REF!,#REF!,"X")</f>
        <v>#REF!</v>
      </c>
      <c r="H1077" s="61" t="str">
        <f>_xlfn.XLOOKUP(Tabla15[[#This Row],[ctapresup]],TBLTIPO[cta],TBLTIPO[Tipo Empleado])</f>
        <v>FIJO</v>
      </c>
      <c r="I1077" s="92">
        <f>_xlfn.XLOOKUP(Tabla15[[#This Row],[cedula]],TCARRERA[CEDULA],TCARRERA[CATEGORIA DEL SERVIDOR],0)</f>
        <v>0</v>
      </c>
      <c r="J10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7" s="61" t="e">
        <f>IF(ISTEXT(Tabla15[[#This Row],[CARRERA]]),Tabla15[[#This Row],[CARRERA]],Tabla15[[#This Row],[STATUS_01]])</f>
        <v>#REF!</v>
      </c>
      <c r="L1077" s="78">
        <f>_xlfn.XLOOKUP(Tabla15[[#This Row],[CODIGO]],Tabla20[CODIGO],Tabla20[sbruto])</f>
        <v>20000</v>
      </c>
      <c r="M1077" s="82">
        <f>_xlfn.XLOOKUP(Tabla15[[#This Row],[CODIGO]],Tabla20[CODIGO],Tabla20[Otros Descuentos])</f>
        <v>25</v>
      </c>
      <c r="N1077" s="81">
        <f>_xlfn.XLOOKUP(Tabla15[[#This Row],[CODIGO]],Tabla20[CODIGO],Tabla20[sneto])</f>
        <v>18793</v>
      </c>
      <c r="O1077" s="81" t="str">
        <f>_xlfn.XLOOKUP(Tabla15[[#This Row],[CODIGO]],Tabla20[CODIGO],Tabla20[PERIODO])</f>
        <v>08-2023</v>
      </c>
      <c r="P1077" s="41">
        <f>Tabla15[[#This Row],[sbruto]]-SUM(Tabla15[[#This Row],[ISR]:[AFP]])-Tabla15[[#This Row],[SNETO]]</f>
        <v>1182</v>
      </c>
      <c r="Q1077" s="41">
        <f>_xlfn.XLOOKUP(Tabla15[[#This Row],[CODIGO]],Tabla20[CODIGO],Tabla20[ADP])</f>
        <v>0</v>
      </c>
      <c r="R1077" s="61" t="str">
        <f>_xlfn.XLOOKUP(Tabla15[[#This Row],[cedula]],EMPXSEXO[NODOC],EMPXSEXO[GENERO])</f>
        <v>M</v>
      </c>
      <c r="S1077" s="61" t="e">
        <f>_xlfn.XLOOKUP(Tabla15[[#This Row],[nomdepto2]],Tabla21[LUGAR],Tabla21[CODLUGAR])</f>
        <v>#REF!</v>
      </c>
      <c r="T1077">
        <v>461</v>
      </c>
    </row>
    <row r="1078" spans="1:20">
      <c r="A1078" s="61" t="s">
        <v>2463</v>
      </c>
      <c r="B1078" s="61" t="s">
        <v>1983</v>
      </c>
      <c r="C1078" s="61" t="s">
        <v>2496</v>
      </c>
      <c r="D1078" s="61" t="str">
        <f>Tabla15[[#This Row],[cedula]]&amp;Tabla15[[#This Row],[prog]]&amp;LEFT(Tabla15[[#This Row],[TIPO]],3)</f>
        <v>0400012494311FIJ</v>
      </c>
      <c r="E1078" s="61" t="e">
        <f>_xlfn.XLOOKUP(Tabla15[[#This Row],[CODIGO]],#REF!,#REF!,_xlfn.XLOOKUP(Tabla15[[#This Row],[CODIGO]],Tabla20[CODIGO],Tabla20[nombre],"BUSCAR"))</f>
        <v>#REF!</v>
      </c>
      <c r="F1078" s="61" t="e">
        <f>_xlfn.XLOOKUP(Tabla15[[#This Row],[CODIGO]],#REF!,#REF!,_xlfn.XLOOKUP(Tabla15[[#This Row],[CODIGO]],Tabla20[CODIGO],Tabla20[cargo],"BUSCAR"))</f>
        <v>#REF!</v>
      </c>
      <c r="G1078" s="110" t="e">
        <f>_xlfn.XLOOKUP(Tabla15[[#This Row],[cedula]],#REF!,#REF!,"X")</f>
        <v>#REF!</v>
      </c>
      <c r="H1078" s="61" t="str">
        <f>_xlfn.XLOOKUP(Tabla15[[#This Row],[ctapresup]],TBLTIPO[cta],TBLTIPO[Tipo Empleado])</f>
        <v>FIJO</v>
      </c>
      <c r="I1078" s="92">
        <f>_xlfn.XLOOKUP(Tabla15[[#This Row],[cedula]],TCARRERA[CEDULA],TCARRERA[CATEGORIA DEL SERVIDOR],0)</f>
        <v>0</v>
      </c>
      <c r="J10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8" s="61" t="e">
        <f>IF(ISTEXT(Tabla15[[#This Row],[CARRERA]]),Tabla15[[#This Row],[CARRERA]],Tabla15[[#This Row],[STATUS_01]])</f>
        <v>#REF!</v>
      </c>
      <c r="L1078" s="78">
        <f>_xlfn.XLOOKUP(Tabla15[[#This Row],[CODIGO]],Tabla20[CODIGO],Tabla20[sbruto])</f>
        <v>20000</v>
      </c>
      <c r="M1078" s="81">
        <f>_xlfn.XLOOKUP(Tabla15[[#This Row],[CODIGO]],Tabla20[CODIGO],Tabla20[Otros Descuentos])</f>
        <v>25</v>
      </c>
      <c r="N1078" s="78">
        <f>_xlfn.XLOOKUP(Tabla15[[#This Row],[CODIGO]],Tabla20[CODIGO],Tabla20[sneto])</f>
        <v>18793</v>
      </c>
      <c r="O1078" s="78" t="str">
        <f>_xlfn.XLOOKUP(Tabla15[[#This Row],[CODIGO]],Tabla20[CODIGO],Tabla20[PERIODO])</f>
        <v>08-2023</v>
      </c>
      <c r="P1078" s="41">
        <f>Tabla15[[#This Row],[sbruto]]-SUM(Tabla15[[#This Row],[ISR]:[AFP]])-Tabla15[[#This Row],[SNETO]]</f>
        <v>1182</v>
      </c>
      <c r="Q1078" s="41">
        <f>_xlfn.XLOOKUP(Tabla15[[#This Row],[CODIGO]],Tabla20[CODIGO],Tabla20[ADP])</f>
        <v>0</v>
      </c>
      <c r="R1078" s="61" t="str">
        <f>_xlfn.XLOOKUP(Tabla15[[#This Row],[cedula]],EMPXSEXO[NODOC],EMPXSEXO[GENERO])</f>
        <v>F</v>
      </c>
      <c r="S1078" s="61" t="e">
        <f>_xlfn.XLOOKUP(Tabla15[[#This Row],[nomdepto2]],Tabla21[LUGAR],Tabla21[CODLUGAR])</f>
        <v>#REF!</v>
      </c>
      <c r="T1078">
        <v>487</v>
      </c>
    </row>
    <row r="1079" spans="1:20">
      <c r="A1079" s="61" t="s">
        <v>2463</v>
      </c>
      <c r="B1079" s="61" t="s">
        <v>3628</v>
      </c>
      <c r="C1079" s="61" t="s">
        <v>2496</v>
      </c>
      <c r="D1079" s="61" t="str">
        <f>Tabla15[[#This Row],[cedula]]&amp;Tabla15[[#This Row],[prog]]&amp;LEFT(Tabla15[[#This Row],[TIPO]],3)</f>
        <v>0020045561611FIJ</v>
      </c>
      <c r="E1079" s="61" t="e">
        <f>_xlfn.XLOOKUP(Tabla15[[#This Row],[CODIGO]],#REF!,#REF!,_xlfn.XLOOKUP(Tabla15[[#This Row],[CODIGO]],Tabla20[CODIGO],Tabla20[nombre],"BUSCAR"))</f>
        <v>#REF!</v>
      </c>
      <c r="F1079" s="61" t="e">
        <f>_xlfn.XLOOKUP(Tabla15[[#This Row],[CODIGO]],#REF!,#REF!,_xlfn.XLOOKUP(Tabla15[[#This Row],[CODIGO]],Tabla20[CODIGO],Tabla20[cargo],"BUSCAR"))</f>
        <v>#REF!</v>
      </c>
      <c r="G1079" s="110" t="e">
        <f>_xlfn.XLOOKUP(Tabla15[[#This Row],[cedula]],#REF!,#REF!,"X")</f>
        <v>#REF!</v>
      </c>
      <c r="H1079" s="61" t="str">
        <f>_xlfn.XLOOKUP(Tabla15[[#This Row],[ctapresup]],TBLTIPO[cta],TBLTIPO[Tipo Empleado])</f>
        <v>FIJO</v>
      </c>
      <c r="I1079" s="92">
        <f>_xlfn.XLOOKUP(Tabla15[[#This Row],[cedula]],TCARRERA[CEDULA],TCARRERA[CATEGORIA DEL SERVIDOR],0)</f>
        <v>0</v>
      </c>
      <c r="J10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79" s="61" t="e">
        <f>IF(ISTEXT(Tabla15[[#This Row],[CARRERA]]),Tabla15[[#This Row],[CARRERA]],Tabla15[[#This Row],[STATUS_01]])</f>
        <v>#REF!</v>
      </c>
      <c r="L1079" s="78">
        <f>_xlfn.XLOOKUP(Tabla15[[#This Row],[CODIGO]],Tabla20[CODIGO],Tabla20[sbruto])</f>
        <v>20000</v>
      </c>
      <c r="M1079" s="82">
        <f>_xlfn.XLOOKUP(Tabla15[[#This Row],[CODIGO]],Tabla20[CODIGO],Tabla20[Otros Descuentos])</f>
        <v>25</v>
      </c>
      <c r="N1079" s="78">
        <f>_xlfn.XLOOKUP(Tabla15[[#This Row],[CODIGO]],Tabla20[CODIGO],Tabla20[sneto])</f>
        <v>18793</v>
      </c>
      <c r="O1079" s="78" t="str">
        <f>_xlfn.XLOOKUP(Tabla15[[#This Row],[CODIGO]],Tabla20[CODIGO],Tabla20[PERIODO])</f>
        <v>08-2023</v>
      </c>
      <c r="P1079" s="41">
        <f>Tabla15[[#This Row],[sbruto]]-SUM(Tabla15[[#This Row],[ISR]:[AFP]])-Tabla15[[#This Row],[SNETO]]</f>
        <v>1182</v>
      </c>
      <c r="Q1079" s="41">
        <f>_xlfn.XLOOKUP(Tabla15[[#This Row],[CODIGO]],Tabla20[CODIGO],Tabla20[ADP])</f>
        <v>0</v>
      </c>
      <c r="R1079" s="61" t="str">
        <f>_xlfn.XLOOKUP(Tabla15[[#This Row],[cedula]],EMPXSEXO[NODOC],EMPXSEXO[GENERO])</f>
        <v>M</v>
      </c>
      <c r="S1079" s="61" t="e">
        <f>_xlfn.XLOOKUP(Tabla15[[#This Row],[nomdepto2]],Tabla21[LUGAR],Tabla21[CODLUGAR])</f>
        <v>#REF!</v>
      </c>
      <c r="T1079">
        <v>497</v>
      </c>
    </row>
    <row r="1080" spans="1:20">
      <c r="A1080" s="61" t="s">
        <v>2463</v>
      </c>
      <c r="B1080" s="61" t="s">
        <v>1992</v>
      </c>
      <c r="C1080" s="61" t="s">
        <v>2496</v>
      </c>
      <c r="D1080" s="61" t="str">
        <f>Tabla15[[#This Row],[cedula]]&amp;Tabla15[[#This Row],[prog]]&amp;LEFT(Tabla15[[#This Row],[TIPO]],3)</f>
        <v>0400001601611FIJ</v>
      </c>
      <c r="E1080" s="61" t="e">
        <f>_xlfn.XLOOKUP(Tabla15[[#This Row],[CODIGO]],#REF!,#REF!,_xlfn.XLOOKUP(Tabla15[[#This Row],[CODIGO]],Tabla20[CODIGO],Tabla20[nombre],"BUSCAR"))</f>
        <v>#REF!</v>
      </c>
      <c r="F1080" s="61" t="e">
        <f>_xlfn.XLOOKUP(Tabla15[[#This Row],[CODIGO]],#REF!,#REF!,_xlfn.XLOOKUP(Tabla15[[#This Row],[CODIGO]],Tabla20[CODIGO],Tabla20[cargo],"BUSCAR"))</f>
        <v>#REF!</v>
      </c>
      <c r="G1080" s="110" t="e">
        <f>_xlfn.XLOOKUP(Tabla15[[#This Row],[cedula]],#REF!,#REF!,"X")</f>
        <v>#REF!</v>
      </c>
      <c r="H1080" s="61" t="str">
        <f>_xlfn.XLOOKUP(Tabla15[[#This Row],[ctapresup]],TBLTIPO[cta],TBLTIPO[Tipo Empleado])</f>
        <v>FIJO</v>
      </c>
      <c r="I1080" s="92">
        <f>_xlfn.XLOOKUP(Tabla15[[#This Row],[cedula]],TCARRERA[CEDULA],TCARRERA[CATEGORIA DEL SERVIDOR],0)</f>
        <v>0</v>
      </c>
      <c r="J10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0" s="61" t="e">
        <f>IF(ISTEXT(Tabla15[[#This Row],[CARRERA]]),Tabla15[[#This Row],[CARRERA]],Tabla15[[#This Row],[STATUS_01]])</f>
        <v>#REF!</v>
      </c>
      <c r="L1080" s="78">
        <f>_xlfn.XLOOKUP(Tabla15[[#This Row],[CODIGO]],Tabla20[CODIGO],Tabla20[sbruto])</f>
        <v>20000</v>
      </c>
      <c r="M1080" s="81">
        <f>_xlfn.XLOOKUP(Tabla15[[#This Row],[CODIGO]],Tabla20[CODIGO],Tabla20[Otros Descuentos])</f>
        <v>25</v>
      </c>
      <c r="N1080" s="78">
        <f>_xlfn.XLOOKUP(Tabla15[[#This Row],[CODIGO]],Tabla20[CODIGO],Tabla20[sneto])</f>
        <v>18793</v>
      </c>
      <c r="O1080" s="78" t="str">
        <f>_xlfn.XLOOKUP(Tabla15[[#This Row],[CODIGO]],Tabla20[CODIGO],Tabla20[PERIODO])</f>
        <v>08-2023</v>
      </c>
      <c r="P1080" s="41">
        <f>Tabla15[[#This Row],[sbruto]]-SUM(Tabla15[[#This Row],[ISR]:[AFP]])-Tabla15[[#This Row],[SNETO]]</f>
        <v>1182</v>
      </c>
      <c r="Q1080" s="41">
        <f>_xlfn.XLOOKUP(Tabla15[[#This Row],[CODIGO]],Tabla20[CODIGO],Tabla20[ADP])</f>
        <v>0</v>
      </c>
      <c r="R1080" s="61" t="str">
        <f>_xlfn.XLOOKUP(Tabla15[[#This Row],[cedula]],EMPXSEXO[NODOC],EMPXSEXO[GENERO])</f>
        <v>M</v>
      </c>
      <c r="S1080" s="61" t="e">
        <f>_xlfn.XLOOKUP(Tabla15[[#This Row],[nomdepto2]],Tabla21[LUGAR],Tabla21[CODLUGAR])</f>
        <v>#REF!</v>
      </c>
      <c r="T1080">
        <v>508</v>
      </c>
    </row>
    <row r="1081" spans="1:20">
      <c r="A1081" s="61" t="s">
        <v>2463</v>
      </c>
      <c r="B1081" s="61" t="s">
        <v>1993</v>
      </c>
      <c r="C1081" s="61" t="s">
        <v>2496</v>
      </c>
      <c r="D1081" s="61" t="str">
        <f>Tabla15[[#This Row],[cedula]]&amp;Tabla15[[#This Row],[prog]]&amp;LEFT(Tabla15[[#This Row],[TIPO]],3)</f>
        <v>4021042496211FIJ</v>
      </c>
      <c r="E1081" s="61" t="e">
        <f>_xlfn.XLOOKUP(Tabla15[[#This Row],[CODIGO]],#REF!,#REF!,_xlfn.XLOOKUP(Tabla15[[#This Row],[CODIGO]],Tabla20[CODIGO],Tabla20[nombre],"BUSCAR"))</f>
        <v>#REF!</v>
      </c>
      <c r="F1081" s="61" t="e">
        <f>_xlfn.XLOOKUP(Tabla15[[#This Row],[CODIGO]],#REF!,#REF!,_xlfn.XLOOKUP(Tabla15[[#This Row],[CODIGO]],Tabla20[CODIGO],Tabla20[cargo],"BUSCAR"))</f>
        <v>#REF!</v>
      </c>
      <c r="G1081" s="110" t="e">
        <f>_xlfn.XLOOKUP(Tabla15[[#This Row],[cedula]],#REF!,#REF!,"X")</f>
        <v>#REF!</v>
      </c>
      <c r="H1081" s="61" t="str">
        <f>_xlfn.XLOOKUP(Tabla15[[#This Row],[ctapresup]],TBLTIPO[cta],TBLTIPO[Tipo Empleado])</f>
        <v>FIJO</v>
      </c>
      <c r="I1081" s="92">
        <f>_xlfn.XLOOKUP(Tabla15[[#This Row],[cedula]],TCARRERA[CEDULA],TCARRERA[CATEGORIA DEL SERVIDOR],0)</f>
        <v>0</v>
      </c>
      <c r="J10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1" s="61" t="e">
        <f>IF(ISTEXT(Tabla15[[#This Row],[CARRERA]]),Tabla15[[#This Row],[CARRERA]],Tabla15[[#This Row],[STATUS_01]])</f>
        <v>#REF!</v>
      </c>
      <c r="L1081" s="78">
        <f>_xlfn.XLOOKUP(Tabla15[[#This Row],[CODIGO]],Tabla20[CODIGO],Tabla20[sbruto])</f>
        <v>20000</v>
      </c>
      <c r="M1081" s="81">
        <f>_xlfn.XLOOKUP(Tabla15[[#This Row],[CODIGO]],Tabla20[CODIGO],Tabla20[Otros Descuentos])</f>
        <v>25</v>
      </c>
      <c r="N1081" s="81">
        <f>_xlfn.XLOOKUP(Tabla15[[#This Row],[CODIGO]],Tabla20[CODIGO],Tabla20[sneto])</f>
        <v>18793</v>
      </c>
      <c r="O1081" s="81" t="str">
        <f>_xlfn.XLOOKUP(Tabla15[[#This Row],[CODIGO]],Tabla20[CODIGO],Tabla20[PERIODO])</f>
        <v>08-2023</v>
      </c>
      <c r="P1081" s="41">
        <f>Tabla15[[#This Row],[sbruto]]-SUM(Tabla15[[#This Row],[ISR]:[AFP]])-Tabla15[[#This Row],[SNETO]]</f>
        <v>1182</v>
      </c>
      <c r="Q1081" s="41">
        <f>_xlfn.XLOOKUP(Tabla15[[#This Row],[CODIGO]],Tabla20[CODIGO],Tabla20[ADP])</f>
        <v>0</v>
      </c>
      <c r="R1081" s="61" t="str">
        <f>_xlfn.XLOOKUP(Tabla15[[#This Row],[cedula]],EMPXSEXO[NODOC],EMPXSEXO[GENERO])</f>
        <v>F</v>
      </c>
      <c r="S1081" s="61" t="e">
        <f>_xlfn.XLOOKUP(Tabla15[[#This Row],[nomdepto2]],Tabla21[LUGAR],Tabla21[CODLUGAR])</f>
        <v>#REF!</v>
      </c>
      <c r="T1081">
        <v>511</v>
      </c>
    </row>
    <row r="1082" spans="1:20">
      <c r="A1082" s="61" t="s">
        <v>2463</v>
      </c>
      <c r="B1082" s="61" t="s">
        <v>1996</v>
      </c>
      <c r="C1082" s="61" t="s">
        <v>2496</v>
      </c>
      <c r="D1082" s="61" t="str">
        <f>Tabla15[[#This Row],[cedula]]&amp;Tabla15[[#This Row],[prog]]&amp;LEFT(Tabla15[[#This Row],[TIPO]],3)</f>
        <v>0400013843011FIJ</v>
      </c>
      <c r="E1082" s="61" t="e">
        <f>_xlfn.XLOOKUP(Tabla15[[#This Row],[CODIGO]],#REF!,#REF!,_xlfn.XLOOKUP(Tabla15[[#This Row],[CODIGO]],Tabla20[CODIGO],Tabla20[nombre],"BUSCAR"))</f>
        <v>#REF!</v>
      </c>
      <c r="F1082" s="61" t="e">
        <f>_xlfn.XLOOKUP(Tabla15[[#This Row],[CODIGO]],#REF!,#REF!,_xlfn.XLOOKUP(Tabla15[[#This Row],[CODIGO]],Tabla20[CODIGO],Tabla20[cargo],"BUSCAR"))</f>
        <v>#REF!</v>
      </c>
      <c r="G1082" s="110" t="e">
        <f>_xlfn.XLOOKUP(Tabla15[[#This Row],[cedula]],#REF!,#REF!,"X")</f>
        <v>#REF!</v>
      </c>
      <c r="H1082" s="61" t="str">
        <f>_xlfn.XLOOKUP(Tabla15[[#This Row],[ctapresup]],TBLTIPO[cta],TBLTIPO[Tipo Empleado])</f>
        <v>FIJO</v>
      </c>
      <c r="I1082" s="92">
        <f>_xlfn.XLOOKUP(Tabla15[[#This Row],[cedula]],TCARRERA[CEDULA],TCARRERA[CATEGORIA DEL SERVIDOR],0)</f>
        <v>0</v>
      </c>
      <c r="J10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2" s="61" t="e">
        <f>IF(ISTEXT(Tabla15[[#This Row],[CARRERA]]),Tabla15[[#This Row],[CARRERA]],Tabla15[[#This Row],[STATUS_01]])</f>
        <v>#REF!</v>
      </c>
      <c r="L1082" s="78">
        <f>_xlfn.XLOOKUP(Tabla15[[#This Row],[CODIGO]],Tabla20[CODIGO],Tabla20[sbruto])</f>
        <v>20000</v>
      </c>
      <c r="M1082" s="81">
        <f>_xlfn.XLOOKUP(Tabla15[[#This Row],[CODIGO]],Tabla20[CODIGO],Tabla20[Otros Descuentos])</f>
        <v>25</v>
      </c>
      <c r="N1082" s="81">
        <f>_xlfn.XLOOKUP(Tabla15[[#This Row],[CODIGO]],Tabla20[CODIGO],Tabla20[sneto])</f>
        <v>18793</v>
      </c>
      <c r="O1082" s="81" t="str">
        <f>_xlfn.XLOOKUP(Tabla15[[#This Row],[CODIGO]],Tabla20[CODIGO],Tabla20[PERIODO])</f>
        <v>08-2023</v>
      </c>
      <c r="P1082" s="41">
        <f>Tabla15[[#This Row],[sbruto]]-SUM(Tabla15[[#This Row],[ISR]:[AFP]])-Tabla15[[#This Row],[SNETO]]</f>
        <v>1182</v>
      </c>
      <c r="Q1082" s="41">
        <f>_xlfn.XLOOKUP(Tabla15[[#This Row],[CODIGO]],Tabla20[CODIGO],Tabla20[ADP])</f>
        <v>0</v>
      </c>
      <c r="R1082" s="61" t="str">
        <f>_xlfn.XLOOKUP(Tabla15[[#This Row],[cedula]],EMPXSEXO[NODOC],EMPXSEXO[GENERO])</f>
        <v>M</v>
      </c>
      <c r="S1082" s="61" t="e">
        <f>_xlfn.XLOOKUP(Tabla15[[#This Row],[nomdepto2]],Tabla21[LUGAR],Tabla21[CODLUGAR])</f>
        <v>#REF!</v>
      </c>
      <c r="T1082">
        <v>514</v>
      </c>
    </row>
    <row r="1083" spans="1:20">
      <c r="A1083" s="61" t="s">
        <v>2463</v>
      </c>
      <c r="B1083" s="61" t="s">
        <v>3555</v>
      </c>
      <c r="C1083" s="61" t="s">
        <v>2496</v>
      </c>
      <c r="D1083" s="61" t="str">
        <f>Tabla15[[#This Row],[cedula]]&amp;Tabla15[[#This Row],[prog]]&amp;LEFT(Tabla15[[#This Row],[TIPO]],3)</f>
        <v>0370064373111FIJ</v>
      </c>
      <c r="E1083" s="61" t="e">
        <f>_xlfn.XLOOKUP(Tabla15[[#This Row],[CODIGO]],#REF!,#REF!,_xlfn.XLOOKUP(Tabla15[[#This Row],[CODIGO]],Tabla20[CODIGO],Tabla20[nombre],"BUSCAR"))</f>
        <v>#REF!</v>
      </c>
      <c r="F1083" s="61" t="e">
        <f>_xlfn.XLOOKUP(Tabla15[[#This Row],[CODIGO]],#REF!,#REF!,_xlfn.XLOOKUP(Tabla15[[#This Row],[CODIGO]],Tabla20[CODIGO],Tabla20[cargo],"BUSCAR"))</f>
        <v>#REF!</v>
      </c>
      <c r="G1083" s="110" t="e">
        <f>_xlfn.XLOOKUP(Tabla15[[#This Row],[cedula]],#REF!,#REF!,"X")</f>
        <v>#REF!</v>
      </c>
      <c r="H1083" s="61" t="str">
        <f>_xlfn.XLOOKUP(Tabla15[[#This Row],[ctapresup]],TBLTIPO[cta],TBLTIPO[Tipo Empleado])</f>
        <v>FIJO</v>
      </c>
      <c r="I1083" s="92">
        <f>_xlfn.XLOOKUP(Tabla15[[#This Row],[cedula]],TCARRERA[CEDULA],TCARRERA[CATEGORIA DEL SERVIDOR],0)</f>
        <v>0</v>
      </c>
      <c r="J10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3" s="61" t="e">
        <f>IF(ISTEXT(Tabla15[[#This Row],[CARRERA]]),Tabla15[[#This Row],[CARRERA]],Tabla15[[#This Row],[STATUS_01]])</f>
        <v>#REF!</v>
      </c>
      <c r="L1083" s="78">
        <f>_xlfn.XLOOKUP(Tabla15[[#This Row],[CODIGO]],Tabla20[CODIGO],Tabla20[sbruto])</f>
        <v>17000</v>
      </c>
      <c r="M1083" s="81">
        <f>_xlfn.XLOOKUP(Tabla15[[#This Row],[CODIGO]],Tabla20[CODIGO],Tabla20[Otros Descuentos])</f>
        <v>25</v>
      </c>
      <c r="N1083" s="81">
        <f>_xlfn.XLOOKUP(Tabla15[[#This Row],[CODIGO]],Tabla20[CODIGO],Tabla20[sneto])</f>
        <v>15970.3</v>
      </c>
      <c r="O1083" s="81" t="str">
        <f>_xlfn.XLOOKUP(Tabla15[[#This Row],[CODIGO]],Tabla20[CODIGO],Tabla20[PERIODO])</f>
        <v>08-2023</v>
      </c>
      <c r="P1083" s="41">
        <f>Tabla15[[#This Row],[sbruto]]-SUM(Tabla15[[#This Row],[ISR]:[AFP]])-Tabla15[[#This Row],[SNETO]]</f>
        <v>1004.7000000000007</v>
      </c>
      <c r="Q1083" s="41">
        <f>_xlfn.XLOOKUP(Tabla15[[#This Row],[CODIGO]],Tabla20[CODIGO],Tabla20[ADP])</f>
        <v>0</v>
      </c>
      <c r="R1083" s="61" t="str">
        <f>_xlfn.XLOOKUP(Tabla15[[#This Row],[cedula]],EMPXSEXO[NODOC],EMPXSEXO[GENERO])</f>
        <v>M</v>
      </c>
      <c r="S1083" s="61" t="e">
        <f>_xlfn.XLOOKUP(Tabla15[[#This Row],[nomdepto2]],Tabla21[LUGAR],Tabla21[CODLUGAR])</f>
        <v>#REF!</v>
      </c>
      <c r="T1083">
        <v>478</v>
      </c>
    </row>
    <row r="1084" spans="1:20">
      <c r="A1084" s="61" t="s">
        <v>2463</v>
      </c>
      <c r="B1084" s="61" t="s">
        <v>3129</v>
      </c>
      <c r="C1084" s="61" t="s">
        <v>2496</v>
      </c>
      <c r="D1084" s="61" t="str">
        <f>Tabla15[[#This Row],[cedula]]&amp;Tabla15[[#This Row],[prog]]&amp;LEFT(Tabla15[[#This Row],[TIPO]],3)</f>
        <v>4023777875411FIJ</v>
      </c>
      <c r="E1084" s="61" t="e">
        <f>_xlfn.XLOOKUP(Tabla15[[#This Row],[CODIGO]],#REF!,#REF!,_xlfn.XLOOKUP(Tabla15[[#This Row],[CODIGO]],Tabla20[CODIGO],Tabla20[nombre],"BUSCAR"))</f>
        <v>#REF!</v>
      </c>
      <c r="F1084" s="61" t="e">
        <f>_xlfn.XLOOKUP(Tabla15[[#This Row],[CODIGO]],#REF!,#REF!,_xlfn.XLOOKUP(Tabla15[[#This Row],[CODIGO]],Tabla20[CODIGO],Tabla20[cargo],"BUSCAR"))</f>
        <v>#REF!</v>
      </c>
      <c r="G1084" s="110" t="e">
        <f>_xlfn.XLOOKUP(Tabla15[[#This Row],[cedula]],#REF!,#REF!,"X")</f>
        <v>#REF!</v>
      </c>
      <c r="H1084" s="61" t="str">
        <f>_xlfn.XLOOKUP(Tabla15[[#This Row],[ctapresup]],TBLTIPO[cta],TBLTIPO[Tipo Empleado])</f>
        <v>FIJO</v>
      </c>
      <c r="I1084" s="92">
        <f>_xlfn.XLOOKUP(Tabla15[[#This Row],[cedula]],TCARRERA[CEDULA],TCARRERA[CATEGORIA DEL SERVIDOR],0)</f>
        <v>0</v>
      </c>
      <c r="J10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4" s="61" t="e">
        <f>IF(ISTEXT(Tabla15[[#This Row],[CARRERA]]),Tabla15[[#This Row],[CARRERA]],Tabla15[[#This Row],[STATUS_01]])</f>
        <v>#REF!</v>
      </c>
      <c r="L1084" s="78">
        <f>_xlfn.XLOOKUP(Tabla15[[#This Row],[CODIGO]],Tabla20[CODIGO],Tabla20[sbruto])</f>
        <v>17000</v>
      </c>
      <c r="M1084" s="81">
        <f>_xlfn.XLOOKUP(Tabla15[[#This Row],[CODIGO]],Tabla20[CODIGO],Tabla20[Otros Descuentos])</f>
        <v>1581</v>
      </c>
      <c r="N1084" s="78">
        <f>_xlfn.XLOOKUP(Tabla15[[#This Row],[CODIGO]],Tabla20[CODIGO],Tabla20[sneto])</f>
        <v>14414.3</v>
      </c>
      <c r="O1084" s="78" t="str">
        <f>_xlfn.XLOOKUP(Tabla15[[#This Row],[CODIGO]],Tabla20[CODIGO],Tabla20[PERIODO])</f>
        <v>08-2023</v>
      </c>
      <c r="P1084" s="41">
        <f>Tabla15[[#This Row],[sbruto]]-SUM(Tabla15[[#This Row],[ISR]:[AFP]])-Tabla15[[#This Row],[SNETO]]</f>
        <v>1004.7000000000007</v>
      </c>
      <c r="Q1084" s="41">
        <f>_xlfn.XLOOKUP(Tabla15[[#This Row],[CODIGO]],Tabla20[CODIGO],Tabla20[ADP])</f>
        <v>0</v>
      </c>
      <c r="R1084" s="61" t="str">
        <f>_xlfn.XLOOKUP(Tabla15[[#This Row],[cedula]],EMPXSEXO[NODOC],EMPXSEXO[GENERO])</f>
        <v>F</v>
      </c>
      <c r="S1084" s="61" t="e">
        <f>_xlfn.XLOOKUP(Tabla15[[#This Row],[nomdepto2]],Tabla21[LUGAR],Tabla21[CODLUGAR])</f>
        <v>#REF!</v>
      </c>
      <c r="T1084">
        <v>502</v>
      </c>
    </row>
    <row r="1085" spans="1:20">
      <c r="A1085" s="61" t="s">
        <v>2463</v>
      </c>
      <c r="B1085" s="61" t="s">
        <v>1955</v>
      </c>
      <c r="C1085" s="61" t="s">
        <v>2496</v>
      </c>
      <c r="D1085" s="61" t="str">
        <f>Tabla15[[#This Row],[cedula]]&amp;Tabla15[[#This Row],[prog]]&amp;LEFT(Tabla15[[#This Row],[TIPO]],3)</f>
        <v>0130025572411FIJ</v>
      </c>
      <c r="E1085" s="61" t="e">
        <f>_xlfn.XLOOKUP(Tabla15[[#This Row],[CODIGO]],#REF!,#REF!,_xlfn.XLOOKUP(Tabla15[[#This Row],[CODIGO]],Tabla20[CODIGO],Tabla20[nombre],"BUSCAR"))</f>
        <v>#REF!</v>
      </c>
      <c r="F1085" s="61" t="e">
        <f>_xlfn.XLOOKUP(Tabla15[[#This Row],[CODIGO]],#REF!,#REF!,_xlfn.XLOOKUP(Tabla15[[#This Row],[CODIGO]],Tabla20[CODIGO],Tabla20[cargo],"BUSCAR"))</f>
        <v>#REF!</v>
      </c>
      <c r="G1085" s="110" t="e">
        <f>_xlfn.XLOOKUP(Tabla15[[#This Row],[cedula]],#REF!,#REF!,"X")</f>
        <v>#REF!</v>
      </c>
      <c r="H1085" s="61" t="str">
        <f>_xlfn.XLOOKUP(Tabla15[[#This Row],[ctapresup]],TBLTIPO[cta],TBLTIPO[Tipo Empleado])</f>
        <v>FIJO</v>
      </c>
      <c r="I1085" s="92">
        <f>_xlfn.XLOOKUP(Tabla15[[#This Row],[cedula]],TCARRERA[CEDULA],TCARRERA[CATEGORIA DEL SERVIDOR],0)</f>
        <v>0</v>
      </c>
      <c r="J10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5" s="61" t="e">
        <f>IF(ISTEXT(Tabla15[[#This Row],[CARRERA]]),Tabla15[[#This Row],[CARRERA]],Tabla15[[#This Row],[STATUS_01]])</f>
        <v>#REF!</v>
      </c>
      <c r="L1085" s="78">
        <f>_xlfn.XLOOKUP(Tabla15[[#This Row],[CODIGO]],Tabla20[CODIGO],Tabla20[sbruto])</f>
        <v>16500</v>
      </c>
      <c r="M1085" s="81">
        <f>_xlfn.XLOOKUP(Tabla15[[#This Row],[CODIGO]],Tabla20[CODIGO],Tabla20[Otros Descuentos])</f>
        <v>25</v>
      </c>
      <c r="N1085" s="78">
        <f>_xlfn.XLOOKUP(Tabla15[[#This Row],[CODIGO]],Tabla20[CODIGO],Tabla20[sneto])</f>
        <v>15499.85</v>
      </c>
      <c r="O1085" s="78" t="str">
        <f>_xlfn.XLOOKUP(Tabla15[[#This Row],[CODIGO]],Tabla20[CODIGO],Tabla20[PERIODO])</f>
        <v>08-2023</v>
      </c>
      <c r="P1085" s="41">
        <f>Tabla15[[#This Row],[sbruto]]-SUM(Tabla15[[#This Row],[ISR]:[AFP]])-Tabla15[[#This Row],[SNETO]]</f>
        <v>975.14999999999964</v>
      </c>
      <c r="Q1085" s="41">
        <f>_xlfn.XLOOKUP(Tabla15[[#This Row],[CODIGO]],Tabla20[CODIGO],Tabla20[ADP])</f>
        <v>0</v>
      </c>
      <c r="R1085" s="61" t="str">
        <f>_xlfn.XLOOKUP(Tabla15[[#This Row],[cedula]],EMPXSEXO[NODOC],EMPXSEXO[GENERO])</f>
        <v>M</v>
      </c>
      <c r="S1085" s="61" t="e">
        <f>_xlfn.XLOOKUP(Tabla15[[#This Row],[nomdepto2]],Tabla21[LUGAR],Tabla21[CODLUGAR])</f>
        <v>#REF!</v>
      </c>
      <c r="T1085">
        <v>440</v>
      </c>
    </row>
    <row r="1086" spans="1:20">
      <c r="A1086" s="61" t="s">
        <v>2463</v>
      </c>
      <c r="B1086" s="61" t="s">
        <v>1970</v>
      </c>
      <c r="C1086" s="61" t="s">
        <v>2496</v>
      </c>
      <c r="D1086" s="61" t="str">
        <f>Tabla15[[#This Row],[cedula]]&amp;Tabla15[[#This Row],[prog]]&amp;LEFT(Tabla15[[#This Row],[TIPO]],3)</f>
        <v>0020126062711FIJ</v>
      </c>
      <c r="E1086" s="61" t="e">
        <f>_xlfn.XLOOKUP(Tabla15[[#This Row],[CODIGO]],#REF!,#REF!,_xlfn.XLOOKUP(Tabla15[[#This Row],[CODIGO]],Tabla20[CODIGO],Tabla20[nombre],"BUSCAR"))</f>
        <v>#REF!</v>
      </c>
      <c r="F1086" s="61" t="e">
        <f>_xlfn.XLOOKUP(Tabla15[[#This Row],[CODIGO]],#REF!,#REF!,_xlfn.XLOOKUP(Tabla15[[#This Row],[CODIGO]],Tabla20[CODIGO],Tabla20[cargo],"BUSCAR"))</f>
        <v>#REF!</v>
      </c>
      <c r="G1086" s="110" t="e">
        <f>_xlfn.XLOOKUP(Tabla15[[#This Row],[cedula]],#REF!,#REF!,"X")</f>
        <v>#REF!</v>
      </c>
      <c r="H1086" s="61" t="str">
        <f>_xlfn.XLOOKUP(Tabla15[[#This Row],[ctapresup]],TBLTIPO[cta],TBLTIPO[Tipo Empleado])</f>
        <v>FIJO</v>
      </c>
      <c r="I1086" s="92">
        <f>_xlfn.XLOOKUP(Tabla15[[#This Row],[cedula]],TCARRERA[CEDULA],TCARRERA[CATEGORIA DEL SERVIDOR],0)</f>
        <v>0</v>
      </c>
      <c r="J10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6" s="61" t="e">
        <f>IF(ISTEXT(Tabla15[[#This Row],[CARRERA]]),Tabla15[[#This Row],[CARRERA]],Tabla15[[#This Row],[STATUS_01]])</f>
        <v>#REF!</v>
      </c>
      <c r="L1086" s="78">
        <f>_xlfn.XLOOKUP(Tabla15[[#This Row],[CODIGO]],Tabla20[CODIGO],Tabla20[sbruto])</f>
        <v>16500</v>
      </c>
      <c r="M1086" s="81">
        <f>_xlfn.XLOOKUP(Tabla15[[#This Row],[CODIGO]],Tabla20[CODIGO],Tabla20[Otros Descuentos])</f>
        <v>6859.28</v>
      </c>
      <c r="N1086" s="78">
        <f>_xlfn.XLOOKUP(Tabla15[[#This Row],[CODIGO]],Tabla20[CODIGO],Tabla20[sneto])</f>
        <v>8665.57</v>
      </c>
      <c r="O1086" s="78" t="str">
        <f>_xlfn.XLOOKUP(Tabla15[[#This Row],[CODIGO]],Tabla20[CODIGO],Tabla20[PERIODO])</f>
        <v>08-2023</v>
      </c>
      <c r="P1086" s="41">
        <f>Tabla15[[#This Row],[sbruto]]-SUM(Tabla15[[#This Row],[ISR]:[AFP]])-Tabla15[[#This Row],[SNETO]]</f>
        <v>975.15000000000146</v>
      </c>
      <c r="Q1086" s="41">
        <f>_xlfn.XLOOKUP(Tabla15[[#This Row],[CODIGO]],Tabla20[CODIGO],Tabla20[ADP])</f>
        <v>0</v>
      </c>
      <c r="R1086" s="61" t="str">
        <f>_xlfn.XLOOKUP(Tabla15[[#This Row],[cedula]],EMPXSEXO[NODOC],EMPXSEXO[GENERO])</f>
        <v>M</v>
      </c>
      <c r="S1086" s="61" t="e">
        <f>_xlfn.XLOOKUP(Tabla15[[#This Row],[nomdepto2]],Tabla21[LUGAR],Tabla21[CODLUGAR])</f>
        <v>#REF!</v>
      </c>
      <c r="T1086">
        <v>467</v>
      </c>
    </row>
    <row r="1087" spans="1:20">
      <c r="A1087" s="61" t="s">
        <v>2463</v>
      </c>
      <c r="B1087" s="61" t="s">
        <v>1972</v>
      </c>
      <c r="C1087" s="61" t="s">
        <v>2496</v>
      </c>
      <c r="D1087" s="61" t="str">
        <f>Tabla15[[#This Row],[cedula]]&amp;Tabla15[[#This Row],[prog]]&amp;LEFT(Tabla15[[#This Row],[TIPO]],3)</f>
        <v>0011422265611FIJ</v>
      </c>
      <c r="E1087" s="61" t="e">
        <f>_xlfn.XLOOKUP(Tabla15[[#This Row],[CODIGO]],#REF!,#REF!,_xlfn.XLOOKUP(Tabla15[[#This Row],[CODIGO]],Tabla20[CODIGO],Tabla20[nombre],"BUSCAR"))</f>
        <v>#REF!</v>
      </c>
      <c r="F1087" s="61" t="e">
        <f>_xlfn.XLOOKUP(Tabla15[[#This Row],[CODIGO]],#REF!,#REF!,_xlfn.XLOOKUP(Tabla15[[#This Row],[CODIGO]],Tabla20[CODIGO],Tabla20[cargo],"BUSCAR"))</f>
        <v>#REF!</v>
      </c>
      <c r="G1087" s="110" t="e">
        <f>_xlfn.XLOOKUP(Tabla15[[#This Row],[cedula]],#REF!,#REF!,"X")</f>
        <v>#REF!</v>
      </c>
      <c r="H1087" s="61" t="str">
        <f>_xlfn.XLOOKUP(Tabla15[[#This Row],[ctapresup]],TBLTIPO[cta],TBLTIPO[Tipo Empleado])</f>
        <v>FIJO</v>
      </c>
      <c r="I1087" s="92">
        <f>_xlfn.XLOOKUP(Tabla15[[#This Row],[cedula]],TCARRERA[CEDULA],TCARRERA[CATEGORIA DEL SERVIDOR],0)</f>
        <v>0</v>
      </c>
      <c r="J10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7" s="61" t="e">
        <f>IF(ISTEXT(Tabla15[[#This Row],[CARRERA]]),Tabla15[[#This Row],[CARRERA]],Tabla15[[#This Row],[STATUS_01]])</f>
        <v>#REF!</v>
      </c>
      <c r="L1087" s="78">
        <f>_xlfn.XLOOKUP(Tabla15[[#This Row],[CODIGO]],Tabla20[CODIGO],Tabla20[sbruto])</f>
        <v>16500</v>
      </c>
      <c r="M1087" s="81">
        <f>_xlfn.XLOOKUP(Tabla15[[#This Row],[CODIGO]],Tabla20[CODIGO],Tabla20[Otros Descuentos])</f>
        <v>11483.2</v>
      </c>
      <c r="N1087" s="78">
        <f>_xlfn.XLOOKUP(Tabla15[[#This Row],[CODIGO]],Tabla20[CODIGO],Tabla20[sneto])</f>
        <v>4041.65</v>
      </c>
      <c r="O1087" s="78" t="str">
        <f>_xlfn.XLOOKUP(Tabla15[[#This Row],[CODIGO]],Tabla20[CODIGO],Tabla20[PERIODO])</f>
        <v>08-2023</v>
      </c>
      <c r="P1087" s="41">
        <f>Tabla15[[#This Row],[sbruto]]-SUM(Tabla15[[#This Row],[ISR]:[AFP]])-Tabla15[[#This Row],[SNETO]]</f>
        <v>975.14999999999964</v>
      </c>
      <c r="Q1087" s="41">
        <f>_xlfn.XLOOKUP(Tabla15[[#This Row],[CODIGO]],Tabla20[CODIGO],Tabla20[ADP])</f>
        <v>0</v>
      </c>
      <c r="R1087" s="61" t="str">
        <f>_xlfn.XLOOKUP(Tabla15[[#This Row],[cedula]],EMPXSEXO[NODOC],EMPXSEXO[GENERO])</f>
        <v>M</v>
      </c>
      <c r="S1087" s="61" t="e">
        <f>_xlfn.XLOOKUP(Tabla15[[#This Row],[nomdepto2]],Tabla21[LUGAR],Tabla21[CODLUGAR])</f>
        <v>#REF!</v>
      </c>
      <c r="T1087">
        <v>469</v>
      </c>
    </row>
    <row r="1088" spans="1:20">
      <c r="A1088" s="61" t="s">
        <v>2463</v>
      </c>
      <c r="B1088" s="61" t="s">
        <v>1973</v>
      </c>
      <c r="C1088" s="61" t="s">
        <v>2496</v>
      </c>
      <c r="D1088" s="61" t="str">
        <f>Tabla15[[#This Row],[cedula]]&amp;Tabla15[[#This Row],[prog]]&amp;LEFT(Tabla15[[#This Row],[TIPO]],3)</f>
        <v>0470133952711FIJ</v>
      </c>
      <c r="E1088" s="61" t="e">
        <f>_xlfn.XLOOKUP(Tabla15[[#This Row],[CODIGO]],#REF!,#REF!,_xlfn.XLOOKUP(Tabla15[[#This Row],[CODIGO]],Tabla20[CODIGO],Tabla20[nombre],"BUSCAR"))</f>
        <v>#REF!</v>
      </c>
      <c r="F1088" s="61" t="e">
        <f>_xlfn.XLOOKUP(Tabla15[[#This Row],[CODIGO]],#REF!,#REF!,_xlfn.XLOOKUP(Tabla15[[#This Row],[CODIGO]],Tabla20[CODIGO],Tabla20[cargo],"BUSCAR"))</f>
        <v>#REF!</v>
      </c>
      <c r="G1088" s="110" t="e">
        <f>_xlfn.XLOOKUP(Tabla15[[#This Row],[cedula]],#REF!,#REF!,"X")</f>
        <v>#REF!</v>
      </c>
      <c r="H1088" s="61" t="str">
        <f>_xlfn.XLOOKUP(Tabla15[[#This Row],[ctapresup]],TBLTIPO[cta],TBLTIPO[Tipo Empleado])</f>
        <v>FIJO</v>
      </c>
      <c r="I1088" s="92">
        <f>_xlfn.XLOOKUP(Tabla15[[#This Row],[cedula]],TCARRERA[CEDULA],TCARRERA[CATEGORIA DEL SERVIDOR],0)</f>
        <v>0</v>
      </c>
      <c r="J10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8" s="61" t="e">
        <f>IF(ISTEXT(Tabla15[[#This Row],[CARRERA]]),Tabla15[[#This Row],[CARRERA]],Tabla15[[#This Row],[STATUS_01]])</f>
        <v>#REF!</v>
      </c>
      <c r="L1088" s="78">
        <f>_xlfn.XLOOKUP(Tabla15[[#This Row],[CODIGO]],Tabla20[CODIGO],Tabla20[sbruto])</f>
        <v>16500</v>
      </c>
      <c r="M1088" s="81">
        <f>_xlfn.XLOOKUP(Tabla15[[#This Row],[CODIGO]],Tabla20[CODIGO],Tabla20[Otros Descuentos])</f>
        <v>25</v>
      </c>
      <c r="N1088" s="78">
        <f>_xlfn.XLOOKUP(Tabla15[[#This Row],[CODIGO]],Tabla20[CODIGO],Tabla20[sneto])</f>
        <v>15499.85</v>
      </c>
      <c r="O1088" s="78" t="str">
        <f>_xlfn.XLOOKUP(Tabla15[[#This Row],[CODIGO]],Tabla20[CODIGO],Tabla20[PERIODO])</f>
        <v>08-2023</v>
      </c>
      <c r="P1088" s="41">
        <f>Tabla15[[#This Row],[sbruto]]-SUM(Tabla15[[#This Row],[ISR]:[AFP]])-Tabla15[[#This Row],[SNETO]]</f>
        <v>975.14999999999964</v>
      </c>
      <c r="Q1088" s="41">
        <f>_xlfn.XLOOKUP(Tabla15[[#This Row],[CODIGO]],Tabla20[CODIGO],Tabla20[ADP])</f>
        <v>0</v>
      </c>
      <c r="R1088" s="61" t="str">
        <f>_xlfn.XLOOKUP(Tabla15[[#This Row],[cedula]],EMPXSEXO[NODOC],EMPXSEXO[GENERO])</f>
        <v>M</v>
      </c>
      <c r="S1088" s="61" t="e">
        <f>_xlfn.XLOOKUP(Tabla15[[#This Row],[nomdepto2]],Tabla21[LUGAR],Tabla21[CODLUGAR])</f>
        <v>#REF!</v>
      </c>
      <c r="T1088">
        <v>470</v>
      </c>
    </row>
    <row r="1089" spans="1:20">
      <c r="A1089" s="61" t="s">
        <v>2463</v>
      </c>
      <c r="B1089" s="61" t="s">
        <v>1977</v>
      </c>
      <c r="C1089" s="61" t="s">
        <v>2496</v>
      </c>
      <c r="D1089" s="61" t="str">
        <f>Tabla15[[#This Row],[cedula]]&amp;Tabla15[[#This Row],[prog]]&amp;LEFT(Tabla15[[#This Row],[TIPO]],3)</f>
        <v>0470167048311FIJ</v>
      </c>
      <c r="E1089" s="61" t="e">
        <f>_xlfn.XLOOKUP(Tabla15[[#This Row],[CODIGO]],#REF!,#REF!,_xlfn.XLOOKUP(Tabla15[[#This Row],[CODIGO]],Tabla20[CODIGO],Tabla20[nombre],"BUSCAR"))</f>
        <v>#REF!</v>
      </c>
      <c r="F1089" s="61" t="e">
        <f>_xlfn.XLOOKUP(Tabla15[[#This Row],[CODIGO]],#REF!,#REF!,_xlfn.XLOOKUP(Tabla15[[#This Row],[CODIGO]],Tabla20[CODIGO],Tabla20[cargo],"BUSCAR"))</f>
        <v>#REF!</v>
      </c>
      <c r="G1089" s="110" t="e">
        <f>_xlfn.XLOOKUP(Tabla15[[#This Row],[cedula]],#REF!,#REF!,"X")</f>
        <v>#REF!</v>
      </c>
      <c r="H1089" s="61" t="str">
        <f>_xlfn.XLOOKUP(Tabla15[[#This Row],[ctapresup]],TBLTIPO[cta],TBLTIPO[Tipo Empleado])</f>
        <v>FIJO</v>
      </c>
      <c r="I1089" s="92">
        <f>_xlfn.XLOOKUP(Tabla15[[#This Row],[cedula]],TCARRERA[CEDULA],TCARRERA[CATEGORIA DEL SERVIDOR],0)</f>
        <v>0</v>
      </c>
      <c r="J10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89" s="61" t="e">
        <f>IF(ISTEXT(Tabla15[[#This Row],[CARRERA]]),Tabla15[[#This Row],[CARRERA]],Tabla15[[#This Row],[STATUS_01]])</f>
        <v>#REF!</v>
      </c>
      <c r="L1089" s="78">
        <f>_xlfn.XLOOKUP(Tabla15[[#This Row],[CODIGO]],Tabla20[CODIGO],Tabla20[sbruto])</f>
        <v>16500</v>
      </c>
      <c r="M1089" s="78">
        <f>_xlfn.XLOOKUP(Tabla15[[#This Row],[CODIGO]],Tabla20[CODIGO],Tabla20[Otros Descuentos])</f>
        <v>25</v>
      </c>
      <c r="N1089" s="78">
        <f>_xlfn.XLOOKUP(Tabla15[[#This Row],[CODIGO]],Tabla20[CODIGO],Tabla20[sneto])</f>
        <v>15499.85</v>
      </c>
      <c r="O1089" s="78" t="str">
        <f>_xlfn.XLOOKUP(Tabla15[[#This Row],[CODIGO]],Tabla20[CODIGO],Tabla20[PERIODO])</f>
        <v>08-2023</v>
      </c>
      <c r="P1089" s="41">
        <f>Tabla15[[#This Row],[sbruto]]-SUM(Tabla15[[#This Row],[ISR]:[AFP]])-Tabla15[[#This Row],[SNETO]]</f>
        <v>975.14999999999964</v>
      </c>
      <c r="Q1089" s="41">
        <f>_xlfn.XLOOKUP(Tabla15[[#This Row],[CODIGO]],Tabla20[CODIGO],Tabla20[ADP])</f>
        <v>0</v>
      </c>
      <c r="R1089" s="61" t="str">
        <f>_xlfn.XLOOKUP(Tabla15[[#This Row],[cedula]],EMPXSEXO[NODOC],EMPXSEXO[GENERO])</f>
        <v>M</v>
      </c>
      <c r="S1089" s="61" t="e">
        <f>_xlfn.XLOOKUP(Tabla15[[#This Row],[nomdepto2]],Tabla21[LUGAR],Tabla21[CODLUGAR])</f>
        <v>#REF!</v>
      </c>
      <c r="T1089">
        <v>476</v>
      </c>
    </row>
    <row r="1090" spans="1:20">
      <c r="A1090" s="61" t="s">
        <v>2463</v>
      </c>
      <c r="B1090" s="61" t="s">
        <v>1981</v>
      </c>
      <c r="C1090" s="61" t="s">
        <v>2496</v>
      </c>
      <c r="D1090" s="61" t="str">
        <f>Tabla15[[#This Row],[cedula]]&amp;Tabla15[[#This Row],[prog]]&amp;LEFT(Tabla15[[#This Row],[TIPO]],3)</f>
        <v>0010352889911FIJ</v>
      </c>
      <c r="E1090" s="61" t="e">
        <f>_xlfn.XLOOKUP(Tabla15[[#This Row],[CODIGO]],#REF!,#REF!,_xlfn.XLOOKUP(Tabla15[[#This Row],[CODIGO]],Tabla20[CODIGO],Tabla20[nombre],"BUSCAR"))</f>
        <v>#REF!</v>
      </c>
      <c r="F1090" s="61" t="e">
        <f>_xlfn.XLOOKUP(Tabla15[[#This Row],[CODIGO]],#REF!,#REF!,_xlfn.XLOOKUP(Tabla15[[#This Row],[CODIGO]],Tabla20[CODIGO],Tabla20[cargo],"BUSCAR"))</f>
        <v>#REF!</v>
      </c>
      <c r="G1090" s="110" t="e">
        <f>_xlfn.XLOOKUP(Tabla15[[#This Row],[cedula]],#REF!,#REF!,"X")</f>
        <v>#REF!</v>
      </c>
      <c r="H1090" s="61" t="str">
        <f>_xlfn.XLOOKUP(Tabla15[[#This Row],[ctapresup]],TBLTIPO[cta],TBLTIPO[Tipo Empleado])</f>
        <v>FIJO</v>
      </c>
      <c r="I1090" s="92" t="str">
        <f>_xlfn.XLOOKUP(Tabla15[[#This Row],[cedula]],TCARRERA[CEDULA],TCARRERA[CATEGORIA DEL SERVIDOR],0)</f>
        <v>CARRERA ADMINISTRATIVA</v>
      </c>
      <c r="J10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0" s="61" t="str">
        <f>IF(ISTEXT(Tabla15[[#This Row],[CARRERA]]),Tabla15[[#This Row],[CARRERA]],Tabla15[[#This Row],[STATUS_01]])</f>
        <v>CARRERA ADMINISTRATIVA</v>
      </c>
      <c r="L1090" s="78">
        <f>_xlfn.XLOOKUP(Tabla15[[#This Row],[CODIGO]],Tabla20[CODIGO],Tabla20[sbruto])</f>
        <v>15000</v>
      </c>
      <c r="M1090" s="82">
        <f>_xlfn.XLOOKUP(Tabla15[[#This Row],[CODIGO]],Tabla20[CODIGO],Tabla20[Otros Descuentos])</f>
        <v>7580.66</v>
      </c>
      <c r="N1090" s="81">
        <f>_xlfn.XLOOKUP(Tabla15[[#This Row],[CODIGO]],Tabla20[CODIGO],Tabla20[sneto])</f>
        <v>6532.84</v>
      </c>
      <c r="O1090" s="81" t="str">
        <f>_xlfn.XLOOKUP(Tabla15[[#This Row],[CODIGO]],Tabla20[CODIGO],Tabla20[PERIODO])</f>
        <v>08-2023</v>
      </c>
      <c r="P1090" s="41">
        <f>Tabla15[[#This Row],[sbruto]]-SUM(Tabla15[[#This Row],[ISR]:[AFP]])-Tabla15[[#This Row],[SNETO]]</f>
        <v>886.5</v>
      </c>
      <c r="Q1090" s="41">
        <f>_xlfn.XLOOKUP(Tabla15[[#This Row],[CODIGO]],Tabla20[CODIGO],Tabla20[ADP])</f>
        <v>0</v>
      </c>
      <c r="R1090" s="61" t="str">
        <f>_xlfn.XLOOKUP(Tabla15[[#This Row],[cedula]],EMPXSEXO[NODOC],EMPXSEXO[GENERO])</f>
        <v>M</v>
      </c>
      <c r="S1090" s="61" t="e">
        <f>_xlfn.XLOOKUP(Tabla15[[#This Row],[nomdepto2]],Tabla21[LUGAR],Tabla21[CODLUGAR])</f>
        <v>#REF!</v>
      </c>
      <c r="T1090">
        <v>484</v>
      </c>
    </row>
    <row r="1091" spans="1:20">
      <c r="A1091" s="61" t="s">
        <v>2463</v>
      </c>
      <c r="B1091" s="61" t="s">
        <v>1241</v>
      </c>
      <c r="C1091" s="61" t="s">
        <v>2496</v>
      </c>
      <c r="D1091" s="61" t="str">
        <f>Tabla15[[#This Row],[cedula]]&amp;Tabla15[[#This Row],[prog]]&amp;LEFT(Tabla15[[#This Row],[TIPO]],3)</f>
        <v>0010992470411FIJ</v>
      </c>
      <c r="E1091" s="61" t="e">
        <f>_xlfn.XLOOKUP(Tabla15[[#This Row],[CODIGO]],#REF!,#REF!,_xlfn.XLOOKUP(Tabla15[[#This Row],[CODIGO]],Tabla20[CODIGO],Tabla20[nombre],"BUSCAR"))</f>
        <v>#REF!</v>
      </c>
      <c r="F1091" s="61" t="e">
        <f>_xlfn.XLOOKUP(Tabla15[[#This Row],[CODIGO]],#REF!,#REF!,_xlfn.XLOOKUP(Tabla15[[#This Row],[CODIGO]],Tabla20[CODIGO],Tabla20[cargo],"BUSCAR"))</f>
        <v>#REF!</v>
      </c>
      <c r="G1091" s="110" t="e">
        <f>_xlfn.XLOOKUP(Tabla15[[#This Row],[cedula]],#REF!,#REF!,"X")</f>
        <v>#REF!</v>
      </c>
      <c r="H1091" s="61" t="str">
        <f>_xlfn.XLOOKUP(Tabla15[[#This Row],[ctapresup]],TBLTIPO[cta],TBLTIPO[Tipo Empleado])</f>
        <v>FIJO</v>
      </c>
      <c r="I1091" s="92" t="str">
        <f>_xlfn.XLOOKUP(Tabla15[[#This Row],[cedula]],TCARRERA[CEDULA],TCARRERA[CATEGORIA DEL SERVIDOR],0)</f>
        <v>CARRERA ADMINISTRATIVA</v>
      </c>
      <c r="J10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1" s="61" t="str">
        <f>IF(ISTEXT(Tabla15[[#This Row],[CARRERA]]),Tabla15[[#This Row],[CARRERA]],Tabla15[[#This Row],[STATUS_01]])</f>
        <v>CARRERA ADMINISTRATIVA</v>
      </c>
      <c r="L1091" s="78">
        <f>_xlfn.XLOOKUP(Tabla15[[#This Row],[CODIGO]],Tabla20[CODIGO],Tabla20[sbruto])</f>
        <v>15000</v>
      </c>
      <c r="M1091" s="82">
        <f>_xlfn.XLOOKUP(Tabla15[[#This Row],[CODIGO]],Tabla20[CODIGO],Tabla20[Otros Descuentos])</f>
        <v>7470.16</v>
      </c>
      <c r="N1091" s="78">
        <f>_xlfn.XLOOKUP(Tabla15[[#This Row],[CODIGO]],Tabla20[CODIGO],Tabla20[sneto])</f>
        <v>6643.34</v>
      </c>
      <c r="O1091" s="78" t="str">
        <f>_xlfn.XLOOKUP(Tabla15[[#This Row],[CODIGO]],Tabla20[CODIGO],Tabla20[PERIODO])</f>
        <v>08-2023</v>
      </c>
      <c r="P1091" s="41">
        <f>Tabla15[[#This Row],[sbruto]]-SUM(Tabla15[[#This Row],[ISR]:[AFP]])-Tabla15[[#This Row],[SNETO]]</f>
        <v>886.5</v>
      </c>
      <c r="Q1091" s="41">
        <f>_xlfn.XLOOKUP(Tabla15[[#This Row],[CODIGO]],Tabla20[CODIGO],Tabla20[ADP])</f>
        <v>0</v>
      </c>
      <c r="R1091" s="61" t="str">
        <f>_xlfn.XLOOKUP(Tabla15[[#This Row],[cedula]],EMPXSEXO[NODOC],EMPXSEXO[GENERO])</f>
        <v>M</v>
      </c>
      <c r="S1091" s="61" t="e">
        <f>_xlfn.XLOOKUP(Tabla15[[#This Row],[nomdepto2]],Tabla21[LUGAR],Tabla21[CODLUGAR])</f>
        <v>#REF!</v>
      </c>
      <c r="T1091">
        <v>503</v>
      </c>
    </row>
    <row r="1092" spans="1:20">
      <c r="A1092" s="61" t="s">
        <v>2463</v>
      </c>
      <c r="B1092" s="61" t="s">
        <v>1999</v>
      </c>
      <c r="C1092" s="61" t="s">
        <v>2496</v>
      </c>
      <c r="D1092" s="61" t="str">
        <f>Tabla15[[#This Row],[cedula]]&amp;Tabla15[[#This Row],[prog]]&amp;LEFT(Tabla15[[#This Row],[TIPO]],3)</f>
        <v>0370007995111FIJ</v>
      </c>
      <c r="E1092" s="61" t="e">
        <f>_xlfn.XLOOKUP(Tabla15[[#This Row],[CODIGO]],#REF!,#REF!,_xlfn.XLOOKUP(Tabla15[[#This Row],[CODIGO]],Tabla20[CODIGO],Tabla20[nombre],"BUSCAR"))</f>
        <v>#REF!</v>
      </c>
      <c r="F1092" s="61" t="e">
        <f>_xlfn.XLOOKUP(Tabla15[[#This Row],[CODIGO]],#REF!,#REF!,_xlfn.XLOOKUP(Tabla15[[#This Row],[CODIGO]],Tabla20[CODIGO],Tabla20[cargo],"BUSCAR"))</f>
        <v>#REF!</v>
      </c>
      <c r="G1092" s="110" t="e">
        <f>_xlfn.XLOOKUP(Tabla15[[#This Row],[cedula]],#REF!,#REF!,"X")</f>
        <v>#REF!</v>
      </c>
      <c r="H1092" s="61" t="str">
        <f>_xlfn.XLOOKUP(Tabla15[[#This Row],[ctapresup]],TBLTIPO[cta],TBLTIPO[Tipo Empleado])</f>
        <v>FIJO</v>
      </c>
      <c r="I1092" s="92">
        <f>_xlfn.XLOOKUP(Tabla15[[#This Row],[cedula]],TCARRERA[CEDULA],TCARRERA[CATEGORIA DEL SERVIDOR],0)</f>
        <v>0</v>
      </c>
      <c r="J10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2" s="61" t="e">
        <f>IF(ISTEXT(Tabla15[[#This Row],[CARRERA]]),Tabla15[[#This Row],[CARRERA]],Tabla15[[#This Row],[STATUS_01]])</f>
        <v>#REF!</v>
      </c>
      <c r="L1092" s="78">
        <f>_xlfn.XLOOKUP(Tabla15[[#This Row],[CODIGO]],Tabla20[CODIGO],Tabla20[sbruto])</f>
        <v>12650</v>
      </c>
      <c r="M1092" s="82">
        <f>_xlfn.XLOOKUP(Tabla15[[#This Row],[CODIGO]],Tabla20[CODIGO],Tabla20[Otros Descuentos])</f>
        <v>571</v>
      </c>
      <c r="N1092" s="78">
        <f>_xlfn.XLOOKUP(Tabla15[[#This Row],[CODIGO]],Tabla20[CODIGO],Tabla20[sneto])</f>
        <v>11331.38</v>
      </c>
      <c r="O1092" s="78" t="str">
        <f>_xlfn.XLOOKUP(Tabla15[[#This Row],[CODIGO]],Tabla20[CODIGO],Tabla20[PERIODO])</f>
        <v>08-2023</v>
      </c>
      <c r="P1092" s="41">
        <f>Tabla15[[#This Row],[sbruto]]-SUM(Tabla15[[#This Row],[ISR]:[AFP]])-Tabla15[[#This Row],[SNETO]]</f>
        <v>747.6200000000008</v>
      </c>
      <c r="Q1092" s="41">
        <f>_xlfn.XLOOKUP(Tabla15[[#This Row],[CODIGO]],Tabla20[CODIGO],Tabla20[ADP])</f>
        <v>0</v>
      </c>
      <c r="R1092" s="61" t="str">
        <f>_xlfn.XLOOKUP(Tabla15[[#This Row],[cedula]],EMPXSEXO[NODOC],EMPXSEXO[GENERO])</f>
        <v>M</v>
      </c>
      <c r="S1092" s="61" t="e">
        <f>_xlfn.XLOOKUP(Tabla15[[#This Row],[nomdepto2]],Tabla21[LUGAR],Tabla21[CODLUGAR])</f>
        <v>#REF!</v>
      </c>
      <c r="T1092">
        <v>521</v>
      </c>
    </row>
    <row r="1093" spans="1:20">
      <c r="A1093" s="61" t="s">
        <v>2463</v>
      </c>
      <c r="B1093" s="61" t="s">
        <v>1949</v>
      </c>
      <c r="C1093" s="61" t="s">
        <v>2496</v>
      </c>
      <c r="D1093" s="61" t="str">
        <f>Tabla15[[#This Row],[cedula]]&amp;Tabla15[[#This Row],[prog]]&amp;LEFT(Tabla15[[#This Row],[TIPO]],3)</f>
        <v>0020045549111FIJ</v>
      </c>
      <c r="E1093" s="61" t="e">
        <f>_xlfn.XLOOKUP(Tabla15[[#This Row],[CODIGO]],#REF!,#REF!,_xlfn.XLOOKUP(Tabla15[[#This Row],[CODIGO]],Tabla20[CODIGO],Tabla20[nombre],"BUSCAR"))</f>
        <v>#REF!</v>
      </c>
      <c r="F1093" s="61" t="e">
        <f>_xlfn.XLOOKUP(Tabla15[[#This Row],[CODIGO]],#REF!,#REF!,_xlfn.XLOOKUP(Tabla15[[#This Row],[CODIGO]],Tabla20[CODIGO],Tabla20[cargo],"BUSCAR"))</f>
        <v>#REF!</v>
      </c>
      <c r="G1093" s="110" t="e">
        <f>_xlfn.XLOOKUP(Tabla15[[#This Row],[cedula]],#REF!,#REF!,"X")</f>
        <v>#REF!</v>
      </c>
      <c r="H1093" s="61" t="str">
        <f>_xlfn.XLOOKUP(Tabla15[[#This Row],[ctapresup]],TBLTIPO[cta],TBLTIPO[Tipo Empleado])</f>
        <v>FIJO</v>
      </c>
      <c r="I1093" s="92">
        <f>_xlfn.XLOOKUP(Tabla15[[#This Row],[cedula]],TCARRERA[CEDULA],TCARRERA[CATEGORIA DEL SERVIDOR],0)</f>
        <v>0</v>
      </c>
      <c r="J10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3" s="61" t="e">
        <f>IF(ISTEXT(Tabla15[[#This Row],[CARRERA]]),Tabla15[[#This Row],[CARRERA]],Tabla15[[#This Row],[STATUS_01]])</f>
        <v>#REF!</v>
      </c>
      <c r="L1093" s="78">
        <f>_xlfn.XLOOKUP(Tabla15[[#This Row],[CODIGO]],Tabla20[CODIGO],Tabla20[sbruto])</f>
        <v>11000</v>
      </c>
      <c r="M1093" s="81">
        <f>_xlfn.XLOOKUP(Tabla15[[#This Row],[CODIGO]],Tabla20[CODIGO],Tabla20[Otros Descuentos])</f>
        <v>25</v>
      </c>
      <c r="N1093" s="78">
        <f>_xlfn.XLOOKUP(Tabla15[[#This Row],[CODIGO]],Tabla20[CODIGO],Tabla20[sneto])</f>
        <v>10324.9</v>
      </c>
      <c r="O1093" s="78" t="str">
        <f>_xlfn.XLOOKUP(Tabla15[[#This Row],[CODIGO]],Tabla20[CODIGO],Tabla20[PERIODO])</f>
        <v>08-2023</v>
      </c>
      <c r="P1093" s="41">
        <f>Tabla15[[#This Row],[sbruto]]-SUM(Tabla15[[#This Row],[ISR]:[AFP]])-Tabla15[[#This Row],[SNETO]]</f>
        <v>650.10000000000036</v>
      </c>
      <c r="Q1093" s="41">
        <f>_xlfn.XLOOKUP(Tabla15[[#This Row],[CODIGO]],Tabla20[CODIGO],Tabla20[ADP])</f>
        <v>0</v>
      </c>
      <c r="R1093" s="61" t="str">
        <f>_xlfn.XLOOKUP(Tabla15[[#This Row],[cedula]],EMPXSEXO[NODOC],EMPXSEXO[GENERO])</f>
        <v>M</v>
      </c>
      <c r="S1093" s="61" t="e">
        <f>_xlfn.XLOOKUP(Tabla15[[#This Row],[nomdepto2]],Tabla21[LUGAR],Tabla21[CODLUGAR])</f>
        <v>#REF!</v>
      </c>
      <c r="T1093">
        <v>427</v>
      </c>
    </row>
    <row r="1094" spans="1:20">
      <c r="A1094" s="61" t="s">
        <v>2463</v>
      </c>
      <c r="B1094" s="61" t="s">
        <v>1171</v>
      </c>
      <c r="C1094" s="61" t="s">
        <v>2496</v>
      </c>
      <c r="D1094" s="61" t="str">
        <f>Tabla15[[#This Row],[cedula]]&amp;Tabla15[[#This Row],[prog]]&amp;LEFT(Tabla15[[#This Row],[TIPO]],3)</f>
        <v>0011681749511FIJ</v>
      </c>
      <c r="E1094" s="61" t="e">
        <f>_xlfn.XLOOKUP(Tabla15[[#This Row],[CODIGO]],#REF!,#REF!,_xlfn.XLOOKUP(Tabla15[[#This Row],[CODIGO]],Tabla20[CODIGO],Tabla20[nombre],"BUSCAR"))</f>
        <v>#REF!</v>
      </c>
      <c r="F1094" s="61" t="e">
        <f>_xlfn.XLOOKUP(Tabla15[[#This Row],[CODIGO]],#REF!,#REF!,_xlfn.XLOOKUP(Tabla15[[#This Row],[CODIGO]],Tabla20[CODIGO],Tabla20[cargo],"BUSCAR"))</f>
        <v>#REF!</v>
      </c>
      <c r="G1094" s="110" t="e">
        <f>_xlfn.XLOOKUP(Tabla15[[#This Row],[cedula]],#REF!,#REF!,"X")</f>
        <v>#REF!</v>
      </c>
      <c r="H1094" s="61" t="str">
        <f>_xlfn.XLOOKUP(Tabla15[[#This Row],[ctapresup]],TBLTIPO[cta],TBLTIPO[Tipo Empleado])</f>
        <v>FIJO</v>
      </c>
      <c r="I1094" s="92" t="str">
        <f>_xlfn.XLOOKUP(Tabla15[[#This Row],[cedula]],TCARRERA[CEDULA],TCARRERA[CATEGORIA DEL SERVIDOR],0)</f>
        <v>CARRERA ADMINISTRATIVA</v>
      </c>
      <c r="J10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4" s="61" t="str">
        <f>IF(ISTEXT(Tabla15[[#This Row],[CARRERA]]),Tabla15[[#This Row],[CARRERA]],Tabla15[[#This Row],[STATUS_01]])</f>
        <v>CARRERA ADMINISTRATIVA</v>
      </c>
      <c r="L1094" s="78">
        <f>_xlfn.XLOOKUP(Tabla15[[#This Row],[CODIGO]],Tabla20[CODIGO],Tabla20[sbruto])</f>
        <v>11000</v>
      </c>
      <c r="M1094" s="81">
        <f>_xlfn.XLOOKUP(Tabla15[[#This Row],[CODIGO]],Tabla20[CODIGO],Tabla20[Otros Descuentos])</f>
        <v>8216.74</v>
      </c>
      <c r="N1094" s="78">
        <f>_xlfn.XLOOKUP(Tabla15[[#This Row],[CODIGO]],Tabla20[CODIGO],Tabla20[sneto])</f>
        <v>2133.16</v>
      </c>
      <c r="O1094" s="78" t="str">
        <f>_xlfn.XLOOKUP(Tabla15[[#This Row],[CODIGO]],Tabla20[CODIGO],Tabla20[PERIODO])</f>
        <v>08-2023</v>
      </c>
      <c r="P1094" s="41">
        <f>Tabla15[[#This Row],[sbruto]]-SUM(Tabla15[[#This Row],[ISR]:[AFP]])-Tabla15[[#This Row],[SNETO]]</f>
        <v>650.10000000000036</v>
      </c>
      <c r="Q1094" s="41">
        <f>_xlfn.XLOOKUP(Tabla15[[#This Row],[CODIGO]],Tabla20[CODIGO],Tabla20[ADP])</f>
        <v>0</v>
      </c>
      <c r="R1094" s="61" t="str">
        <f>_xlfn.XLOOKUP(Tabla15[[#This Row],[cedula]],EMPXSEXO[NODOC],EMPXSEXO[GENERO])</f>
        <v>M</v>
      </c>
      <c r="S1094" s="61" t="e">
        <f>_xlfn.XLOOKUP(Tabla15[[#This Row],[nomdepto2]],Tabla21[LUGAR],Tabla21[CODLUGAR])</f>
        <v>#REF!</v>
      </c>
      <c r="T1094">
        <v>436</v>
      </c>
    </row>
    <row r="1095" spans="1:20">
      <c r="A1095" s="61" t="s">
        <v>2463</v>
      </c>
      <c r="B1095" s="61" t="s">
        <v>1177</v>
      </c>
      <c r="C1095" s="61" t="s">
        <v>2496</v>
      </c>
      <c r="D1095" s="61" t="str">
        <f>Tabla15[[#This Row],[cedula]]&amp;Tabla15[[#This Row],[prog]]&amp;LEFT(Tabla15[[#This Row],[TIPO]],3)</f>
        <v>0011524115011FIJ</v>
      </c>
      <c r="E1095" s="61" t="e">
        <f>_xlfn.XLOOKUP(Tabla15[[#This Row],[CODIGO]],#REF!,#REF!,_xlfn.XLOOKUP(Tabla15[[#This Row],[CODIGO]],Tabla20[CODIGO],Tabla20[nombre],"BUSCAR"))</f>
        <v>#REF!</v>
      </c>
      <c r="F1095" s="61" t="e">
        <f>_xlfn.XLOOKUP(Tabla15[[#This Row],[CODIGO]],#REF!,#REF!,_xlfn.XLOOKUP(Tabla15[[#This Row],[CODIGO]],Tabla20[CODIGO],Tabla20[cargo],"BUSCAR"))</f>
        <v>#REF!</v>
      </c>
      <c r="G1095" s="110" t="e">
        <f>_xlfn.XLOOKUP(Tabla15[[#This Row],[cedula]],#REF!,#REF!,"X")</f>
        <v>#REF!</v>
      </c>
      <c r="H1095" s="61" t="str">
        <f>_xlfn.XLOOKUP(Tabla15[[#This Row],[ctapresup]],TBLTIPO[cta],TBLTIPO[Tipo Empleado])</f>
        <v>FIJO</v>
      </c>
      <c r="I1095" s="92" t="str">
        <f>_xlfn.XLOOKUP(Tabla15[[#This Row],[cedula]],TCARRERA[CEDULA],TCARRERA[CATEGORIA DEL SERVIDOR],0)</f>
        <v>CARRERA ADMINISTRATIVA</v>
      </c>
      <c r="J10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5" s="61" t="str">
        <f>IF(ISTEXT(Tabla15[[#This Row],[CARRERA]]),Tabla15[[#This Row],[CARRERA]],Tabla15[[#This Row],[STATUS_01]])</f>
        <v>CARRERA ADMINISTRATIVA</v>
      </c>
      <c r="L1095" s="78">
        <f>_xlfn.XLOOKUP(Tabla15[[#This Row],[CODIGO]],Tabla20[CODIGO],Tabla20[sbruto])</f>
        <v>11000</v>
      </c>
      <c r="M1095" s="78">
        <f>_xlfn.XLOOKUP(Tabla15[[#This Row],[CODIGO]],Tabla20[CODIGO],Tabla20[Otros Descuentos])</f>
        <v>8474.09</v>
      </c>
      <c r="N1095" s="78">
        <f>_xlfn.XLOOKUP(Tabla15[[#This Row],[CODIGO]],Tabla20[CODIGO],Tabla20[sneto])</f>
        <v>1875.81</v>
      </c>
      <c r="O1095" s="78" t="str">
        <f>_xlfn.XLOOKUP(Tabla15[[#This Row],[CODIGO]],Tabla20[CODIGO],Tabla20[PERIODO])</f>
        <v>08-2023</v>
      </c>
      <c r="P1095" s="41">
        <f>Tabla15[[#This Row],[sbruto]]-SUM(Tabla15[[#This Row],[ISR]:[AFP]])-Tabla15[[#This Row],[SNETO]]</f>
        <v>650.10000000000036</v>
      </c>
      <c r="Q1095" s="41">
        <f>_xlfn.XLOOKUP(Tabla15[[#This Row],[CODIGO]],Tabla20[CODIGO],Tabla20[ADP])</f>
        <v>0</v>
      </c>
      <c r="R1095" s="61" t="str">
        <f>_xlfn.XLOOKUP(Tabla15[[#This Row],[cedula]],EMPXSEXO[NODOC],EMPXSEXO[GENERO])</f>
        <v>M</v>
      </c>
      <c r="S1095" s="61" t="e">
        <f>_xlfn.XLOOKUP(Tabla15[[#This Row],[nomdepto2]],Tabla21[LUGAR],Tabla21[CODLUGAR])</f>
        <v>#REF!</v>
      </c>
      <c r="T1095">
        <v>441</v>
      </c>
    </row>
    <row r="1096" spans="1:20">
      <c r="A1096" s="61" t="s">
        <v>2463</v>
      </c>
      <c r="B1096" s="61" t="s">
        <v>1963</v>
      </c>
      <c r="C1096" s="61" t="s">
        <v>2496</v>
      </c>
      <c r="D1096" s="61" t="str">
        <f>Tabla15[[#This Row],[cedula]]&amp;Tabla15[[#This Row],[prog]]&amp;LEFT(Tabla15[[#This Row],[TIPO]],3)</f>
        <v>0010404300511FIJ</v>
      </c>
      <c r="E1096" s="61" t="e">
        <f>_xlfn.XLOOKUP(Tabla15[[#This Row],[CODIGO]],#REF!,#REF!,_xlfn.XLOOKUP(Tabla15[[#This Row],[CODIGO]],Tabla20[CODIGO],Tabla20[nombre],"BUSCAR"))</f>
        <v>#REF!</v>
      </c>
      <c r="F1096" s="61" t="e">
        <f>_xlfn.XLOOKUP(Tabla15[[#This Row],[CODIGO]],#REF!,#REF!,_xlfn.XLOOKUP(Tabla15[[#This Row],[CODIGO]],Tabla20[CODIGO],Tabla20[cargo],"BUSCAR"))</f>
        <v>#REF!</v>
      </c>
      <c r="G1096" s="110" t="e">
        <f>_xlfn.XLOOKUP(Tabla15[[#This Row],[cedula]],#REF!,#REF!,"X")</f>
        <v>#REF!</v>
      </c>
      <c r="H1096" s="61" t="str">
        <f>_xlfn.XLOOKUP(Tabla15[[#This Row],[ctapresup]],TBLTIPO[cta],TBLTIPO[Tipo Empleado])</f>
        <v>FIJO</v>
      </c>
      <c r="I1096" s="92">
        <f>_xlfn.XLOOKUP(Tabla15[[#This Row],[cedula]],TCARRERA[CEDULA],TCARRERA[CATEGORIA DEL SERVIDOR],0)</f>
        <v>0</v>
      </c>
      <c r="J10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6" s="61" t="e">
        <f>IF(ISTEXT(Tabla15[[#This Row],[CARRERA]]),Tabla15[[#This Row],[CARRERA]],Tabla15[[#This Row],[STATUS_01]])</f>
        <v>#REF!</v>
      </c>
      <c r="L1096" s="78">
        <f>_xlfn.XLOOKUP(Tabla15[[#This Row],[CODIGO]],Tabla20[CODIGO],Tabla20[sbruto])</f>
        <v>11000</v>
      </c>
      <c r="M1096" s="78">
        <f>_xlfn.XLOOKUP(Tabla15[[#This Row],[CODIGO]],Tabla20[CODIGO],Tabla20[Otros Descuentos])</f>
        <v>8094.76</v>
      </c>
      <c r="N1096" s="78">
        <f>_xlfn.XLOOKUP(Tabla15[[#This Row],[CODIGO]],Tabla20[CODIGO],Tabla20[sneto])</f>
        <v>2255.14</v>
      </c>
      <c r="O1096" s="78" t="str">
        <f>_xlfn.XLOOKUP(Tabla15[[#This Row],[CODIGO]],Tabla20[CODIGO],Tabla20[PERIODO])</f>
        <v>08-2023</v>
      </c>
      <c r="P1096" s="41">
        <f>Tabla15[[#This Row],[sbruto]]-SUM(Tabla15[[#This Row],[ISR]:[AFP]])-Tabla15[[#This Row],[SNETO]]</f>
        <v>650.10000000000036</v>
      </c>
      <c r="Q1096" s="41">
        <f>_xlfn.XLOOKUP(Tabla15[[#This Row],[CODIGO]],Tabla20[CODIGO],Tabla20[ADP])</f>
        <v>0</v>
      </c>
      <c r="R1096" s="61" t="str">
        <f>_xlfn.XLOOKUP(Tabla15[[#This Row],[cedula]],EMPXSEXO[NODOC],EMPXSEXO[GENERO])</f>
        <v>M</v>
      </c>
      <c r="S1096" s="61" t="e">
        <f>_xlfn.XLOOKUP(Tabla15[[#This Row],[nomdepto2]],Tabla21[LUGAR],Tabla21[CODLUGAR])</f>
        <v>#REF!</v>
      </c>
      <c r="T1096">
        <v>457</v>
      </c>
    </row>
    <row r="1097" spans="1:20">
      <c r="A1097" s="61" t="s">
        <v>2463</v>
      </c>
      <c r="B1097" s="61" t="s">
        <v>1967</v>
      </c>
      <c r="C1097" s="61" t="s">
        <v>2496</v>
      </c>
      <c r="D1097" s="61" t="str">
        <f>Tabla15[[#This Row],[cedula]]&amp;Tabla15[[#This Row],[prog]]&amp;LEFT(Tabla15[[#This Row],[TIPO]],3)</f>
        <v>0011892348111FIJ</v>
      </c>
      <c r="E1097" s="61" t="e">
        <f>_xlfn.XLOOKUP(Tabla15[[#This Row],[CODIGO]],#REF!,#REF!,_xlfn.XLOOKUP(Tabla15[[#This Row],[CODIGO]],Tabla20[CODIGO],Tabla20[nombre],"BUSCAR"))</f>
        <v>#REF!</v>
      </c>
      <c r="F1097" s="61" t="e">
        <f>_xlfn.XLOOKUP(Tabla15[[#This Row],[CODIGO]],#REF!,#REF!,_xlfn.XLOOKUP(Tabla15[[#This Row],[CODIGO]],Tabla20[CODIGO],Tabla20[cargo],"BUSCAR"))</f>
        <v>#REF!</v>
      </c>
      <c r="G1097" s="110" t="e">
        <f>_xlfn.XLOOKUP(Tabla15[[#This Row],[cedula]],#REF!,#REF!,"X")</f>
        <v>#REF!</v>
      </c>
      <c r="H1097" s="61" t="str">
        <f>_xlfn.XLOOKUP(Tabla15[[#This Row],[ctapresup]],TBLTIPO[cta],TBLTIPO[Tipo Empleado])</f>
        <v>FIJO</v>
      </c>
      <c r="I1097" s="92">
        <f>_xlfn.XLOOKUP(Tabla15[[#This Row],[cedula]],TCARRERA[CEDULA],TCARRERA[CATEGORIA DEL SERVIDOR],0)</f>
        <v>0</v>
      </c>
      <c r="J10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7" s="61" t="e">
        <f>IF(ISTEXT(Tabla15[[#This Row],[CARRERA]]),Tabla15[[#This Row],[CARRERA]],Tabla15[[#This Row],[STATUS_01]])</f>
        <v>#REF!</v>
      </c>
      <c r="L1097" s="78">
        <f>_xlfn.XLOOKUP(Tabla15[[#This Row],[CODIGO]],Tabla20[CODIGO],Tabla20[sbruto])</f>
        <v>11000</v>
      </c>
      <c r="M1097" s="81">
        <f>_xlfn.XLOOKUP(Tabla15[[#This Row],[CODIGO]],Tabla20[CODIGO],Tabla20[Otros Descuentos])</f>
        <v>8284.92</v>
      </c>
      <c r="N1097" s="78">
        <f>_xlfn.XLOOKUP(Tabla15[[#This Row],[CODIGO]],Tabla20[CODIGO],Tabla20[sneto])</f>
        <v>2064.98</v>
      </c>
      <c r="O1097" s="78" t="str">
        <f>_xlfn.XLOOKUP(Tabla15[[#This Row],[CODIGO]],Tabla20[CODIGO],Tabla20[PERIODO])</f>
        <v>08-2023</v>
      </c>
      <c r="P1097" s="41">
        <f>Tabla15[[#This Row],[sbruto]]-SUM(Tabla15[[#This Row],[ISR]:[AFP]])-Tabla15[[#This Row],[SNETO]]</f>
        <v>650.10000000000036</v>
      </c>
      <c r="Q1097" s="41">
        <f>_xlfn.XLOOKUP(Tabla15[[#This Row],[CODIGO]],Tabla20[CODIGO],Tabla20[ADP])</f>
        <v>0</v>
      </c>
      <c r="R1097" s="61" t="str">
        <f>_xlfn.XLOOKUP(Tabla15[[#This Row],[cedula]],EMPXSEXO[NODOC],EMPXSEXO[GENERO])</f>
        <v>M</v>
      </c>
      <c r="S1097" s="61" t="e">
        <f>_xlfn.XLOOKUP(Tabla15[[#This Row],[nomdepto2]],Tabla21[LUGAR],Tabla21[CODLUGAR])</f>
        <v>#REF!</v>
      </c>
      <c r="T1097">
        <v>462</v>
      </c>
    </row>
    <row r="1098" spans="1:20">
      <c r="A1098" s="61" t="s">
        <v>2463</v>
      </c>
      <c r="B1098" s="61" t="s">
        <v>1968</v>
      </c>
      <c r="C1098" s="61" t="s">
        <v>2496</v>
      </c>
      <c r="D1098" s="61" t="str">
        <f>Tabla15[[#This Row],[cedula]]&amp;Tabla15[[#This Row],[prog]]&amp;LEFT(Tabla15[[#This Row],[TIPO]],3)</f>
        <v>0011795107911FIJ</v>
      </c>
      <c r="E1098" s="61" t="e">
        <f>_xlfn.XLOOKUP(Tabla15[[#This Row],[CODIGO]],#REF!,#REF!,_xlfn.XLOOKUP(Tabla15[[#This Row],[CODIGO]],Tabla20[CODIGO],Tabla20[nombre],"BUSCAR"))</f>
        <v>#REF!</v>
      </c>
      <c r="F1098" s="61" t="e">
        <f>_xlfn.XLOOKUP(Tabla15[[#This Row],[CODIGO]],#REF!,#REF!,_xlfn.XLOOKUP(Tabla15[[#This Row],[CODIGO]],Tabla20[CODIGO],Tabla20[cargo],"BUSCAR"))</f>
        <v>#REF!</v>
      </c>
      <c r="G1098" s="110" t="e">
        <f>_xlfn.XLOOKUP(Tabla15[[#This Row],[cedula]],#REF!,#REF!,"X")</f>
        <v>#REF!</v>
      </c>
      <c r="H1098" s="61" t="str">
        <f>_xlfn.XLOOKUP(Tabla15[[#This Row],[ctapresup]],TBLTIPO[cta],TBLTIPO[Tipo Empleado])</f>
        <v>FIJO</v>
      </c>
      <c r="I1098" s="92">
        <f>_xlfn.XLOOKUP(Tabla15[[#This Row],[cedula]],TCARRERA[CEDULA],TCARRERA[CATEGORIA DEL SERVIDOR],0)</f>
        <v>0</v>
      </c>
      <c r="J10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8" s="61" t="e">
        <f>IF(ISTEXT(Tabla15[[#This Row],[CARRERA]]),Tabla15[[#This Row],[CARRERA]],Tabla15[[#This Row],[STATUS_01]])</f>
        <v>#REF!</v>
      </c>
      <c r="L1098" s="78">
        <f>_xlfn.XLOOKUP(Tabla15[[#This Row],[CODIGO]],Tabla20[CODIGO],Tabla20[sbruto])</f>
        <v>11000</v>
      </c>
      <c r="M1098" s="79">
        <f>_xlfn.XLOOKUP(Tabla15[[#This Row],[CODIGO]],Tabla20[CODIGO],Tabla20[Otros Descuentos])</f>
        <v>8257.5400000000009</v>
      </c>
      <c r="N1098" s="78">
        <f>_xlfn.XLOOKUP(Tabla15[[#This Row],[CODIGO]],Tabla20[CODIGO],Tabla20[sneto])</f>
        <v>2092.36</v>
      </c>
      <c r="O1098" s="78" t="str">
        <f>_xlfn.XLOOKUP(Tabla15[[#This Row],[CODIGO]],Tabla20[CODIGO],Tabla20[PERIODO])</f>
        <v>08-2023</v>
      </c>
      <c r="P1098" s="41">
        <f>Tabla15[[#This Row],[sbruto]]-SUM(Tabla15[[#This Row],[ISR]:[AFP]])-Tabla15[[#This Row],[SNETO]]</f>
        <v>650.09999999999854</v>
      </c>
      <c r="Q1098" s="41">
        <f>_xlfn.XLOOKUP(Tabla15[[#This Row],[CODIGO]],Tabla20[CODIGO],Tabla20[ADP])</f>
        <v>0</v>
      </c>
      <c r="R1098" s="61" t="str">
        <f>_xlfn.XLOOKUP(Tabla15[[#This Row],[cedula]],EMPXSEXO[NODOC],EMPXSEXO[GENERO])</f>
        <v>M</v>
      </c>
      <c r="S1098" s="61" t="e">
        <f>_xlfn.XLOOKUP(Tabla15[[#This Row],[nomdepto2]],Tabla21[LUGAR],Tabla21[CODLUGAR])</f>
        <v>#REF!</v>
      </c>
      <c r="T1098">
        <v>465</v>
      </c>
    </row>
    <row r="1099" spans="1:20">
      <c r="A1099" s="61" t="s">
        <v>2463</v>
      </c>
      <c r="B1099" s="61" t="s">
        <v>1975</v>
      </c>
      <c r="C1099" s="61" t="s">
        <v>2496</v>
      </c>
      <c r="D1099" s="61" t="str">
        <f>Tabla15[[#This Row],[cedula]]&amp;Tabla15[[#This Row],[prog]]&amp;LEFT(Tabla15[[#This Row],[TIPO]],3)</f>
        <v>0490007281211FIJ</v>
      </c>
      <c r="E1099" s="61" t="e">
        <f>_xlfn.XLOOKUP(Tabla15[[#This Row],[CODIGO]],#REF!,#REF!,_xlfn.XLOOKUP(Tabla15[[#This Row],[CODIGO]],Tabla20[CODIGO],Tabla20[nombre],"BUSCAR"))</f>
        <v>#REF!</v>
      </c>
      <c r="F1099" s="61" t="e">
        <f>_xlfn.XLOOKUP(Tabla15[[#This Row],[CODIGO]],#REF!,#REF!,_xlfn.XLOOKUP(Tabla15[[#This Row],[CODIGO]],Tabla20[CODIGO],Tabla20[cargo],"BUSCAR"))</f>
        <v>#REF!</v>
      </c>
      <c r="G1099" s="110" t="e">
        <f>_xlfn.XLOOKUP(Tabla15[[#This Row],[cedula]],#REF!,#REF!,"X")</f>
        <v>#REF!</v>
      </c>
      <c r="H1099" s="61" t="str">
        <f>_xlfn.XLOOKUP(Tabla15[[#This Row],[ctapresup]],TBLTIPO[cta],TBLTIPO[Tipo Empleado])</f>
        <v>FIJO</v>
      </c>
      <c r="I1099" s="92">
        <f>_xlfn.XLOOKUP(Tabla15[[#This Row],[cedula]],TCARRERA[CEDULA],TCARRERA[CATEGORIA DEL SERVIDOR],0)</f>
        <v>0</v>
      </c>
      <c r="J10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099" s="61" t="e">
        <f>IF(ISTEXT(Tabla15[[#This Row],[CARRERA]]),Tabla15[[#This Row],[CARRERA]],Tabla15[[#This Row],[STATUS_01]])</f>
        <v>#REF!</v>
      </c>
      <c r="L1099" s="78">
        <f>_xlfn.XLOOKUP(Tabla15[[#This Row],[CODIGO]],Tabla20[CODIGO],Tabla20[sbruto])</f>
        <v>11000</v>
      </c>
      <c r="M1099" s="82">
        <f>_xlfn.XLOOKUP(Tabla15[[#This Row],[CODIGO]],Tabla20[CODIGO],Tabla20[Otros Descuentos])</f>
        <v>25</v>
      </c>
      <c r="N1099" s="78">
        <f>_xlfn.XLOOKUP(Tabla15[[#This Row],[CODIGO]],Tabla20[CODIGO],Tabla20[sneto])</f>
        <v>10324.9</v>
      </c>
      <c r="O1099" s="78" t="str">
        <f>_xlfn.XLOOKUP(Tabla15[[#This Row],[CODIGO]],Tabla20[CODIGO],Tabla20[PERIODO])</f>
        <v>08-2023</v>
      </c>
      <c r="P1099" s="41">
        <f>Tabla15[[#This Row],[sbruto]]-SUM(Tabla15[[#This Row],[ISR]:[AFP]])-Tabla15[[#This Row],[SNETO]]</f>
        <v>650.10000000000036</v>
      </c>
      <c r="Q1099" s="41">
        <f>_xlfn.XLOOKUP(Tabla15[[#This Row],[CODIGO]],Tabla20[CODIGO],Tabla20[ADP])</f>
        <v>0</v>
      </c>
      <c r="R1099" s="61" t="str">
        <f>_xlfn.XLOOKUP(Tabla15[[#This Row],[cedula]],EMPXSEXO[NODOC],EMPXSEXO[GENERO])</f>
        <v>M</v>
      </c>
      <c r="S1099" s="61" t="e">
        <f>_xlfn.XLOOKUP(Tabla15[[#This Row],[nomdepto2]],Tabla21[LUGAR],Tabla21[CODLUGAR])</f>
        <v>#REF!</v>
      </c>
      <c r="T1099">
        <v>472</v>
      </c>
    </row>
    <row r="1100" spans="1:20">
      <c r="A1100" s="61" t="s">
        <v>2463</v>
      </c>
      <c r="B1100" s="61" t="s">
        <v>1976</v>
      </c>
      <c r="C1100" s="61" t="s">
        <v>2496</v>
      </c>
      <c r="D1100" s="61" t="str">
        <f>Tabla15[[#This Row],[cedula]]&amp;Tabla15[[#This Row],[prog]]&amp;LEFT(Tabla15[[#This Row],[TIPO]],3)</f>
        <v>0730004967811FIJ</v>
      </c>
      <c r="E1100" s="61" t="e">
        <f>_xlfn.XLOOKUP(Tabla15[[#This Row],[CODIGO]],#REF!,#REF!,_xlfn.XLOOKUP(Tabla15[[#This Row],[CODIGO]],Tabla20[CODIGO],Tabla20[nombre],"BUSCAR"))</f>
        <v>#REF!</v>
      </c>
      <c r="F1100" s="61" t="e">
        <f>_xlfn.XLOOKUP(Tabla15[[#This Row],[CODIGO]],#REF!,#REF!,_xlfn.XLOOKUP(Tabla15[[#This Row],[CODIGO]],Tabla20[CODIGO],Tabla20[cargo],"BUSCAR"))</f>
        <v>#REF!</v>
      </c>
      <c r="G1100" s="110" t="e">
        <f>_xlfn.XLOOKUP(Tabla15[[#This Row],[cedula]],#REF!,#REF!,"X")</f>
        <v>#REF!</v>
      </c>
      <c r="H1100" s="61" t="str">
        <f>_xlfn.XLOOKUP(Tabla15[[#This Row],[ctapresup]],TBLTIPO[cta],TBLTIPO[Tipo Empleado])</f>
        <v>FIJO</v>
      </c>
      <c r="I1100" s="92">
        <f>_xlfn.XLOOKUP(Tabla15[[#This Row],[cedula]],TCARRERA[CEDULA],TCARRERA[CATEGORIA DEL SERVIDOR],0)</f>
        <v>0</v>
      </c>
      <c r="J110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00" s="61" t="e">
        <f>IF(ISTEXT(Tabla15[[#This Row],[CARRERA]]),Tabla15[[#This Row],[CARRERA]],Tabla15[[#This Row],[STATUS_01]])</f>
        <v>#REF!</v>
      </c>
      <c r="L1100" s="78">
        <f>_xlfn.XLOOKUP(Tabla15[[#This Row],[CODIGO]],Tabla20[CODIGO],Tabla20[sbruto])</f>
        <v>11000</v>
      </c>
      <c r="M1100" s="81">
        <f>_xlfn.XLOOKUP(Tabla15[[#This Row],[CODIGO]],Tabla20[CODIGO],Tabla20[Otros Descuentos])</f>
        <v>3313.22</v>
      </c>
      <c r="N1100" s="78">
        <f>_xlfn.XLOOKUP(Tabla15[[#This Row],[CODIGO]],Tabla20[CODIGO],Tabla20[sneto])</f>
        <v>7036.68</v>
      </c>
      <c r="O1100" s="78" t="str">
        <f>_xlfn.XLOOKUP(Tabla15[[#This Row],[CODIGO]],Tabla20[CODIGO],Tabla20[PERIODO])</f>
        <v>08-2023</v>
      </c>
      <c r="P1100" s="41">
        <f>Tabla15[[#This Row],[sbruto]]-SUM(Tabla15[[#This Row],[ISR]:[AFP]])-Tabla15[[#This Row],[SNETO]]</f>
        <v>650.10000000000036</v>
      </c>
      <c r="Q1100" s="41">
        <f>_xlfn.XLOOKUP(Tabla15[[#This Row],[CODIGO]],Tabla20[CODIGO],Tabla20[ADP])</f>
        <v>0</v>
      </c>
      <c r="R1100" s="61" t="str">
        <f>_xlfn.XLOOKUP(Tabla15[[#This Row],[cedula]],EMPXSEXO[NODOC],EMPXSEXO[GENERO])</f>
        <v>M</v>
      </c>
      <c r="S1100" s="61" t="e">
        <f>_xlfn.XLOOKUP(Tabla15[[#This Row],[nomdepto2]],Tabla21[LUGAR],Tabla21[CODLUGAR])</f>
        <v>#REF!</v>
      </c>
      <c r="T1100">
        <v>475</v>
      </c>
    </row>
    <row r="1101" spans="1:20">
      <c r="A1101" s="61" t="s">
        <v>2463</v>
      </c>
      <c r="B1101" s="61" t="s">
        <v>1205</v>
      </c>
      <c r="C1101" s="61" t="s">
        <v>2496</v>
      </c>
      <c r="D1101" s="61" t="str">
        <f>Tabla15[[#This Row],[cedula]]&amp;Tabla15[[#This Row],[prog]]&amp;LEFT(Tabla15[[#This Row],[TIPO]],3)</f>
        <v>0010915928511FIJ</v>
      </c>
      <c r="E1101" s="61" t="e">
        <f>_xlfn.XLOOKUP(Tabla15[[#This Row],[CODIGO]],#REF!,#REF!,_xlfn.XLOOKUP(Tabla15[[#This Row],[CODIGO]],Tabla20[CODIGO],Tabla20[nombre],"BUSCAR"))</f>
        <v>#REF!</v>
      </c>
      <c r="F1101" s="61" t="e">
        <f>_xlfn.XLOOKUP(Tabla15[[#This Row],[CODIGO]],#REF!,#REF!,_xlfn.XLOOKUP(Tabla15[[#This Row],[CODIGO]],Tabla20[CODIGO],Tabla20[cargo],"BUSCAR"))</f>
        <v>#REF!</v>
      </c>
      <c r="G1101" s="110" t="e">
        <f>_xlfn.XLOOKUP(Tabla15[[#This Row],[cedula]],#REF!,#REF!,"X")</f>
        <v>#REF!</v>
      </c>
      <c r="H1101" s="61" t="str">
        <f>_xlfn.XLOOKUP(Tabla15[[#This Row],[ctapresup]],TBLTIPO[cta],TBLTIPO[Tipo Empleado])</f>
        <v>FIJO</v>
      </c>
      <c r="I1101" s="92" t="str">
        <f>_xlfn.XLOOKUP(Tabla15[[#This Row],[cedula]],TCARRERA[CEDULA],TCARRERA[CATEGORIA DEL SERVIDOR],0)</f>
        <v>CARRERA ADMINISTRATIVA</v>
      </c>
      <c r="J11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01" s="61" t="str">
        <f>IF(ISTEXT(Tabla15[[#This Row],[CARRERA]]),Tabla15[[#This Row],[CARRERA]],Tabla15[[#This Row],[STATUS_01]])</f>
        <v>CARRERA ADMINISTRATIVA</v>
      </c>
      <c r="L1101" s="78">
        <f>_xlfn.XLOOKUP(Tabla15[[#This Row],[CODIGO]],Tabla20[CODIGO],Tabla20[sbruto])</f>
        <v>11000</v>
      </c>
      <c r="M1101" s="78">
        <f>_xlfn.XLOOKUP(Tabla15[[#This Row],[CODIGO]],Tabla20[CODIGO],Tabla20[Otros Descuentos])</f>
        <v>375</v>
      </c>
      <c r="N1101" s="78">
        <f>_xlfn.XLOOKUP(Tabla15[[#This Row],[CODIGO]],Tabla20[CODIGO],Tabla20[sneto])</f>
        <v>9974.9</v>
      </c>
      <c r="O1101" s="78" t="str">
        <f>_xlfn.XLOOKUP(Tabla15[[#This Row],[CODIGO]],Tabla20[CODIGO],Tabla20[PERIODO])</f>
        <v>08-2023</v>
      </c>
      <c r="P1101" s="41">
        <f>Tabla15[[#This Row],[sbruto]]-SUM(Tabla15[[#This Row],[ISR]:[AFP]])-Tabla15[[#This Row],[SNETO]]</f>
        <v>650.10000000000036</v>
      </c>
      <c r="Q1101" s="41">
        <f>_xlfn.XLOOKUP(Tabla15[[#This Row],[CODIGO]],Tabla20[CODIGO],Tabla20[ADP])</f>
        <v>0</v>
      </c>
      <c r="R1101" s="61" t="str">
        <f>_xlfn.XLOOKUP(Tabla15[[#This Row],[cedula]],EMPXSEXO[NODOC],EMPXSEXO[GENERO])</f>
        <v>M</v>
      </c>
      <c r="S1101" s="61" t="e">
        <f>_xlfn.XLOOKUP(Tabla15[[#This Row],[nomdepto2]],Tabla21[LUGAR],Tabla21[CODLUGAR])</f>
        <v>#REF!</v>
      </c>
      <c r="T1101">
        <v>479</v>
      </c>
    </row>
    <row r="1102" spans="1:20">
      <c r="A1102" s="61" t="s">
        <v>2463</v>
      </c>
      <c r="B1102" s="61" t="s">
        <v>1979</v>
      </c>
      <c r="C1102" s="61" t="s">
        <v>2496</v>
      </c>
      <c r="D1102" s="61" t="str">
        <f>Tabla15[[#This Row],[cedula]]&amp;Tabla15[[#This Row],[prog]]&amp;LEFT(Tabla15[[#This Row],[TIPO]],3)</f>
        <v>0010258194911FIJ</v>
      </c>
      <c r="E1102" s="61" t="e">
        <f>_xlfn.XLOOKUP(Tabla15[[#This Row],[CODIGO]],#REF!,#REF!,_xlfn.XLOOKUP(Tabla15[[#This Row],[CODIGO]],Tabla20[CODIGO],Tabla20[nombre],"BUSCAR"))</f>
        <v>#REF!</v>
      </c>
      <c r="F1102" s="61" t="e">
        <f>_xlfn.XLOOKUP(Tabla15[[#This Row],[CODIGO]],#REF!,#REF!,_xlfn.XLOOKUP(Tabla15[[#This Row],[CODIGO]],Tabla20[CODIGO],Tabla20[cargo],"BUSCAR"))</f>
        <v>#REF!</v>
      </c>
      <c r="G1102" s="110" t="e">
        <f>_xlfn.XLOOKUP(Tabla15[[#This Row],[cedula]],#REF!,#REF!,"X")</f>
        <v>#REF!</v>
      </c>
      <c r="H1102" s="61" t="str">
        <f>_xlfn.XLOOKUP(Tabla15[[#This Row],[ctapresup]],TBLTIPO[cta],TBLTIPO[Tipo Empleado])</f>
        <v>FIJO</v>
      </c>
      <c r="I1102" s="92">
        <f>_xlfn.XLOOKUP(Tabla15[[#This Row],[cedula]],TCARRERA[CEDULA],TCARRERA[CATEGORIA DEL SERVIDOR],0)</f>
        <v>0</v>
      </c>
      <c r="J11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02" s="61" t="e">
        <f>IF(ISTEXT(Tabla15[[#This Row],[CARRERA]]),Tabla15[[#This Row],[CARRERA]],Tabla15[[#This Row],[STATUS_01]])</f>
        <v>#REF!</v>
      </c>
      <c r="L1102" s="78">
        <f>_xlfn.XLOOKUP(Tabla15[[#This Row],[CODIGO]],Tabla20[CODIGO],Tabla20[sbruto])</f>
        <v>11000</v>
      </c>
      <c r="M1102" s="81">
        <f>_xlfn.XLOOKUP(Tabla15[[#This Row],[CODIGO]],Tabla20[CODIGO],Tabla20[Otros Descuentos])</f>
        <v>8290.52</v>
      </c>
      <c r="N1102" s="81">
        <f>_xlfn.XLOOKUP(Tabla15[[#This Row],[CODIGO]],Tabla20[CODIGO],Tabla20[sneto])</f>
        <v>2059.38</v>
      </c>
      <c r="O1102" s="81" t="str">
        <f>_xlfn.XLOOKUP(Tabla15[[#This Row],[CODIGO]],Tabla20[CODIGO],Tabla20[PERIODO])</f>
        <v>08-2023</v>
      </c>
      <c r="P1102" s="41">
        <f>Tabla15[[#This Row],[sbruto]]-SUM(Tabla15[[#This Row],[ISR]:[AFP]])-Tabla15[[#This Row],[SNETO]]</f>
        <v>650.09999999999854</v>
      </c>
      <c r="Q1102" s="41">
        <f>_xlfn.XLOOKUP(Tabla15[[#This Row],[CODIGO]],Tabla20[CODIGO],Tabla20[ADP])</f>
        <v>0</v>
      </c>
      <c r="R1102" s="61" t="str">
        <f>_xlfn.XLOOKUP(Tabla15[[#This Row],[cedula]],EMPXSEXO[NODOC],EMPXSEXO[GENERO])</f>
        <v>F</v>
      </c>
      <c r="S1102" s="61" t="e">
        <f>_xlfn.XLOOKUP(Tabla15[[#This Row],[nomdepto2]],Tabla21[LUGAR],Tabla21[CODLUGAR])</f>
        <v>#REF!</v>
      </c>
      <c r="T1102">
        <v>481</v>
      </c>
    </row>
    <row r="1103" spans="1:20">
      <c r="A1103" s="61" t="s">
        <v>2463</v>
      </c>
      <c r="B1103" s="61" t="s">
        <v>1985</v>
      </c>
      <c r="C1103" s="61" t="s">
        <v>2496</v>
      </c>
      <c r="D1103" s="61" t="str">
        <f>Tabla15[[#This Row],[cedula]]&amp;Tabla15[[#This Row],[prog]]&amp;LEFT(Tabla15[[#This Row],[TIPO]],3)</f>
        <v>0011276429511FIJ</v>
      </c>
      <c r="E1103" s="61" t="e">
        <f>_xlfn.XLOOKUP(Tabla15[[#This Row],[CODIGO]],#REF!,#REF!,_xlfn.XLOOKUP(Tabla15[[#This Row],[CODIGO]],Tabla20[CODIGO],Tabla20[nombre],"BUSCAR"))</f>
        <v>#REF!</v>
      </c>
      <c r="F1103" s="61" t="e">
        <f>_xlfn.XLOOKUP(Tabla15[[#This Row],[CODIGO]],#REF!,#REF!,_xlfn.XLOOKUP(Tabla15[[#This Row],[CODIGO]],Tabla20[CODIGO],Tabla20[cargo],"BUSCAR"))</f>
        <v>#REF!</v>
      </c>
      <c r="G1103" s="110" t="e">
        <f>_xlfn.XLOOKUP(Tabla15[[#This Row],[cedula]],#REF!,#REF!,"X")</f>
        <v>#REF!</v>
      </c>
      <c r="H1103" s="61" t="str">
        <f>_xlfn.XLOOKUP(Tabla15[[#This Row],[ctapresup]],TBLTIPO[cta],TBLTIPO[Tipo Empleado])</f>
        <v>FIJO</v>
      </c>
      <c r="I1103" s="92">
        <f>_xlfn.XLOOKUP(Tabla15[[#This Row],[cedula]],TCARRERA[CEDULA],TCARRERA[CATEGORIA DEL SERVIDOR],0)</f>
        <v>0</v>
      </c>
      <c r="J11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03" s="61" t="e">
        <f>IF(ISTEXT(Tabla15[[#This Row],[CARRERA]]),Tabla15[[#This Row],[CARRERA]],Tabla15[[#This Row],[STATUS_01]])</f>
        <v>#REF!</v>
      </c>
      <c r="L1103" s="78">
        <f>_xlfn.XLOOKUP(Tabla15[[#This Row],[CODIGO]],Tabla20[CODIGO],Tabla20[sbruto])</f>
        <v>11000</v>
      </c>
      <c r="M1103" s="78">
        <f>_xlfn.XLOOKUP(Tabla15[[#This Row],[CODIGO]],Tabla20[CODIGO],Tabla20[Otros Descuentos])</f>
        <v>5945.45</v>
      </c>
      <c r="N1103" s="78">
        <f>_xlfn.XLOOKUP(Tabla15[[#This Row],[CODIGO]],Tabla20[CODIGO],Tabla20[sneto])</f>
        <v>4404.45</v>
      </c>
      <c r="O1103" s="78" t="str">
        <f>_xlfn.XLOOKUP(Tabla15[[#This Row],[CODIGO]],Tabla20[CODIGO],Tabla20[PERIODO])</f>
        <v>08-2023</v>
      </c>
      <c r="P1103" s="41">
        <f>Tabla15[[#This Row],[sbruto]]-SUM(Tabla15[[#This Row],[ISR]:[AFP]])-Tabla15[[#This Row],[SNETO]]</f>
        <v>650.10000000000036</v>
      </c>
      <c r="Q1103" s="41">
        <f>_xlfn.XLOOKUP(Tabla15[[#This Row],[CODIGO]],Tabla20[CODIGO],Tabla20[ADP])</f>
        <v>0</v>
      </c>
      <c r="R1103" s="61" t="str">
        <f>_xlfn.XLOOKUP(Tabla15[[#This Row],[cedula]],EMPXSEXO[NODOC],EMPXSEXO[GENERO])</f>
        <v>F</v>
      </c>
      <c r="S1103" s="61" t="e">
        <f>_xlfn.XLOOKUP(Tabla15[[#This Row],[nomdepto2]],Tabla21[LUGAR],Tabla21[CODLUGAR])</f>
        <v>#REF!</v>
      </c>
      <c r="T1103">
        <v>491</v>
      </c>
    </row>
    <row r="1104" spans="1:20">
      <c r="A1104" s="61" t="s">
        <v>2463</v>
      </c>
      <c r="B1104" s="61" t="s">
        <v>1226</v>
      </c>
      <c r="C1104" s="61" t="s">
        <v>2496</v>
      </c>
      <c r="D1104" s="61" t="str">
        <f>Tabla15[[#This Row],[cedula]]&amp;Tabla15[[#This Row],[prog]]&amp;LEFT(Tabla15[[#This Row],[TIPO]],3)</f>
        <v>0010002185611FIJ</v>
      </c>
      <c r="E1104" s="61" t="e">
        <f>_xlfn.XLOOKUP(Tabla15[[#This Row],[CODIGO]],#REF!,#REF!,_xlfn.XLOOKUP(Tabla15[[#This Row],[CODIGO]],Tabla20[CODIGO],Tabla20[nombre],"BUSCAR"))</f>
        <v>#REF!</v>
      </c>
      <c r="F1104" s="61" t="e">
        <f>_xlfn.XLOOKUP(Tabla15[[#This Row],[CODIGO]],#REF!,#REF!,_xlfn.XLOOKUP(Tabla15[[#This Row],[CODIGO]],Tabla20[CODIGO],Tabla20[cargo],"BUSCAR"))</f>
        <v>#REF!</v>
      </c>
      <c r="G1104" s="110" t="e">
        <f>_xlfn.XLOOKUP(Tabla15[[#This Row],[cedula]],#REF!,#REF!,"X")</f>
        <v>#REF!</v>
      </c>
      <c r="H1104" s="61" t="str">
        <f>_xlfn.XLOOKUP(Tabla15[[#This Row],[ctapresup]],TBLTIPO[cta],TBLTIPO[Tipo Empleado])</f>
        <v>FIJO</v>
      </c>
      <c r="I1104" s="92" t="str">
        <f>_xlfn.XLOOKUP(Tabla15[[#This Row],[cedula]],TCARRERA[CEDULA],TCARRERA[CATEGORIA DEL SERVIDOR],0)</f>
        <v>CARRERA ADMINISTRATIVA</v>
      </c>
      <c r="J11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04" s="61" t="str">
        <f>IF(ISTEXT(Tabla15[[#This Row],[CARRERA]]),Tabla15[[#This Row],[CARRERA]],Tabla15[[#This Row],[STATUS_01]])</f>
        <v>CARRERA ADMINISTRATIVA</v>
      </c>
      <c r="L1104" s="78">
        <f>_xlfn.XLOOKUP(Tabla15[[#This Row],[CODIGO]],Tabla20[CODIGO],Tabla20[sbruto])</f>
        <v>11000</v>
      </c>
      <c r="M1104" s="81">
        <f>_xlfn.XLOOKUP(Tabla15[[#This Row],[CODIGO]],Tabla20[CODIGO],Tabla20[Otros Descuentos])</f>
        <v>8266.4399999999987</v>
      </c>
      <c r="N1104" s="78">
        <f>_xlfn.XLOOKUP(Tabla15[[#This Row],[CODIGO]],Tabla20[CODIGO],Tabla20[sneto])</f>
        <v>2083.46</v>
      </c>
      <c r="O1104" s="78" t="str">
        <f>_xlfn.XLOOKUP(Tabla15[[#This Row],[CODIGO]],Tabla20[CODIGO],Tabla20[PERIODO])</f>
        <v>08-2023</v>
      </c>
      <c r="P1104" s="41">
        <f>Tabla15[[#This Row],[sbruto]]-SUM(Tabla15[[#This Row],[ISR]:[AFP]])-Tabla15[[#This Row],[SNETO]]</f>
        <v>650.10000000000218</v>
      </c>
      <c r="Q1104" s="41">
        <f>_xlfn.XLOOKUP(Tabla15[[#This Row],[CODIGO]],Tabla20[CODIGO],Tabla20[ADP])</f>
        <v>0</v>
      </c>
      <c r="R1104" s="61" t="str">
        <f>_xlfn.XLOOKUP(Tabla15[[#This Row],[cedula]],EMPXSEXO[NODOC],EMPXSEXO[GENERO])</f>
        <v>M</v>
      </c>
      <c r="S1104" s="61" t="e">
        <f>_xlfn.XLOOKUP(Tabla15[[#This Row],[nomdepto2]],Tabla21[LUGAR],Tabla21[CODLUGAR])</f>
        <v>#REF!</v>
      </c>
      <c r="T1104">
        <v>492</v>
      </c>
    </row>
    <row r="1105" spans="1:20">
      <c r="A1105" s="61" t="s">
        <v>2463</v>
      </c>
      <c r="B1105" s="61" t="s">
        <v>1233</v>
      </c>
      <c r="C1105" s="61" t="s">
        <v>2496</v>
      </c>
      <c r="D1105" s="61" t="str">
        <f>Tabla15[[#This Row],[cedula]]&amp;Tabla15[[#This Row],[prog]]&amp;LEFT(Tabla15[[#This Row],[TIPO]],3)</f>
        <v>0020045932911FIJ</v>
      </c>
      <c r="E1105" s="61" t="e">
        <f>_xlfn.XLOOKUP(Tabla15[[#This Row],[CODIGO]],#REF!,#REF!,_xlfn.XLOOKUP(Tabla15[[#This Row],[CODIGO]],Tabla20[CODIGO],Tabla20[nombre],"BUSCAR"))</f>
        <v>#REF!</v>
      </c>
      <c r="F1105" s="61" t="e">
        <f>_xlfn.XLOOKUP(Tabla15[[#This Row],[CODIGO]],#REF!,#REF!,_xlfn.XLOOKUP(Tabla15[[#This Row],[CODIGO]],Tabla20[CODIGO],Tabla20[cargo],"BUSCAR"))</f>
        <v>#REF!</v>
      </c>
      <c r="G1105" s="110" t="e">
        <f>_xlfn.XLOOKUP(Tabla15[[#This Row],[cedula]],#REF!,#REF!,"X")</f>
        <v>#REF!</v>
      </c>
      <c r="H1105" s="61" t="str">
        <f>_xlfn.XLOOKUP(Tabla15[[#This Row],[ctapresup]],TBLTIPO[cta],TBLTIPO[Tipo Empleado])</f>
        <v>FIJO</v>
      </c>
      <c r="I1105" s="92" t="str">
        <f>_xlfn.XLOOKUP(Tabla15[[#This Row],[cedula]],TCARRERA[CEDULA],TCARRERA[CATEGORIA DEL SERVIDOR],0)</f>
        <v>CARRERA ADMINISTRATIVA</v>
      </c>
      <c r="J11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05" s="61" t="str">
        <f>IF(ISTEXT(Tabla15[[#This Row],[CARRERA]]),Tabla15[[#This Row],[CARRERA]],Tabla15[[#This Row],[STATUS_01]])</f>
        <v>CARRERA ADMINISTRATIVA</v>
      </c>
      <c r="L1105" s="78">
        <f>_xlfn.XLOOKUP(Tabla15[[#This Row],[CODIGO]],Tabla20[CODIGO],Tabla20[sbruto])</f>
        <v>11000</v>
      </c>
      <c r="M1105" s="78">
        <f>_xlfn.XLOOKUP(Tabla15[[#This Row],[CODIGO]],Tabla20[CODIGO],Tabla20[Otros Descuentos])</f>
        <v>375</v>
      </c>
      <c r="N1105" s="78">
        <f>_xlfn.XLOOKUP(Tabla15[[#This Row],[CODIGO]],Tabla20[CODIGO],Tabla20[sneto])</f>
        <v>9974.9</v>
      </c>
      <c r="O1105" s="78" t="str">
        <f>_xlfn.XLOOKUP(Tabla15[[#This Row],[CODIGO]],Tabla20[CODIGO],Tabla20[PERIODO])</f>
        <v>08-2023</v>
      </c>
      <c r="P1105" s="41">
        <f>Tabla15[[#This Row],[sbruto]]-SUM(Tabla15[[#This Row],[ISR]:[AFP]])-Tabla15[[#This Row],[SNETO]]</f>
        <v>650.10000000000036</v>
      </c>
      <c r="Q1105" s="41">
        <f>_xlfn.XLOOKUP(Tabla15[[#This Row],[CODIGO]],Tabla20[CODIGO],Tabla20[ADP])</f>
        <v>0</v>
      </c>
      <c r="R1105" s="61" t="str">
        <f>_xlfn.XLOOKUP(Tabla15[[#This Row],[cedula]],EMPXSEXO[NODOC],EMPXSEXO[GENERO])</f>
        <v>M</v>
      </c>
      <c r="S1105" s="61" t="e">
        <f>_xlfn.XLOOKUP(Tabla15[[#This Row],[nomdepto2]],Tabla21[LUGAR],Tabla21[CODLUGAR])</f>
        <v>#REF!</v>
      </c>
      <c r="T1105">
        <v>496</v>
      </c>
    </row>
    <row r="1106" spans="1:20">
      <c r="A1106" s="61" t="s">
        <v>2463</v>
      </c>
      <c r="B1106" s="61" t="s">
        <v>1991</v>
      </c>
      <c r="C1106" s="61" t="s">
        <v>2496</v>
      </c>
      <c r="D1106" s="61" t="str">
        <f>Tabla15[[#This Row],[cedula]]&amp;Tabla15[[#This Row],[prog]]&amp;LEFT(Tabla15[[#This Row],[TIPO]],3)</f>
        <v>0010406988511FIJ</v>
      </c>
      <c r="E1106" s="61" t="e">
        <f>_xlfn.XLOOKUP(Tabla15[[#This Row],[CODIGO]],#REF!,#REF!,_xlfn.XLOOKUP(Tabla15[[#This Row],[CODIGO]],Tabla20[CODIGO],Tabla20[nombre],"BUSCAR"))</f>
        <v>#REF!</v>
      </c>
      <c r="F1106" s="61" t="e">
        <f>_xlfn.XLOOKUP(Tabla15[[#This Row],[CODIGO]],#REF!,#REF!,_xlfn.XLOOKUP(Tabla15[[#This Row],[CODIGO]],Tabla20[CODIGO],Tabla20[cargo],"BUSCAR"))</f>
        <v>#REF!</v>
      </c>
      <c r="G1106" s="110" t="e">
        <f>_xlfn.XLOOKUP(Tabla15[[#This Row],[cedula]],#REF!,#REF!,"X")</f>
        <v>#REF!</v>
      </c>
      <c r="H1106" s="61" t="str">
        <f>_xlfn.XLOOKUP(Tabla15[[#This Row],[ctapresup]],TBLTIPO[cta],TBLTIPO[Tipo Empleado])</f>
        <v>FIJO</v>
      </c>
      <c r="I1106" s="92">
        <f>_xlfn.XLOOKUP(Tabla15[[#This Row],[cedula]],TCARRERA[CEDULA],TCARRERA[CATEGORIA DEL SERVIDOR],0)</f>
        <v>0</v>
      </c>
      <c r="J11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06" s="61" t="e">
        <f>IF(ISTEXT(Tabla15[[#This Row],[CARRERA]]),Tabla15[[#This Row],[CARRERA]],Tabla15[[#This Row],[STATUS_01]])</f>
        <v>#REF!</v>
      </c>
      <c r="L1106" s="78">
        <f>_xlfn.XLOOKUP(Tabla15[[#This Row],[CODIGO]],Tabla20[CODIGO],Tabla20[sbruto])</f>
        <v>11000</v>
      </c>
      <c r="M1106" s="82">
        <f>_xlfn.XLOOKUP(Tabla15[[#This Row],[CODIGO]],Tabla20[CODIGO],Tabla20[Otros Descuentos])</f>
        <v>8125.5</v>
      </c>
      <c r="N1106" s="78">
        <f>_xlfn.XLOOKUP(Tabla15[[#This Row],[CODIGO]],Tabla20[CODIGO],Tabla20[sneto])</f>
        <v>2224.4</v>
      </c>
      <c r="O1106" s="78" t="str">
        <f>_xlfn.XLOOKUP(Tabla15[[#This Row],[CODIGO]],Tabla20[CODIGO],Tabla20[PERIODO])</f>
        <v>08-2023</v>
      </c>
      <c r="P1106" s="41">
        <f>Tabla15[[#This Row],[sbruto]]-SUM(Tabla15[[#This Row],[ISR]:[AFP]])-Tabla15[[#This Row],[SNETO]]</f>
        <v>650.10000000000036</v>
      </c>
      <c r="Q1106" s="41">
        <f>_xlfn.XLOOKUP(Tabla15[[#This Row],[CODIGO]],Tabla20[CODIGO],Tabla20[ADP])</f>
        <v>0</v>
      </c>
      <c r="R1106" s="61" t="str">
        <f>_xlfn.XLOOKUP(Tabla15[[#This Row],[cedula]],EMPXSEXO[NODOC],EMPXSEXO[GENERO])</f>
        <v>M</v>
      </c>
      <c r="S1106" s="61" t="e">
        <f>_xlfn.XLOOKUP(Tabla15[[#This Row],[nomdepto2]],Tabla21[LUGAR],Tabla21[CODLUGAR])</f>
        <v>#REF!</v>
      </c>
      <c r="T1106">
        <v>507</v>
      </c>
    </row>
    <row r="1107" spans="1:20">
      <c r="A1107" s="99" t="s">
        <v>2463</v>
      </c>
      <c r="B1107" s="99" t="s">
        <v>2008</v>
      </c>
      <c r="C1107" s="99" t="s">
        <v>2496</v>
      </c>
      <c r="D1107" s="99" t="str">
        <f>Tabla15[[#This Row],[cedula]]&amp;Tabla15[[#This Row],[prog]]&amp;LEFT(Tabla15[[#This Row],[TIPO]],3)</f>
        <v>0310285647711FIJ</v>
      </c>
      <c r="E1107" s="99" t="e">
        <f>_xlfn.XLOOKUP(Tabla15[[#This Row],[CODIGO]],#REF!,#REF!,_xlfn.XLOOKUP(Tabla15[[#This Row],[CODIGO]],Tabla20[CODIGO],Tabla20[nombre],"BUSCAR"))</f>
        <v>#REF!</v>
      </c>
      <c r="F1107" s="100" t="e">
        <f>_xlfn.XLOOKUP(Tabla15[[#This Row],[CODIGO]],#REF!,#REF!,_xlfn.XLOOKUP(Tabla15[[#This Row],[CODIGO]],Tabla20[CODIGO],Tabla20[cargo],"BUSCAR"))</f>
        <v>#REF!</v>
      </c>
      <c r="G1107" s="110" t="e">
        <f>_xlfn.XLOOKUP(Tabla15[[#This Row],[cedula]],#REF!,#REF!,"X")</f>
        <v>#REF!</v>
      </c>
      <c r="H1107" s="100" t="str">
        <f>_xlfn.XLOOKUP(Tabla15[[#This Row],[ctapresup]],TBLTIPO[cta],TBLTIPO[Tipo Empleado])</f>
        <v>FIJO</v>
      </c>
      <c r="I1107" s="102">
        <f>_xlfn.XLOOKUP(Tabla15[[#This Row],[cedula]],TCARRERA[CEDULA],TCARRERA[CATEGORIA DEL SERVIDOR],0)</f>
        <v>0</v>
      </c>
      <c r="J1107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07" s="103" t="e">
        <f>IF(ISTEXT(Tabla15[[#This Row],[CARRERA]]),Tabla15[[#This Row],[CARRERA]],Tabla15[[#This Row],[STATUS_01]])</f>
        <v>#REF!</v>
      </c>
      <c r="L1107" s="41">
        <f>_xlfn.XLOOKUP(Tabla15[[#This Row],[CODIGO]],Tabla20[CODIGO],Tabla20[sbruto])</f>
        <v>11000</v>
      </c>
      <c r="M1107" s="105">
        <f>_xlfn.XLOOKUP(Tabla15[[#This Row],[CODIGO]],Tabla20[CODIGO],Tabla20[Otros Descuentos])</f>
        <v>325</v>
      </c>
      <c r="N1107" s="109">
        <f>_xlfn.XLOOKUP(Tabla15[[#This Row],[CODIGO]],Tabla20[CODIGO],Tabla20[sneto])</f>
        <v>10024.9</v>
      </c>
      <c r="O1107" s="101" t="str">
        <f>_xlfn.XLOOKUP(Tabla15[[#This Row],[CODIGO]],Tabla20[CODIGO],Tabla20[PERIODO])</f>
        <v>08-2023</v>
      </c>
      <c r="P1107" s="41">
        <f>Tabla15[[#This Row],[sbruto]]-SUM(Tabla15[[#This Row],[ISR]:[AFP]])-Tabla15[[#This Row],[SNETO]]</f>
        <v>650.10000000000036</v>
      </c>
      <c r="Q1107" s="104">
        <f>_xlfn.XLOOKUP(Tabla15[[#This Row],[CODIGO]],Tabla20[CODIGO],Tabla20[ADP])</f>
        <v>0</v>
      </c>
      <c r="R1107" s="99" t="str">
        <f>_xlfn.XLOOKUP(Tabla15[[#This Row],[cedula]],EMPXSEXO[NODOC],EMPXSEXO[GENERO])</f>
        <v>F</v>
      </c>
      <c r="S1107" s="61" t="e">
        <f>_xlfn.XLOOKUP(Tabla15[[#This Row],[nomdepto2]],Tabla21[LUGAR],Tabla21[CODLUGAR])</f>
        <v>#REF!</v>
      </c>
      <c r="T1107">
        <v>536</v>
      </c>
    </row>
    <row r="1108" spans="1:20">
      <c r="A1108" s="61" t="s">
        <v>2463</v>
      </c>
      <c r="B1108" s="61" t="s">
        <v>2009</v>
      </c>
      <c r="C1108" s="61" t="s">
        <v>2496</v>
      </c>
      <c r="D1108" s="61" t="str">
        <f>Tabla15[[#This Row],[cedula]]&amp;Tabla15[[#This Row],[prog]]&amp;LEFT(Tabla15[[#This Row],[TIPO]],3)</f>
        <v>0470206312611FIJ</v>
      </c>
      <c r="E1108" s="61" t="e">
        <f>_xlfn.XLOOKUP(Tabla15[[#This Row],[CODIGO]],#REF!,#REF!,_xlfn.XLOOKUP(Tabla15[[#This Row],[CODIGO]],Tabla20[CODIGO],Tabla20[nombre],"BUSCAR"))</f>
        <v>#REF!</v>
      </c>
      <c r="F1108" s="61" t="e">
        <f>_xlfn.XLOOKUP(Tabla15[[#This Row],[CODIGO]],#REF!,#REF!,_xlfn.XLOOKUP(Tabla15[[#This Row],[CODIGO]],Tabla20[CODIGO],Tabla20[cargo],"BUSCAR"))</f>
        <v>#REF!</v>
      </c>
      <c r="G1108" s="110" t="e">
        <f>_xlfn.XLOOKUP(Tabla15[[#This Row],[cedula]],#REF!,#REF!,"X")</f>
        <v>#REF!</v>
      </c>
      <c r="H1108" s="61" t="str">
        <f>_xlfn.XLOOKUP(Tabla15[[#This Row],[ctapresup]],TBLTIPO[cta],TBLTIPO[Tipo Empleado])</f>
        <v>FIJO</v>
      </c>
      <c r="I1108" s="92">
        <f>_xlfn.XLOOKUP(Tabla15[[#This Row],[cedula]],TCARRERA[CEDULA],TCARRERA[CATEGORIA DEL SERVIDOR],0)</f>
        <v>0</v>
      </c>
      <c r="J11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08" s="61" t="e">
        <f>IF(ISTEXT(Tabla15[[#This Row],[CARRERA]]),Tabla15[[#This Row],[CARRERA]],Tabla15[[#This Row],[STATUS_01]])</f>
        <v>#REF!</v>
      </c>
      <c r="L1108" s="78">
        <f>_xlfn.XLOOKUP(Tabla15[[#This Row],[CODIGO]],Tabla20[CODIGO],Tabla20[sbruto])</f>
        <v>11000</v>
      </c>
      <c r="M1108" s="81">
        <f>_xlfn.XLOOKUP(Tabla15[[#This Row],[CODIGO]],Tabla20[CODIGO],Tabla20[Otros Descuentos])</f>
        <v>25</v>
      </c>
      <c r="N1108" s="78">
        <f>_xlfn.XLOOKUP(Tabla15[[#This Row],[CODIGO]],Tabla20[CODIGO],Tabla20[sneto])</f>
        <v>10324.9</v>
      </c>
      <c r="O1108" s="78" t="str">
        <f>_xlfn.XLOOKUP(Tabla15[[#This Row],[CODIGO]],Tabla20[CODIGO],Tabla20[PERIODO])</f>
        <v>08-2023</v>
      </c>
      <c r="P1108" s="41">
        <f>Tabla15[[#This Row],[sbruto]]-SUM(Tabla15[[#This Row],[ISR]:[AFP]])-Tabla15[[#This Row],[SNETO]]</f>
        <v>650.10000000000036</v>
      </c>
      <c r="Q1108" s="41">
        <f>_xlfn.XLOOKUP(Tabla15[[#This Row],[CODIGO]],Tabla20[CODIGO],Tabla20[ADP])</f>
        <v>0</v>
      </c>
      <c r="R1108" s="61" t="str">
        <f>_xlfn.XLOOKUP(Tabla15[[#This Row],[cedula]],EMPXSEXO[NODOC],EMPXSEXO[GENERO])</f>
        <v>M</v>
      </c>
      <c r="S1108" s="61" t="e">
        <f>_xlfn.XLOOKUP(Tabla15[[#This Row],[nomdepto2]],Tabla21[LUGAR],Tabla21[CODLUGAR])</f>
        <v>#REF!</v>
      </c>
      <c r="T1108">
        <v>537</v>
      </c>
    </row>
    <row r="1109" spans="1:20">
      <c r="A1109" s="61" t="s">
        <v>2463</v>
      </c>
      <c r="B1109" s="61" t="s">
        <v>1197</v>
      </c>
      <c r="C1109" s="61" t="s">
        <v>2496</v>
      </c>
      <c r="D1109" s="61" t="str">
        <f>Tabla15[[#This Row],[cedula]]&amp;Tabla15[[#This Row],[prog]]&amp;LEFT(Tabla15[[#This Row],[TIPO]],3)</f>
        <v>0010012346211FIJ</v>
      </c>
      <c r="E1109" s="61" t="e">
        <f>_xlfn.XLOOKUP(Tabla15[[#This Row],[CODIGO]],#REF!,#REF!,_xlfn.XLOOKUP(Tabla15[[#This Row],[CODIGO]],Tabla20[CODIGO],Tabla20[nombre],"BUSCAR"))</f>
        <v>#REF!</v>
      </c>
      <c r="F1109" s="61" t="e">
        <f>_xlfn.XLOOKUP(Tabla15[[#This Row],[CODIGO]],#REF!,#REF!,_xlfn.XLOOKUP(Tabla15[[#This Row],[CODIGO]],Tabla20[CODIGO],Tabla20[cargo],"BUSCAR"))</f>
        <v>#REF!</v>
      </c>
      <c r="G1109" s="110" t="e">
        <f>_xlfn.XLOOKUP(Tabla15[[#This Row],[cedula]],#REF!,#REF!,"X")</f>
        <v>#REF!</v>
      </c>
      <c r="H1109" s="61" t="str">
        <f>_xlfn.XLOOKUP(Tabla15[[#This Row],[ctapresup]],TBLTIPO[cta],TBLTIPO[Tipo Empleado])</f>
        <v>FIJO</v>
      </c>
      <c r="I1109" s="92" t="str">
        <f>_xlfn.XLOOKUP(Tabla15[[#This Row],[cedula]],TCARRERA[CEDULA],TCARRERA[CATEGORIA DEL SERVIDOR],0)</f>
        <v>CARRERA ADMINISTRATIVA</v>
      </c>
      <c r="J11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09" s="61" t="str">
        <f>IF(ISTEXT(Tabla15[[#This Row],[CARRERA]]),Tabla15[[#This Row],[CARRERA]],Tabla15[[#This Row],[STATUS_01]])</f>
        <v>CARRERA ADMINISTRATIVA</v>
      </c>
      <c r="L1109" s="78">
        <f>_xlfn.XLOOKUP(Tabla15[[#This Row],[CODIGO]],Tabla20[CODIGO],Tabla20[sbruto])</f>
        <v>10000</v>
      </c>
      <c r="M1109" s="81">
        <f>_xlfn.XLOOKUP(Tabla15[[#This Row],[CODIGO]],Tabla20[CODIGO],Tabla20[Otros Descuentos])</f>
        <v>375</v>
      </c>
      <c r="N1109" s="78">
        <f>_xlfn.XLOOKUP(Tabla15[[#This Row],[CODIGO]],Tabla20[CODIGO],Tabla20[sneto])</f>
        <v>9034</v>
      </c>
      <c r="O1109" s="78" t="str">
        <f>_xlfn.XLOOKUP(Tabla15[[#This Row],[CODIGO]],Tabla20[CODIGO],Tabla20[PERIODO])</f>
        <v>08-2023</v>
      </c>
      <c r="P1109" s="41">
        <f>Tabla15[[#This Row],[sbruto]]-SUM(Tabla15[[#This Row],[ISR]:[AFP]])-Tabla15[[#This Row],[SNETO]]</f>
        <v>591</v>
      </c>
      <c r="Q1109" s="41">
        <f>_xlfn.XLOOKUP(Tabla15[[#This Row],[CODIGO]],Tabla20[CODIGO],Tabla20[ADP])</f>
        <v>0</v>
      </c>
      <c r="R1109" s="61" t="str">
        <f>_xlfn.XLOOKUP(Tabla15[[#This Row],[cedula]],EMPXSEXO[NODOC],EMPXSEXO[GENERO])</f>
        <v>M</v>
      </c>
      <c r="S1109" s="61" t="e">
        <f>_xlfn.XLOOKUP(Tabla15[[#This Row],[nomdepto2]],Tabla21[LUGAR],Tabla21[CODLUGAR])</f>
        <v>#REF!</v>
      </c>
      <c r="T1109">
        <v>464</v>
      </c>
    </row>
    <row r="1110" spans="1:20" hidden="1">
      <c r="A1110" s="61" t="s">
        <v>2462</v>
      </c>
      <c r="B1110" s="61" t="s">
        <v>2327</v>
      </c>
      <c r="C1110" s="61" t="s">
        <v>2493</v>
      </c>
      <c r="D1110" s="61" t="str">
        <f>Tabla15[[#This Row],[cedula]]&amp;Tabla15[[#This Row],[prog]]&amp;LEFT(Tabla15[[#This Row],[TIPO]],3)</f>
        <v>0370110843701TEM</v>
      </c>
      <c r="E1110" s="61" t="e">
        <f>_xlfn.XLOOKUP(Tabla15[[#This Row],[CODIGO]],#REF!,#REF!,_xlfn.XLOOKUP(Tabla15[[#This Row],[CODIGO]],Tabla20[CODIGO],Tabla20[nombre],"BUSCAR"))</f>
        <v>#REF!</v>
      </c>
      <c r="F1110" s="61" t="e">
        <f>_xlfn.XLOOKUP(Tabla15[[#This Row],[CODIGO]],#REF!,#REF!,_xlfn.XLOOKUP(Tabla15[[#This Row],[CODIGO]],Tabla20[CODIGO],Tabla20[cargo],"BUSCAR"))</f>
        <v>#REF!</v>
      </c>
      <c r="G1110" s="110" t="e">
        <f>_xlfn.XLOOKUP(Tabla15[[#This Row],[cedula]],#REF!,#REF!,"X")</f>
        <v>#REF!</v>
      </c>
      <c r="H1110" s="61" t="str">
        <f>_xlfn.XLOOKUP(Tabla15[[#This Row],[ctapresup]],TBLTIPO[cta],TBLTIPO[Tipo Empleado])</f>
        <v>TEMPORALES</v>
      </c>
      <c r="I1110" s="92">
        <f>_xlfn.XLOOKUP(Tabla15[[#This Row],[cedula]],TCARRERA[CEDULA],TCARRERA[CATEGORIA DEL SERVIDOR],0)</f>
        <v>0</v>
      </c>
      <c r="J11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10" s="61" t="e">
        <f>IF(ISTEXT(Tabla15[[#This Row],[CARRERA]]),Tabla15[[#This Row],[CARRERA]],Tabla15[[#This Row],[STATUS_01]])</f>
        <v>#REF!</v>
      </c>
      <c r="L1110" s="78">
        <f>_xlfn.XLOOKUP(Tabla15[[#This Row],[CODIGO]],Tabla20[CODIGO],Tabla20[sbruto])</f>
        <v>115000</v>
      </c>
      <c r="M1110" s="78">
        <f>_xlfn.XLOOKUP(Tabla15[[#This Row],[CODIGO]],Tabla20[CODIGO],Tabla20[Otros Descuentos])</f>
        <v>25</v>
      </c>
      <c r="N1110" s="78">
        <f>_xlfn.XLOOKUP(Tabla15[[#This Row],[CODIGO]],Tabla20[CODIGO],Tabla20[sneto])</f>
        <v>92544.76</v>
      </c>
      <c r="O1110" s="78" t="str">
        <f>_xlfn.XLOOKUP(Tabla15[[#This Row],[CODIGO]],Tabla20[CODIGO],Tabla20[PERIODO])</f>
        <v>08-2023</v>
      </c>
      <c r="P1110" s="41">
        <f>Tabla15[[#This Row],[sbruto]]-SUM(Tabla15[[#This Row],[ISR]:[AFP]])-Tabla15[[#This Row],[SNETO]]</f>
        <v>22430.240000000005</v>
      </c>
      <c r="Q1110" s="41">
        <f>_xlfn.XLOOKUP(Tabla15[[#This Row],[CODIGO]],Tabla20[CODIGO],Tabla20[ADP])</f>
        <v>0</v>
      </c>
      <c r="R1110" s="61" t="str">
        <f>_xlfn.XLOOKUP(Tabla15[[#This Row],[cedula]],EMPXSEXO[NODOC],EMPXSEXO[GENERO])</f>
        <v>F</v>
      </c>
      <c r="S1110" s="61" t="e">
        <f>_xlfn.XLOOKUP(Tabla15[[#This Row],[nomdepto2]],Tabla21[LUGAR],Tabla21[CODLUGAR])</f>
        <v>#REF!</v>
      </c>
      <c r="T1110">
        <v>1108</v>
      </c>
    </row>
    <row r="1111" spans="1:20" hidden="1">
      <c r="A1111" s="61" t="s">
        <v>2462</v>
      </c>
      <c r="B1111" s="61" t="s">
        <v>2921</v>
      </c>
      <c r="C1111" s="61" t="s">
        <v>2493</v>
      </c>
      <c r="D1111" s="61" t="str">
        <f>Tabla15[[#This Row],[cedula]]&amp;Tabla15[[#This Row],[prog]]&amp;LEFT(Tabla15[[#This Row],[TIPO]],3)</f>
        <v>0100108568501TEM</v>
      </c>
      <c r="E1111" s="61" t="e">
        <f>_xlfn.XLOOKUP(Tabla15[[#This Row],[CODIGO]],#REF!,#REF!,_xlfn.XLOOKUP(Tabla15[[#This Row],[CODIGO]],Tabla20[CODIGO],Tabla20[nombre],"BUSCAR"))</f>
        <v>#REF!</v>
      </c>
      <c r="F1111" s="61" t="e">
        <f>_xlfn.XLOOKUP(Tabla15[[#This Row],[CODIGO]],#REF!,#REF!,_xlfn.XLOOKUP(Tabla15[[#This Row],[CODIGO]],Tabla20[CODIGO],Tabla20[cargo],"BUSCAR"))</f>
        <v>#REF!</v>
      </c>
      <c r="G1111" s="110" t="e">
        <f>_xlfn.XLOOKUP(Tabla15[[#This Row],[cedula]],#REF!,#REF!,"X")</f>
        <v>#REF!</v>
      </c>
      <c r="H1111" s="61" t="str">
        <f>_xlfn.XLOOKUP(Tabla15[[#This Row],[ctapresup]],TBLTIPO[cta],TBLTIPO[Tipo Empleado])</f>
        <v>TEMPORALES</v>
      </c>
      <c r="I1111" s="92">
        <f>_xlfn.XLOOKUP(Tabla15[[#This Row],[cedula]],TCARRERA[CEDULA],TCARRERA[CATEGORIA DEL SERVIDOR],0)</f>
        <v>0</v>
      </c>
      <c r="J11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11" s="61" t="e">
        <f>IF(ISTEXT(Tabla15[[#This Row],[CARRERA]]),Tabla15[[#This Row],[CARRERA]],Tabla15[[#This Row],[STATUS_01]])</f>
        <v>#REF!</v>
      </c>
      <c r="L1111" s="78">
        <f>_xlfn.XLOOKUP(Tabla15[[#This Row],[CODIGO]],Tabla20[CODIGO],Tabla20[sbruto])</f>
        <v>70000</v>
      </c>
      <c r="M1111" s="82">
        <f>_xlfn.XLOOKUP(Tabla15[[#This Row],[CODIGO]],Tabla20[CODIGO],Tabla20[Otros Descuentos])</f>
        <v>25</v>
      </c>
      <c r="N1111" s="78">
        <f>_xlfn.XLOOKUP(Tabla15[[#This Row],[CODIGO]],Tabla20[CODIGO],Tabla20[sneto])</f>
        <v>60469.52</v>
      </c>
      <c r="O1111" s="78" t="str">
        <f>_xlfn.XLOOKUP(Tabla15[[#This Row],[CODIGO]],Tabla20[CODIGO],Tabla20[PERIODO])</f>
        <v>08-2023</v>
      </c>
      <c r="P1111" s="41">
        <f>Tabla15[[#This Row],[sbruto]]-SUM(Tabla15[[#This Row],[ISR]:[AFP]])-Tabla15[[#This Row],[SNETO]]</f>
        <v>9505.4800000000032</v>
      </c>
      <c r="Q1111" s="41">
        <f>_xlfn.XLOOKUP(Tabla15[[#This Row],[CODIGO]],Tabla20[CODIGO],Tabla20[ADP])</f>
        <v>0</v>
      </c>
      <c r="R1111" s="61" t="str">
        <f>_xlfn.XLOOKUP(Tabla15[[#This Row],[cedula]],EMPXSEXO[NODOC],EMPXSEXO[GENERO])</f>
        <v>F</v>
      </c>
      <c r="S1111" s="61" t="e">
        <f>_xlfn.XLOOKUP(Tabla15[[#This Row],[nomdepto2]],Tabla21[LUGAR],Tabla21[CODLUGAR])</f>
        <v>#REF!</v>
      </c>
      <c r="T1111">
        <v>1039</v>
      </c>
    </row>
    <row r="1112" spans="1:20" hidden="1">
      <c r="A1112" s="61" t="s">
        <v>2462</v>
      </c>
      <c r="B1112" s="61" t="s">
        <v>2750</v>
      </c>
      <c r="C1112" s="61" t="s">
        <v>2493</v>
      </c>
      <c r="D1112" s="61" t="str">
        <f>Tabla15[[#This Row],[cedula]]&amp;Tabla15[[#This Row],[prog]]&amp;LEFT(Tabla15[[#This Row],[TIPO]],3)</f>
        <v>0370114410101TEM</v>
      </c>
      <c r="E1112" s="61" t="e">
        <f>_xlfn.XLOOKUP(Tabla15[[#This Row],[CODIGO]],#REF!,#REF!,_xlfn.XLOOKUP(Tabla15[[#This Row],[CODIGO]],Tabla20[CODIGO],Tabla20[nombre],"BUSCAR"))</f>
        <v>#REF!</v>
      </c>
      <c r="F1112" s="61" t="e">
        <f>_xlfn.XLOOKUP(Tabla15[[#This Row],[CODIGO]],#REF!,#REF!,_xlfn.XLOOKUP(Tabla15[[#This Row],[CODIGO]],Tabla20[CODIGO],Tabla20[cargo],"BUSCAR"))</f>
        <v>#REF!</v>
      </c>
      <c r="G1112" s="110" t="e">
        <f>_xlfn.XLOOKUP(Tabla15[[#This Row],[cedula]],#REF!,#REF!,"X")</f>
        <v>#REF!</v>
      </c>
      <c r="H1112" s="61" t="str">
        <f>_xlfn.XLOOKUP(Tabla15[[#This Row],[ctapresup]],TBLTIPO[cta],TBLTIPO[Tipo Empleado])</f>
        <v>TEMPORALES</v>
      </c>
      <c r="I1112" s="92">
        <f>_xlfn.XLOOKUP(Tabla15[[#This Row],[cedula]],TCARRERA[CEDULA],TCARRERA[CATEGORIA DEL SERVIDOR],0)</f>
        <v>0</v>
      </c>
      <c r="J11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12" s="61" t="e">
        <f>IF(ISTEXT(Tabla15[[#This Row],[CARRERA]]),Tabla15[[#This Row],[CARRERA]],Tabla15[[#This Row],[STATUS_01]])</f>
        <v>#REF!</v>
      </c>
      <c r="L1112" s="78">
        <f>_xlfn.XLOOKUP(Tabla15[[#This Row],[CODIGO]],Tabla20[CODIGO],Tabla20[sbruto])</f>
        <v>42000</v>
      </c>
      <c r="M1112" s="81">
        <f>_xlfn.XLOOKUP(Tabla15[[#This Row],[CODIGO]],Tabla20[CODIGO],Tabla20[Otros Descuentos])</f>
        <v>25</v>
      </c>
      <c r="N1112" s="78">
        <f>_xlfn.XLOOKUP(Tabla15[[#This Row],[CODIGO]],Tabla20[CODIGO],Tabla20[sneto])</f>
        <v>38767.879999999997</v>
      </c>
      <c r="O1112" s="78" t="str">
        <f>_xlfn.XLOOKUP(Tabla15[[#This Row],[CODIGO]],Tabla20[CODIGO],Tabla20[PERIODO])</f>
        <v>08-2023</v>
      </c>
      <c r="P1112" s="41">
        <f>Tabla15[[#This Row],[sbruto]]-SUM(Tabla15[[#This Row],[ISR]:[AFP]])-Tabla15[[#This Row],[SNETO]]</f>
        <v>3207.1200000000026</v>
      </c>
      <c r="Q1112" s="41">
        <f>_xlfn.XLOOKUP(Tabla15[[#This Row],[CODIGO]],Tabla20[CODIGO],Tabla20[ADP])</f>
        <v>0</v>
      </c>
      <c r="R1112" s="61" t="str">
        <f>_xlfn.XLOOKUP(Tabla15[[#This Row],[cedula]],EMPXSEXO[NODOC],EMPXSEXO[GENERO])</f>
        <v>F</v>
      </c>
      <c r="S1112" s="61" t="e">
        <f>_xlfn.XLOOKUP(Tabla15[[#This Row],[nomdepto2]],Tabla21[LUGAR],Tabla21[CODLUGAR])</f>
        <v>#REF!</v>
      </c>
      <c r="T1112">
        <v>848</v>
      </c>
    </row>
    <row r="1113" spans="1:20" hidden="1">
      <c r="A1113" s="61" t="s">
        <v>2462</v>
      </c>
      <c r="B1113" s="61" t="s">
        <v>2820</v>
      </c>
      <c r="C1113" s="61" t="s">
        <v>2493</v>
      </c>
      <c r="D1113" s="61" t="str">
        <f>Tabla15[[#This Row],[cedula]]&amp;Tabla15[[#This Row],[prog]]&amp;LEFT(Tabla15[[#This Row],[TIPO]],3)</f>
        <v>0230009538301TEM</v>
      </c>
      <c r="E1113" s="61" t="e">
        <f>_xlfn.XLOOKUP(Tabla15[[#This Row],[CODIGO]],#REF!,#REF!,_xlfn.XLOOKUP(Tabla15[[#This Row],[CODIGO]],Tabla20[CODIGO],Tabla20[nombre],"BUSCAR"))</f>
        <v>#REF!</v>
      </c>
      <c r="F1113" s="61" t="e">
        <f>_xlfn.XLOOKUP(Tabla15[[#This Row],[CODIGO]],#REF!,#REF!,_xlfn.XLOOKUP(Tabla15[[#This Row],[CODIGO]],Tabla20[CODIGO],Tabla20[cargo],"BUSCAR"))</f>
        <v>#REF!</v>
      </c>
      <c r="G1113" s="110" t="e">
        <f>_xlfn.XLOOKUP(Tabla15[[#This Row],[cedula]],#REF!,#REF!,"X")</f>
        <v>#REF!</v>
      </c>
      <c r="H1113" s="61" t="str">
        <f>_xlfn.XLOOKUP(Tabla15[[#This Row],[ctapresup]],TBLTIPO[cta],TBLTIPO[Tipo Empleado])</f>
        <v>TEMPORALES</v>
      </c>
      <c r="I1113" s="92">
        <f>_xlfn.XLOOKUP(Tabla15[[#This Row],[cedula]],TCARRERA[CEDULA],TCARRERA[CATEGORIA DEL SERVIDOR],0)</f>
        <v>0</v>
      </c>
      <c r="J11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13" s="61" t="e">
        <f>IF(ISTEXT(Tabla15[[#This Row],[CARRERA]]),Tabla15[[#This Row],[CARRERA]],Tabla15[[#This Row],[STATUS_01]])</f>
        <v>#REF!</v>
      </c>
      <c r="L1113" s="78">
        <f>_xlfn.XLOOKUP(Tabla15[[#This Row],[CODIGO]],Tabla20[CODIGO],Tabla20[sbruto])</f>
        <v>42000</v>
      </c>
      <c r="M1113" s="79">
        <f>_xlfn.XLOOKUP(Tabla15[[#This Row],[CODIGO]],Tabla20[CODIGO],Tabla20[Otros Descuentos])</f>
        <v>25</v>
      </c>
      <c r="N1113" s="78">
        <f>_xlfn.XLOOKUP(Tabla15[[#This Row],[CODIGO]],Tabla20[CODIGO],Tabla20[sneto])</f>
        <v>38767.879999999997</v>
      </c>
      <c r="O1113" s="78" t="str">
        <f>_xlfn.XLOOKUP(Tabla15[[#This Row],[CODIGO]],Tabla20[CODIGO],Tabla20[PERIODO])</f>
        <v>08-2023</v>
      </c>
      <c r="P1113" s="41">
        <f>Tabla15[[#This Row],[sbruto]]-SUM(Tabla15[[#This Row],[ISR]:[AFP]])-Tabla15[[#This Row],[SNETO]]</f>
        <v>3207.1200000000026</v>
      </c>
      <c r="Q1113" s="41">
        <f>_xlfn.XLOOKUP(Tabla15[[#This Row],[CODIGO]],Tabla20[CODIGO],Tabla20[ADP])</f>
        <v>0</v>
      </c>
      <c r="R1113" s="61" t="str">
        <f>_xlfn.XLOOKUP(Tabla15[[#This Row],[cedula]],EMPXSEXO[NODOC],EMPXSEXO[GENERO])</f>
        <v>F</v>
      </c>
      <c r="S1113" s="61" t="e">
        <f>_xlfn.XLOOKUP(Tabla15[[#This Row],[nomdepto2]],Tabla21[LUGAR],Tabla21[CODLUGAR])</f>
        <v>#REF!</v>
      </c>
      <c r="T1113">
        <v>934</v>
      </c>
    </row>
    <row r="1114" spans="1:20" hidden="1">
      <c r="A1114" s="61" t="s">
        <v>2462</v>
      </c>
      <c r="B1114" s="61" t="s">
        <v>2826</v>
      </c>
      <c r="C1114" s="61" t="s">
        <v>2493</v>
      </c>
      <c r="D1114" s="61" t="str">
        <f>Tabla15[[#This Row],[cedula]]&amp;Tabla15[[#This Row],[prog]]&amp;LEFT(Tabla15[[#This Row],[TIPO]],3)</f>
        <v>0370112741101TEM</v>
      </c>
      <c r="E1114" s="61" t="e">
        <f>_xlfn.XLOOKUP(Tabla15[[#This Row],[CODIGO]],#REF!,#REF!,_xlfn.XLOOKUP(Tabla15[[#This Row],[CODIGO]],Tabla20[CODIGO],Tabla20[nombre],"BUSCAR"))</f>
        <v>#REF!</v>
      </c>
      <c r="F1114" s="61" t="e">
        <f>_xlfn.XLOOKUP(Tabla15[[#This Row],[CODIGO]],#REF!,#REF!,_xlfn.XLOOKUP(Tabla15[[#This Row],[CODIGO]],Tabla20[CODIGO],Tabla20[cargo],"BUSCAR"))</f>
        <v>#REF!</v>
      </c>
      <c r="G1114" s="110" t="e">
        <f>_xlfn.XLOOKUP(Tabla15[[#This Row],[cedula]],#REF!,#REF!,"X")</f>
        <v>#REF!</v>
      </c>
      <c r="H1114" s="61" t="str">
        <f>_xlfn.XLOOKUP(Tabla15[[#This Row],[ctapresup]],TBLTIPO[cta],TBLTIPO[Tipo Empleado])</f>
        <v>TEMPORALES</v>
      </c>
      <c r="I1114" s="92">
        <f>_xlfn.XLOOKUP(Tabla15[[#This Row],[cedula]],TCARRERA[CEDULA],TCARRERA[CATEGORIA DEL SERVIDOR],0)</f>
        <v>0</v>
      </c>
      <c r="J11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14" s="61" t="e">
        <f>IF(ISTEXT(Tabla15[[#This Row],[CARRERA]]),Tabla15[[#This Row],[CARRERA]],Tabla15[[#This Row],[STATUS_01]])</f>
        <v>#REF!</v>
      </c>
      <c r="L1114" s="78">
        <f>_xlfn.XLOOKUP(Tabla15[[#This Row],[CODIGO]],Tabla20[CODIGO],Tabla20[sbruto])</f>
        <v>42000</v>
      </c>
      <c r="M1114" s="81">
        <f>_xlfn.XLOOKUP(Tabla15[[#This Row],[CODIGO]],Tabla20[CODIGO],Tabla20[Otros Descuentos])</f>
        <v>25</v>
      </c>
      <c r="N1114" s="78">
        <f>_xlfn.XLOOKUP(Tabla15[[#This Row],[CODIGO]],Tabla20[CODIGO],Tabla20[sneto])</f>
        <v>38767.879999999997</v>
      </c>
      <c r="O1114" s="78" t="str">
        <f>_xlfn.XLOOKUP(Tabla15[[#This Row],[CODIGO]],Tabla20[CODIGO],Tabla20[PERIODO])</f>
        <v>08-2023</v>
      </c>
      <c r="P1114" s="41">
        <f>Tabla15[[#This Row],[sbruto]]-SUM(Tabla15[[#This Row],[ISR]:[AFP]])-Tabla15[[#This Row],[SNETO]]</f>
        <v>3207.1200000000026</v>
      </c>
      <c r="Q1114" s="41">
        <f>_xlfn.XLOOKUP(Tabla15[[#This Row],[CODIGO]],Tabla20[CODIGO],Tabla20[ADP])</f>
        <v>0</v>
      </c>
      <c r="R1114" s="61" t="str">
        <f>_xlfn.XLOOKUP(Tabla15[[#This Row],[cedula]],EMPXSEXO[NODOC],EMPXSEXO[GENERO])</f>
        <v>M</v>
      </c>
      <c r="S1114" s="61" t="e">
        <f>_xlfn.XLOOKUP(Tabla15[[#This Row],[nomdepto2]],Tabla21[LUGAR],Tabla21[CODLUGAR])</f>
        <v>#REF!</v>
      </c>
      <c r="T1114">
        <v>940</v>
      </c>
    </row>
    <row r="1115" spans="1:20" hidden="1">
      <c r="A1115" s="61" t="s">
        <v>2462</v>
      </c>
      <c r="B1115" s="61" t="s">
        <v>2664</v>
      </c>
      <c r="C1115" s="61" t="s">
        <v>2493</v>
      </c>
      <c r="D1115" s="61" t="str">
        <f>Tabla15[[#This Row],[cedula]]&amp;Tabla15[[#This Row],[prog]]&amp;LEFT(Tabla15[[#This Row],[TIPO]],3)</f>
        <v>0410018158701TEM</v>
      </c>
      <c r="E1115" s="61" t="e">
        <f>_xlfn.XLOOKUP(Tabla15[[#This Row],[CODIGO]],#REF!,#REF!,_xlfn.XLOOKUP(Tabla15[[#This Row],[CODIGO]],Tabla20[CODIGO],Tabla20[nombre],"BUSCAR"))</f>
        <v>#REF!</v>
      </c>
      <c r="F1115" s="61" t="e">
        <f>_xlfn.XLOOKUP(Tabla15[[#This Row],[CODIGO]],#REF!,#REF!,_xlfn.XLOOKUP(Tabla15[[#This Row],[CODIGO]],Tabla20[CODIGO],Tabla20[cargo],"BUSCAR"))</f>
        <v>#REF!</v>
      </c>
      <c r="G1115" s="110" t="e">
        <f>_xlfn.XLOOKUP(Tabla15[[#This Row],[cedula]],#REF!,#REF!,"X")</f>
        <v>#REF!</v>
      </c>
      <c r="H1115" s="61" t="str">
        <f>_xlfn.XLOOKUP(Tabla15[[#This Row],[ctapresup]],TBLTIPO[cta],TBLTIPO[Tipo Empleado])</f>
        <v>TEMPORALES</v>
      </c>
      <c r="I1115" s="92">
        <f>_xlfn.XLOOKUP(Tabla15[[#This Row],[cedula]],TCARRERA[CEDULA],TCARRERA[CATEGORIA DEL SERVIDOR],0)</f>
        <v>0</v>
      </c>
      <c r="J11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15" s="61" t="e">
        <f>IF(ISTEXT(Tabla15[[#This Row],[CARRERA]]),Tabla15[[#This Row],[CARRERA]],Tabla15[[#This Row],[STATUS_01]])</f>
        <v>#REF!</v>
      </c>
      <c r="L1115" s="78">
        <f>_xlfn.XLOOKUP(Tabla15[[#This Row],[CODIGO]],Tabla20[CODIGO],Tabla20[sbruto])</f>
        <v>36000</v>
      </c>
      <c r="M1115" s="81">
        <f>_xlfn.XLOOKUP(Tabla15[[#This Row],[CODIGO]],Tabla20[CODIGO],Tabla20[Otros Descuentos])</f>
        <v>25</v>
      </c>
      <c r="N1115" s="78">
        <f>_xlfn.XLOOKUP(Tabla15[[#This Row],[CODIGO]],Tabla20[CODIGO],Tabla20[sneto])</f>
        <v>33847.4</v>
      </c>
      <c r="O1115" s="78" t="str">
        <f>_xlfn.XLOOKUP(Tabla15[[#This Row],[CODIGO]],Tabla20[CODIGO],Tabla20[PERIODO])</f>
        <v>08-2023</v>
      </c>
      <c r="P1115" s="41">
        <f>Tabla15[[#This Row],[sbruto]]-SUM(Tabla15[[#This Row],[ISR]:[AFP]])-Tabla15[[#This Row],[SNETO]]</f>
        <v>2127.5999999999985</v>
      </c>
      <c r="Q1115" s="41">
        <f>_xlfn.XLOOKUP(Tabla15[[#This Row],[CODIGO]],Tabla20[CODIGO],Tabla20[ADP])</f>
        <v>0</v>
      </c>
      <c r="R1115" s="61" t="str">
        <f>_xlfn.XLOOKUP(Tabla15[[#This Row],[cedula]],EMPXSEXO[NODOC],EMPXSEXO[GENERO])</f>
        <v>M</v>
      </c>
      <c r="S1115" s="61" t="e">
        <f>_xlfn.XLOOKUP(Tabla15[[#This Row],[nomdepto2]],Tabla21[LUGAR],Tabla21[CODLUGAR])</f>
        <v>#REF!</v>
      </c>
      <c r="T1115">
        <v>897</v>
      </c>
    </row>
    <row r="1116" spans="1:20" hidden="1">
      <c r="A1116" s="61" t="s">
        <v>2462</v>
      </c>
      <c r="B1116" s="61" t="s">
        <v>2909</v>
      </c>
      <c r="C1116" s="61" t="s">
        <v>2493</v>
      </c>
      <c r="D1116" s="61" t="str">
        <f>Tabla15[[#This Row],[cedula]]&amp;Tabla15[[#This Row],[prog]]&amp;LEFT(Tabla15[[#This Row],[TIPO]],3)</f>
        <v>0100106236101TEM</v>
      </c>
      <c r="E1116" s="61" t="e">
        <f>_xlfn.XLOOKUP(Tabla15[[#This Row],[CODIGO]],#REF!,#REF!,_xlfn.XLOOKUP(Tabla15[[#This Row],[CODIGO]],Tabla20[CODIGO],Tabla20[nombre],"BUSCAR"))</f>
        <v>#REF!</v>
      </c>
      <c r="F1116" s="61" t="e">
        <f>_xlfn.XLOOKUP(Tabla15[[#This Row],[CODIGO]],#REF!,#REF!,_xlfn.XLOOKUP(Tabla15[[#This Row],[CODIGO]],Tabla20[CODIGO],Tabla20[cargo],"BUSCAR"))</f>
        <v>#REF!</v>
      </c>
      <c r="G1116" s="110" t="e">
        <f>_xlfn.XLOOKUP(Tabla15[[#This Row],[cedula]],#REF!,#REF!,"X")</f>
        <v>#REF!</v>
      </c>
      <c r="H1116" s="61" t="str">
        <f>_xlfn.XLOOKUP(Tabla15[[#This Row],[ctapresup]],TBLTIPO[cta],TBLTIPO[Tipo Empleado])</f>
        <v>TEMPORALES</v>
      </c>
      <c r="I1116" s="92">
        <f>_xlfn.XLOOKUP(Tabla15[[#This Row],[cedula]],TCARRERA[CEDULA],TCARRERA[CATEGORIA DEL SERVIDOR],0)</f>
        <v>0</v>
      </c>
      <c r="J11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16" s="61" t="e">
        <f>IF(ISTEXT(Tabla15[[#This Row],[CARRERA]]),Tabla15[[#This Row],[CARRERA]],Tabla15[[#This Row],[STATUS_01]])</f>
        <v>#REF!</v>
      </c>
      <c r="L1116" s="78">
        <f>_xlfn.XLOOKUP(Tabla15[[#This Row],[CODIGO]],Tabla20[CODIGO],Tabla20[sbruto])</f>
        <v>36000</v>
      </c>
      <c r="M1116" s="81">
        <f>_xlfn.XLOOKUP(Tabla15[[#This Row],[CODIGO]],Tabla20[CODIGO],Tabla20[Otros Descuentos])</f>
        <v>25</v>
      </c>
      <c r="N1116" s="78">
        <f>_xlfn.XLOOKUP(Tabla15[[#This Row],[CODIGO]],Tabla20[CODIGO],Tabla20[sneto])</f>
        <v>33847.4</v>
      </c>
      <c r="O1116" s="78" t="str">
        <f>_xlfn.XLOOKUP(Tabla15[[#This Row],[CODIGO]],Tabla20[CODIGO],Tabla20[PERIODO])</f>
        <v>08-2023</v>
      </c>
      <c r="P1116" s="41">
        <f>Tabla15[[#This Row],[sbruto]]-SUM(Tabla15[[#This Row],[ISR]:[AFP]])-Tabla15[[#This Row],[SNETO]]</f>
        <v>2127.5999999999985</v>
      </c>
      <c r="Q1116" s="41">
        <f>_xlfn.XLOOKUP(Tabla15[[#This Row],[CODIGO]],Tabla20[CODIGO],Tabla20[ADP])</f>
        <v>0</v>
      </c>
      <c r="R1116" s="61" t="str">
        <f>_xlfn.XLOOKUP(Tabla15[[#This Row],[cedula]],EMPXSEXO[NODOC],EMPXSEXO[GENERO])</f>
        <v>M</v>
      </c>
      <c r="S1116" s="61" t="e">
        <f>_xlfn.XLOOKUP(Tabla15[[#This Row],[nomdepto2]],Tabla21[LUGAR],Tabla21[CODLUGAR])</f>
        <v>#REF!</v>
      </c>
      <c r="T1116">
        <v>1027</v>
      </c>
    </row>
    <row r="1117" spans="1:20">
      <c r="A1117" s="61" t="s">
        <v>2463</v>
      </c>
      <c r="B1117" s="61" t="s">
        <v>2018</v>
      </c>
      <c r="C1117" s="61" t="s">
        <v>2496</v>
      </c>
      <c r="D1117" s="61" t="str">
        <f>Tabla15[[#This Row],[cedula]]&amp;Tabla15[[#This Row],[prog]]&amp;LEFT(Tabla15[[#This Row],[TIPO]],3)</f>
        <v>0011015097611FIJ</v>
      </c>
      <c r="E1117" s="61" t="e">
        <f>_xlfn.XLOOKUP(Tabla15[[#This Row],[CODIGO]],#REF!,#REF!,_xlfn.XLOOKUP(Tabla15[[#This Row],[CODIGO]],Tabla20[CODIGO],Tabla20[nombre],"BUSCAR"))</f>
        <v>#REF!</v>
      </c>
      <c r="F1117" s="61" t="e">
        <f>_xlfn.XLOOKUP(Tabla15[[#This Row],[CODIGO]],#REF!,#REF!,_xlfn.XLOOKUP(Tabla15[[#This Row],[CODIGO]],Tabla20[CODIGO],Tabla20[cargo],"BUSCAR"))</f>
        <v>#REF!</v>
      </c>
      <c r="G1117" s="110" t="e">
        <f>_xlfn.XLOOKUP(Tabla15[[#This Row],[cedula]],#REF!,#REF!,"X")</f>
        <v>#REF!</v>
      </c>
      <c r="H1117" s="61" t="str">
        <f>_xlfn.XLOOKUP(Tabla15[[#This Row],[ctapresup]],TBLTIPO[cta],TBLTIPO[Tipo Empleado])</f>
        <v>FIJO</v>
      </c>
      <c r="I1117" s="92">
        <f>_xlfn.XLOOKUP(Tabla15[[#This Row],[cedula]],TCARRERA[CEDULA],TCARRERA[CATEGORIA DEL SERVIDOR],0)</f>
        <v>0</v>
      </c>
      <c r="J11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17" s="61" t="e">
        <f>IF(ISTEXT(Tabla15[[#This Row],[CARRERA]]),Tabla15[[#This Row],[CARRERA]],Tabla15[[#This Row],[STATUS_01]])</f>
        <v>#REF!</v>
      </c>
      <c r="L1117" s="78">
        <f>_xlfn.XLOOKUP(Tabla15[[#This Row],[CODIGO]],Tabla20[CODIGO],Tabla20[sbruto])</f>
        <v>180000</v>
      </c>
      <c r="M1117" s="82">
        <f>_xlfn.XLOOKUP(Tabla15[[#This Row],[CODIGO]],Tabla20[CODIGO],Tabla20[Otros Descuentos])</f>
        <v>25</v>
      </c>
      <c r="N1117" s="81">
        <f>_xlfn.XLOOKUP(Tabla15[[#This Row],[CODIGO]],Tabla20[CODIGO],Tabla20[sneto])</f>
        <v>138413.63</v>
      </c>
      <c r="O1117" s="81" t="str">
        <f>_xlfn.XLOOKUP(Tabla15[[#This Row],[CODIGO]],Tabla20[CODIGO],Tabla20[PERIODO])</f>
        <v>08-2023</v>
      </c>
      <c r="P1117" s="41">
        <f>Tabla15[[#This Row],[sbruto]]-SUM(Tabla15[[#This Row],[ISR]:[AFP]])-Tabla15[[#This Row],[SNETO]]</f>
        <v>41561.369999999995</v>
      </c>
      <c r="Q1117" s="41">
        <f>_xlfn.XLOOKUP(Tabla15[[#This Row],[CODIGO]],Tabla20[CODIGO],Tabla20[ADP])</f>
        <v>0</v>
      </c>
      <c r="R1117" s="61" t="str">
        <f>_xlfn.XLOOKUP(Tabla15[[#This Row],[cedula]],EMPXSEXO[NODOC],EMPXSEXO[GENERO])</f>
        <v>M</v>
      </c>
      <c r="S1117" s="61" t="e">
        <f>_xlfn.XLOOKUP(Tabla15[[#This Row],[nomdepto2]],Tabla21[LUGAR],Tabla21[CODLUGAR])</f>
        <v>#REF!</v>
      </c>
      <c r="T1117">
        <v>505</v>
      </c>
    </row>
    <row r="1118" spans="1:20" hidden="1">
      <c r="A1118" s="61" t="s">
        <v>2462</v>
      </c>
      <c r="B1118" s="61" t="s">
        <v>2263</v>
      </c>
      <c r="C1118" s="61" t="s">
        <v>2493</v>
      </c>
      <c r="D1118" s="61" t="str">
        <f>Tabla15[[#This Row],[cedula]]&amp;Tabla15[[#This Row],[prog]]&amp;LEFT(Tabla15[[#This Row],[TIPO]],3)</f>
        <v>0010103218301TEM</v>
      </c>
      <c r="E1118" s="61" t="e">
        <f>_xlfn.XLOOKUP(Tabla15[[#This Row],[CODIGO]],#REF!,#REF!,_xlfn.XLOOKUP(Tabla15[[#This Row],[CODIGO]],Tabla20[CODIGO],Tabla20[nombre],"BUSCAR"))</f>
        <v>#REF!</v>
      </c>
      <c r="F1118" s="61" t="e">
        <f>_xlfn.XLOOKUP(Tabla15[[#This Row],[CODIGO]],#REF!,#REF!,_xlfn.XLOOKUP(Tabla15[[#This Row],[CODIGO]],Tabla20[CODIGO],Tabla20[cargo],"BUSCAR"))</f>
        <v>#REF!</v>
      </c>
      <c r="G1118" s="110" t="e">
        <f>_xlfn.XLOOKUP(Tabla15[[#This Row],[cedula]],#REF!,#REF!,"X")</f>
        <v>#REF!</v>
      </c>
      <c r="H1118" s="61" t="str">
        <f>_xlfn.XLOOKUP(Tabla15[[#This Row],[ctapresup]],TBLTIPO[cta],TBLTIPO[Tipo Empleado])</f>
        <v>TEMPORALES</v>
      </c>
      <c r="I1118" s="92">
        <f>_xlfn.XLOOKUP(Tabla15[[#This Row],[cedula]],TCARRERA[CEDULA],TCARRERA[CATEGORIA DEL SERVIDOR],0)</f>
        <v>0</v>
      </c>
      <c r="J11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18" s="61" t="e">
        <f>IF(ISTEXT(Tabla15[[#This Row],[CARRERA]]),Tabla15[[#This Row],[CARRERA]],Tabla15[[#This Row],[STATUS_01]])</f>
        <v>#REF!</v>
      </c>
      <c r="L1118" s="78">
        <f>_xlfn.XLOOKUP(Tabla15[[#This Row],[CODIGO]],Tabla20[CODIGO],Tabla20[sbruto])</f>
        <v>65000</v>
      </c>
      <c r="M1118" s="81">
        <f>_xlfn.XLOOKUP(Tabla15[[#This Row],[CODIGO]],Tabla20[CODIGO],Tabla20[Otros Descuentos])</f>
        <v>25</v>
      </c>
      <c r="N1118" s="78">
        <f>_xlfn.XLOOKUP(Tabla15[[#This Row],[CODIGO]],Tabla20[CODIGO],Tabla20[sneto])</f>
        <v>56705.919999999998</v>
      </c>
      <c r="O1118" s="78" t="str">
        <f>_xlfn.XLOOKUP(Tabla15[[#This Row],[CODIGO]],Tabla20[CODIGO],Tabla20[PERIODO])</f>
        <v>08-2023</v>
      </c>
      <c r="P1118" s="41">
        <f>Tabla15[[#This Row],[sbruto]]-SUM(Tabla15[[#This Row],[ISR]:[AFP]])-Tabla15[[#This Row],[SNETO]]</f>
        <v>8269.0800000000017</v>
      </c>
      <c r="Q1118" s="41">
        <f>_xlfn.XLOOKUP(Tabla15[[#This Row],[CODIGO]],Tabla20[CODIGO],Tabla20[ADP])</f>
        <v>0</v>
      </c>
      <c r="R1118" s="61" t="str">
        <f>_xlfn.XLOOKUP(Tabla15[[#This Row],[cedula]],EMPXSEXO[NODOC],EMPXSEXO[GENERO])</f>
        <v>M</v>
      </c>
      <c r="S1118" s="61" t="e">
        <f>_xlfn.XLOOKUP(Tabla15[[#This Row],[nomdepto2]],Tabla21[LUGAR],Tabla21[CODLUGAR])</f>
        <v>#REF!</v>
      </c>
      <c r="T1118">
        <v>962</v>
      </c>
    </row>
    <row r="1119" spans="1:20">
      <c r="A1119" s="61" t="s">
        <v>2463</v>
      </c>
      <c r="B1119" s="61" t="s">
        <v>2014</v>
      </c>
      <c r="C1119" s="61" t="s">
        <v>2496</v>
      </c>
      <c r="D1119" s="61" t="str">
        <f>Tabla15[[#This Row],[cedula]]&amp;Tabla15[[#This Row],[prog]]&amp;LEFT(Tabla15[[#This Row],[TIPO]],3)</f>
        <v>0011097505911FIJ</v>
      </c>
      <c r="E1119" s="61" t="e">
        <f>_xlfn.XLOOKUP(Tabla15[[#This Row],[CODIGO]],#REF!,#REF!,_xlfn.XLOOKUP(Tabla15[[#This Row],[CODIGO]],Tabla20[CODIGO],Tabla20[nombre],"BUSCAR"))</f>
        <v>#REF!</v>
      </c>
      <c r="F1119" s="61" t="e">
        <f>_xlfn.XLOOKUP(Tabla15[[#This Row],[CODIGO]],#REF!,#REF!,_xlfn.XLOOKUP(Tabla15[[#This Row],[CODIGO]],Tabla20[CODIGO],Tabla20[cargo],"BUSCAR"))</f>
        <v>#REF!</v>
      </c>
      <c r="G1119" s="110" t="e">
        <f>_xlfn.XLOOKUP(Tabla15[[#This Row],[cedula]],#REF!,#REF!,"X")</f>
        <v>#REF!</v>
      </c>
      <c r="H1119" s="61" t="str">
        <f>_xlfn.XLOOKUP(Tabla15[[#This Row],[ctapresup]],TBLTIPO[cta],TBLTIPO[Tipo Empleado])</f>
        <v>FIJO</v>
      </c>
      <c r="I1119" s="92">
        <f>_xlfn.XLOOKUP(Tabla15[[#This Row],[cedula]],TCARRERA[CEDULA],TCARRERA[CATEGORIA DEL SERVIDOR],0)</f>
        <v>0</v>
      </c>
      <c r="J111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19" s="61" t="e">
        <f>IF(ISTEXT(Tabla15[[#This Row],[CARRERA]]),Tabla15[[#This Row],[CARRERA]],Tabla15[[#This Row],[STATUS_01]])</f>
        <v>#REF!</v>
      </c>
      <c r="L1119" s="78" t="e">
        <f>_xlfn.XLOOKUP(Tabla15[[#This Row],[CODIGO]],Tabla20[CODIGO],Tabla20[sbruto])</f>
        <v>#N/A</v>
      </c>
      <c r="M1119" s="79" t="e">
        <f>_xlfn.XLOOKUP(Tabla15[[#This Row],[CODIGO]],Tabla20[CODIGO],Tabla20[Otros Descuentos])</f>
        <v>#N/A</v>
      </c>
      <c r="N1119" s="78" t="e">
        <f>_xlfn.XLOOKUP(Tabla15[[#This Row],[CODIGO]],Tabla20[CODIGO],Tabla20[sneto])</f>
        <v>#N/A</v>
      </c>
      <c r="O1119" s="78" t="e">
        <f>_xlfn.XLOOKUP(Tabla15[[#This Row],[CODIGO]],Tabla20[CODIGO],Tabla20[PERIODO])</f>
        <v>#N/A</v>
      </c>
      <c r="P1119" s="41" t="e">
        <f>Tabla15[[#This Row],[sbruto]]-SUM(Tabla15[[#This Row],[ISR]:[AFP]])-Tabla15[[#This Row],[SNETO]]</f>
        <v>#N/A</v>
      </c>
      <c r="Q1119" s="41" t="e">
        <f>_xlfn.XLOOKUP(Tabla15[[#This Row],[CODIGO]],Tabla20[CODIGO],Tabla20[ADP])</f>
        <v>#N/A</v>
      </c>
      <c r="R1119" s="61" t="str">
        <f>_xlfn.XLOOKUP(Tabla15[[#This Row],[cedula]],EMPXSEXO[NODOC],EMPXSEXO[GENERO])</f>
        <v>M</v>
      </c>
      <c r="S1119" s="61" t="e">
        <f>_xlfn.XLOOKUP(Tabla15[[#This Row],[nomdepto2]],Tabla21[LUGAR],Tabla21[CODLUGAR])</f>
        <v>#REF!</v>
      </c>
      <c r="T1119">
        <v>454</v>
      </c>
    </row>
    <row r="1120" spans="1:20">
      <c r="A1120" s="61" t="s">
        <v>2463</v>
      </c>
      <c r="B1120" s="61" t="s">
        <v>2021</v>
      </c>
      <c r="C1120" s="61" t="s">
        <v>2496</v>
      </c>
      <c r="D1120" s="61" t="str">
        <f>Tabla15[[#This Row],[cedula]]&amp;Tabla15[[#This Row],[prog]]&amp;LEFT(Tabla15[[#This Row],[TIPO]],3)</f>
        <v>0410013621911FIJ</v>
      </c>
      <c r="E1120" s="61" t="e">
        <f>_xlfn.XLOOKUP(Tabla15[[#This Row],[CODIGO]],#REF!,#REF!,_xlfn.XLOOKUP(Tabla15[[#This Row],[CODIGO]],Tabla20[CODIGO],Tabla20[nombre],"BUSCAR"))</f>
        <v>#REF!</v>
      </c>
      <c r="F1120" s="61" t="e">
        <f>_xlfn.XLOOKUP(Tabla15[[#This Row],[CODIGO]],#REF!,#REF!,_xlfn.XLOOKUP(Tabla15[[#This Row],[CODIGO]],Tabla20[CODIGO],Tabla20[cargo],"BUSCAR"))</f>
        <v>#REF!</v>
      </c>
      <c r="G1120" s="110" t="e">
        <f>_xlfn.XLOOKUP(Tabla15[[#This Row],[cedula]],#REF!,#REF!,"X")</f>
        <v>#REF!</v>
      </c>
      <c r="H1120" s="61" t="str">
        <f>_xlfn.XLOOKUP(Tabla15[[#This Row],[ctapresup]],TBLTIPO[cta],TBLTIPO[Tipo Empleado])</f>
        <v>FIJO</v>
      </c>
      <c r="I1120" s="92">
        <f>_xlfn.XLOOKUP(Tabla15[[#This Row],[cedula]],TCARRERA[CEDULA],TCARRERA[CATEGORIA DEL SERVIDOR],0)</f>
        <v>0</v>
      </c>
      <c r="J11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20" s="61" t="e">
        <f>IF(ISTEXT(Tabla15[[#This Row],[CARRERA]]),Tabla15[[#This Row],[CARRERA]],Tabla15[[#This Row],[STATUS_01]])</f>
        <v>#REF!</v>
      </c>
      <c r="L1120" s="78">
        <f>_xlfn.XLOOKUP(Tabla15[[#This Row],[CODIGO]],Tabla20[CODIGO],Tabla20[sbruto])</f>
        <v>31500</v>
      </c>
      <c r="M1120" s="82">
        <f>_xlfn.XLOOKUP(Tabla15[[#This Row],[CODIGO]],Tabla20[CODIGO],Tabla20[Otros Descuentos])</f>
        <v>1602.45</v>
      </c>
      <c r="N1120" s="78">
        <f>_xlfn.XLOOKUP(Tabla15[[#This Row],[CODIGO]],Tabla20[CODIGO],Tabla20[sneto])</f>
        <v>28035.9</v>
      </c>
      <c r="O1120" s="78" t="str">
        <f>_xlfn.XLOOKUP(Tabla15[[#This Row],[CODIGO]],Tabla20[CODIGO],Tabla20[PERIODO])</f>
        <v>08-2023</v>
      </c>
      <c r="P1120" s="41">
        <f>Tabla15[[#This Row],[sbruto]]-SUM(Tabla15[[#This Row],[ISR]:[AFP]])-Tabla15[[#This Row],[SNETO]]</f>
        <v>1861.6499999999978</v>
      </c>
      <c r="Q1120" s="41">
        <f>_xlfn.XLOOKUP(Tabla15[[#This Row],[CODIGO]],Tabla20[CODIGO],Tabla20[ADP])</f>
        <v>0</v>
      </c>
      <c r="R1120" s="61" t="str">
        <f>_xlfn.XLOOKUP(Tabla15[[#This Row],[cedula]],EMPXSEXO[NODOC],EMPXSEXO[GENERO])</f>
        <v>M</v>
      </c>
      <c r="S1120" s="61" t="e">
        <f>_xlfn.XLOOKUP(Tabla15[[#This Row],[nomdepto2]],Tabla21[LUGAR],Tabla21[CODLUGAR])</f>
        <v>#REF!</v>
      </c>
      <c r="T1120">
        <v>518</v>
      </c>
    </row>
    <row r="1121" spans="1:20">
      <c r="A1121" s="99" t="s">
        <v>2463</v>
      </c>
      <c r="B1121" s="99" t="s">
        <v>2023</v>
      </c>
      <c r="C1121" s="99" t="s">
        <v>2496</v>
      </c>
      <c r="D1121" s="99" t="str">
        <f>Tabla15[[#This Row],[cedula]]&amp;Tabla15[[#This Row],[prog]]&amp;LEFT(Tabla15[[#This Row],[TIPO]],3)</f>
        <v>2230053164111FIJ</v>
      </c>
      <c r="E1121" s="99" t="e">
        <f>_xlfn.XLOOKUP(Tabla15[[#This Row],[CODIGO]],#REF!,#REF!,_xlfn.XLOOKUP(Tabla15[[#This Row],[CODIGO]],Tabla20[CODIGO],Tabla20[nombre],"BUSCAR"))</f>
        <v>#REF!</v>
      </c>
      <c r="F1121" s="100" t="e">
        <f>_xlfn.XLOOKUP(Tabla15[[#This Row],[CODIGO]],#REF!,#REF!,_xlfn.XLOOKUP(Tabla15[[#This Row],[CODIGO]],Tabla20[CODIGO],Tabla20[cargo],"BUSCAR"))</f>
        <v>#REF!</v>
      </c>
      <c r="G1121" s="110" t="e">
        <f>_xlfn.XLOOKUP(Tabla15[[#This Row],[cedula]],#REF!,#REF!,"X")</f>
        <v>#REF!</v>
      </c>
      <c r="H1121" s="100" t="str">
        <f>_xlfn.XLOOKUP(Tabla15[[#This Row],[ctapresup]],TBLTIPO[cta],TBLTIPO[Tipo Empleado])</f>
        <v>FIJO</v>
      </c>
      <c r="I1121" s="102">
        <f>_xlfn.XLOOKUP(Tabla15[[#This Row],[cedula]],TCARRERA[CEDULA],TCARRERA[CATEGORIA DEL SERVIDOR],0)</f>
        <v>0</v>
      </c>
      <c r="J112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21" s="103" t="e">
        <f>IF(ISTEXT(Tabla15[[#This Row],[CARRERA]]),Tabla15[[#This Row],[CARRERA]],Tabla15[[#This Row],[STATUS_01]])</f>
        <v>#REF!</v>
      </c>
      <c r="L1121" s="41">
        <f>_xlfn.XLOOKUP(Tabla15[[#This Row],[CODIGO]],Tabla20[CODIGO],Tabla20[sbruto])</f>
        <v>30000</v>
      </c>
      <c r="M1121" s="101">
        <f>_xlfn.XLOOKUP(Tabla15[[#This Row],[CODIGO]],Tabla20[CODIGO],Tabla20[Otros Descuentos])</f>
        <v>7231.5</v>
      </c>
      <c r="N1121" s="109">
        <f>_xlfn.XLOOKUP(Tabla15[[#This Row],[CODIGO]],Tabla20[CODIGO],Tabla20[sneto])</f>
        <v>20995.5</v>
      </c>
      <c r="O1121" s="101" t="str">
        <f>_xlfn.XLOOKUP(Tabla15[[#This Row],[CODIGO]],Tabla20[CODIGO],Tabla20[PERIODO])</f>
        <v>08-2023</v>
      </c>
      <c r="P1121" s="41">
        <f>Tabla15[[#This Row],[sbruto]]-SUM(Tabla15[[#This Row],[ISR]:[AFP]])-Tabla15[[#This Row],[SNETO]]</f>
        <v>1773</v>
      </c>
      <c r="Q1121" s="104">
        <f>_xlfn.XLOOKUP(Tabla15[[#This Row],[CODIGO]],Tabla20[CODIGO],Tabla20[ADP])</f>
        <v>0</v>
      </c>
      <c r="R1121" s="99" t="str">
        <f>_xlfn.XLOOKUP(Tabla15[[#This Row],[cedula]],EMPXSEXO[NODOC],EMPXSEXO[GENERO])</f>
        <v>F</v>
      </c>
      <c r="S1121" s="61" t="e">
        <f>_xlfn.XLOOKUP(Tabla15[[#This Row],[nomdepto2]],Tabla21[LUGAR],Tabla21[CODLUGAR])</f>
        <v>#REF!</v>
      </c>
      <c r="T1121">
        <v>531</v>
      </c>
    </row>
    <row r="1122" spans="1:20">
      <c r="A1122" s="61" t="s">
        <v>2463</v>
      </c>
      <c r="B1122" s="61" t="s">
        <v>3626</v>
      </c>
      <c r="C1122" s="61" t="s">
        <v>2496</v>
      </c>
      <c r="D1122" s="61" t="str">
        <f>Tabla15[[#This Row],[cedula]]&amp;Tabla15[[#This Row],[prog]]&amp;LEFT(Tabla15[[#This Row],[TIPO]],3)</f>
        <v>0011611025511FIJ</v>
      </c>
      <c r="E1122" s="61" t="e">
        <f>_xlfn.XLOOKUP(Tabla15[[#This Row],[CODIGO]],#REF!,#REF!,_xlfn.XLOOKUP(Tabla15[[#This Row],[CODIGO]],Tabla20[CODIGO],Tabla20[nombre],"BUSCAR"))</f>
        <v>#REF!</v>
      </c>
      <c r="F1122" s="61" t="e">
        <f>_xlfn.XLOOKUP(Tabla15[[#This Row],[CODIGO]],#REF!,#REF!,_xlfn.XLOOKUP(Tabla15[[#This Row],[CODIGO]],Tabla20[CODIGO],Tabla20[cargo],"BUSCAR"))</f>
        <v>#REF!</v>
      </c>
      <c r="G1122" s="110" t="e">
        <f>_xlfn.XLOOKUP(Tabla15[[#This Row],[cedula]],#REF!,#REF!,"X")</f>
        <v>#REF!</v>
      </c>
      <c r="H1122" s="61" t="str">
        <f>_xlfn.XLOOKUP(Tabla15[[#This Row],[ctapresup]],TBLTIPO[cta],TBLTIPO[Tipo Empleado])</f>
        <v>FIJO</v>
      </c>
      <c r="I1122" s="92">
        <f>_xlfn.XLOOKUP(Tabla15[[#This Row],[cedula]],TCARRERA[CEDULA],TCARRERA[CATEGORIA DEL SERVIDOR],0)</f>
        <v>0</v>
      </c>
      <c r="J112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22" s="61" t="e">
        <f>IF(ISTEXT(Tabla15[[#This Row],[CARRERA]]),Tabla15[[#This Row],[CARRERA]],Tabla15[[#This Row],[STATUS_01]])</f>
        <v>#REF!</v>
      </c>
      <c r="L1122" s="78">
        <f>_xlfn.XLOOKUP(Tabla15[[#This Row],[CODIGO]],Tabla20[CODIGO],Tabla20[sbruto])</f>
        <v>18000</v>
      </c>
      <c r="M1122" s="82">
        <f>_xlfn.XLOOKUP(Tabla15[[#This Row],[CODIGO]],Tabla20[CODIGO],Tabla20[Otros Descuentos])</f>
        <v>25</v>
      </c>
      <c r="N1122" s="78">
        <f>_xlfn.XLOOKUP(Tabla15[[#This Row],[CODIGO]],Tabla20[CODIGO],Tabla20[sneto])</f>
        <v>16911.2</v>
      </c>
      <c r="O1122" s="78" t="str">
        <f>_xlfn.XLOOKUP(Tabla15[[#This Row],[CODIGO]],Tabla20[CODIGO],Tabla20[PERIODO])</f>
        <v>08-2023</v>
      </c>
      <c r="P1122" s="41">
        <f>Tabla15[[#This Row],[sbruto]]-SUM(Tabla15[[#This Row],[ISR]:[AFP]])-Tabla15[[#This Row],[SNETO]]</f>
        <v>1063.7999999999993</v>
      </c>
      <c r="Q1122" s="41">
        <f>_xlfn.XLOOKUP(Tabla15[[#This Row],[CODIGO]],Tabla20[CODIGO],Tabla20[ADP])</f>
        <v>0</v>
      </c>
      <c r="R1122" s="61" t="str">
        <f>_xlfn.XLOOKUP(Tabla15[[#This Row],[cedula]],EMPXSEXO[NODOC],EMPXSEXO[GENERO])</f>
        <v>F</v>
      </c>
      <c r="S1122" s="61" t="e">
        <f>_xlfn.XLOOKUP(Tabla15[[#This Row],[nomdepto2]],Tabla21[LUGAR],Tabla21[CODLUGAR])</f>
        <v>#REF!</v>
      </c>
      <c r="T1122">
        <v>463</v>
      </c>
    </row>
    <row r="1123" spans="1:20">
      <c r="A1123" s="61" t="s">
        <v>2463</v>
      </c>
      <c r="B1123" s="61" t="s">
        <v>2022</v>
      </c>
      <c r="C1123" s="61" t="s">
        <v>2496</v>
      </c>
      <c r="D1123" s="61" t="str">
        <f>Tabla15[[#This Row],[cedula]]&amp;Tabla15[[#This Row],[prog]]&amp;LEFT(Tabla15[[#This Row],[TIPO]],3)</f>
        <v>0010548443011FIJ</v>
      </c>
      <c r="E1123" s="61" t="e">
        <f>_xlfn.XLOOKUP(Tabla15[[#This Row],[CODIGO]],#REF!,#REF!,_xlfn.XLOOKUP(Tabla15[[#This Row],[CODIGO]],Tabla20[CODIGO],Tabla20[nombre],"BUSCAR"))</f>
        <v>#REF!</v>
      </c>
      <c r="F1123" s="61" t="e">
        <f>_xlfn.XLOOKUP(Tabla15[[#This Row],[CODIGO]],#REF!,#REF!,_xlfn.XLOOKUP(Tabla15[[#This Row],[CODIGO]],Tabla20[CODIGO],Tabla20[cargo],"BUSCAR"))</f>
        <v>#REF!</v>
      </c>
      <c r="G1123" s="110" t="e">
        <f>_xlfn.XLOOKUP(Tabla15[[#This Row],[cedula]],#REF!,#REF!,"X")</f>
        <v>#REF!</v>
      </c>
      <c r="H1123" s="61" t="str">
        <f>_xlfn.XLOOKUP(Tabla15[[#This Row],[ctapresup]],TBLTIPO[cta],TBLTIPO[Tipo Empleado])</f>
        <v>FIJO</v>
      </c>
      <c r="I1123" s="92">
        <f>_xlfn.XLOOKUP(Tabla15[[#This Row],[cedula]],TCARRERA[CEDULA],TCARRERA[CATEGORIA DEL SERVIDOR],0)</f>
        <v>0</v>
      </c>
      <c r="J11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23" s="61" t="e">
        <f>IF(ISTEXT(Tabla15[[#This Row],[CARRERA]]),Tabla15[[#This Row],[CARRERA]],Tabla15[[#This Row],[STATUS_01]])</f>
        <v>#REF!</v>
      </c>
      <c r="L1123" s="78">
        <f>_xlfn.XLOOKUP(Tabla15[[#This Row],[CODIGO]],Tabla20[CODIGO],Tabla20[sbruto])</f>
        <v>16500</v>
      </c>
      <c r="M1123" s="81">
        <f>_xlfn.XLOOKUP(Tabla15[[#This Row],[CODIGO]],Tabla20[CODIGO],Tabla20[Otros Descuentos])</f>
        <v>6211.64</v>
      </c>
      <c r="N1123" s="78">
        <f>_xlfn.XLOOKUP(Tabla15[[#This Row],[CODIGO]],Tabla20[CODIGO],Tabla20[sneto])</f>
        <v>9313.2099999999991</v>
      </c>
      <c r="O1123" s="78" t="str">
        <f>_xlfn.XLOOKUP(Tabla15[[#This Row],[CODIGO]],Tabla20[CODIGO],Tabla20[PERIODO])</f>
        <v>08-2023</v>
      </c>
      <c r="P1123" s="41">
        <f>Tabla15[[#This Row],[sbruto]]-SUM(Tabla15[[#This Row],[ISR]:[AFP]])-Tabla15[[#This Row],[SNETO]]</f>
        <v>975.15000000000146</v>
      </c>
      <c r="Q1123" s="41">
        <f>_xlfn.XLOOKUP(Tabla15[[#This Row],[CODIGO]],Tabla20[CODIGO],Tabla20[ADP])</f>
        <v>0</v>
      </c>
      <c r="R1123" s="61" t="str">
        <f>_xlfn.XLOOKUP(Tabla15[[#This Row],[cedula]],EMPXSEXO[NODOC],EMPXSEXO[GENERO])</f>
        <v>F</v>
      </c>
      <c r="S1123" s="61" t="e">
        <f>_xlfn.XLOOKUP(Tabla15[[#This Row],[nomdepto2]],Tabla21[LUGAR],Tabla21[CODLUGAR])</f>
        <v>#REF!</v>
      </c>
      <c r="T1123">
        <v>527</v>
      </c>
    </row>
    <row r="1124" spans="1:20">
      <c r="A1124" s="61" t="s">
        <v>2463</v>
      </c>
      <c r="B1124" s="61" t="s">
        <v>1902</v>
      </c>
      <c r="C1124" s="61" t="s">
        <v>2493</v>
      </c>
      <c r="D1124" s="61" t="str">
        <f>Tabla15[[#This Row],[cedula]]&amp;Tabla15[[#This Row],[prog]]&amp;LEFT(Tabla15[[#This Row],[TIPO]],3)</f>
        <v>0470140162401FIJ</v>
      </c>
      <c r="E1124" s="61" t="e">
        <f>_xlfn.XLOOKUP(Tabla15[[#This Row],[CODIGO]],#REF!,#REF!,_xlfn.XLOOKUP(Tabla15[[#This Row],[CODIGO]],Tabla20[CODIGO],Tabla20[nombre],"BUSCAR"))</f>
        <v>#REF!</v>
      </c>
      <c r="F1124" s="61" t="e">
        <f>_xlfn.XLOOKUP(Tabla15[[#This Row],[CODIGO]],#REF!,#REF!,_xlfn.XLOOKUP(Tabla15[[#This Row],[CODIGO]],Tabla20[CODIGO],Tabla20[cargo],"BUSCAR"))</f>
        <v>#REF!</v>
      </c>
      <c r="G1124" s="110" t="e">
        <f>_xlfn.XLOOKUP(Tabla15[[#This Row],[cedula]],#REF!,#REF!,"X")</f>
        <v>#REF!</v>
      </c>
      <c r="H1124" s="61" t="str">
        <f>_xlfn.XLOOKUP(Tabla15[[#This Row],[ctapresup]],TBLTIPO[cta],TBLTIPO[Tipo Empleado])</f>
        <v>FIJO</v>
      </c>
      <c r="I1124" s="92">
        <f>_xlfn.XLOOKUP(Tabla15[[#This Row],[cedula]],TCARRERA[CEDULA],TCARRERA[CATEGORIA DEL SERVIDOR],0)</f>
        <v>0</v>
      </c>
      <c r="J11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24" s="61" t="e">
        <f>IF(ISTEXT(Tabla15[[#This Row],[CARRERA]]),Tabla15[[#This Row],[CARRERA]],Tabla15[[#This Row],[STATUS_01]])</f>
        <v>#REF!</v>
      </c>
      <c r="L1124" s="78">
        <f>_xlfn.XLOOKUP(Tabla15[[#This Row],[CODIGO]],Tabla20[CODIGO],Tabla20[sbruto])</f>
        <v>260000</v>
      </c>
      <c r="M1124" s="82">
        <f>_xlfn.XLOOKUP(Tabla15[[#This Row],[CODIGO]],Tabla20[CODIGO],Tabla20[Otros Descuentos])</f>
        <v>25</v>
      </c>
      <c r="N1124" s="81">
        <f>_xlfn.XLOOKUP(Tabla15[[#This Row],[CODIGO]],Tabla20[CODIGO],Tabla20[sneto])</f>
        <v>196531.57</v>
      </c>
      <c r="O1124" s="81" t="str">
        <f>_xlfn.XLOOKUP(Tabla15[[#This Row],[CODIGO]],Tabla20[CODIGO],Tabla20[PERIODO])</f>
        <v>08-2023</v>
      </c>
      <c r="P1124" s="41">
        <f>Tabla15[[#This Row],[sbruto]]-SUM(Tabla15[[#This Row],[ISR]:[AFP]])-Tabla15[[#This Row],[SNETO]]</f>
        <v>63443.429999999993</v>
      </c>
      <c r="Q1124" s="41">
        <f>_xlfn.XLOOKUP(Tabla15[[#This Row],[CODIGO]],Tabla20[CODIGO],Tabla20[ADP])</f>
        <v>0</v>
      </c>
      <c r="R1124" s="61" t="str">
        <f>_xlfn.XLOOKUP(Tabla15[[#This Row],[cedula]],EMPXSEXO[NODOC],EMPXSEXO[GENERO])</f>
        <v>M</v>
      </c>
      <c r="S1124" s="61" t="e">
        <f>_xlfn.XLOOKUP(Tabla15[[#This Row],[nomdepto2]],Tabla21[LUGAR],Tabla21[CODLUGAR])</f>
        <v>#REF!</v>
      </c>
      <c r="T1124">
        <v>353</v>
      </c>
    </row>
    <row r="1125" spans="1:20">
      <c r="A1125" s="61" t="s">
        <v>2463</v>
      </c>
      <c r="B1125" s="61" t="s">
        <v>2054</v>
      </c>
      <c r="C1125" s="61" t="s">
        <v>2493</v>
      </c>
      <c r="D1125" s="61" t="str">
        <f>Tabla15[[#This Row],[cedula]]&amp;Tabla15[[#This Row],[prog]]&amp;LEFT(Tabla15[[#This Row],[TIPO]],3)</f>
        <v>0011452958901FIJ</v>
      </c>
      <c r="E1125" s="61" t="e">
        <f>_xlfn.XLOOKUP(Tabla15[[#This Row],[CODIGO]],#REF!,#REF!,_xlfn.XLOOKUP(Tabla15[[#This Row],[CODIGO]],Tabla20[CODIGO],Tabla20[nombre],"BUSCAR"))</f>
        <v>#REF!</v>
      </c>
      <c r="F1125" s="61" t="e">
        <f>_xlfn.XLOOKUP(Tabla15[[#This Row],[CODIGO]],#REF!,#REF!,_xlfn.XLOOKUP(Tabla15[[#This Row],[CODIGO]],Tabla20[CODIGO],Tabla20[cargo],"BUSCAR"))</f>
        <v>#REF!</v>
      </c>
      <c r="G1125" s="110" t="e">
        <f>_xlfn.XLOOKUP(Tabla15[[#This Row],[cedula]],#REF!,#REF!,"X")</f>
        <v>#REF!</v>
      </c>
      <c r="H1125" s="61" t="str">
        <f>_xlfn.XLOOKUP(Tabla15[[#This Row],[ctapresup]],TBLTIPO[cta],TBLTIPO[Tipo Empleado])</f>
        <v>FIJO</v>
      </c>
      <c r="I1125" s="92">
        <f>_xlfn.XLOOKUP(Tabla15[[#This Row],[cedula]],TCARRERA[CEDULA],TCARRERA[CATEGORIA DEL SERVIDOR],0)</f>
        <v>0</v>
      </c>
      <c r="J11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25" s="61" t="e">
        <f>IF(ISTEXT(Tabla15[[#This Row],[CARRERA]]),Tabla15[[#This Row],[CARRERA]],Tabla15[[#This Row],[STATUS_01]])</f>
        <v>#REF!</v>
      </c>
      <c r="L1125" s="78">
        <f>_xlfn.XLOOKUP(Tabla15[[#This Row],[CODIGO]],Tabla20[CODIGO],Tabla20[sbruto])</f>
        <v>115000</v>
      </c>
      <c r="M1125" s="78">
        <f>_xlfn.XLOOKUP(Tabla15[[#This Row],[CODIGO]],Tabla20[CODIGO],Tabla20[Otros Descuentos])</f>
        <v>25</v>
      </c>
      <c r="N1125" s="78">
        <f>_xlfn.XLOOKUP(Tabla15[[#This Row],[CODIGO]],Tabla20[CODIGO],Tabla20[sneto])</f>
        <v>92544.76</v>
      </c>
      <c r="O1125" s="78" t="str">
        <f>_xlfn.XLOOKUP(Tabla15[[#This Row],[CODIGO]],Tabla20[CODIGO],Tabla20[PERIODO])</f>
        <v>08-2023</v>
      </c>
      <c r="P1125" s="41">
        <f>Tabla15[[#This Row],[sbruto]]-SUM(Tabla15[[#This Row],[ISR]:[AFP]])-Tabla15[[#This Row],[SNETO]]</f>
        <v>22430.240000000005</v>
      </c>
      <c r="Q1125" s="41">
        <f>_xlfn.XLOOKUP(Tabla15[[#This Row],[CODIGO]],Tabla20[CODIGO],Tabla20[ADP])</f>
        <v>0</v>
      </c>
      <c r="R1125" s="61" t="str">
        <f>_xlfn.XLOOKUP(Tabla15[[#This Row],[cedula]],EMPXSEXO[NODOC],EMPXSEXO[GENERO])</f>
        <v>F</v>
      </c>
      <c r="S1125" s="61" t="e">
        <f>_xlfn.XLOOKUP(Tabla15[[#This Row],[nomdepto2]],Tabla21[LUGAR],Tabla21[CODLUGAR])</f>
        <v>#REF!</v>
      </c>
      <c r="T1125">
        <v>69</v>
      </c>
    </row>
    <row r="1126" spans="1:20">
      <c r="A1126" s="61" t="s">
        <v>2463</v>
      </c>
      <c r="B1126" s="61" t="s">
        <v>1084</v>
      </c>
      <c r="C1126" s="61" t="s">
        <v>2493</v>
      </c>
      <c r="D1126" s="61" t="str">
        <f>Tabla15[[#This Row],[cedula]]&amp;Tabla15[[#This Row],[prog]]&amp;LEFT(Tabla15[[#This Row],[TIPO]],3)</f>
        <v>2240031022701FIJ</v>
      </c>
      <c r="E1126" s="61" t="e">
        <f>_xlfn.XLOOKUP(Tabla15[[#This Row],[CODIGO]],#REF!,#REF!,_xlfn.XLOOKUP(Tabla15[[#This Row],[CODIGO]],Tabla20[CODIGO],Tabla20[nombre],"BUSCAR"))</f>
        <v>#REF!</v>
      </c>
      <c r="F1126" s="61" t="e">
        <f>_xlfn.XLOOKUP(Tabla15[[#This Row],[CODIGO]],#REF!,#REF!,_xlfn.XLOOKUP(Tabla15[[#This Row],[CODIGO]],Tabla20[CODIGO],Tabla20[cargo],"BUSCAR"))</f>
        <v>#REF!</v>
      </c>
      <c r="G1126" s="110" t="e">
        <f>_xlfn.XLOOKUP(Tabla15[[#This Row],[cedula]],#REF!,#REF!,"X")</f>
        <v>#REF!</v>
      </c>
      <c r="H1126" s="61" t="str">
        <f>_xlfn.XLOOKUP(Tabla15[[#This Row],[ctapresup]],TBLTIPO[cta],TBLTIPO[Tipo Empleado])</f>
        <v>FIJO</v>
      </c>
      <c r="I1126" s="92" t="str">
        <f>_xlfn.XLOOKUP(Tabla15[[#This Row],[cedula]],TCARRERA[CEDULA],TCARRERA[CATEGORIA DEL SERVIDOR],0)</f>
        <v>CARRERA ADMINISTRATIVA</v>
      </c>
      <c r="J11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26" s="61" t="str">
        <f>IF(ISTEXT(Tabla15[[#This Row],[CARRERA]]),Tabla15[[#This Row],[CARRERA]],Tabla15[[#This Row],[STATUS_01]])</f>
        <v>CARRERA ADMINISTRATIVA</v>
      </c>
      <c r="L1126" s="78">
        <f>_xlfn.XLOOKUP(Tabla15[[#This Row],[CODIGO]],Tabla20[CODIGO],Tabla20[sbruto])</f>
        <v>115000</v>
      </c>
      <c r="M1126" s="82">
        <f>_xlfn.XLOOKUP(Tabla15[[#This Row],[CODIGO]],Tabla20[CODIGO],Tabla20[Otros Descuentos])</f>
        <v>25</v>
      </c>
      <c r="N1126" s="78">
        <f>_xlfn.XLOOKUP(Tabla15[[#This Row],[CODIGO]],Tabla20[CODIGO],Tabla20[sneto])</f>
        <v>92544.76</v>
      </c>
      <c r="O1126" s="78" t="str">
        <f>_xlfn.XLOOKUP(Tabla15[[#This Row],[CODIGO]],Tabla20[CODIGO],Tabla20[PERIODO])</f>
        <v>08-2023</v>
      </c>
      <c r="P1126" s="41">
        <f>Tabla15[[#This Row],[sbruto]]-SUM(Tabla15[[#This Row],[ISR]:[AFP]])-Tabla15[[#This Row],[SNETO]]</f>
        <v>22430.240000000005</v>
      </c>
      <c r="Q1126" s="41">
        <f>_xlfn.XLOOKUP(Tabla15[[#This Row],[CODIGO]],Tabla20[CODIGO],Tabla20[ADP])</f>
        <v>0</v>
      </c>
      <c r="R1126" s="61" t="str">
        <f>_xlfn.XLOOKUP(Tabla15[[#This Row],[cedula]],EMPXSEXO[NODOC],EMPXSEXO[GENERO])</f>
        <v>F</v>
      </c>
      <c r="S1126" s="61" t="e">
        <f>_xlfn.XLOOKUP(Tabla15[[#This Row],[nomdepto2]],Tabla21[LUGAR],Tabla21[CODLUGAR])</f>
        <v>#REF!</v>
      </c>
      <c r="T1126">
        <v>71</v>
      </c>
    </row>
    <row r="1127" spans="1:20" hidden="1">
      <c r="A1127" s="61" t="s">
        <v>2462</v>
      </c>
      <c r="B1127" s="61" t="s">
        <v>2970</v>
      </c>
      <c r="C1127" s="61" t="s">
        <v>2493</v>
      </c>
      <c r="D1127" s="61" t="str">
        <f>Tabla15[[#This Row],[cedula]]&amp;Tabla15[[#This Row],[prog]]&amp;LEFT(Tabla15[[#This Row],[TIPO]],3)</f>
        <v>0310097377901TEM</v>
      </c>
      <c r="E1127" s="61" t="e">
        <f>_xlfn.XLOOKUP(Tabla15[[#This Row],[CODIGO]],#REF!,#REF!,_xlfn.XLOOKUP(Tabla15[[#This Row],[CODIGO]],Tabla20[CODIGO],Tabla20[nombre],"BUSCAR"))</f>
        <v>#REF!</v>
      </c>
      <c r="F1127" s="61" t="e">
        <f>_xlfn.XLOOKUP(Tabla15[[#This Row],[CODIGO]],#REF!,#REF!,_xlfn.XLOOKUP(Tabla15[[#This Row],[CODIGO]],Tabla20[CODIGO],Tabla20[cargo],"BUSCAR"))</f>
        <v>#REF!</v>
      </c>
      <c r="G1127" s="110" t="e">
        <f>_xlfn.XLOOKUP(Tabla15[[#This Row],[cedula]],#REF!,#REF!,"X")</f>
        <v>#REF!</v>
      </c>
      <c r="H1127" s="61" t="str">
        <f>_xlfn.XLOOKUP(Tabla15[[#This Row],[ctapresup]],TBLTIPO[cta],TBLTIPO[Tipo Empleado])</f>
        <v>TEMPORALES</v>
      </c>
      <c r="I1127" s="92">
        <f>_xlfn.XLOOKUP(Tabla15[[#This Row],[cedula]],TCARRERA[CEDULA],TCARRERA[CATEGORIA DEL SERVIDOR],0)</f>
        <v>0</v>
      </c>
      <c r="J11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27" s="61" t="e">
        <f>IF(ISTEXT(Tabla15[[#This Row],[CARRERA]]),Tabla15[[#This Row],[CARRERA]],Tabla15[[#This Row],[STATUS_01]])</f>
        <v>#REF!</v>
      </c>
      <c r="L1127" s="78">
        <f>_xlfn.XLOOKUP(Tabla15[[#This Row],[CODIGO]],Tabla20[CODIGO],Tabla20[sbruto])</f>
        <v>50000</v>
      </c>
      <c r="M1127" s="82">
        <f>_xlfn.XLOOKUP(Tabla15[[#This Row],[CODIGO]],Tabla20[CODIGO],Tabla20[Otros Descuentos])</f>
        <v>25</v>
      </c>
      <c r="N1127" s="81">
        <f>_xlfn.XLOOKUP(Tabla15[[#This Row],[CODIGO]],Tabla20[CODIGO],Tabla20[sneto])</f>
        <v>45166</v>
      </c>
      <c r="O1127" s="81" t="str">
        <f>_xlfn.XLOOKUP(Tabla15[[#This Row],[CODIGO]],Tabla20[CODIGO],Tabla20[PERIODO])</f>
        <v>08-2023</v>
      </c>
      <c r="P1127" s="41">
        <f>Tabla15[[#This Row],[sbruto]]-SUM(Tabla15[[#This Row],[ISR]:[AFP]])-Tabla15[[#This Row],[SNETO]]</f>
        <v>4809</v>
      </c>
      <c r="Q1127" s="41">
        <f>_xlfn.XLOOKUP(Tabla15[[#This Row],[CODIGO]],Tabla20[CODIGO],Tabla20[ADP])</f>
        <v>0</v>
      </c>
      <c r="R1127" s="61" t="str">
        <f>_xlfn.XLOOKUP(Tabla15[[#This Row],[cedula]],EMPXSEXO[NODOC],EMPXSEXO[GENERO])</f>
        <v>M</v>
      </c>
      <c r="S1127" s="61" t="e">
        <f>_xlfn.XLOOKUP(Tabla15[[#This Row],[nomdepto2]],Tabla21[LUGAR],Tabla21[CODLUGAR])</f>
        <v>#REF!</v>
      </c>
      <c r="T1127">
        <v>1091</v>
      </c>
    </row>
    <row r="1128" spans="1:20" hidden="1">
      <c r="A1128" s="61" t="s">
        <v>2462</v>
      </c>
      <c r="B1128" s="61" t="s">
        <v>2323</v>
      </c>
      <c r="C1128" s="61" t="s">
        <v>2493</v>
      </c>
      <c r="D1128" s="61" t="str">
        <f>Tabla15[[#This Row],[cedula]]&amp;Tabla15[[#This Row],[prog]]&amp;LEFT(Tabla15[[#This Row],[TIPO]],3)</f>
        <v>2240017086001TEM</v>
      </c>
      <c r="E1128" s="61" t="e">
        <f>_xlfn.XLOOKUP(Tabla15[[#This Row],[CODIGO]],#REF!,#REF!,_xlfn.XLOOKUP(Tabla15[[#This Row],[CODIGO]],Tabla20[CODIGO],Tabla20[nombre],"BUSCAR"))</f>
        <v>#REF!</v>
      </c>
      <c r="F1128" s="61" t="e">
        <f>_xlfn.XLOOKUP(Tabla15[[#This Row],[CODIGO]],#REF!,#REF!,_xlfn.XLOOKUP(Tabla15[[#This Row],[CODIGO]],Tabla20[CODIGO],Tabla20[cargo],"BUSCAR"))</f>
        <v>#REF!</v>
      </c>
      <c r="G1128" s="110" t="e">
        <f>_xlfn.XLOOKUP(Tabla15[[#This Row],[cedula]],#REF!,#REF!,"X")</f>
        <v>#REF!</v>
      </c>
      <c r="H1128" s="61" t="str">
        <f>_xlfn.XLOOKUP(Tabla15[[#This Row],[ctapresup]],TBLTIPO[cta],TBLTIPO[Tipo Empleado])</f>
        <v>TEMPORALES</v>
      </c>
      <c r="I1128" s="92">
        <f>_xlfn.XLOOKUP(Tabla15[[#This Row],[cedula]],TCARRERA[CEDULA],TCARRERA[CATEGORIA DEL SERVIDOR],0)</f>
        <v>0</v>
      </c>
      <c r="J11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28" s="61" t="e">
        <f>IF(ISTEXT(Tabla15[[#This Row],[CARRERA]]),Tabla15[[#This Row],[CARRERA]],Tabla15[[#This Row],[STATUS_01]])</f>
        <v>#REF!</v>
      </c>
      <c r="L1128" s="78">
        <f>_xlfn.XLOOKUP(Tabla15[[#This Row],[CODIGO]],Tabla20[CODIGO],Tabla20[sbruto])</f>
        <v>45000</v>
      </c>
      <c r="M1128" s="82">
        <f>_xlfn.XLOOKUP(Tabla15[[#This Row],[CODIGO]],Tabla20[CODIGO],Tabla20[Otros Descuentos])</f>
        <v>1571</v>
      </c>
      <c r="N1128" s="78">
        <f>_xlfn.XLOOKUP(Tabla15[[#This Row],[CODIGO]],Tabla20[CODIGO],Tabla20[sneto])</f>
        <v>40769.5</v>
      </c>
      <c r="O1128" s="78" t="str">
        <f>_xlfn.XLOOKUP(Tabla15[[#This Row],[CODIGO]],Tabla20[CODIGO],Tabla20[PERIODO])</f>
        <v>08-2023</v>
      </c>
      <c r="P1128" s="41">
        <f>Tabla15[[#This Row],[sbruto]]-SUM(Tabla15[[#This Row],[ISR]:[AFP]])-Tabla15[[#This Row],[SNETO]]</f>
        <v>2659.5</v>
      </c>
      <c r="Q1128" s="41">
        <f>_xlfn.XLOOKUP(Tabla15[[#This Row],[CODIGO]],Tabla20[CODIGO],Tabla20[ADP])</f>
        <v>0</v>
      </c>
      <c r="R1128" s="61" t="str">
        <f>_xlfn.XLOOKUP(Tabla15[[#This Row],[cedula]],EMPXSEXO[NODOC],EMPXSEXO[GENERO])</f>
        <v>F</v>
      </c>
      <c r="S1128" s="61" t="e">
        <f>_xlfn.XLOOKUP(Tabla15[[#This Row],[nomdepto2]],Tabla21[LUGAR],Tabla21[CODLUGAR])</f>
        <v>#REF!</v>
      </c>
      <c r="T1128">
        <v>1093</v>
      </c>
    </row>
    <row r="1129" spans="1:20">
      <c r="A1129" s="61" t="s">
        <v>2463</v>
      </c>
      <c r="B1129" s="61" t="s">
        <v>2066</v>
      </c>
      <c r="C1129" s="61" t="s">
        <v>2493</v>
      </c>
      <c r="D1129" s="61" t="str">
        <f>Tabla15[[#This Row],[cedula]]&amp;Tabla15[[#This Row],[prog]]&amp;LEFT(Tabla15[[#This Row],[TIPO]],3)</f>
        <v>0011931752701FIJ</v>
      </c>
      <c r="E1129" s="61" t="e">
        <f>_xlfn.XLOOKUP(Tabla15[[#This Row],[CODIGO]],#REF!,#REF!,_xlfn.XLOOKUP(Tabla15[[#This Row],[CODIGO]],Tabla20[CODIGO],Tabla20[nombre],"BUSCAR"))</f>
        <v>#REF!</v>
      </c>
      <c r="F1129" s="61" t="e">
        <f>_xlfn.XLOOKUP(Tabla15[[#This Row],[CODIGO]],#REF!,#REF!,_xlfn.XLOOKUP(Tabla15[[#This Row],[CODIGO]],Tabla20[CODIGO],Tabla20[cargo],"BUSCAR"))</f>
        <v>#REF!</v>
      </c>
      <c r="G1129" s="110" t="e">
        <f>_xlfn.XLOOKUP(Tabla15[[#This Row],[cedula]],#REF!,#REF!,"X")</f>
        <v>#REF!</v>
      </c>
      <c r="H1129" s="61" t="str">
        <f>_xlfn.XLOOKUP(Tabla15[[#This Row],[ctapresup]],TBLTIPO[cta],TBLTIPO[Tipo Empleado])</f>
        <v>FIJO</v>
      </c>
      <c r="I1129" s="92">
        <f>_xlfn.XLOOKUP(Tabla15[[#This Row],[cedula]],TCARRERA[CEDULA],TCARRERA[CATEGORIA DEL SERVIDOR],0)</f>
        <v>0</v>
      </c>
      <c r="J11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29" s="61" t="e">
        <f>IF(ISTEXT(Tabla15[[#This Row],[CARRERA]]),Tabla15[[#This Row],[CARRERA]],Tabla15[[#This Row],[STATUS_01]])</f>
        <v>#REF!</v>
      </c>
      <c r="L1129" s="78">
        <f>_xlfn.XLOOKUP(Tabla15[[#This Row],[CODIGO]],Tabla20[CODIGO],Tabla20[sbruto])</f>
        <v>36000</v>
      </c>
      <c r="M1129" s="81">
        <f>_xlfn.XLOOKUP(Tabla15[[#This Row],[CODIGO]],Tabla20[CODIGO],Tabla20[Otros Descuentos])</f>
        <v>25</v>
      </c>
      <c r="N1129" s="78">
        <f>_xlfn.XLOOKUP(Tabla15[[#This Row],[CODIGO]],Tabla20[CODIGO],Tabla20[sneto])</f>
        <v>33847.4</v>
      </c>
      <c r="O1129" s="78" t="str">
        <f>_xlfn.XLOOKUP(Tabla15[[#This Row],[CODIGO]],Tabla20[CODIGO],Tabla20[PERIODO])</f>
        <v>08-2023</v>
      </c>
      <c r="P1129" s="41">
        <f>Tabla15[[#This Row],[sbruto]]-SUM(Tabla15[[#This Row],[ISR]:[AFP]])-Tabla15[[#This Row],[SNETO]]</f>
        <v>2127.5999999999985</v>
      </c>
      <c r="Q1129" s="41">
        <f>_xlfn.XLOOKUP(Tabla15[[#This Row],[CODIGO]],Tabla20[CODIGO],Tabla20[ADP])</f>
        <v>0</v>
      </c>
      <c r="R1129" s="61" t="str">
        <f>_xlfn.XLOOKUP(Tabla15[[#This Row],[cedula]],EMPXSEXO[NODOC],EMPXSEXO[GENERO])</f>
        <v>F</v>
      </c>
      <c r="S1129" s="61" t="e">
        <f>_xlfn.XLOOKUP(Tabla15[[#This Row],[nomdepto2]],Tabla21[LUGAR],Tabla21[CODLUGAR])</f>
        <v>#REF!</v>
      </c>
      <c r="T1129">
        <v>111</v>
      </c>
    </row>
    <row r="1130" spans="1:20" hidden="1">
      <c r="A1130" s="61" t="s">
        <v>2462</v>
      </c>
      <c r="B1130" s="61" t="s">
        <v>2782</v>
      </c>
      <c r="C1130" s="61" t="s">
        <v>2493</v>
      </c>
      <c r="D1130" s="61" t="str">
        <f>Tabla15[[#This Row],[cedula]]&amp;Tabla15[[#This Row],[prog]]&amp;LEFT(Tabla15[[#This Row],[TIPO]],3)</f>
        <v>0010379955701TEM</v>
      </c>
      <c r="E1130" s="61" t="e">
        <f>_xlfn.XLOOKUP(Tabla15[[#This Row],[CODIGO]],#REF!,#REF!,_xlfn.XLOOKUP(Tabla15[[#This Row],[CODIGO]],Tabla20[CODIGO],Tabla20[nombre],"BUSCAR"))</f>
        <v>#REF!</v>
      </c>
      <c r="F1130" s="61" t="e">
        <f>_xlfn.XLOOKUP(Tabla15[[#This Row],[CODIGO]],#REF!,#REF!,_xlfn.XLOOKUP(Tabla15[[#This Row],[CODIGO]],Tabla20[CODIGO],Tabla20[cargo],"BUSCAR"))</f>
        <v>#REF!</v>
      </c>
      <c r="G1130" s="110" t="e">
        <f>_xlfn.XLOOKUP(Tabla15[[#This Row],[cedula]],#REF!,#REF!,"X")</f>
        <v>#REF!</v>
      </c>
      <c r="H1130" s="61" t="str">
        <f>_xlfn.XLOOKUP(Tabla15[[#This Row],[ctapresup]],TBLTIPO[cta],TBLTIPO[Tipo Empleado])</f>
        <v>TEMPORALES</v>
      </c>
      <c r="I1130" s="92">
        <f>_xlfn.XLOOKUP(Tabla15[[#This Row],[cedula]],TCARRERA[CEDULA],TCARRERA[CATEGORIA DEL SERVIDOR],0)</f>
        <v>0</v>
      </c>
      <c r="J11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30" s="61" t="e">
        <f>IF(ISTEXT(Tabla15[[#This Row],[CARRERA]]),Tabla15[[#This Row],[CARRERA]],Tabla15[[#This Row],[STATUS_01]])</f>
        <v>#REF!</v>
      </c>
      <c r="L1130" s="78">
        <f>_xlfn.XLOOKUP(Tabla15[[#This Row],[CODIGO]],Tabla20[CODIGO],Tabla20[sbruto])</f>
        <v>35000</v>
      </c>
      <c r="M1130" s="81">
        <f>_xlfn.XLOOKUP(Tabla15[[#This Row],[CODIGO]],Tabla20[CODIGO],Tabla20[Otros Descuentos])</f>
        <v>25</v>
      </c>
      <c r="N1130" s="78">
        <f>_xlfn.XLOOKUP(Tabla15[[#This Row],[CODIGO]],Tabla20[CODIGO],Tabla20[sneto])</f>
        <v>32906.5</v>
      </c>
      <c r="O1130" s="78" t="str">
        <f>_xlfn.XLOOKUP(Tabla15[[#This Row],[CODIGO]],Tabla20[CODIGO],Tabla20[PERIODO])</f>
        <v>08-2023</v>
      </c>
      <c r="P1130" s="41">
        <f>Tabla15[[#This Row],[sbruto]]-SUM(Tabla15[[#This Row],[ISR]:[AFP]])-Tabla15[[#This Row],[SNETO]]</f>
        <v>2068.5</v>
      </c>
      <c r="Q1130" s="41">
        <f>_xlfn.XLOOKUP(Tabla15[[#This Row],[CODIGO]],Tabla20[CODIGO],Tabla20[ADP])</f>
        <v>0</v>
      </c>
      <c r="R1130" s="61" t="str">
        <f>_xlfn.XLOOKUP(Tabla15[[#This Row],[cedula]],EMPXSEXO[NODOC],EMPXSEXO[GENERO])</f>
        <v>M</v>
      </c>
      <c r="S1130" s="61" t="e">
        <f>_xlfn.XLOOKUP(Tabla15[[#This Row],[nomdepto2]],Tabla21[LUGAR],Tabla21[CODLUGAR])</f>
        <v>#REF!</v>
      </c>
      <c r="T1130">
        <v>896</v>
      </c>
    </row>
    <row r="1131" spans="1:20">
      <c r="A1131" s="61" t="s">
        <v>2463</v>
      </c>
      <c r="B1131" s="61" t="s">
        <v>1994</v>
      </c>
      <c r="C1131" s="61" t="s">
        <v>2493</v>
      </c>
      <c r="D1131" s="61" t="str">
        <f>Tabla15[[#This Row],[cedula]]&amp;Tabla15[[#This Row],[prog]]&amp;LEFT(Tabla15[[#This Row],[TIPO]],3)</f>
        <v>4021021856201FIJ</v>
      </c>
      <c r="E1131" s="61" t="e">
        <f>_xlfn.XLOOKUP(Tabla15[[#This Row],[CODIGO]],#REF!,#REF!,_xlfn.XLOOKUP(Tabla15[[#This Row],[CODIGO]],Tabla20[CODIGO],Tabla20[nombre],"BUSCAR"))</f>
        <v>#REF!</v>
      </c>
      <c r="F1131" s="61" t="e">
        <f>_xlfn.XLOOKUP(Tabla15[[#This Row],[CODIGO]],#REF!,#REF!,_xlfn.XLOOKUP(Tabla15[[#This Row],[CODIGO]],Tabla20[CODIGO],Tabla20[cargo],"BUSCAR"))</f>
        <v>#REF!</v>
      </c>
      <c r="G1131" s="110" t="e">
        <f>_xlfn.XLOOKUP(Tabla15[[#This Row],[cedula]],#REF!,#REF!,"X")</f>
        <v>#REF!</v>
      </c>
      <c r="H1131" s="61" t="str">
        <f>_xlfn.XLOOKUP(Tabla15[[#This Row],[ctapresup]],TBLTIPO[cta],TBLTIPO[Tipo Empleado])</f>
        <v>FIJO</v>
      </c>
      <c r="I1131" s="92">
        <f>_xlfn.XLOOKUP(Tabla15[[#This Row],[cedula]],TCARRERA[CEDULA],TCARRERA[CATEGORIA DEL SERVIDOR],0)</f>
        <v>0</v>
      </c>
      <c r="J11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31" s="61" t="e">
        <f>IF(ISTEXT(Tabla15[[#This Row],[CARRERA]]),Tabla15[[#This Row],[CARRERA]],Tabla15[[#This Row],[STATUS_01]])</f>
        <v>#REF!</v>
      </c>
      <c r="L1131" s="78">
        <f>_xlfn.XLOOKUP(Tabla15[[#This Row],[CODIGO]],Tabla20[CODIGO],Tabla20[sbruto])</f>
        <v>35000</v>
      </c>
      <c r="M1131" s="78">
        <f>_xlfn.XLOOKUP(Tabla15[[#This Row],[CODIGO]],Tabla20[CODIGO],Tabla20[Otros Descuentos])</f>
        <v>2121</v>
      </c>
      <c r="N1131" s="78">
        <f>_xlfn.XLOOKUP(Tabla15[[#This Row],[CODIGO]],Tabla20[CODIGO],Tabla20[sneto])</f>
        <v>30810.5</v>
      </c>
      <c r="O1131" s="78" t="str">
        <f>_xlfn.XLOOKUP(Tabla15[[#This Row],[CODIGO]],Tabla20[CODIGO],Tabla20[PERIODO])</f>
        <v>08-2023</v>
      </c>
      <c r="P1131" s="41">
        <f>Tabla15[[#This Row],[sbruto]]-SUM(Tabla15[[#This Row],[ISR]:[AFP]])-Tabla15[[#This Row],[SNETO]]</f>
        <v>2068.5</v>
      </c>
      <c r="Q1131" s="41">
        <f>_xlfn.XLOOKUP(Tabla15[[#This Row],[CODIGO]],Tabla20[CODIGO],Tabla20[ADP])</f>
        <v>0</v>
      </c>
      <c r="R1131" s="61" t="str">
        <f>_xlfn.XLOOKUP(Tabla15[[#This Row],[cedula]],EMPXSEXO[NODOC],EMPXSEXO[GENERO])</f>
        <v>F</v>
      </c>
      <c r="S1131" s="61" t="e">
        <f>_xlfn.XLOOKUP(Tabla15[[#This Row],[nomdepto2]],Tabla21[LUGAR],Tabla21[CODLUGAR])</f>
        <v>#REF!</v>
      </c>
      <c r="T1131">
        <v>361</v>
      </c>
    </row>
    <row r="1132" spans="1:20">
      <c r="A1132" s="99" t="s">
        <v>2463</v>
      </c>
      <c r="B1132" s="99" t="s">
        <v>1719</v>
      </c>
      <c r="C1132" s="99" t="s">
        <v>2493</v>
      </c>
      <c r="D1132" s="99" t="str">
        <f>Tabla15[[#This Row],[cedula]]&amp;Tabla15[[#This Row],[prog]]&amp;LEFT(Tabla15[[#This Row],[TIPO]],3)</f>
        <v>0310097626901FIJ</v>
      </c>
      <c r="E1132" s="99" t="e">
        <f>_xlfn.XLOOKUP(Tabla15[[#This Row],[CODIGO]],#REF!,#REF!,_xlfn.XLOOKUP(Tabla15[[#This Row],[CODIGO]],Tabla20[CODIGO],Tabla20[nombre],"BUSCAR"))</f>
        <v>#REF!</v>
      </c>
      <c r="F1132" s="100" t="e">
        <f>_xlfn.XLOOKUP(Tabla15[[#This Row],[CODIGO]],#REF!,#REF!,_xlfn.XLOOKUP(Tabla15[[#This Row],[CODIGO]],Tabla20[CODIGO],Tabla20[cargo],"BUSCAR"))</f>
        <v>#REF!</v>
      </c>
      <c r="G1132" s="110" t="e">
        <f>_xlfn.XLOOKUP(Tabla15[[#This Row],[cedula]],#REF!,#REF!,"X")</f>
        <v>#REF!</v>
      </c>
      <c r="H1132" s="100" t="str">
        <f>_xlfn.XLOOKUP(Tabla15[[#This Row],[ctapresup]],TBLTIPO[cta],TBLTIPO[Tipo Empleado])</f>
        <v>FIJO</v>
      </c>
      <c r="I1132" s="102">
        <f>_xlfn.XLOOKUP(Tabla15[[#This Row],[cedula]],TCARRERA[CEDULA],TCARRERA[CATEGORIA DEL SERVIDOR],0)</f>
        <v>0</v>
      </c>
      <c r="J113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32" s="103" t="e">
        <f>IF(ISTEXT(Tabla15[[#This Row],[CARRERA]]),Tabla15[[#This Row],[CARRERA]],Tabla15[[#This Row],[STATUS_01]])</f>
        <v>#REF!</v>
      </c>
      <c r="L1132" s="41">
        <f>_xlfn.XLOOKUP(Tabla15[[#This Row],[CODIGO]],Tabla20[CODIGO],Tabla20[sbruto])</f>
        <v>35000</v>
      </c>
      <c r="M1132" s="101">
        <f>_xlfn.XLOOKUP(Tabla15[[#This Row],[CODIGO]],Tabla20[CODIGO],Tabla20[Otros Descuentos])</f>
        <v>25</v>
      </c>
      <c r="N1132" s="109">
        <f>_xlfn.XLOOKUP(Tabla15[[#This Row],[CODIGO]],Tabla20[CODIGO],Tabla20[sneto])</f>
        <v>32906.5</v>
      </c>
      <c r="O1132" s="101" t="str">
        <f>_xlfn.XLOOKUP(Tabla15[[#This Row],[CODIGO]],Tabla20[CODIGO],Tabla20[PERIODO])</f>
        <v>08-2023</v>
      </c>
      <c r="P1132" s="41">
        <f>Tabla15[[#This Row],[sbruto]]-SUM(Tabla15[[#This Row],[ISR]:[AFP]])-Tabla15[[#This Row],[SNETO]]</f>
        <v>2068.5</v>
      </c>
      <c r="Q1132" s="104">
        <f>_xlfn.XLOOKUP(Tabla15[[#This Row],[CODIGO]],Tabla20[CODIGO],Tabla20[ADP])</f>
        <v>0</v>
      </c>
      <c r="R1132" s="99" t="str">
        <f>_xlfn.XLOOKUP(Tabla15[[#This Row],[cedula]],EMPXSEXO[NODOC],EMPXSEXO[GENERO])</f>
        <v>F</v>
      </c>
      <c r="S1132" s="61" t="e">
        <f>_xlfn.XLOOKUP(Tabla15[[#This Row],[nomdepto2]],Tabla21[LUGAR],Tabla21[CODLUGAR])</f>
        <v>#REF!</v>
      </c>
      <c r="T1132">
        <v>36</v>
      </c>
    </row>
    <row r="1133" spans="1:20">
      <c r="A1133" s="61" t="s">
        <v>2463</v>
      </c>
      <c r="B1133" s="61" t="s">
        <v>3605</v>
      </c>
      <c r="C1133" s="61" t="s">
        <v>2493</v>
      </c>
      <c r="D1133" s="61" t="str">
        <f>Tabla15[[#This Row],[cedula]]&amp;Tabla15[[#This Row],[prog]]&amp;LEFT(Tabla15[[#This Row],[TIPO]],3)</f>
        <v>0310108441001FIJ</v>
      </c>
      <c r="E1133" s="61" t="e">
        <f>_xlfn.XLOOKUP(Tabla15[[#This Row],[CODIGO]],#REF!,#REF!,_xlfn.XLOOKUP(Tabla15[[#This Row],[CODIGO]],Tabla20[CODIGO],Tabla20[nombre],"BUSCAR"))</f>
        <v>#REF!</v>
      </c>
      <c r="F1133" s="61" t="e">
        <f>_xlfn.XLOOKUP(Tabla15[[#This Row],[CODIGO]],#REF!,#REF!,_xlfn.XLOOKUP(Tabla15[[#This Row],[CODIGO]],Tabla20[CODIGO],Tabla20[cargo],"BUSCAR"))</f>
        <v>#REF!</v>
      </c>
      <c r="G1133" s="110" t="e">
        <f>_xlfn.XLOOKUP(Tabla15[[#This Row],[cedula]],#REF!,#REF!,"X")</f>
        <v>#REF!</v>
      </c>
      <c r="H1133" s="61" t="str">
        <f>_xlfn.XLOOKUP(Tabla15[[#This Row],[ctapresup]],TBLTIPO[cta],TBLTIPO[Tipo Empleado])</f>
        <v>FIJO</v>
      </c>
      <c r="I1133" s="92">
        <f>_xlfn.XLOOKUP(Tabla15[[#This Row],[cedula]],TCARRERA[CEDULA],TCARRERA[CATEGORIA DEL SERVIDOR],0)</f>
        <v>0</v>
      </c>
      <c r="J11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33" s="61" t="e">
        <f>IF(ISTEXT(Tabla15[[#This Row],[CARRERA]]),Tabla15[[#This Row],[CARRERA]],Tabla15[[#This Row],[STATUS_01]])</f>
        <v>#REF!</v>
      </c>
      <c r="L1133" s="78">
        <f>_xlfn.XLOOKUP(Tabla15[[#This Row],[CODIGO]],Tabla20[CODIGO],Tabla20[sbruto])</f>
        <v>35000</v>
      </c>
      <c r="M1133" s="78">
        <f>_xlfn.XLOOKUP(Tabla15[[#This Row],[CODIGO]],Tabla20[CODIGO],Tabla20[Otros Descuentos])</f>
        <v>25</v>
      </c>
      <c r="N1133" s="78">
        <f>_xlfn.XLOOKUP(Tabla15[[#This Row],[CODIGO]],Tabla20[CODIGO],Tabla20[sneto])</f>
        <v>32906.5</v>
      </c>
      <c r="O1133" s="78" t="str">
        <f>_xlfn.XLOOKUP(Tabla15[[#This Row],[CODIGO]],Tabla20[CODIGO],Tabla20[PERIODO])</f>
        <v>08-2023</v>
      </c>
      <c r="P1133" s="41">
        <f>Tabla15[[#This Row],[sbruto]]-SUM(Tabla15[[#This Row],[ISR]:[AFP]])-Tabla15[[#This Row],[SNETO]]</f>
        <v>2068.5</v>
      </c>
      <c r="Q1133" s="41">
        <f>_xlfn.XLOOKUP(Tabla15[[#This Row],[CODIGO]],Tabla20[CODIGO],Tabla20[ADP])</f>
        <v>0</v>
      </c>
      <c r="R1133" s="61" t="str">
        <f>_xlfn.XLOOKUP(Tabla15[[#This Row],[cedula]],EMPXSEXO[NODOC],EMPXSEXO[GENERO])</f>
        <v>F</v>
      </c>
      <c r="S1133" s="61" t="e">
        <f>_xlfn.XLOOKUP(Tabla15[[#This Row],[nomdepto2]],Tabla21[LUGAR],Tabla21[CODLUGAR])</f>
        <v>#REF!</v>
      </c>
      <c r="T1133">
        <v>135</v>
      </c>
    </row>
    <row r="1134" spans="1:20">
      <c r="A1134" s="61" t="s">
        <v>2463</v>
      </c>
      <c r="B1134" s="61" t="s">
        <v>1809</v>
      </c>
      <c r="C1134" s="61" t="s">
        <v>2493</v>
      </c>
      <c r="D1134" s="61" t="str">
        <f>Tabla15[[#This Row],[cedula]]&amp;Tabla15[[#This Row],[prog]]&amp;LEFT(Tabla15[[#This Row],[TIPO]],3)</f>
        <v>0540114593201FIJ</v>
      </c>
      <c r="E1134" s="61" t="e">
        <f>_xlfn.XLOOKUP(Tabla15[[#This Row],[CODIGO]],#REF!,#REF!,_xlfn.XLOOKUP(Tabla15[[#This Row],[CODIGO]],Tabla20[CODIGO],Tabla20[nombre],"BUSCAR"))</f>
        <v>#REF!</v>
      </c>
      <c r="F1134" s="61" t="e">
        <f>_xlfn.XLOOKUP(Tabla15[[#This Row],[CODIGO]],#REF!,#REF!,_xlfn.XLOOKUP(Tabla15[[#This Row],[CODIGO]],Tabla20[CODIGO],Tabla20[cargo],"BUSCAR"))</f>
        <v>#REF!</v>
      </c>
      <c r="G1134" s="110" t="e">
        <f>_xlfn.XLOOKUP(Tabla15[[#This Row],[cedula]],#REF!,#REF!,"X")</f>
        <v>#REF!</v>
      </c>
      <c r="H1134" s="61" t="str">
        <f>_xlfn.XLOOKUP(Tabla15[[#This Row],[ctapresup]],TBLTIPO[cta],TBLTIPO[Tipo Empleado])</f>
        <v>FIJO</v>
      </c>
      <c r="I1134" s="92">
        <f>_xlfn.XLOOKUP(Tabla15[[#This Row],[cedula]],TCARRERA[CEDULA],TCARRERA[CATEGORIA DEL SERVIDOR],0)</f>
        <v>0</v>
      </c>
      <c r="J11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34" s="61" t="e">
        <f>IF(ISTEXT(Tabla15[[#This Row],[CARRERA]]),Tabla15[[#This Row],[CARRERA]],Tabla15[[#This Row],[STATUS_01]])</f>
        <v>#REF!</v>
      </c>
      <c r="L1134" s="78">
        <f>_xlfn.XLOOKUP(Tabla15[[#This Row],[CODIGO]],Tabla20[CODIGO],Tabla20[sbruto])</f>
        <v>35000</v>
      </c>
      <c r="M1134" s="81">
        <f>_xlfn.XLOOKUP(Tabla15[[#This Row],[CODIGO]],Tabla20[CODIGO],Tabla20[Otros Descuentos])</f>
        <v>25</v>
      </c>
      <c r="N1134" s="78">
        <f>_xlfn.XLOOKUP(Tabla15[[#This Row],[CODIGO]],Tabla20[CODIGO],Tabla20[sneto])</f>
        <v>32906.5</v>
      </c>
      <c r="O1134" s="78" t="str">
        <f>_xlfn.XLOOKUP(Tabla15[[#This Row],[CODIGO]],Tabla20[CODIGO],Tabla20[PERIODO])</f>
        <v>08-2023</v>
      </c>
      <c r="P1134" s="41">
        <f>Tabla15[[#This Row],[sbruto]]-SUM(Tabla15[[#This Row],[ISR]:[AFP]])-Tabla15[[#This Row],[SNETO]]</f>
        <v>2068.5</v>
      </c>
      <c r="Q1134" s="41">
        <f>_xlfn.XLOOKUP(Tabla15[[#This Row],[CODIGO]],Tabla20[CODIGO],Tabla20[ADP])</f>
        <v>0</v>
      </c>
      <c r="R1134" s="61" t="str">
        <f>_xlfn.XLOOKUP(Tabla15[[#This Row],[cedula]],EMPXSEXO[NODOC],EMPXSEXO[GENERO])</f>
        <v>M</v>
      </c>
      <c r="S1134" s="61" t="e">
        <f>_xlfn.XLOOKUP(Tabla15[[#This Row],[nomdepto2]],Tabla21[LUGAR],Tabla21[CODLUGAR])</f>
        <v>#REF!</v>
      </c>
      <c r="T1134">
        <v>195</v>
      </c>
    </row>
    <row r="1135" spans="1:20">
      <c r="A1135" s="61" t="s">
        <v>2463</v>
      </c>
      <c r="B1135" s="61" t="s">
        <v>1895</v>
      </c>
      <c r="C1135" s="61" t="s">
        <v>2493</v>
      </c>
      <c r="D1135" s="61" t="str">
        <f>Tabla15[[#This Row],[cedula]]&amp;Tabla15[[#This Row],[prog]]&amp;LEFT(Tabla15[[#This Row],[TIPO]],3)</f>
        <v>0010192237501FIJ</v>
      </c>
      <c r="E1135" s="61" t="e">
        <f>_xlfn.XLOOKUP(Tabla15[[#This Row],[CODIGO]],#REF!,#REF!,_xlfn.XLOOKUP(Tabla15[[#This Row],[CODIGO]],Tabla20[CODIGO],Tabla20[nombre],"BUSCAR"))</f>
        <v>#REF!</v>
      </c>
      <c r="F1135" s="61" t="e">
        <f>_xlfn.XLOOKUP(Tabla15[[#This Row],[CODIGO]],#REF!,#REF!,_xlfn.XLOOKUP(Tabla15[[#This Row],[CODIGO]],Tabla20[CODIGO],Tabla20[cargo],"BUSCAR"))</f>
        <v>#REF!</v>
      </c>
      <c r="G1135" s="110" t="e">
        <f>_xlfn.XLOOKUP(Tabla15[[#This Row],[cedula]],#REF!,#REF!,"X")</f>
        <v>#REF!</v>
      </c>
      <c r="H1135" s="61" t="str">
        <f>_xlfn.XLOOKUP(Tabla15[[#This Row],[ctapresup]],TBLTIPO[cta],TBLTIPO[Tipo Empleado])</f>
        <v>FIJO</v>
      </c>
      <c r="I1135" s="92">
        <f>_xlfn.XLOOKUP(Tabla15[[#This Row],[cedula]],TCARRERA[CEDULA],TCARRERA[CATEGORIA DEL SERVIDOR],0)</f>
        <v>0</v>
      </c>
      <c r="J11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35" s="61" t="e">
        <f>IF(ISTEXT(Tabla15[[#This Row],[CARRERA]]),Tabla15[[#This Row],[CARRERA]],Tabla15[[#This Row],[STATUS_01]])</f>
        <v>#REF!</v>
      </c>
      <c r="L1135" s="78">
        <f>_xlfn.XLOOKUP(Tabla15[[#This Row],[CODIGO]],Tabla20[CODIGO],Tabla20[sbruto])</f>
        <v>30000</v>
      </c>
      <c r="M1135" s="82">
        <f>_xlfn.XLOOKUP(Tabla15[[#This Row],[CODIGO]],Tabla20[CODIGO],Tabla20[Otros Descuentos])</f>
        <v>25</v>
      </c>
      <c r="N1135" s="78">
        <f>_xlfn.XLOOKUP(Tabla15[[#This Row],[CODIGO]],Tabla20[CODIGO],Tabla20[sneto])</f>
        <v>28202</v>
      </c>
      <c r="O1135" s="78" t="str">
        <f>_xlfn.XLOOKUP(Tabla15[[#This Row],[CODIGO]],Tabla20[CODIGO],Tabla20[PERIODO])</f>
        <v>08-2023</v>
      </c>
      <c r="P1135" s="41">
        <f>Tabla15[[#This Row],[sbruto]]-SUM(Tabla15[[#This Row],[ISR]:[AFP]])-Tabla15[[#This Row],[SNETO]]</f>
        <v>1773</v>
      </c>
      <c r="Q1135" s="41">
        <f>_xlfn.XLOOKUP(Tabla15[[#This Row],[CODIGO]],Tabla20[CODIGO],Tabla20[ADP])</f>
        <v>0</v>
      </c>
      <c r="R1135" s="61" t="str">
        <f>_xlfn.XLOOKUP(Tabla15[[#This Row],[cedula]],EMPXSEXO[NODOC],EMPXSEXO[GENERO])</f>
        <v>M</v>
      </c>
      <c r="S1135" s="61" t="e">
        <f>_xlfn.XLOOKUP(Tabla15[[#This Row],[nomdepto2]],Tabla21[LUGAR],Tabla21[CODLUGAR])</f>
        <v>#REF!</v>
      </c>
      <c r="T1135">
        <v>345</v>
      </c>
    </row>
    <row r="1136" spans="1:20" hidden="1">
      <c r="A1136" s="61" t="s">
        <v>3076</v>
      </c>
      <c r="B1136" s="61" t="s">
        <v>2066</v>
      </c>
      <c r="C1136" s="61" t="s">
        <v>2493</v>
      </c>
      <c r="D1136" s="61" t="str">
        <f>Tabla15[[#This Row],[cedula]]&amp;Tabla15[[#This Row],[prog]]&amp;LEFT(Tabla15[[#This Row],[TIPO]],3)</f>
        <v>0011931752701INT</v>
      </c>
      <c r="E1136" s="61" t="e">
        <f>_xlfn.XLOOKUP(Tabla15[[#This Row],[CODIGO]],#REF!,#REF!,_xlfn.XLOOKUP(Tabla15[[#This Row],[CODIGO]],Tabla20[CODIGO],Tabla20[nombre],"BUSCAR"))</f>
        <v>#REF!</v>
      </c>
      <c r="F1136" s="61" t="e">
        <f>_xlfn.XLOOKUP(Tabla15[[#This Row],[CODIGO]],#REF!,#REF!,_xlfn.XLOOKUP(Tabla15[[#This Row],[CODIGO]],Tabla20[CODIGO],Tabla20[cargo],"BUSCAR"))</f>
        <v>#REF!</v>
      </c>
      <c r="G1136" s="110" t="e">
        <f>_xlfn.XLOOKUP(Tabla15[[#This Row],[cedula]],#REF!,#REF!,"X")</f>
        <v>#REF!</v>
      </c>
      <c r="H1136" s="61" t="str">
        <f>_xlfn.XLOOKUP(Tabla15[[#This Row],[ctapresup]],TBLTIPO[cta],TBLTIPO[Tipo Empleado])</f>
        <v>INTERINATO</v>
      </c>
      <c r="I1136" s="92">
        <f>_xlfn.XLOOKUP(Tabla15[[#This Row],[cedula]],TCARRERA[CEDULA],TCARRERA[CATEGORIA DEL SERVIDOR],0)</f>
        <v>0</v>
      </c>
      <c r="J113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36" s="61" t="e">
        <f>IF(ISTEXT(Tabla15[[#This Row],[CARRERA]]),Tabla15[[#This Row],[CARRERA]],Tabla15[[#This Row],[STATUS_01]])</f>
        <v>#REF!</v>
      </c>
      <c r="L1136" s="78">
        <f>_xlfn.XLOOKUP(Tabla15[[#This Row],[CODIGO]],Tabla20[CODIGO],Tabla20[sbruto])</f>
        <v>29000</v>
      </c>
      <c r="M1136" s="81">
        <f>_xlfn.XLOOKUP(Tabla15[[#This Row],[CODIGO]],Tabla20[CODIGO],Tabla20[Otros Descuentos])</f>
        <v>0</v>
      </c>
      <c r="N1136" s="78">
        <f>_xlfn.XLOOKUP(Tabla15[[#This Row],[CODIGO]],Tabla20[CODIGO],Tabla20[sneto])</f>
        <v>22833.55</v>
      </c>
      <c r="O1136" s="78" t="str">
        <f>_xlfn.XLOOKUP(Tabla15[[#This Row],[CODIGO]],Tabla20[CODIGO],Tabla20[PERIODO])</f>
        <v>08-2023</v>
      </c>
      <c r="P1136" s="41">
        <f>Tabla15[[#This Row],[sbruto]]-SUM(Tabla15[[#This Row],[ISR]:[AFP]])-Tabla15[[#This Row],[SNETO]]</f>
        <v>6166.4500000000007</v>
      </c>
      <c r="Q1136" s="41">
        <f>_xlfn.XLOOKUP(Tabla15[[#This Row],[CODIGO]],Tabla20[CODIGO],Tabla20[ADP])</f>
        <v>0</v>
      </c>
      <c r="R1136" s="61" t="str">
        <f>_xlfn.XLOOKUP(Tabla15[[#This Row],[cedula]],EMPXSEXO[NODOC],EMPXSEXO[GENERO])</f>
        <v>F</v>
      </c>
      <c r="S1136" s="61" t="e">
        <f>_xlfn.XLOOKUP(Tabla15[[#This Row],[nomdepto2]],Tabla21[LUGAR],Tabla21[CODLUGAR])</f>
        <v>#REF!</v>
      </c>
      <c r="T1136">
        <v>1134</v>
      </c>
    </row>
    <row r="1137" spans="1:20">
      <c r="A1137" s="61" t="s">
        <v>2463</v>
      </c>
      <c r="B1137" s="61" t="s">
        <v>1149</v>
      </c>
      <c r="C1137" s="61" t="s">
        <v>2493</v>
      </c>
      <c r="D1137" s="61" t="str">
        <f>Tabla15[[#This Row],[cedula]]&amp;Tabla15[[#This Row],[prog]]&amp;LEFT(Tabla15[[#This Row],[TIPO]],3)</f>
        <v>0010624582201FIJ</v>
      </c>
      <c r="E1137" s="61" t="e">
        <f>_xlfn.XLOOKUP(Tabla15[[#This Row],[CODIGO]],#REF!,#REF!,_xlfn.XLOOKUP(Tabla15[[#This Row],[CODIGO]],Tabla20[CODIGO],Tabla20[nombre],"BUSCAR"))</f>
        <v>#REF!</v>
      </c>
      <c r="F1137" s="61" t="e">
        <f>_xlfn.XLOOKUP(Tabla15[[#This Row],[CODIGO]],#REF!,#REF!,_xlfn.XLOOKUP(Tabla15[[#This Row],[CODIGO]],Tabla20[CODIGO],Tabla20[cargo],"BUSCAR"))</f>
        <v>#REF!</v>
      </c>
      <c r="G1137" s="110" t="e">
        <f>_xlfn.XLOOKUP(Tabla15[[#This Row],[cedula]],#REF!,#REF!,"X")</f>
        <v>#REF!</v>
      </c>
      <c r="H1137" s="61" t="str">
        <f>_xlfn.XLOOKUP(Tabla15[[#This Row],[ctapresup]],TBLTIPO[cta],TBLTIPO[Tipo Empleado])</f>
        <v>FIJO</v>
      </c>
      <c r="I1137" s="92" t="str">
        <f>_xlfn.XLOOKUP(Tabla15[[#This Row],[cedula]],TCARRERA[CEDULA],TCARRERA[CATEGORIA DEL SERVIDOR],0)</f>
        <v>CARRERA ADMINISTRATIVA</v>
      </c>
      <c r="J11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37" s="61" t="str">
        <f>IF(ISTEXT(Tabla15[[#This Row],[CARRERA]]),Tabla15[[#This Row],[CARRERA]],Tabla15[[#This Row],[STATUS_01]])</f>
        <v>CARRERA ADMINISTRATIVA</v>
      </c>
      <c r="L1137" s="78">
        <f>_xlfn.XLOOKUP(Tabla15[[#This Row],[CODIGO]],Tabla20[CODIGO],Tabla20[sbruto])</f>
        <v>24000</v>
      </c>
      <c r="M1137" s="82">
        <f>_xlfn.XLOOKUP(Tabla15[[#This Row],[CODIGO]],Tabla20[CODIGO],Tabla20[Otros Descuentos])</f>
        <v>12334.89</v>
      </c>
      <c r="N1137" s="78">
        <f>_xlfn.XLOOKUP(Tabla15[[#This Row],[CODIGO]],Tabla20[CODIGO],Tabla20[sneto])</f>
        <v>10246.709999999999</v>
      </c>
      <c r="O1137" s="78" t="str">
        <f>_xlfn.XLOOKUP(Tabla15[[#This Row],[CODIGO]],Tabla20[CODIGO],Tabla20[PERIODO])</f>
        <v>08-2023</v>
      </c>
      <c r="P1137" s="41">
        <f>Tabla15[[#This Row],[sbruto]]-SUM(Tabla15[[#This Row],[ISR]:[AFP]])-Tabla15[[#This Row],[SNETO]]</f>
        <v>1418.4000000000015</v>
      </c>
      <c r="Q1137" s="41">
        <f>_xlfn.XLOOKUP(Tabla15[[#This Row],[CODIGO]],Tabla20[CODIGO],Tabla20[ADP])</f>
        <v>0</v>
      </c>
      <c r="R1137" s="61" t="str">
        <f>_xlfn.XLOOKUP(Tabla15[[#This Row],[cedula]],EMPXSEXO[NODOC],EMPXSEXO[GENERO])</f>
        <v>F</v>
      </c>
      <c r="S1137" s="61" t="e">
        <f>_xlfn.XLOOKUP(Tabla15[[#This Row],[nomdepto2]],Tabla21[LUGAR],Tabla21[CODLUGAR])</f>
        <v>#REF!</v>
      </c>
      <c r="T1137">
        <v>401</v>
      </c>
    </row>
    <row r="1138" spans="1:20" hidden="1">
      <c r="A1138" s="61" t="s">
        <v>2462</v>
      </c>
      <c r="B1138" s="61" t="s">
        <v>3680</v>
      </c>
      <c r="C1138" s="61" t="s">
        <v>2493</v>
      </c>
      <c r="D1138" s="61" t="str">
        <f>Tabla15[[#This Row],[cedula]]&amp;Tabla15[[#This Row],[prog]]&amp;LEFT(Tabla15[[#This Row],[TIPO]],3)</f>
        <v>0310104687201TEM</v>
      </c>
      <c r="E1138" s="61" t="e">
        <f>_xlfn.XLOOKUP(Tabla15[[#This Row],[CODIGO]],#REF!,#REF!,_xlfn.XLOOKUP(Tabla15[[#This Row],[CODIGO]],Tabla20[CODIGO],Tabla20[nombre],"BUSCAR"))</f>
        <v>#REF!</v>
      </c>
      <c r="F1138" s="61" t="e">
        <f>_xlfn.XLOOKUP(Tabla15[[#This Row],[CODIGO]],#REF!,#REF!,_xlfn.XLOOKUP(Tabla15[[#This Row],[CODIGO]],Tabla20[CODIGO],Tabla20[cargo],"BUSCAR"))</f>
        <v>#REF!</v>
      </c>
      <c r="G1138" s="110" t="e">
        <f>_xlfn.XLOOKUP(Tabla15[[#This Row],[cedula]],#REF!,#REF!,"X")</f>
        <v>#REF!</v>
      </c>
      <c r="H1138" s="61" t="str">
        <f>_xlfn.XLOOKUP(Tabla15[[#This Row],[ctapresup]],TBLTIPO[cta],TBLTIPO[Tipo Empleado])</f>
        <v>TEMPORALES</v>
      </c>
      <c r="I1138" s="92">
        <f>_xlfn.XLOOKUP(Tabla15[[#This Row],[cedula]],TCARRERA[CEDULA],TCARRERA[CATEGORIA DEL SERVIDOR],0)</f>
        <v>0</v>
      </c>
      <c r="J11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38" s="61" t="e">
        <f>IF(ISTEXT(Tabla15[[#This Row],[CARRERA]]),Tabla15[[#This Row],[CARRERA]],Tabla15[[#This Row],[STATUS_01]])</f>
        <v>#REF!</v>
      </c>
      <c r="L1138" s="78">
        <f>_xlfn.XLOOKUP(Tabla15[[#This Row],[CODIGO]],Tabla20[CODIGO],Tabla20[sbruto])</f>
        <v>140000</v>
      </c>
      <c r="M1138" s="81">
        <f>_xlfn.XLOOKUP(Tabla15[[#This Row],[CODIGO]],Tabla20[CODIGO],Tabla20[Otros Descuentos])</f>
        <v>25</v>
      </c>
      <c r="N1138" s="78">
        <f>_xlfn.XLOOKUP(Tabla15[[#This Row],[CODIGO]],Tabla20[CODIGO],Tabla20[sneto])</f>
        <v>110186.63</v>
      </c>
      <c r="O1138" s="78" t="str">
        <f>_xlfn.XLOOKUP(Tabla15[[#This Row],[CODIGO]],Tabla20[CODIGO],Tabla20[PERIODO])</f>
        <v>08-2023</v>
      </c>
      <c r="P1138" s="41">
        <f>Tabla15[[#This Row],[sbruto]]-SUM(Tabla15[[#This Row],[ISR]:[AFP]])-Tabla15[[#This Row],[SNETO]]</f>
        <v>29788.369999999995</v>
      </c>
      <c r="Q1138" s="41">
        <f>_xlfn.XLOOKUP(Tabla15[[#This Row],[CODIGO]],Tabla20[CODIGO],Tabla20[ADP])</f>
        <v>0</v>
      </c>
      <c r="R1138" s="61" t="str">
        <f>_xlfn.XLOOKUP(Tabla15[[#This Row],[cedula]],EMPXSEXO[NODOC],EMPXSEXO[GENERO])</f>
        <v>M</v>
      </c>
      <c r="S1138" s="61" t="e">
        <f>_xlfn.XLOOKUP(Tabla15[[#This Row],[nomdepto2]],Tabla21[LUGAR],Tabla21[CODLUGAR])</f>
        <v>#REF!</v>
      </c>
      <c r="T1138">
        <v>974</v>
      </c>
    </row>
    <row r="1139" spans="1:20" hidden="1">
      <c r="A1139" s="61" t="s">
        <v>2462</v>
      </c>
      <c r="B1139" s="61" t="s">
        <v>2974</v>
      </c>
      <c r="C1139" s="61" t="s">
        <v>2493</v>
      </c>
      <c r="D1139" s="61" t="str">
        <f>Tabla15[[#This Row],[cedula]]&amp;Tabla15[[#This Row],[prog]]&amp;LEFT(Tabla15[[#This Row],[TIPO]],3)</f>
        <v>0010021419601TEM</v>
      </c>
      <c r="E1139" s="61" t="e">
        <f>_xlfn.XLOOKUP(Tabla15[[#This Row],[CODIGO]],#REF!,#REF!,_xlfn.XLOOKUP(Tabla15[[#This Row],[CODIGO]],Tabla20[CODIGO],Tabla20[nombre],"BUSCAR"))</f>
        <v>#REF!</v>
      </c>
      <c r="F1139" s="61" t="e">
        <f>_xlfn.XLOOKUP(Tabla15[[#This Row],[CODIGO]],#REF!,#REF!,_xlfn.XLOOKUP(Tabla15[[#This Row],[CODIGO]],Tabla20[CODIGO],Tabla20[cargo],"BUSCAR"))</f>
        <v>#REF!</v>
      </c>
      <c r="G1139" s="110" t="e">
        <f>_xlfn.XLOOKUP(Tabla15[[#This Row],[cedula]],#REF!,#REF!,"X")</f>
        <v>#REF!</v>
      </c>
      <c r="H1139" s="61" t="str">
        <f>_xlfn.XLOOKUP(Tabla15[[#This Row],[ctapresup]],TBLTIPO[cta],TBLTIPO[Tipo Empleado])</f>
        <v>TEMPORALES</v>
      </c>
      <c r="I1139" s="92">
        <f>_xlfn.XLOOKUP(Tabla15[[#This Row],[cedula]],TCARRERA[CEDULA],TCARRERA[CATEGORIA DEL SERVIDOR],0)</f>
        <v>0</v>
      </c>
      <c r="J11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39" s="61" t="e">
        <f>IF(ISTEXT(Tabla15[[#This Row],[CARRERA]]),Tabla15[[#This Row],[CARRERA]],Tabla15[[#This Row],[STATUS_01]])</f>
        <v>#REF!</v>
      </c>
      <c r="L1139" s="78">
        <f>_xlfn.XLOOKUP(Tabla15[[#This Row],[CODIGO]],Tabla20[CODIGO],Tabla20[sbruto])</f>
        <v>75000</v>
      </c>
      <c r="M1139" s="78">
        <f>_xlfn.XLOOKUP(Tabla15[[#This Row],[CODIGO]],Tabla20[CODIGO],Tabla20[Otros Descuentos])</f>
        <v>25</v>
      </c>
      <c r="N1139" s="78">
        <f>_xlfn.XLOOKUP(Tabla15[[#This Row],[CODIGO]],Tabla20[CODIGO],Tabla20[sneto])</f>
        <v>64233.120000000003</v>
      </c>
      <c r="O1139" s="78" t="str">
        <f>_xlfn.XLOOKUP(Tabla15[[#This Row],[CODIGO]],Tabla20[CODIGO],Tabla20[PERIODO])</f>
        <v>08-2023</v>
      </c>
      <c r="P1139" s="41">
        <f>Tabla15[[#This Row],[sbruto]]-SUM(Tabla15[[#This Row],[ISR]:[AFP]])-Tabla15[[#This Row],[SNETO]]</f>
        <v>10741.879999999997</v>
      </c>
      <c r="Q1139" s="41">
        <f>_xlfn.XLOOKUP(Tabla15[[#This Row],[CODIGO]],Tabla20[CODIGO],Tabla20[ADP])</f>
        <v>0</v>
      </c>
      <c r="R1139" s="61" t="str">
        <f>_xlfn.XLOOKUP(Tabla15[[#This Row],[cedula]],EMPXSEXO[NODOC],EMPXSEXO[GENERO])</f>
        <v>M</v>
      </c>
      <c r="S1139" s="61" t="e">
        <f>_xlfn.XLOOKUP(Tabla15[[#This Row],[nomdepto2]],Tabla21[LUGAR],Tabla21[CODLUGAR])</f>
        <v>#REF!</v>
      </c>
      <c r="T1139">
        <v>1098</v>
      </c>
    </row>
    <row r="1140" spans="1:20" hidden="1">
      <c r="A1140" s="61" t="s">
        <v>2462</v>
      </c>
      <c r="B1140" s="61" t="s">
        <v>2855</v>
      </c>
      <c r="C1140" s="61" t="s">
        <v>2493</v>
      </c>
      <c r="D1140" s="61" t="str">
        <f>Tabla15[[#This Row],[cedula]]&amp;Tabla15[[#This Row],[prog]]&amp;LEFT(Tabla15[[#This Row],[TIPO]],3)</f>
        <v>0011010725701TEM</v>
      </c>
      <c r="E1140" s="61" t="e">
        <f>_xlfn.XLOOKUP(Tabla15[[#This Row],[CODIGO]],#REF!,#REF!,_xlfn.XLOOKUP(Tabla15[[#This Row],[CODIGO]],Tabla20[CODIGO],Tabla20[nombre],"BUSCAR"))</f>
        <v>#REF!</v>
      </c>
      <c r="F1140" s="61" t="e">
        <f>_xlfn.XLOOKUP(Tabla15[[#This Row],[CODIGO]],#REF!,#REF!,_xlfn.XLOOKUP(Tabla15[[#This Row],[CODIGO]],Tabla20[CODIGO],Tabla20[cargo],"BUSCAR"))</f>
        <v>#REF!</v>
      </c>
      <c r="G1140" s="110" t="e">
        <f>_xlfn.XLOOKUP(Tabla15[[#This Row],[cedula]],#REF!,#REF!,"X")</f>
        <v>#REF!</v>
      </c>
      <c r="H1140" s="61" t="str">
        <f>_xlfn.XLOOKUP(Tabla15[[#This Row],[ctapresup]],TBLTIPO[cta],TBLTIPO[Tipo Empleado])</f>
        <v>TEMPORALES</v>
      </c>
      <c r="I1140" s="92">
        <f>_xlfn.XLOOKUP(Tabla15[[#This Row],[cedula]],TCARRERA[CEDULA],TCARRERA[CATEGORIA DEL SERVIDOR],0)</f>
        <v>0</v>
      </c>
      <c r="J11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40" s="61" t="e">
        <f>IF(ISTEXT(Tabla15[[#This Row],[CARRERA]]),Tabla15[[#This Row],[CARRERA]],Tabla15[[#This Row],[STATUS_01]])</f>
        <v>#REF!</v>
      </c>
      <c r="L1140" s="78">
        <f>_xlfn.XLOOKUP(Tabla15[[#This Row],[CODIGO]],Tabla20[CODIGO],Tabla20[sbruto])</f>
        <v>70000</v>
      </c>
      <c r="M1140" s="81">
        <f>_xlfn.XLOOKUP(Tabla15[[#This Row],[CODIGO]],Tabla20[CODIGO],Tabla20[Otros Descuentos])</f>
        <v>25</v>
      </c>
      <c r="N1140" s="78">
        <f>_xlfn.XLOOKUP(Tabla15[[#This Row],[CODIGO]],Tabla20[CODIGO],Tabla20[sneto])</f>
        <v>60469.52</v>
      </c>
      <c r="O1140" s="78" t="str">
        <f>_xlfn.XLOOKUP(Tabla15[[#This Row],[CODIGO]],Tabla20[CODIGO],Tabla20[PERIODO])</f>
        <v>08-2023</v>
      </c>
      <c r="P1140" s="41">
        <f>Tabla15[[#This Row],[sbruto]]-SUM(Tabla15[[#This Row],[ISR]:[AFP]])-Tabla15[[#This Row],[SNETO]]</f>
        <v>9505.4800000000032</v>
      </c>
      <c r="Q1140" s="41">
        <f>_xlfn.XLOOKUP(Tabla15[[#This Row],[CODIGO]],Tabla20[CODIGO],Tabla20[ADP])</f>
        <v>0</v>
      </c>
      <c r="R1140" s="61" t="str">
        <f>_xlfn.XLOOKUP(Tabla15[[#This Row],[cedula]],EMPXSEXO[NODOC],EMPXSEXO[GENERO])</f>
        <v>M</v>
      </c>
      <c r="S1140" s="61" t="e">
        <f>_xlfn.XLOOKUP(Tabla15[[#This Row],[nomdepto2]],Tabla21[LUGAR],Tabla21[CODLUGAR])</f>
        <v>#REF!</v>
      </c>
      <c r="T1140">
        <v>965</v>
      </c>
    </row>
    <row r="1141" spans="1:20">
      <c r="A1141" s="61" t="s">
        <v>2463</v>
      </c>
      <c r="B1141" s="61" t="s">
        <v>1699</v>
      </c>
      <c r="C1141" s="61" t="s">
        <v>2493</v>
      </c>
      <c r="D1141" s="61" t="str">
        <f>Tabla15[[#This Row],[cedula]]&amp;Tabla15[[#This Row],[prog]]&amp;LEFT(Tabla15[[#This Row],[TIPO]],3)</f>
        <v>0010137995601FIJ</v>
      </c>
      <c r="E1141" s="61" t="e">
        <f>_xlfn.XLOOKUP(Tabla15[[#This Row],[CODIGO]],#REF!,#REF!,_xlfn.XLOOKUP(Tabla15[[#This Row],[CODIGO]],Tabla20[CODIGO],Tabla20[nombre],"BUSCAR"))</f>
        <v>#REF!</v>
      </c>
      <c r="F1141" s="61" t="e">
        <f>_xlfn.XLOOKUP(Tabla15[[#This Row],[CODIGO]],#REF!,#REF!,_xlfn.XLOOKUP(Tabla15[[#This Row],[CODIGO]],Tabla20[CODIGO],Tabla20[cargo],"BUSCAR"))</f>
        <v>#REF!</v>
      </c>
      <c r="G1141" s="110" t="e">
        <f>_xlfn.XLOOKUP(Tabla15[[#This Row],[cedula]],#REF!,#REF!,"X")</f>
        <v>#REF!</v>
      </c>
      <c r="H1141" s="61" t="str">
        <f>_xlfn.XLOOKUP(Tabla15[[#This Row],[ctapresup]],TBLTIPO[cta],TBLTIPO[Tipo Empleado])</f>
        <v>FIJO</v>
      </c>
      <c r="I1141" s="92">
        <f>_xlfn.XLOOKUP(Tabla15[[#This Row],[cedula]],TCARRERA[CEDULA],TCARRERA[CATEGORIA DEL SERVIDOR],0)</f>
        <v>0</v>
      </c>
      <c r="J114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41" s="61" t="e">
        <f>IF(ISTEXT(Tabla15[[#This Row],[CARRERA]]),Tabla15[[#This Row],[CARRERA]],Tabla15[[#This Row],[STATUS_01]])</f>
        <v>#REF!</v>
      </c>
      <c r="L1141" s="78">
        <f>_xlfn.XLOOKUP(Tabla15[[#This Row],[CODIGO]],Tabla20[CODIGO],Tabla20[sbruto])</f>
        <v>60000</v>
      </c>
      <c r="M1141" s="82">
        <f>_xlfn.XLOOKUP(Tabla15[[#This Row],[CODIGO]],Tabla20[CODIGO],Tabla20[Otros Descuentos])</f>
        <v>6676</v>
      </c>
      <c r="N1141" s="78">
        <f>_xlfn.XLOOKUP(Tabla15[[#This Row],[CODIGO]],Tabla20[CODIGO],Tabla20[sneto])</f>
        <v>46291.32</v>
      </c>
      <c r="O1141" s="78" t="str">
        <f>_xlfn.XLOOKUP(Tabla15[[#This Row],[CODIGO]],Tabla20[CODIGO],Tabla20[PERIODO])</f>
        <v>08-2023</v>
      </c>
      <c r="P1141" s="41">
        <f>Tabla15[[#This Row],[sbruto]]-SUM(Tabla15[[#This Row],[ISR]:[AFP]])-Tabla15[[#This Row],[SNETO]]</f>
        <v>7032.68</v>
      </c>
      <c r="Q1141" s="41">
        <f>_xlfn.XLOOKUP(Tabla15[[#This Row],[CODIGO]],Tabla20[CODIGO],Tabla20[ADP])</f>
        <v>0</v>
      </c>
      <c r="R1141" s="61" t="str">
        <f>_xlfn.XLOOKUP(Tabla15[[#This Row],[cedula]],EMPXSEXO[NODOC],EMPXSEXO[GENERO])</f>
        <v>M</v>
      </c>
      <c r="S1141" s="61" t="e">
        <f>_xlfn.XLOOKUP(Tabla15[[#This Row],[nomdepto2]],Tabla21[LUGAR],Tabla21[CODLUGAR])</f>
        <v>#REF!</v>
      </c>
      <c r="T1141">
        <v>26</v>
      </c>
    </row>
    <row r="1142" spans="1:20" hidden="1">
      <c r="A1142" s="61" t="s">
        <v>2462</v>
      </c>
      <c r="B1142" s="61" t="s">
        <v>2774</v>
      </c>
      <c r="C1142" s="61" t="s">
        <v>2493</v>
      </c>
      <c r="D1142" s="61" t="str">
        <f>Tabla15[[#This Row],[cedula]]&amp;Tabla15[[#This Row],[prog]]&amp;LEFT(Tabla15[[#This Row],[TIPO]],3)</f>
        <v>0011528144601TEM</v>
      </c>
      <c r="E1142" s="61" t="e">
        <f>_xlfn.XLOOKUP(Tabla15[[#This Row],[CODIGO]],#REF!,#REF!,_xlfn.XLOOKUP(Tabla15[[#This Row],[CODIGO]],Tabla20[CODIGO],Tabla20[nombre],"BUSCAR"))</f>
        <v>#REF!</v>
      </c>
      <c r="F1142" s="61" t="e">
        <f>_xlfn.XLOOKUP(Tabla15[[#This Row],[CODIGO]],#REF!,#REF!,_xlfn.XLOOKUP(Tabla15[[#This Row],[CODIGO]],Tabla20[CODIGO],Tabla20[cargo],"BUSCAR"))</f>
        <v>#REF!</v>
      </c>
      <c r="G1142" s="110" t="e">
        <f>_xlfn.XLOOKUP(Tabla15[[#This Row],[cedula]],#REF!,#REF!,"X")</f>
        <v>#REF!</v>
      </c>
      <c r="H1142" s="61" t="str">
        <f>_xlfn.XLOOKUP(Tabla15[[#This Row],[ctapresup]],TBLTIPO[cta],TBLTIPO[Tipo Empleado])</f>
        <v>TEMPORALES</v>
      </c>
      <c r="I1142" s="92">
        <f>_xlfn.XLOOKUP(Tabla15[[#This Row],[cedula]],TCARRERA[CEDULA],TCARRERA[CATEGORIA DEL SERVIDOR],0)</f>
        <v>0</v>
      </c>
      <c r="J114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42" s="61" t="e">
        <f>IF(ISTEXT(Tabla15[[#This Row],[CARRERA]]),Tabla15[[#This Row],[CARRERA]],Tabla15[[#This Row],[STATUS_01]])</f>
        <v>#REF!</v>
      </c>
      <c r="L1142" s="78">
        <f>_xlfn.XLOOKUP(Tabla15[[#This Row],[CODIGO]],Tabla20[CODIGO],Tabla20[sbruto])</f>
        <v>50000</v>
      </c>
      <c r="M1142" s="82">
        <f>_xlfn.XLOOKUP(Tabla15[[#This Row],[CODIGO]],Tabla20[CODIGO],Tabla20[Otros Descuentos])</f>
        <v>25</v>
      </c>
      <c r="N1142" s="78">
        <f>_xlfn.XLOOKUP(Tabla15[[#This Row],[CODIGO]],Tabla20[CODIGO],Tabla20[sneto])</f>
        <v>45166</v>
      </c>
      <c r="O1142" s="78" t="str">
        <f>_xlfn.XLOOKUP(Tabla15[[#This Row],[CODIGO]],Tabla20[CODIGO],Tabla20[PERIODO])</f>
        <v>08-2023</v>
      </c>
      <c r="P1142" s="41">
        <f>Tabla15[[#This Row],[sbruto]]-SUM(Tabla15[[#This Row],[ISR]:[AFP]])-Tabla15[[#This Row],[SNETO]]</f>
        <v>4809</v>
      </c>
      <c r="Q1142" s="41">
        <f>_xlfn.XLOOKUP(Tabla15[[#This Row],[CODIGO]],Tabla20[CODIGO],Tabla20[ADP])</f>
        <v>0</v>
      </c>
      <c r="R1142" s="61" t="str">
        <f>_xlfn.XLOOKUP(Tabla15[[#This Row],[cedula]],EMPXSEXO[NODOC],EMPXSEXO[GENERO])</f>
        <v>F</v>
      </c>
      <c r="S1142" s="61" t="e">
        <f>_xlfn.XLOOKUP(Tabla15[[#This Row],[nomdepto2]],Tabla21[LUGAR],Tabla21[CODLUGAR])</f>
        <v>#REF!</v>
      </c>
      <c r="T1142">
        <v>881</v>
      </c>
    </row>
    <row r="1143" spans="1:20">
      <c r="A1143" s="61" t="s">
        <v>2463</v>
      </c>
      <c r="B1143" s="61" t="s">
        <v>1083</v>
      </c>
      <c r="C1143" s="61" t="s">
        <v>2493</v>
      </c>
      <c r="D1143" s="61" t="str">
        <f>Tabla15[[#This Row],[cedula]]&amp;Tabla15[[#This Row],[prog]]&amp;LEFT(Tabla15[[#This Row],[TIPO]],3)</f>
        <v>0010258714401FIJ</v>
      </c>
      <c r="E1143" s="61" t="e">
        <f>_xlfn.XLOOKUP(Tabla15[[#This Row],[CODIGO]],#REF!,#REF!,_xlfn.XLOOKUP(Tabla15[[#This Row],[CODIGO]],Tabla20[CODIGO],Tabla20[nombre],"BUSCAR"))</f>
        <v>#REF!</v>
      </c>
      <c r="F1143" s="61" t="e">
        <f>_xlfn.XLOOKUP(Tabla15[[#This Row],[CODIGO]],#REF!,#REF!,_xlfn.XLOOKUP(Tabla15[[#This Row],[CODIGO]],Tabla20[CODIGO],Tabla20[cargo],"BUSCAR"))</f>
        <v>#REF!</v>
      </c>
      <c r="G1143" s="110" t="e">
        <f>_xlfn.XLOOKUP(Tabla15[[#This Row],[cedula]],#REF!,#REF!,"X")</f>
        <v>#REF!</v>
      </c>
      <c r="H1143" s="61" t="str">
        <f>_xlfn.XLOOKUP(Tabla15[[#This Row],[ctapresup]],TBLTIPO[cta],TBLTIPO[Tipo Empleado])</f>
        <v>FIJO</v>
      </c>
      <c r="I1143" s="92" t="str">
        <f>_xlfn.XLOOKUP(Tabla15[[#This Row],[cedula]],TCARRERA[CEDULA],TCARRERA[CATEGORIA DEL SERVIDOR],0)</f>
        <v>CARRERA ADMINISTRATIVA</v>
      </c>
      <c r="J1143" s="93" t="e">
        <f>_xlfn.XLOOKUP(Tabla15[[#This Row],[nombre]],TNOMBRADOS[EMPLEADO],TNOMBRADOS[STATUS],_xlfn.XLOOKUP(Tabla15[[#This Row],[cargo]],Tabla612[CARGO],Tabla612[CATEGORIA DEL SERVIDOR],Tabla15[[#This Row],[TIPO]]))</f>
        <v>#REF!</v>
      </c>
      <c r="K1143" s="61" t="str">
        <f>IF(ISTEXT(Tabla15[[#This Row],[CARRERA]]),Tabla15[[#This Row],[CARRERA]],Tabla15[[#This Row],[STATUS_01]])</f>
        <v>CARRERA ADMINISTRATIVA</v>
      </c>
      <c r="L1143" s="78">
        <f>_xlfn.XLOOKUP(Tabla15[[#This Row],[CODIGO]],Tabla20[CODIGO],Tabla20[sbruto])</f>
        <v>35000</v>
      </c>
      <c r="M1143" s="81">
        <f>_xlfn.XLOOKUP(Tabla15[[#This Row],[CODIGO]],Tabla20[CODIGO],Tabla20[Otros Descuentos])</f>
        <v>1421</v>
      </c>
      <c r="N1143" s="78">
        <f>_xlfn.XLOOKUP(Tabla15[[#This Row],[CODIGO]],Tabla20[CODIGO],Tabla20[sneto])</f>
        <v>31510.5</v>
      </c>
      <c r="O1143" s="78" t="str">
        <f>_xlfn.XLOOKUP(Tabla15[[#This Row],[CODIGO]],Tabla20[CODIGO],Tabla20[PERIODO])</f>
        <v>08-2023</v>
      </c>
      <c r="P1143" s="41">
        <f>Tabla15[[#This Row],[sbruto]]-SUM(Tabla15[[#This Row],[ISR]:[AFP]])-Tabla15[[#This Row],[SNETO]]</f>
        <v>2068.5</v>
      </c>
      <c r="Q1143" s="41">
        <f>_xlfn.XLOOKUP(Tabla15[[#This Row],[CODIGO]],Tabla20[CODIGO],Tabla20[ADP])</f>
        <v>0</v>
      </c>
      <c r="R1143" s="61" t="str">
        <f>_xlfn.XLOOKUP(Tabla15[[#This Row],[cedula]],EMPXSEXO[NODOC],EMPXSEXO[GENERO])</f>
        <v>F</v>
      </c>
      <c r="S1143" s="61" t="e">
        <f>_xlfn.XLOOKUP(Tabla15[[#This Row],[nomdepto2]],Tabla21[LUGAR],Tabla21[CODLUGAR])</f>
        <v>#REF!</v>
      </c>
      <c r="T1143">
        <v>62</v>
      </c>
    </row>
    <row r="1144" spans="1:20">
      <c r="A1144" s="61" t="s">
        <v>2463</v>
      </c>
      <c r="B1144" s="61" t="s">
        <v>1816</v>
      </c>
      <c r="C1144" s="61" t="s">
        <v>2493</v>
      </c>
      <c r="D1144" s="61" t="str">
        <f>Tabla15[[#This Row],[cedula]]&amp;Tabla15[[#This Row],[prog]]&amp;LEFT(Tabla15[[#This Row],[TIPO]],3)</f>
        <v>0010575975701FIJ</v>
      </c>
      <c r="E1144" s="61" t="e">
        <f>_xlfn.XLOOKUP(Tabla15[[#This Row],[CODIGO]],#REF!,#REF!,_xlfn.XLOOKUP(Tabla15[[#This Row],[CODIGO]],Tabla20[CODIGO],Tabla20[nombre],"BUSCAR"))</f>
        <v>#REF!</v>
      </c>
      <c r="F1144" s="61" t="e">
        <f>_xlfn.XLOOKUP(Tabla15[[#This Row],[CODIGO]],#REF!,#REF!,_xlfn.XLOOKUP(Tabla15[[#This Row],[CODIGO]],Tabla20[CODIGO],Tabla20[cargo],"BUSCAR"))</f>
        <v>#REF!</v>
      </c>
      <c r="G1144" s="110" t="e">
        <f>_xlfn.XLOOKUP(Tabla15[[#This Row],[cedula]],#REF!,#REF!,"X")</f>
        <v>#REF!</v>
      </c>
      <c r="H1144" s="61" t="str">
        <f>_xlfn.XLOOKUP(Tabla15[[#This Row],[ctapresup]],TBLTIPO[cta],TBLTIPO[Tipo Empleado])</f>
        <v>FIJO</v>
      </c>
      <c r="I1144" s="92">
        <f>_xlfn.XLOOKUP(Tabla15[[#This Row],[cedula]],TCARRERA[CEDULA],TCARRERA[CATEGORIA DEL SERVIDOR],0)</f>
        <v>0</v>
      </c>
      <c r="J11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44" s="61" t="e">
        <f>IF(ISTEXT(Tabla15[[#This Row],[CARRERA]]),Tabla15[[#This Row],[CARRERA]],Tabla15[[#This Row],[STATUS_01]])</f>
        <v>#REF!</v>
      </c>
      <c r="L1144" s="78">
        <f>_xlfn.XLOOKUP(Tabla15[[#This Row],[CODIGO]],Tabla20[CODIGO],Tabla20[sbruto])</f>
        <v>35000</v>
      </c>
      <c r="M1144" s="81">
        <f>_xlfn.XLOOKUP(Tabla15[[#This Row],[CODIGO]],Tabla20[CODIGO],Tabla20[Otros Descuentos])</f>
        <v>1471</v>
      </c>
      <c r="N1144" s="78">
        <f>_xlfn.XLOOKUP(Tabla15[[#This Row],[CODIGO]],Tabla20[CODIGO],Tabla20[sneto])</f>
        <v>31460.5</v>
      </c>
      <c r="O1144" s="78" t="str">
        <f>_xlfn.XLOOKUP(Tabla15[[#This Row],[CODIGO]],Tabla20[CODIGO],Tabla20[PERIODO])</f>
        <v>08-2023</v>
      </c>
      <c r="P1144" s="41">
        <f>Tabla15[[#This Row],[sbruto]]-SUM(Tabla15[[#This Row],[ISR]:[AFP]])-Tabla15[[#This Row],[SNETO]]</f>
        <v>2068.5</v>
      </c>
      <c r="Q1144" s="41">
        <f>_xlfn.XLOOKUP(Tabla15[[#This Row],[CODIGO]],Tabla20[CODIGO],Tabla20[ADP])</f>
        <v>0</v>
      </c>
      <c r="R1144" s="61" t="str">
        <f>_xlfn.XLOOKUP(Tabla15[[#This Row],[cedula]],EMPXSEXO[NODOC],EMPXSEXO[GENERO])</f>
        <v>M</v>
      </c>
      <c r="S1144" s="61" t="e">
        <f>_xlfn.XLOOKUP(Tabla15[[#This Row],[nomdepto2]],Tabla21[LUGAR],Tabla21[CODLUGAR])</f>
        <v>#REF!</v>
      </c>
      <c r="T1144">
        <v>203</v>
      </c>
    </row>
    <row r="1145" spans="1:20">
      <c r="A1145" s="61" t="s">
        <v>2463</v>
      </c>
      <c r="B1145" s="61" t="s">
        <v>1756</v>
      </c>
      <c r="C1145" s="61" t="s">
        <v>2493</v>
      </c>
      <c r="D1145" s="61" t="str">
        <f>Tabla15[[#This Row],[cedula]]&amp;Tabla15[[#This Row],[prog]]&amp;LEFT(Tabla15[[#This Row],[TIPO]],3)</f>
        <v>0010950408401FIJ</v>
      </c>
      <c r="E1145" s="61" t="e">
        <f>_xlfn.XLOOKUP(Tabla15[[#This Row],[CODIGO]],#REF!,#REF!,_xlfn.XLOOKUP(Tabla15[[#This Row],[CODIGO]],Tabla20[CODIGO],Tabla20[nombre],"BUSCAR"))</f>
        <v>#REF!</v>
      </c>
      <c r="F1145" s="61" t="e">
        <f>_xlfn.XLOOKUP(Tabla15[[#This Row],[CODIGO]],#REF!,#REF!,_xlfn.XLOOKUP(Tabla15[[#This Row],[CODIGO]],Tabla20[CODIGO],Tabla20[cargo],"BUSCAR"))</f>
        <v>#REF!</v>
      </c>
      <c r="G1145" s="110" t="e">
        <f>_xlfn.XLOOKUP(Tabla15[[#This Row],[cedula]],#REF!,#REF!,"X")</f>
        <v>#REF!</v>
      </c>
      <c r="H1145" s="61" t="str">
        <f>_xlfn.XLOOKUP(Tabla15[[#This Row],[ctapresup]],TBLTIPO[cta],TBLTIPO[Tipo Empleado])</f>
        <v>FIJO</v>
      </c>
      <c r="I1145" s="92">
        <f>_xlfn.XLOOKUP(Tabla15[[#This Row],[cedula]],TCARRERA[CEDULA],TCARRERA[CATEGORIA DEL SERVIDOR],0)</f>
        <v>0</v>
      </c>
      <c r="J11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45" s="61" t="e">
        <f>IF(ISTEXT(Tabla15[[#This Row],[CARRERA]]),Tabla15[[#This Row],[CARRERA]],Tabla15[[#This Row],[STATUS_01]])</f>
        <v>#REF!</v>
      </c>
      <c r="L1145" s="78">
        <f>_xlfn.XLOOKUP(Tabla15[[#This Row],[CODIGO]],Tabla20[CODIGO],Tabla20[sbruto])</f>
        <v>26250</v>
      </c>
      <c r="M1145" s="81">
        <f>_xlfn.XLOOKUP(Tabla15[[#This Row],[CODIGO]],Tabla20[CODIGO],Tabla20[Otros Descuentos])</f>
        <v>25</v>
      </c>
      <c r="N1145" s="78">
        <f>_xlfn.XLOOKUP(Tabla15[[#This Row],[CODIGO]],Tabla20[CODIGO],Tabla20[sneto])</f>
        <v>24673.62</v>
      </c>
      <c r="O1145" s="78" t="str">
        <f>_xlfn.XLOOKUP(Tabla15[[#This Row],[CODIGO]],Tabla20[CODIGO],Tabla20[PERIODO])</f>
        <v>08-2023</v>
      </c>
      <c r="P1145" s="41">
        <f>Tabla15[[#This Row],[sbruto]]-SUM(Tabla15[[#This Row],[ISR]:[AFP]])-Tabla15[[#This Row],[SNETO]]</f>
        <v>1551.380000000001</v>
      </c>
      <c r="Q1145" s="41">
        <f>_xlfn.XLOOKUP(Tabla15[[#This Row],[CODIGO]],Tabla20[CODIGO],Tabla20[ADP])</f>
        <v>0</v>
      </c>
      <c r="R1145" s="61" t="str">
        <f>_xlfn.XLOOKUP(Tabla15[[#This Row],[cedula]],EMPXSEXO[NODOC],EMPXSEXO[GENERO])</f>
        <v>M</v>
      </c>
      <c r="S1145" s="61" t="e">
        <f>_xlfn.XLOOKUP(Tabla15[[#This Row],[nomdepto2]],Tabla21[LUGAR],Tabla21[CODLUGAR])</f>
        <v>#REF!</v>
      </c>
      <c r="T1145">
        <v>100</v>
      </c>
    </row>
    <row r="1146" spans="1:20" hidden="1">
      <c r="A1146" s="61" t="s">
        <v>3002</v>
      </c>
      <c r="B1146" s="61" t="s">
        <v>1083</v>
      </c>
      <c r="C1146" s="61" t="s">
        <v>2493</v>
      </c>
      <c r="D1146" s="61" t="str">
        <f>Tabla15[[#This Row],[cedula]]&amp;Tabla15[[#This Row],[prog]]&amp;LEFT(Tabla15[[#This Row],[TIPO]],3)</f>
        <v>0010258714401SUP</v>
      </c>
      <c r="E1146" s="61" t="e">
        <f>_xlfn.XLOOKUP(Tabla15[[#This Row],[CODIGO]],#REF!,#REF!,_xlfn.XLOOKUP(Tabla15[[#This Row],[CODIGO]],Tabla20[CODIGO],Tabla20[nombre],"BUSCAR"))</f>
        <v>#REF!</v>
      </c>
      <c r="F1146" s="61" t="e">
        <f>_xlfn.XLOOKUP(Tabla15[[#This Row],[CODIGO]],#REF!,#REF!,_xlfn.XLOOKUP(Tabla15[[#This Row],[CODIGO]],Tabla20[CODIGO],Tabla20[cargo],"BUSCAR"))</f>
        <v>#REF!</v>
      </c>
      <c r="G1146" s="110" t="e">
        <f>_xlfn.XLOOKUP(Tabla15[[#This Row],[cedula]],#REF!,#REF!,"X")</f>
        <v>#REF!</v>
      </c>
      <c r="H1146" s="61" t="str">
        <f>_xlfn.XLOOKUP(Tabla15[[#This Row],[ctapresup]],TBLTIPO[cta],TBLTIPO[Tipo Empleado])</f>
        <v>SUPLENCIA</v>
      </c>
      <c r="I1146" s="92" t="str">
        <f>_xlfn.XLOOKUP(Tabla15[[#This Row],[cedula]],TCARRERA[CEDULA],TCARRERA[CATEGORIA DEL SERVIDOR],0)</f>
        <v>CARRERA ADMINISTRATIVA</v>
      </c>
      <c r="J11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46" s="61" t="str">
        <f>IF(ISTEXT(Tabla15[[#This Row],[CARRERA]]),Tabla15[[#This Row],[CARRERA]],Tabla15[[#This Row],[STATUS_01]])</f>
        <v>CARRERA ADMINISTRATIVA</v>
      </c>
      <c r="L1146" s="78">
        <f>_xlfn.XLOOKUP(Tabla15[[#This Row],[CODIGO]],Tabla20[CODIGO],Tabla20[sbruto])</f>
        <v>13000</v>
      </c>
      <c r="M1146" s="81">
        <f>_xlfn.XLOOKUP(Tabla15[[#This Row],[CODIGO]],Tabla20[CODIGO],Tabla20[Otros Descuentos])</f>
        <v>0</v>
      </c>
      <c r="N1146" s="78">
        <f>_xlfn.XLOOKUP(Tabla15[[#This Row],[CODIGO]],Tabla20[CODIGO],Tabla20[sneto])</f>
        <v>10659.97</v>
      </c>
      <c r="O1146" s="78" t="str">
        <f>_xlfn.XLOOKUP(Tabla15[[#This Row],[CODIGO]],Tabla20[CODIGO],Tabla20[PERIODO])</f>
        <v>08-2023</v>
      </c>
      <c r="P1146" s="41">
        <f>Tabla15[[#This Row],[sbruto]]-SUM(Tabla15[[#This Row],[ISR]:[AFP]])-Tabla15[[#This Row],[SNETO]]</f>
        <v>2340.0300000000007</v>
      </c>
      <c r="Q1146" s="41">
        <f>_xlfn.XLOOKUP(Tabla15[[#This Row],[CODIGO]],Tabla20[CODIGO],Tabla20[ADP])</f>
        <v>0</v>
      </c>
      <c r="R1146" s="61" t="str">
        <f>_xlfn.XLOOKUP(Tabla15[[#This Row],[cedula]],EMPXSEXO[NODOC],EMPXSEXO[GENERO])</f>
        <v>F</v>
      </c>
      <c r="S1146" s="61" t="e">
        <f>_xlfn.XLOOKUP(Tabla15[[#This Row],[nomdepto2]],Tabla21[LUGAR],Tabla21[CODLUGAR])</f>
        <v>#REF!</v>
      </c>
      <c r="T1146">
        <v>829</v>
      </c>
    </row>
    <row r="1147" spans="1:20">
      <c r="A1147" s="61" t="s">
        <v>2463</v>
      </c>
      <c r="B1147" s="61" t="s">
        <v>1120</v>
      </c>
      <c r="C1147" s="61" t="s">
        <v>2493</v>
      </c>
      <c r="D1147" s="61" t="str">
        <f>Tabla15[[#This Row],[cedula]]&amp;Tabla15[[#This Row],[prog]]&amp;LEFT(Tabla15[[#This Row],[TIPO]],3)</f>
        <v>0020023910101FIJ</v>
      </c>
      <c r="E1147" s="61" t="e">
        <f>_xlfn.XLOOKUP(Tabla15[[#This Row],[CODIGO]],#REF!,#REF!,_xlfn.XLOOKUP(Tabla15[[#This Row],[CODIGO]],Tabla20[CODIGO],Tabla20[nombre],"BUSCAR"))</f>
        <v>#REF!</v>
      </c>
      <c r="F1147" s="61" t="e">
        <f>_xlfn.XLOOKUP(Tabla15[[#This Row],[CODIGO]],#REF!,#REF!,_xlfn.XLOOKUP(Tabla15[[#This Row],[CODIGO]],Tabla20[CODIGO],Tabla20[cargo],"BUSCAR"))</f>
        <v>#REF!</v>
      </c>
      <c r="G1147" s="110" t="e">
        <f>_xlfn.XLOOKUP(Tabla15[[#This Row],[cedula]],#REF!,#REF!,"X")</f>
        <v>#REF!</v>
      </c>
      <c r="H1147" s="61" t="str">
        <f>_xlfn.XLOOKUP(Tabla15[[#This Row],[ctapresup]],TBLTIPO[cta],TBLTIPO[Tipo Empleado])</f>
        <v>FIJO</v>
      </c>
      <c r="I1147" s="92" t="str">
        <f>_xlfn.XLOOKUP(Tabla15[[#This Row],[cedula]],TCARRERA[CEDULA],TCARRERA[CATEGORIA DEL SERVIDOR],0)</f>
        <v>CARRERA ADMINISTRATIVA</v>
      </c>
      <c r="J11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47" s="61" t="str">
        <f>IF(ISTEXT(Tabla15[[#This Row],[CARRERA]]),Tabla15[[#This Row],[CARRERA]],Tabla15[[#This Row],[STATUS_01]])</f>
        <v>CARRERA ADMINISTRATIVA</v>
      </c>
      <c r="L1147" s="78">
        <f>_xlfn.XLOOKUP(Tabla15[[#This Row],[CODIGO]],Tabla20[CODIGO],Tabla20[sbruto])</f>
        <v>11258.5</v>
      </c>
      <c r="M1147" s="82">
        <f>_xlfn.XLOOKUP(Tabla15[[#This Row],[CODIGO]],Tabla20[CODIGO],Tabla20[Otros Descuentos])</f>
        <v>375</v>
      </c>
      <c r="N1147" s="78">
        <f>_xlfn.XLOOKUP(Tabla15[[#This Row],[CODIGO]],Tabla20[CODIGO],Tabla20[sneto])</f>
        <v>10218.120000000001</v>
      </c>
      <c r="O1147" s="78" t="str">
        <f>_xlfn.XLOOKUP(Tabla15[[#This Row],[CODIGO]],Tabla20[CODIGO],Tabla20[PERIODO])</f>
        <v>08-2023</v>
      </c>
      <c r="P1147" s="41">
        <f>Tabla15[[#This Row],[sbruto]]-SUM(Tabla15[[#This Row],[ISR]:[AFP]])-Tabla15[[#This Row],[SNETO]]</f>
        <v>665.3799999999992</v>
      </c>
      <c r="Q1147" s="41">
        <f>_xlfn.XLOOKUP(Tabla15[[#This Row],[CODIGO]],Tabla20[CODIGO],Tabla20[ADP])</f>
        <v>0</v>
      </c>
      <c r="R1147" s="61" t="str">
        <f>_xlfn.XLOOKUP(Tabla15[[#This Row],[cedula]],EMPXSEXO[NODOC],EMPXSEXO[GENERO])</f>
        <v>F</v>
      </c>
      <c r="S1147" s="61" t="e">
        <f>_xlfn.XLOOKUP(Tabla15[[#This Row],[nomdepto2]],Tabla21[LUGAR],Tabla21[CODLUGAR])</f>
        <v>#REF!</v>
      </c>
      <c r="T1147">
        <v>275</v>
      </c>
    </row>
    <row r="1148" spans="1:20" hidden="1">
      <c r="A1148" s="61" t="s">
        <v>2465</v>
      </c>
      <c r="B1148" s="61" t="s">
        <v>2335</v>
      </c>
      <c r="C1148" s="61" t="s">
        <v>2493</v>
      </c>
      <c r="D1148" s="61" t="str">
        <f>Tabla15[[#This Row],[cedula]]&amp;Tabla15[[#This Row],[prog]]&amp;LEFT(Tabla15[[#This Row],[TIPO]],3)</f>
        <v>0010354981201TRA</v>
      </c>
      <c r="E1148" s="61" t="e">
        <f>_xlfn.XLOOKUP(Tabla15[[#This Row],[CODIGO]],#REF!,#REF!,_xlfn.XLOOKUP(Tabla15[[#This Row],[CODIGO]],Tabla20[CODIGO],Tabla20[nombre],"BUSCAR"))</f>
        <v>#REF!</v>
      </c>
      <c r="F1148" s="61" t="e">
        <f>_xlfn.XLOOKUP(Tabla15[[#This Row],[CODIGO]],#REF!,#REF!,_xlfn.XLOOKUP(Tabla15[[#This Row],[CODIGO]],Tabla20[CODIGO],Tabla20[cargo],"BUSCAR"))</f>
        <v>#REF!</v>
      </c>
      <c r="G1148" s="110" t="e">
        <f>_xlfn.XLOOKUP(Tabla15[[#This Row],[cedula]],#REF!,#REF!,"X")</f>
        <v>#REF!</v>
      </c>
      <c r="H1148" s="61" t="str">
        <f>_xlfn.XLOOKUP(Tabla15[[#This Row],[ctapresup]],TBLTIPO[cta],TBLTIPO[Tipo Empleado])</f>
        <v>TRAMITE DE PENSION</v>
      </c>
      <c r="I1148" s="92">
        <f>_xlfn.XLOOKUP(Tabla15[[#This Row],[cedula]],TCARRERA[CEDULA],TCARRERA[CATEGORIA DEL SERVIDOR],0)</f>
        <v>0</v>
      </c>
      <c r="J11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48" s="61" t="e">
        <f>IF(ISTEXT(Tabla15[[#This Row],[CARRERA]]),Tabla15[[#This Row],[CARRERA]],Tabla15[[#This Row],[STATUS_01]])</f>
        <v>#REF!</v>
      </c>
      <c r="L1148" s="78">
        <f>_xlfn.XLOOKUP(Tabla15[[#This Row],[CODIGO]],Tabla20[CODIGO],Tabla20[sbruto])</f>
        <v>10000</v>
      </c>
      <c r="M1148" s="82">
        <f>_xlfn.XLOOKUP(Tabla15[[#This Row],[CODIGO]],Tabla20[CODIGO],Tabla20[Otros Descuentos])</f>
        <v>1652.45</v>
      </c>
      <c r="N1148" s="78">
        <f>_xlfn.XLOOKUP(Tabla15[[#This Row],[CODIGO]],Tabla20[CODIGO],Tabla20[sneto])</f>
        <v>7756.55</v>
      </c>
      <c r="O1148" s="78" t="str">
        <f>_xlfn.XLOOKUP(Tabla15[[#This Row],[CODIGO]],Tabla20[CODIGO],Tabla20[PERIODO])</f>
        <v>08-2023</v>
      </c>
      <c r="P1148" s="41">
        <f>Tabla15[[#This Row],[sbruto]]-SUM(Tabla15[[#This Row],[ISR]:[AFP]])-Tabla15[[#This Row],[SNETO]]</f>
        <v>591</v>
      </c>
      <c r="Q1148" s="41">
        <f>_xlfn.XLOOKUP(Tabla15[[#This Row],[CODIGO]],Tabla20[CODIGO],Tabla20[ADP])</f>
        <v>0</v>
      </c>
      <c r="R1148" s="61" t="str">
        <f>_xlfn.XLOOKUP(Tabla15[[#This Row],[cedula]],EMPXSEXO[NODOC],EMPXSEXO[GENERO])</f>
        <v>F</v>
      </c>
      <c r="S1148" s="61" t="e">
        <f>_xlfn.XLOOKUP(Tabla15[[#This Row],[nomdepto2]],Tabla21[LUGAR],Tabla21[CODLUGAR])</f>
        <v>#REF!</v>
      </c>
      <c r="T1148">
        <v>1144</v>
      </c>
    </row>
    <row r="1149" spans="1:20" hidden="1">
      <c r="A1149" s="61" t="s">
        <v>2462</v>
      </c>
      <c r="B1149" s="61" t="s">
        <v>3678</v>
      </c>
      <c r="C1149" s="61" t="s">
        <v>2493</v>
      </c>
      <c r="D1149" s="61" t="str">
        <f>Tabla15[[#This Row],[cedula]]&amp;Tabla15[[#This Row],[prog]]&amp;LEFT(Tabla15[[#This Row],[TIPO]],3)</f>
        <v>0310263726501TEM</v>
      </c>
      <c r="E1149" s="61" t="e">
        <f>_xlfn.XLOOKUP(Tabla15[[#This Row],[CODIGO]],#REF!,#REF!,_xlfn.XLOOKUP(Tabla15[[#This Row],[CODIGO]],Tabla20[CODIGO],Tabla20[nombre],"BUSCAR"))</f>
        <v>#REF!</v>
      </c>
      <c r="F1149" s="61" t="e">
        <f>_xlfn.XLOOKUP(Tabla15[[#This Row],[CODIGO]],#REF!,#REF!,_xlfn.XLOOKUP(Tabla15[[#This Row],[CODIGO]],Tabla20[CODIGO],Tabla20[cargo],"BUSCAR"))</f>
        <v>#REF!</v>
      </c>
      <c r="G1149" s="110" t="e">
        <f>_xlfn.XLOOKUP(Tabla15[[#This Row],[cedula]],#REF!,#REF!,"X")</f>
        <v>#REF!</v>
      </c>
      <c r="H1149" s="61" t="str">
        <f>_xlfn.XLOOKUP(Tabla15[[#This Row],[ctapresup]],TBLTIPO[cta],TBLTIPO[Tipo Empleado])</f>
        <v>TEMPORALES</v>
      </c>
      <c r="I1149" s="92">
        <f>_xlfn.XLOOKUP(Tabla15[[#This Row],[cedula]],TCARRERA[CEDULA],TCARRERA[CATEGORIA DEL SERVIDOR],0)</f>
        <v>0</v>
      </c>
      <c r="J11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49" s="61" t="e">
        <f>IF(ISTEXT(Tabla15[[#This Row],[CARRERA]]),Tabla15[[#This Row],[CARRERA]],Tabla15[[#This Row],[STATUS_01]])</f>
        <v>#REF!</v>
      </c>
      <c r="L1149" s="78">
        <f>_xlfn.XLOOKUP(Tabla15[[#This Row],[CODIGO]],Tabla20[CODIGO],Tabla20[sbruto])</f>
        <v>115000</v>
      </c>
      <c r="M1149" s="78">
        <f>_xlfn.XLOOKUP(Tabla15[[#This Row],[CODIGO]],Tabla20[CODIGO],Tabla20[Otros Descuentos])</f>
        <v>25</v>
      </c>
      <c r="N1149" s="78">
        <f>_xlfn.XLOOKUP(Tabla15[[#This Row],[CODIGO]],Tabla20[CODIGO],Tabla20[sneto])</f>
        <v>92544.76</v>
      </c>
      <c r="O1149" s="78" t="str">
        <f>_xlfn.XLOOKUP(Tabla15[[#This Row],[CODIGO]],Tabla20[CODIGO],Tabla20[PERIODO])</f>
        <v>08-2023</v>
      </c>
      <c r="P1149" s="41">
        <f>Tabla15[[#This Row],[sbruto]]-SUM(Tabla15[[#This Row],[ISR]:[AFP]])-Tabla15[[#This Row],[SNETO]]</f>
        <v>22430.240000000005</v>
      </c>
      <c r="Q1149" s="41">
        <f>_xlfn.XLOOKUP(Tabla15[[#This Row],[CODIGO]],Tabla20[CODIGO],Tabla20[ADP])</f>
        <v>0</v>
      </c>
      <c r="R1149" s="61" t="str">
        <f>_xlfn.XLOOKUP(Tabla15[[#This Row],[cedula]],EMPXSEXO[NODOC],EMPXSEXO[GENERO])</f>
        <v>M</v>
      </c>
      <c r="S1149" s="61" t="e">
        <f>_xlfn.XLOOKUP(Tabla15[[#This Row],[nomdepto2]],Tabla21[LUGAR],Tabla21[CODLUGAR])</f>
        <v>#REF!</v>
      </c>
      <c r="T1149">
        <v>972</v>
      </c>
    </row>
    <row r="1150" spans="1:20">
      <c r="A1150" s="61" t="s">
        <v>2463</v>
      </c>
      <c r="B1150" s="61" t="s">
        <v>1825</v>
      </c>
      <c r="C1150" s="61" t="s">
        <v>2493</v>
      </c>
      <c r="D1150" s="61" t="str">
        <f>Tabla15[[#This Row],[cedula]]&amp;Tabla15[[#This Row],[prog]]&amp;LEFT(Tabla15[[#This Row],[TIPO]],3)</f>
        <v>0011066030501FIJ</v>
      </c>
      <c r="E1150" s="61" t="e">
        <f>_xlfn.XLOOKUP(Tabla15[[#This Row],[CODIGO]],#REF!,#REF!,_xlfn.XLOOKUP(Tabla15[[#This Row],[CODIGO]],Tabla20[CODIGO],Tabla20[nombre],"BUSCAR"))</f>
        <v>#REF!</v>
      </c>
      <c r="F1150" s="61" t="e">
        <f>_xlfn.XLOOKUP(Tabla15[[#This Row],[CODIGO]],#REF!,#REF!,_xlfn.XLOOKUP(Tabla15[[#This Row],[CODIGO]],Tabla20[CODIGO],Tabla20[cargo],"BUSCAR"))</f>
        <v>#REF!</v>
      </c>
      <c r="G1150" s="110" t="e">
        <f>_xlfn.XLOOKUP(Tabla15[[#This Row],[cedula]],#REF!,#REF!,"X")</f>
        <v>#REF!</v>
      </c>
      <c r="H1150" s="61" t="str">
        <f>_xlfn.XLOOKUP(Tabla15[[#This Row],[ctapresup]],TBLTIPO[cta],TBLTIPO[Tipo Empleado])</f>
        <v>FIJO</v>
      </c>
      <c r="I1150" s="92">
        <f>_xlfn.XLOOKUP(Tabla15[[#This Row],[cedula]],TCARRERA[CEDULA],TCARRERA[CATEGORIA DEL SERVIDOR],0)</f>
        <v>0</v>
      </c>
      <c r="J11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50" s="61" t="e">
        <f>IF(ISTEXT(Tabla15[[#This Row],[CARRERA]]),Tabla15[[#This Row],[CARRERA]],Tabla15[[#This Row],[STATUS_01]])</f>
        <v>#REF!</v>
      </c>
      <c r="L1150" s="78">
        <f>_xlfn.XLOOKUP(Tabla15[[#This Row],[CODIGO]],Tabla20[CODIGO],Tabla20[sbruto])</f>
        <v>100000</v>
      </c>
      <c r="M1150" s="81">
        <f>_xlfn.XLOOKUP(Tabla15[[#This Row],[CODIGO]],Tabla20[CODIGO],Tabla20[Otros Descuentos])</f>
        <v>25</v>
      </c>
      <c r="N1150" s="78">
        <f>_xlfn.XLOOKUP(Tabla15[[#This Row],[CODIGO]],Tabla20[CODIGO],Tabla20[sneto])</f>
        <v>81959.63</v>
      </c>
      <c r="O1150" s="78" t="str">
        <f>_xlfn.XLOOKUP(Tabla15[[#This Row],[CODIGO]],Tabla20[CODIGO],Tabla20[PERIODO])</f>
        <v>08-2023</v>
      </c>
      <c r="P1150" s="41">
        <f>Tabla15[[#This Row],[sbruto]]-SUM(Tabla15[[#This Row],[ISR]:[AFP]])-Tabla15[[#This Row],[SNETO]]</f>
        <v>18015.369999999995</v>
      </c>
      <c r="Q1150" s="41">
        <f>_xlfn.XLOOKUP(Tabla15[[#This Row],[CODIGO]],Tabla20[CODIGO],Tabla20[ADP])</f>
        <v>0</v>
      </c>
      <c r="R1150" s="61" t="str">
        <f>_xlfn.XLOOKUP(Tabla15[[#This Row],[cedula]],EMPXSEXO[NODOC],EMPXSEXO[GENERO])</f>
        <v>M</v>
      </c>
      <c r="S1150" s="61" t="e">
        <f>_xlfn.XLOOKUP(Tabla15[[#This Row],[nomdepto2]],Tabla21[LUGAR],Tabla21[CODLUGAR])</f>
        <v>#REF!</v>
      </c>
      <c r="T1150">
        <v>219</v>
      </c>
    </row>
    <row r="1151" spans="1:20">
      <c r="A1151" s="61" t="s">
        <v>2463</v>
      </c>
      <c r="B1151" s="61" t="s">
        <v>2711</v>
      </c>
      <c r="C1151" s="61" t="s">
        <v>2493</v>
      </c>
      <c r="D1151" s="61" t="str">
        <f>Tabla15[[#This Row],[cedula]]&amp;Tabla15[[#This Row],[prog]]&amp;LEFT(Tabla15[[#This Row],[TIPO]],3)</f>
        <v>4022519805601FIJ</v>
      </c>
      <c r="E1151" s="61" t="e">
        <f>_xlfn.XLOOKUP(Tabla15[[#This Row],[CODIGO]],#REF!,#REF!,_xlfn.XLOOKUP(Tabla15[[#This Row],[CODIGO]],Tabla20[CODIGO],Tabla20[nombre],"BUSCAR"))</f>
        <v>#REF!</v>
      </c>
      <c r="F1151" s="61" t="e">
        <f>_xlfn.XLOOKUP(Tabla15[[#This Row],[CODIGO]],#REF!,#REF!,_xlfn.XLOOKUP(Tabla15[[#This Row],[CODIGO]],Tabla20[CODIGO],Tabla20[cargo],"BUSCAR"))</f>
        <v>#REF!</v>
      </c>
      <c r="G1151" s="110" t="e">
        <f>_xlfn.XLOOKUP(Tabla15[[#This Row],[cedula]],#REF!,#REF!,"X")</f>
        <v>#REF!</v>
      </c>
      <c r="H1151" s="61" t="str">
        <f>_xlfn.XLOOKUP(Tabla15[[#This Row],[ctapresup]],TBLTIPO[cta],TBLTIPO[Tipo Empleado])</f>
        <v>FIJO</v>
      </c>
      <c r="I1151" s="92">
        <f>_xlfn.XLOOKUP(Tabla15[[#This Row],[cedula]],TCARRERA[CEDULA],TCARRERA[CATEGORIA DEL SERVIDOR],0)</f>
        <v>0</v>
      </c>
      <c r="J11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51" s="61" t="e">
        <f>IF(ISTEXT(Tabla15[[#This Row],[CARRERA]]),Tabla15[[#This Row],[CARRERA]],Tabla15[[#This Row],[STATUS_01]])</f>
        <v>#REF!</v>
      </c>
      <c r="L1151" s="78">
        <f>_xlfn.XLOOKUP(Tabla15[[#This Row],[CODIGO]],Tabla20[CODIGO],Tabla20[sbruto])</f>
        <v>35000</v>
      </c>
      <c r="M1151" s="81">
        <f>_xlfn.XLOOKUP(Tabla15[[#This Row],[CODIGO]],Tabla20[CODIGO],Tabla20[Otros Descuentos])</f>
        <v>5577.09</v>
      </c>
      <c r="N1151" s="81">
        <f>_xlfn.XLOOKUP(Tabla15[[#This Row],[CODIGO]],Tabla20[CODIGO],Tabla20[sneto])</f>
        <v>27354.41</v>
      </c>
      <c r="O1151" s="81" t="str">
        <f>_xlfn.XLOOKUP(Tabla15[[#This Row],[CODIGO]],Tabla20[CODIGO],Tabla20[PERIODO])</f>
        <v>08-2023</v>
      </c>
      <c r="P1151" s="41">
        <f>Tabla15[[#This Row],[sbruto]]-SUM(Tabla15[[#This Row],[ISR]:[AFP]])-Tabla15[[#This Row],[SNETO]]</f>
        <v>2068.5</v>
      </c>
      <c r="Q1151" s="41">
        <f>_xlfn.XLOOKUP(Tabla15[[#This Row],[CODIGO]],Tabla20[CODIGO],Tabla20[ADP])</f>
        <v>0</v>
      </c>
      <c r="R1151" s="61" t="str">
        <f>_xlfn.XLOOKUP(Tabla15[[#This Row],[cedula]],EMPXSEXO[NODOC],EMPXSEXO[GENERO])</f>
        <v>F</v>
      </c>
      <c r="S1151" s="61" t="e">
        <f>_xlfn.XLOOKUP(Tabla15[[#This Row],[nomdepto2]],Tabla21[LUGAR],Tabla21[CODLUGAR])</f>
        <v>#REF!</v>
      </c>
      <c r="T1151">
        <v>248</v>
      </c>
    </row>
    <row r="1152" spans="1:20">
      <c r="A1152" s="61" t="s">
        <v>2463</v>
      </c>
      <c r="B1152" s="61" t="s">
        <v>1704</v>
      </c>
      <c r="C1152" s="61" t="s">
        <v>2493</v>
      </c>
      <c r="D1152" s="61" t="str">
        <f>Tabla15[[#This Row],[cedula]]&amp;Tabla15[[#This Row],[prog]]&amp;LEFT(Tabla15[[#This Row],[TIPO]],3)</f>
        <v>0010041192501FIJ</v>
      </c>
      <c r="E1152" s="61" t="e">
        <f>_xlfn.XLOOKUP(Tabla15[[#This Row],[CODIGO]],#REF!,#REF!,_xlfn.XLOOKUP(Tabla15[[#This Row],[CODIGO]],Tabla20[CODIGO],Tabla20[nombre],"BUSCAR"))</f>
        <v>#REF!</v>
      </c>
      <c r="F1152" s="61" t="e">
        <f>_xlfn.XLOOKUP(Tabla15[[#This Row],[CODIGO]],#REF!,#REF!,_xlfn.XLOOKUP(Tabla15[[#This Row],[CODIGO]],Tabla20[CODIGO],Tabla20[cargo],"BUSCAR"))</f>
        <v>#REF!</v>
      </c>
      <c r="G1152" s="110" t="e">
        <f>_xlfn.XLOOKUP(Tabla15[[#This Row],[cedula]],#REF!,#REF!,"X")</f>
        <v>#REF!</v>
      </c>
      <c r="H1152" s="61" t="str">
        <f>_xlfn.XLOOKUP(Tabla15[[#This Row],[ctapresup]],TBLTIPO[cta],TBLTIPO[Tipo Empleado])</f>
        <v>FIJO</v>
      </c>
      <c r="I1152" s="92">
        <f>_xlfn.XLOOKUP(Tabla15[[#This Row],[cedula]],TCARRERA[CEDULA],TCARRERA[CATEGORIA DEL SERVIDOR],0)</f>
        <v>0</v>
      </c>
      <c r="J115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52" s="61" t="e">
        <f>IF(ISTEXT(Tabla15[[#This Row],[CARRERA]]),Tabla15[[#This Row],[CARRERA]],Tabla15[[#This Row],[STATUS_01]])</f>
        <v>#REF!</v>
      </c>
      <c r="L1152" s="78">
        <f>_xlfn.XLOOKUP(Tabla15[[#This Row],[CODIGO]],Tabla20[CODIGO],Tabla20[sbruto])</f>
        <v>30000</v>
      </c>
      <c r="M1152" s="78">
        <f>_xlfn.XLOOKUP(Tabla15[[#This Row],[CODIGO]],Tabla20[CODIGO],Tabla20[Otros Descuentos])</f>
        <v>4189.2</v>
      </c>
      <c r="N1152" s="78">
        <f>_xlfn.XLOOKUP(Tabla15[[#This Row],[CODIGO]],Tabla20[CODIGO],Tabla20[sneto])</f>
        <v>24037.8</v>
      </c>
      <c r="O1152" s="78" t="str">
        <f>_xlfn.XLOOKUP(Tabla15[[#This Row],[CODIGO]],Tabla20[CODIGO],Tabla20[PERIODO])</f>
        <v>08-2023</v>
      </c>
      <c r="P1152" s="41">
        <f>Tabla15[[#This Row],[sbruto]]-SUM(Tabla15[[#This Row],[ISR]:[AFP]])-Tabla15[[#This Row],[SNETO]]</f>
        <v>1773</v>
      </c>
      <c r="Q1152" s="78">
        <f>_xlfn.XLOOKUP(Tabla15[[#This Row],[CODIGO]],Tabla20[CODIGO],Tabla20[ADP])</f>
        <v>0</v>
      </c>
      <c r="R1152" s="61" t="str">
        <f>_xlfn.XLOOKUP(Tabla15[[#This Row],[cedula]],EMPXSEXO[NODOC],EMPXSEXO[GENERO])</f>
        <v>M</v>
      </c>
      <c r="S1152" s="61" t="e">
        <f>_xlfn.XLOOKUP(Tabla15[[#This Row],[nomdepto2]],Tabla21[LUGAR],Tabla21[CODLUGAR])</f>
        <v>#REF!</v>
      </c>
      <c r="T1152">
        <v>1</v>
      </c>
    </row>
    <row r="1153" spans="1:20">
      <c r="A1153" s="61" t="s">
        <v>2463</v>
      </c>
      <c r="B1153" s="61" t="s">
        <v>1860</v>
      </c>
      <c r="C1153" s="61" t="s">
        <v>2493</v>
      </c>
      <c r="D1153" s="61" t="str">
        <f>Tabla15[[#This Row],[cedula]]&amp;Tabla15[[#This Row],[prog]]&amp;LEFT(Tabla15[[#This Row],[TIPO]],3)</f>
        <v>0010903137701FIJ</v>
      </c>
      <c r="E1153" s="61" t="e">
        <f>_xlfn.XLOOKUP(Tabla15[[#This Row],[CODIGO]],#REF!,#REF!,_xlfn.XLOOKUP(Tabla15[[#This Row],[CODIGO]],Tabla20[CODIGO],Tabla20[nombre],"BUSCAR"))</f>
        <v>#REF!</v>
      </c>
      <c r="F1153" s="61" t="e">
        <f>_xlfn.XLOOKUP(Tabla15[[#This Row],[CODIGO]],#REF!,#REF!,_xlfn.XLOOKUP(Tabla15[[#This Row],[CODIGO]],Tabla20[CODIGO],Tabla20[cargo],"BUSCAR"))</f>
        <v>#REF!</v>
      </c>
      <c r="G1153" s="110" t="e">
        <f>_xlfn.XLOOKUP(Tabla15[[#This Row],[cedula]],#REF!,#REF!,"X")</f>
        <v>#REF!</v>
      </c>
      <c r="H1153" s="61" t="str">
        <f>_xlfn.XLOOKUP(Tabla15[[#This Row],[ctapresup]],TBLTIPO[cta],TBLTIPO[Tipo Empleado])</f>
        <v>FIJO</v>
      </c>
      <c r="I1153" s="92">
        <f>_xlfn.XLOOKUP(Tabla15[[#This Row],[cedula]],TCARRERA[CEDULA],TCARRERA[CATEGORIA DEL SERVIDOR],0)</f>
        <v>0</v>
      </c>
      <c r="J11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53" s="61" t="e">
        <f>IF(ISTEXT(Tabla15[[#This Row],[CARRERA]]),Tabla15[[#This Row],[CARRERA]],Tabla15[[#This Row],[STATUS_01]])</f>
        <v>#REF!</v>
      </c>
      <c r="L1153" s="78">
        <f>_xlfn.XLOOKUP(Tabla15[[#This Row],[CODIGO]],Tabla20[CODIGO],Tabla20[sbruto])</f>
        <v>20000</v>
      </c>
      <c r="M1153" s="81">
        <f>_xlfn.XLOOKUP(Tabla15[[#This Row],[CODIGO]],Tabla20[CODIGO],Tabla20[Otros Descuentos])</f>
        <v>5105.07</v>
      </c>
      <c r="N1153" s="78">
        <f>_xlfn.XLOOKUP(Tabla15[[#This Row],[CODIGO]],Tabla20[CODIGO],Tabla20[sneto])</f>
        <v>13712.93</v>
      </c>
      <c r="O1153" s="78" t="str">
        <f>_xlfn.XLOOKUP(Tabla15[[#This Row],[CODIGO]],Tabla20[CODIGO],Tabla20[PERIODO])</f>
        <v>08-2023</v>
      </c>
      <c r="P1153" s="41">
        <f>Tabla15[[#This Row],[sbruto]]-SUM(Tabla15[[#This Row],[ISR]:[AFP]])-Tabla15[[#This Row],[SNETO]]</f>
        <v>1182</v>
      </c>
      <c r="Q1153" s="41">
        <f>_xlfn.XLOOKUP(Tabla15[[#This Row],[CODIGO]],Tabla20[CODIGO],Tabla20[ADP])</f>
        <v>0</v>
      </c>
      <c r="R1153" s="61" t="str">
        <f>_xlfn.XLOOKUP(Tabla15[[#This Row],[cedula]],EMPXSEXO[NODOC],EMPXSEXO[GENERO])</f>
        <v>F</v>
      </c>
      <c r="S1153" s="61" t="e">
        <f>_xlfn.XLOOKUP(Tabla15[[#This Row],[nomdepto2]],Tabla21[LUGAR],Tabla21[CODLUGAR])</f>
        <v>#REF!</v>
      </c>
      <c r="T1153">
        <v>288</v>
      </c>
    </row>
    <row r="1154" spans="1:20">
      <c r="A1154" s="61" t="s">
        <v>2463</v>
      </c>
      <c r="B1154" s="61" t="s">
        <v>1831</v>
      </c>
      <c r="C1154" s="61" t="s">
        <v>2493</v>
      </c>
      <c r="D1154" s="61" t="str">
        <f>Tabla15[[#This Row],[cedula]]&amp;Tabla15[[#This Row],[prog]]&amp;LEFT(Tabla15[[#This Row],[TIPO]],3)</f>
        <v>0010568421101FIJ</v>
      </c>
      <c r="E1154" s="61" t="e">
        <f>_xlfn.XLOOKUP(Tabla15[[#This Row],[CODIGO]],#REF!,#REF!,_xlfn.XLOOKUP(Tabla15[[#This Row],[CODIGO]],Tabla20[CODIGO],Tabla20[nombre],"BUSCAR"))</f>
        <v>#REF!</v>
      </c>
      <c r="F1154" s="61" t="e">
        <f>_xlfn.XLOOKUP(Tabla15[[#This Row],[CODIGO]],#REF!,#REF!,_xlfn.XLOOKUP(Tabla15[[#This Row],[CODIGO]],Tabla20[CODIGO],Tabla20[cargo],"BUSCAR"))</f>
        <v>#REF!</v>
      </c>
      <c r="G1154" s="110" t="e">
        <f>_xlfn.XLOOKUP(Tabla15[[#This Row],[cedula]],#REF!,#REF!,"X")</f>
        <v>#REF!</v>
      </c>
      <c r="H1154" s="61" t="str">
        <f>_xlfn.XLOOKUP(Tabla15[[#This Row],[ctapresup]],TBLTIPO[cta],TBLTIPO[Tipo Empleado])</f>
        <v>FIJO</v>
      </c>
      <c r="I1154" s="92">
        <f>_xlfn.XLOOKUP(Tabla15[[#This Row],[cedula]],TCARRERA[CEDULA],TCARRERA[CATEGORIA DEL SERVIDOR],0)</f>
        <v>0</v>
      </c>
      <c r="J11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54" s="61" t="e">
        <f>IF(ISTEXT(Tabla15[[#This Row],[CARRERA]]),Tabla15[[#This Row],[CARRERA]],Tabla15[[#This Row],[STATUS_01]])</f>
        <v>#REF!</v>
      </c>
      <c r="L1154" s="78">
        <f>_xlfn.XLOOKUP(Tabla15[[#This Row],[CODIGO]],Tabla20[CODIGO],Tabla20[sbruto])</f>
        <v>115000</v>
      </c>
      <c r="M1154" s="81">
        <f>_xlfn.XLOOKUP(Tabla15[[#This Row],[CODIGO]],Tabla20[CODIGO],Tabla20[Otros Descuentos])</f>
        <v>25</v>
      </c>
      <c r="N1154" s="78">
        <f>_xlfn.XLOOKUP(Tabla15[[#This Row],[CODIGO]],Tabla20[CODIGO],Tabla20[sneto])</f>
        <v>92544.76</v>
      </c>
      <c r="O1154" s="78" t="str">
        <f>_xlfn.XLOOKUP(Tabla15[[#This Row],[CODIGO]],Tabla20[CODIGO],Tabla20[PERIODO])</f>
        <v>08-2023</v>
      </c>
      <c r="P1154" s="41">
        <f>Tabla15[[#This Row],[sbruto]]-SUM(Tabla15[[#This Row],[ISR]:[AFP]])-Tabla15[[#This Row],[SNETO]]</f>
        <v>22430.240000000005</v>
      </c>
      <c r="Q1154" s="41">
        <f>_xlfn.XLOOKUP(Tabla15[[#This Row],[CODIGO]],Tabla20[CODIGO],Tabla20[ADP])</f>
        <v>0</v>
      </c>
      <c r="R1154" s="61" t="str">
        <f>_xlfn.XLOOKUP(Tabla15[[#This Row],[cedula]],EMPXSEXO[NODOC],EMPXSEXO[GENERO])</f>
        <v>F</v>
      </c>
      <c r="S1154" s="61" t="e">
        <f>_xlfn.XLOOKUP(Tabla15[[#This Row],[nomdepto2]],Tabla21[LUGAR],Tabla21[CODLUGAR])</f>
        <v>#REF!</v>
      </c>
      <c r="T1154">
        <v>231</v>
      </c>
    </row>
    <row r="1155" spans="1:20">
      <c r="A1155" s="61" t="s">
        <v>2463</v>
      </c>
      <c r="B1155" s="61" t="s">
        <v>1836</v>
      </c>
      <c r="C1155" s="61" t="s">
        <v>2493</v>
      </c>
      <c r="D1155" s="61" t="str">
        <f>Tabla15[[#This Row],[cedula]]&amp;Tabla15[[#This Row],[prog]]&amp;LEFT(Tabla15[[#This Row],[TIPO]],3)</f>
        <v>0930031681801FIJ</v>
      </c>
      <c r="E1155" s="61" t="e">
        <f>_xlfn.XLOOKUP(Tabla15[[#This Row],[CODIGO]],#REF!,#REF!,_xlfn.XLOOKUP(Tabla15[[#This Row],[CODIGO]],Tabla20[CODIGO],Tabla20[nombre],"BUSCAR"))</f>
        <v>#REF!</v>
      </c>
      <c r="F1155" s="61" t="e">
        <f>_xlfn.XLOOKUP(Tabla15[[#This Row],[CODIGO]],#REF!,#REF!,_xlfn.XLOOKUP(Tabla15[[#This Row],[CODIGO]],Tabla20[CODIGO],Tabla20[cargo],"BUSCAR"))</f>
        <v>#REF!</v>
      </c>
      <c r="G1155" s="110" t="e">
        <f>_xlfn.XLOOKUP(Tabla15[[#This Row],[cedula]],#REF!,#REF!,"X")</f>
        <v>#REF!</v>
      </c>
      <c r="H1155" s="61" t="str">
        <f>_xlfn.XLOOKUP(Tabla15[[#This Row],[ctapresup]],TBLTIPO[cta],TBLTIPO[Tipo Empleado])</f>
        <v>FIJO</v>
      </c>
      <c r="I1155" s="92">
        <f>_xlfn.XLOOKUP(Tabla15[[#This Row],[cedula]],TCARRERA[CEDULA],TCARRERA[CATEGORIA DEL SERVIDOR],0)</f>
        <v>0</v>
      </c>
      <c r="J11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55" s="61" t="e">
        <f>IF(ISTEXT(Tabla15[[#This Row],[CARRERA]]),Tabla15[[#This Row],[CARRERA]],Tabla15[[#This Row],[STATUS_01]])</f>
        <v>#REF!</v>
      </c>
      <c r="L1155" s="78">
        <f>_xlfn.XLOOKUP(Tabla15[[#This Row],[CODIGO]],Tabla20[CODIGO],Tabla20[sbruto])</f>
        <v>90000</v>
      </c>
      <c r="M1155" s="81">
        <f>_xlfn.XLOOKUP(Tabla15[[#This Row],[CODIGO]],Tabla20[CODIGO],Tabla20[Otros Descuentos])</f>
        <v>25</v>
      </c>
      <c r="N1155" s="78">
        <f>_xlfn.XLOOKUP(Tabla15[[#This Row],[CODIGO]],Tabla20[CODIGO],Tabla20[sneto])</f>
        <v>74902.880000000005</v>
      </c>
      <c r="O1155" s="78" t="str">
        <f>_xlfn.XLOOKUP(Tabla15[[#This Row],[CODIGO]],Tabla20[CODIGO],Tabla20[PERIODO])</f>
        <v>08-2023</v>
      </c>
      <c r="P1155" s="41">
        <f>Tabla15[[#This Row],[sbruto]]-SUM(Tabla15[[#This Row],[ISR]:[AFP]])-Tabla15[[#This Row],[SNETO]]</f>
        <v>15072.119999999995</v>
      </c>
      <c r="Q1155" s="41">
        <f>_xlfn.XLOOKUP(Tabla15[[#This Row],[CODIGO]],Tabla20[CODIGO],Tabla20[ADP])</f>
        <v>0</v>
      </c>
      <c r="R1155" s="61" t="str">
        <f>_xlfn.XLOOKUP(Tabla15[[#This Row],[cedula]],EMPXSEXO[NODOC],EMPXSEXO[GENERO])</f>
        <v>M</v>
      </c>
      <c r="S1155" s="61" t="e">
        <f>_xlfn.XLOOKUP(Tabla15[[#This Row],[nomdepto2]],Tabla21[LUGAR],Tabla21[CODLUGAR])</f>
        <v>#REF!</v>
      </c>
      <c r="T1155">
        <v>244</v>
      </c>
    </row>
    <row r="1156" spans="1:20">
      <c r="A1156" s="61" t="s">
        <v>2463</v>
      </c>
      <c r="B1156" s="61" t="s">
        <v>1830</v>
      </c>
      <c r="C1156" s="61" t="s">
        <v>2493</v>
      </c>
      <c r="D1156" s="61" t="str">
        <f>Tabla15[[#This Row],[cedula]]&amp;Tabla15[[#This Row],[prog]]&amp;LEFT(Tabla15[[#This Row],[TIPO]],3)</f>
        <v>0010067532101FIJ</v>
      </c>
      <c r="E1156" s="61" t="e">
        <f>_xlfn.XLOOKUP(Tabla15[[#This Row],[CODIGO]],#REF!,#REF!,_xlfn.XLOOKUP(Tabla15[[#This Row],[CODIGO]],Tabla20[CODIGO],Tabla20[nombre],"BUSCAR"))</f>
        <v>#REF!</v>
      </c>
      <c r="F1156" s="61" t="e">
        <f>_xlfn.XLOOKUP(Tabla15[[#This Row],[CODIGO]],#REF!,#REF!,_xlfn.XLOOKUP(Tabla15[[#This Row],[CODIGO]],Tabla20[CODIGO],Tabla20[cargo],"BUSCAR"))</f>
        <v>#REF!</v>
      </c>
      <c r="G1156" s="110" t="e">
        <f>_xlfn.XLOOKUP(Tabla15[[#This Row],[cedula]],#REF!,#REF!,"X")</f>
        <v>#REF!</v>
      </c>
      <c r="H1156" s="61" t="str">
        <f>_xlfn.XLOOKUP(Tabla15[[#This Row],[ctapresup]],TBLTIPO[cta],TBLTIPO[Tipo Empleado])</f>
        <v>FIJO</v>
      </c>
      <c r="I1156" s="92">
        <f>_xlfn.XLOOKUP(Tabla15[[#This Row],[cedula]],TCARRERA[CEDULA],TCARRERA[CATEGORIA DEL SERVIDOR],0)</f>
        <v>0</v>
      </c>
      <c r="J11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56" s="61" t="e">
        <f>IF(ISTEXT(Tabla15[[#This Row],[CARRERA]]),Tabla15[[#This Row],[CARRERA]],Tabla15[[#This Row],[STATUS_01]])</f>
        <v>#REF!</v>
      </c>
      <c r="L1156" s="78">
        <f>_xlfn.XLOOKUP(Tabla15[[#This Row],[CODIGO]],Tabla20[CODIGO],Tabla20[sbruto])</f>
        <v>35000</v>
      </c>
      <c r="M1156" s="78">
        <f>_xlfn.XLOOKUP(Tabla15[[#This Row],[CODIGO]],Tabla20[CODIGO],Tabla20[Otros Descuentos])</f>
        <v>25</v>
      </c>
      <c r="N1156" s="78">
        <f>_xlfn.XLOOKUP(Tabla15[[#This Row],[CODIGO]],Tabla20[CODIGO],Tabla20[sneto])</f>
        <v>32906.5</v>
      </c>
      <c r="O1156" s="78" t="str">
        <f>_xlfn.XLOOKUP(Tabla15[[#This Row],[CODIGO]],Tabla20[CODIGO],Tabla20[PERIODO])</f>
        <v>08-2023</v>
      </c>
      <c r="P1156" s="41">
        <f>Tabla15[[#This Row],[sbruto]]-SUM(Tabla15[[#This Row],[ISR]:[AFP]])-Tabla15[[#This Row],[SNETO]]</f>
        <v>2068.5</v>
      </c>
      <c r="Q1156" s="41">
        <f>_xlfn.XLOOKUP(Tabla15[[#This Row],[CODIGO]],Tabla20[CODIGO],Tabla20[ADP])</f>
        <v>0</v>
      </c>
      <c r="R1156" s="61" t="str">
        <f>_xlfn.XLOOKUP(Tabla15[[#This Row],[cedula]],EMPXSEXO[NODOC],EMPXSEXO[GENERO])</f>
        <v>F</v>
      </c>
      <c r="S1156" s="61" t="e">
        <f>_xlfn.XLOOKUP(Tabla15[[#This Row],[nomdepto2]],Tabla21[LUGAR],Tabla21[CODLUGAR])</f>
        <v>#REF!</v>
      </c>
      <c r="T1156">
        <v>230</v>
      </c>
    </row>
    <row r="1157" spans="1:20" hidden="1">
      <c r="A1157" s="61" t="s">
        <v>2462</v>
      </c>
      <c r="B1157" s="61" t="s">
        <v>2792</v>
      </c>
      <c r="C1157" s="61" t="s">
        <v>2493</v>
      </c>
      <c r="D1157" s="61" t="str">
        <f>Tabla15[[#This Row],[cedula]]&amp;Tabla15[[#This Row],[prog]]&amp;LEFT(Tabla15[[#This Row],[TIPO]],3)</f>
        <v>2250005280201TEM</v>
      </c>
      <c r="E1157" s="61" t="e">
        <f>_xlfn.XLOOKUP(Tabla15[[#This Row],[CODIGO]],#REF!,#REF!,_xlfn.XLOOKUP(Tabla15[[#This Row],[CODIGO]],Tabla20[CODIGO],Tabla20[nombre],"BUSCAR"))</f>
        <v>#REF!</v>
      </c>
      <c r="F1157" s="61" t="e">
        <f>_xlfn.XLOOKUP(Tabla15[[#This Row],[CODIGO]],#REF!,#REF!,_xlfn.XLOOKUP(Tabla15[[#This Row],[CODIGO]],Tabla20[CODIGO],Tabla20[cargo],"BUSCAR"))</f>
        <v>#REF!</v>
      </c>
      <c r="G1157" s="110" t="e">
        <f>_xlfn.XLOOKUP(Tabla15[[#This Row],[cedula]],#REF!,#REF!,"X")</f>
        <v>#REF!</v>
      </c>
      <c r="H1157" s="61" t="str">
        <f>_xlfn.XLOOKUP(Tabla15[[#This Row],[ctapresup]],TBLTIPO[cta],TBLTIPO[Tipo Empleado])</f>
        <v>TEMPORALES</v>
      </c>
      <c r="I1157" s="92">
        <f>_xlfn.XLOOKUP(Tabla15[[#This Row],[cedula]],TCARRERA[CEDULA],TCARRERA[CATEGORIA DEL SERVIDOR],0)</f>
        <v>0</v>
      </c>
      <c r="J11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57" s="61" t="e">
        <f>IF(ISTEXT(Tabla15[[#This Row],[CARRERA]]),Tabla15[[#This Row],[CARRERA]],Tabla15[[#This Row],[STATUS_01]])</f>
        <v>#REF!</v>
      </c>
      <c r="L1157" s="78">
        <f>_xlfn.XLOOKUP(Tabla15[[#This Row],[CODIGO]],Tabla20[CODIGO],Tabla20[sbruto])</f>
        <v>31500</v>
      </c>
      <c r="M1157" s="78">
        <f>_xlfn.XLOOKUP(Tabla15[[#This Row],[CODIGO]],Tabla20[CODIGO],Tabla20[Otros Descuentos])</f>
        <v>25</v>
      </c>
      <c r="N1157" s="78">
        <f>_xlfn.XLOOKUP(Tabla15[[#This Row],[CODIGO]],Tabla20[CODIGO],Tabla20[sneto])</f>
        <v>29613.35</v>
      </c>
      <c r="O1157" s="78" t="str">
        <f>_xlfn.XLOOKUP(Tabla15[[#This Row],[CODIGO]],Tabla20[CODIGO],Tabla20[PERIODO])</f>
        <v>08-2023</v>
      </c>
      <c r="P1157" s="41">
        <f>Tabla15[[#This Row],[sbruto]]-SUM(Tabla15[[#This Row],[ISR]:[AFP]])-Tabla15[[#This Row],[SNETO]]</f>
        <v>1861.6500000000015</v>
      </c>
      <c r="Q1157" s="41">
        <f>_xlfn.XLOOKUP(Tabla15[[#This Row],[CODIGO]],Tabla20[CODIGO],Tabla20[ADP])</f>
        <v>0</v>
      </c>
      <c r="R1157" s="61" t="str">
        <f>_xlfn.XLOOKUP(Tabla15[[#This Row],[cedula]],EMPXSEXO[NODOC],EMPXSEXO[GENERO])</f>
        <v>F</v>
      </c>
      <c r="S1157" s="61" t="e">
        <f>_xlfn.XLOOKUP(Tabla15[[#This Row],[nomdepto2]],Tabla21[LUGAR],Tabla21[CODLUGAR])</f>
        <v>#REF!</v>
      </c>
      <c r="T1157">
        <v>908</v>
      </c>
    </row>
    <row r="1158" spans="1:20">
      <c r="A1158" s="61" t="s">
        <v>2463</v>
      </c>
      <c r="B1158" s="61" t="s">
        <v>1941</v>
      </c>
      <c r="C1158" s="61" t="s">
        <v>2493</v>
      </c>
      <c r="D1158" s="61" t="str">
        <f>Tabla15[[#This Row],[cedula]]&amp;Tabla15[[#This Row],[prog]]&amp;LEFT(Tabla15[[#This Row],[TIPO]],3)</f>
        <v>2240075812801FIJ</v>
      </c>
      <c r="E1158" s="61" t="e">
        <f>_xlfn.XLOOKUP(Tabla15[[#This Row],[CODIGO]],#REF!,#REF!,_xlfn.XLOOKUP(Tabla15[[#This Row],[CODIGO]],Tabla20[CODIGO],Tabla20[nombre],"BUSCAR"))</f>
        <v>#REF!</v>
      </c>
      <c r="F1158" s="61" t="e">
        <f>_xlfn.XLOOKUP(Tabla15[[#This Row],[CODIGO]],#REF!,#REF!,_xlfn.XLOOKUP(Tabla15[[#This Row],[CODIGO]],Tabla20[CODIGO],Tabla20[cargo],"BUSCAR"))</f>
        <v>#REF!</v>
      </c>
      <c r="G1158" s="110" t="e">
        <f>_xlfn.XLOOKUP(Tabla15[[#This Row],[cedula]],#REF!,#REF!,"X")</f>
        <v>#REF!</v>
      </c>
      <c r="H1158" s="61" t="str">
        <f>_xlfn.XLOOKUP(Tabla15[[#This Row],[ctapresup]],TBLTIPO[cta],TBLTIPO[Tipo Empleado])</f>
        <v>FIJO</v>
      </c>
      <c r="I1158" s="92">
        <f>_xlfn.XLOOKUP(Tabla15[[#This Row],[cedula]],TCARRERA[CEDULA],TCARRERA[CATEGORIA DEL SERVIDOR],0)</f>
        <v>0</v>
      </c>
      <c r="J11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58" s="61" t="e">
        <f>IF(ISTEXT(Tabla15[[#This Row],[CARRERA]]),Tabla15[[#This Row],[CARRERA]],Tabla15[[#This Row],[STATUS_01]])</f>
        <v>#REF!</v>
      </c>
      <c r="L1158" s="78">
        <f>_xlfn.XLOOKUP(Tabla15[[#This Row],[CODIGO]],Tabla20[CODIGO],Tabla20[sbruto])</f>
        <v>25000</v>
      </c>
      <c r="M1158" s="78">
        <f>_xlfn.XLOOKUP(Tabla15[[#This Row],[CODIGO]],Tabla20[CODIGO],Tabla20[Otros Descuentos])</f>
        <v>5571</v>
      </c>
      <c r="N1158" s="78">
        <f>_xlfn.XLOOKUP(Tabla15[[#This Row],[CODIGO]],Tabla20[CODIGO],Tabla20[sneto])</f>
        <v>17951.5</v>
      </c>
      <c r="O1158" s="78" t="str">
        <f>_xlfn.XLOOKUP(Tabla15[[#This Row],[CODIGO]],Tabla20[CODIGO],Tabla20[PERIODO])</f>
        <v>08-2023</v>
      </c>
      <c r="P1158" s="41">
        <f>Tabla15[[#This Row],[sbruto]]-SUM(Tabla15[[#This Row],[ISR]:[AFP]])-Tabla15[[#This Row],[SNETO]]</f>
        <v>1477.5</v>
      </c>
      <c r="Q1158" s="41">
        <f>_xlfn.XLOOKUP(Tabla15[[#This Row],[CODIGO]],Tabla20[CODIGO],Tabla20[ADP])</f>
        <v>0</v>
      </c>
      <c r="R1158" s="61" t="str">
        <f>_xlfn.XLOOKUP(Tabla15[[#This Row],[cedula]],EMPXSEXO[NODOC],EMPXSEXO[GENERO])</f>
        <v>M</v>
      </c>
      <c r="S1158" s="61" t="e">
        <f>_xlfn.XLOOKUP(Tabla15[[#This Row],[nomdepto2]],Tabla21[LUGAR],Tabla21[CODLUGAR])</f>
        <v>#REF!</v>
      </c>
      <c r="T1158">
        <v>411</v>
      </c>
    </row>
    <row r="1159" spans="1:20">
      <c r="A1159" s="61" t="s">
        <v>2463</v>
      </c>
      <c r="B1159" s="61" t="s">
        <v>1718</v>
      </c>
      <c r="C1159" s="61" t="s">
        <v>2493</v>
      </c>
      <c r="D1159" s="61" t="str">
        <f>Tabla15[[#This Row],[cedula]]&amp;Tabla15[[#This Row],[prog]]&amp;LEFT(Tabla15[[#This Row],[TIPO]],3)</f>
        <v>0010896444601FIJ</v>
      </c>
      <c r="E1159" s="61" t="e">
        <f>_xlfn.XLOOKUP(Tabla15[[#This Row],[CODIGO]],#REF!,#REF!,_xlfn.XLOOKUP(Tabla15[[#This Row],[CODIGO]],Tabla20[CODIGO],Tabla20[nombre],"BUSCAR"))</f>
        <v>#REF!</v>
      </c>
      <c r="F1159" s="61" t="e">
        <f>_xlfn.XLOOKUP(Tabla15[[#This Row],[CODIGO]],#REF!,#REF!,_xlfn.XLOOKUP(Tabla15[[#This Row],[CODIGO]],Tabla20[CODIGO],Tabla20[cargo],"BUSCAR"))</f>
        <v>#REF!</v>
      </c>
      <c r="G1159" s="110" t="e">
        <f>_xlfn.XLOOKUP(Tabla15[[#This Row],[cedula]],#REF!,#REF!,"X")</f>
        <v>#REF!</v>
      </c>
      <c r="H1159" s="61" t="str">
        <f>_xlfn.XLOOKUP(Tabla15[[#This Row],[ctapresup]],TBLTIPO[cta],TBLTIPO[Tipo Empleado])</f>
        <v>FIJO</v>
      </c>
      <c r="I1159" s="92">
        <f>_xlfn.XLOOKUP(Tabla15[[#This Row],[cedula]],TCARRERA[CEDULA],TCARRERA[CATEGORIA DEL SERVIDOR],0)</f>
        <v>0</v>
      </c>
      <c r="J11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59" s="61" t="e">
        <f>IF(ISTEXT(Tabla15[[#This Row],[CARRERA]]),Tabla15[[#This Row],[CARRERA]],Tabla15[[#This Row],[STATUS_01]])</f>
        <v>#REF!</v>
      </c>
      <c r="L1159" s="78">
        <f>_xlfn.XLOOKUP(Tabla15[[#This Row],[CODIGO]],Tabla20[CODIGO],Tabla20[sbruto])</f>
        <v>11000</v>
      </c>
      <c r="M1159" s="78">
        <f>_xlfn.XLOOKUP(Tabla15[[#This Row],[CODIGO]],Tabla20[CODIGO],Tabla20[Otros Descuentos])</f>
        <v>8111.18</v>
      </c>
      <c r="N1159" s="78">
        <f>_xlfn.XLOOKUP(Tabla15[[#This Row],[CODIGO]],Tabla20[CODIGO],Tabla20[sneto])</f>
        <v>2238.7199999999998</v>
      </c>
      <c r="O1159" s="78" t="str">
        <f>_xlfn.XLOOKUP(Tabla15[[#This Row],[CODIGO]],Tabla20[CODIGO],Tabla20[PERIODO])</f>
        <v>08-2023</v>
      </c>
      <c r="P1159" s="41">
        <f>Tabla15[[#This Row],[sbruto]]-SUM(Tabla15[[#This Row],[ISR]:[AFP]])-Tabla15[[#This Row],[SNETO]]</f>
        <v>650.10000000000036</v>
      </c>
      <c r="Q1159" s="41">
        <f>_xlfn.XLOOKUP(Tabla15[[#This Row],[CODIGO]],Tabla20[CODIGO],Tabla20[ADP])</f>
        <v>0</v>
      </c>
      <c r="R1159" s="61" t="str">
        <f>_xlfn.XLOOKUP(Tabla15[[#This Row],[cedula]],EMPXSEXO[NODOC],EMPXSEXO[GENERO])</f>
        <v>F</v>
      </c>
      <c r="S1159" s="61" t="e">
        <f>_xlfn.XLOOKUP(Tabla15[[#This Row],[nomdepto2]],Tabla21[LUGAR],Tabla21[CODLUGAR])</f>
        <v>#REF!</v>
      </c>
      <c r="T1159">
        <v>34</v>
      </c>
    </row>
    <row r="1160" spans="1:20" hidden="1">
      <c r="A1160" s="61" t="s">
        <v>2462</v>
      </c>
      <c r="B1160" s="61" t="s">
        <v>2931</v>
      </c>
      <c r="C1160" s="61" t="s">
        <v>2493</v>
      </c>
      <c r="D1160" s="61" t="str">
        <f>Tabla15[[#This Row],[cedula]]&amp;Tabla15[[#This Row],[prog]]&amp;LEFT(Tabla15[[#This Row],[TIPO]],3)</f>
        <v>0011545615401TEM</v>
      </c>
      <c r="E1160" s="61" t="e">
        <f>_xlfn.XLOOKUP(Tabla15[[#This Row],[CODIGO]],#REF!,#REF!,_xlfn.XLOOKUP(Tabla15[[#This Row],[CODIGO]],Tabla20[CODIGO],Tabla20[nombre],"BUSCAR"))</f>
        <v>#REF!</v>
      </c>
      <c r="F1160" s="61" t="e">
        <f>_xlfn.XLOOKUP(Tabla15[[#This Row],[CODIGO]],#REF!,#REF!,_xlfn.XLOOKUP(Tabla15[[#This Row],[CODIGO]],Tabla20[CODIGO],Tabla20[cargo],"BUSCAR"))</f>
        <v>#REF!</v>
      </c>
      <c r="G1160" s="110" t="e">
        <f>_xlfn.XLOOKUP(Tabla15[[#This Row],[cedula]],#REF!,#REF!,"X")</f>
        <v>#REF!</v>
      </c>
      <c r="H1160" s="61" t="str">
        <f>_xlfn.XLOOKUP(Tabla15[[#This Row],[ctapresup]],TBLTIPO[cta],TBLTIPO[Tipo Empleado])</f>
        <v>TEMPORALES</v>
      </c>
      <c r="I1160" s="92">
        <f>_xlfn.XLOOKUP(Tabla15[[#This Row],[cedula]],TCARRERA[CEDULA],TCARRERA[CATEGORIA DEL SERVIDOR],0)</f>
        <v>0</v>
      </c>
      <c r="J11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60" s="61" t="e">
        <f>IF(ISTEXT(Tabla15[[#This Row],[CARRERA]]),Tabla15[[#This Row],[CARRERA]],Tabla15[[#This Row],[STATUS_01]])</f>
        <v>#REF!</v>
      </c>
      <c r="L1160" s="78">
        <f>_xlfn.XLOOKUP(Tabla15[[#This Row],[CODIGO]],Tabla20[CODIGO],Tabla20[sbruto])</f>
        <v>115000</v>
      </c>
      <c r="M1160" s="81">
        <f>_xlfn.XLOOKUP(Tabla15[[#This Row],[CODIGO]],Tabla20[CODIGO],Tabla20[Otros Descuentos])</f>
        <v>25</v>
      </c>
      <c r="N1160" s="78">
        <f>_xlfn.XLOOKUP(Tabla15[[#This Row],[CODIGO]],Tabla20[CODIGO],Tabla20[sneto])</f>
        <v>92544.76</v>
      </c>
      <c r="O1160" s="78" t="str">
        <f>_xlfn.XLOOKUP(Tabla15[[#This Row],[CODIGO]],Tabla20[CODIGO],Tabla20[PERIODO])</f>
        <v>08-2023</v>
      </c>
      <c r="P1160" s="41">
        <f>Tabla15[[#This Row],[sbruto]]-SUM(Tabla15[[#This Row],[ISR]:[AFP]])-Tabla15[[#This Row],[SNETO]]</f>
        <v>22430.240000000005</v>
      </c>
      <c r="Q1160" s="41">
        <f>_xlfn.XLOOKUP(Tabla15[[#This Row],[CODIGO]],Tabla20[CODIGO],Tabla20[ADP])</f>
        <v>0</v>
      </c>
      <c r="R1160" s="61" t="str">
        <f>_xlfn.XLOOKUP(Tabla15[[#This Row],[cedula]],EMPXSEXO[NODOC],EMPXSEXO[GENERO])</f>
        <v>M</v>
      </c>
      <c r="S1160" s="61" t="e">
        <f>_xlfn.XLOOKUP(Tabla15[[#This Row],[nomdepto2]],Tabla21[LUGAR],Tabla21[CODLUGAR])</f>
        <v>#REF!</v>
      </c>
      <c r="T1160">
        <v>1049</v>
      </c>
    </row>
    <row r="1161" spans="1:20" hidden="1">
      <c r="A1161" s="61" t="s">
        <v>2462</v>
      </c>
      <c r="B1161" s="61" t="s">
        <v>2794</v>
      </c>
      <c r="C1161" s="61" t="s">
        <v>2493</v>
      </c>
      <c r="D1161" s="61" t="str">
        <f>Tabla15[[#This Row],[cedula]]&amp;Tabla15[[#This Row],[prog]]&amp;LEFT(Tabla15[[#This Row],[TIPO]],3)</f>
        <v>0310259752701TEM</v>
      </c>
      <c r="E1161" s="61" t="e">
        <f>_xlfn.XLOOKUP(Tabla15[[#This Row],[CODIGO]],#REF!,#REF!,_xlfn.XLOOKUP(Tabla15[[#This Row],[CODIGO]],Tabla20[CODIGO],Tabla20[nombre],"BUSCAR"))</f>
        <v>#REF!</v>
      </c>
      <c r="F1161" s="61" t="e">
        <f>_xlfn.XLOOKUP(Tabla15[[#This Row],[CODIGO]],#REF!,#REF!,_xlfn.XLOOKUP(Tabla15[[#This Row],[CODIGO]],Tabla20[CODIGO],Tabla20[cargo],"BUSCAR"))</f>
        <v>#REF!</v>
      </c>
      <c r="G1161" s="110" t="e">
        <f>_xlfn.XLOOKUP(Tabla15[[#This Row],[cedula]],#REF!,#REF!,"X")</f>
        <v>#REF!</v>
      </c>
      <c r="H1161" s="61" t="str">
        <f>_xlfn.XLOOKUP(Tabla15[[#This Row],[ctapresup]],TBLTIPO[cta],TBLTIPO[Tipo Empleado])</f>
        <v>TEMPORALES</v>
      </c>
      <c r="I1161" s="92">
        <f>_xlfn.XLOOKUP(Tabla15[[#This Row],[cedula]],TCARRERA[CEDULA],TCARRERA[CATEGORIA DEL SERVIDOR],0)</f>
        <v>0</v>
      </c>
      <c r="J11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61" s="61" t="e">
        <f>IF(ISTEXT(Tabla15[[#This Row],[CARRERA]]),Tabla15[[#This Row],[CARRERA]],Tabla15[[#This Row],[STATUS_01]])</f>
        <v>#REF!</v>
      </c>
      <c r="L1161" s="78">
        <f>_xlfn.XLOOKUP(Tabla15[[#This Row],[CODIGO]],Tabla20[CODIGO],Tabla20[sbruto])</f>
        <v>70000</v>
      </c>
      <c r="M1161" s="82">
        <f>_xlfn.XLOOKUP(Tabla15[[#This Row],[CODIGO]],Tabla20[CODIGO],Tabla20[Otros Descuentos])</f>
        <v>25</v>
      </c>
      <c r="N1161" s="78">
        <f>_xlfn.XLOOKUP(Tabla15[[#This Row],[CODIGO]],Tabla20[CODIGO],Tabla20[sneto])</f>
        <v>60469.52</v>
      </c>
      <c r="O1161" s="78" t="str">
        <f>_xlfn.XLOOKUP(Tabla15[[#This Row],[CODIGO]],Tabla20[CODIGO],Tabla20[PERIODO])</f>
        <v>08-2023</v>
      </c>
      <c r="P1161" s="41">
        <f>Tabla15[[#This Row],[sbruto]]-SUM(Tabla15[[#This Row],[ISR]:[AFP]])-Tabla15[[#This Row],[SNETO]]</f>
        <v>9505.4800000000032</v>
      </c>
      <c r="Q1161" s="41">
        <f>_xlfn.XLOOKUP(Tabla15[[#This Row],[CODIGO]],Tabla20[CODIGO],Tabla20[ADP])</f>
        <v>0</v>
      </c>
      <c r="R1161" s="61" t="str">
        <f>_xlfn.XLOOKUP(Tabla15[[#This Row],[cedula]],EMPXSEXO[NODOC],EMPXSEXO[GENERO])</f>
        <v>M</v>
      </c>
      <c r="S1161" s="61" t="e">
        <f>_xlfn.XLOOKUP(Tabla15[[#This Row],[nomdepto2]],Tabla21[LUGAR],Tabla21[CODLUGAR])</f>
        <v>#REF!</v>
      </c>
      <c r="T1161">
        <v>910</v>
      </c>
    </row>
    <row r="1162" spans="1:20" hidden="1">
      <c r="A1162" s="61" t="s">
        <v>2462</v>
      </c>
      <c r="B1162" s="61" t="s">
        <v>2753</v>
      </c>
      <c r="C1162" s="61" t="s">
        <v>2493</v>
      </c>
      <c r="D1162" s="61" t="str">
        <f>Tabla15[[#This Row],[cedula]]&amp;Tabla15[[#This Row],[prog]]&amp;LEFT(Tabla15[[#This Row],[TIPO]],3)</f>
        <v>0011438829101TEM</v>
      </c>
      <c r="E1162" s="61" t="e">
        <f>_xlfn.XLOOKUP(Tabla15[[#This Row],[CODIGO]],#REF!,#REF!,_xlfn.XLOOKUP(Tabla15[[#This Row],[CODIGO]],Tabla20[CODIGO],Tabla20[nombre],"BUSCAR"))</f>
        <v>#REF!</v>
      </c>
      <c r="F1162" s="61" t="e">
        <f>_xlfn.XLOOKUP(Tabla15[[#This Row],[CODIGO]],#REF!,#REF!,_xlfn.XLOOKUP(Tabla15[[#This Row],[CODIGO]],Tabla20[CODIGO],Tabla20[cargo],"BUSCAR"))</f>
        <v>#REF!</v>
      </c>
      <c r="G1162" s="110" t="e">
        <f>_xlfn.XLOOKUP(Tabla15[[#This Row],[cedula]],#REF!,#REF!,"X")</f>
        <v>#REF!</v>
      </c>
      <c r="H1162" s="61" t="str">
        <f>_xlfn.XLOOKUP(Tabla15[[#This Row],[ctapresup]],TBLTIPO[cta],TBLTIPO[Tipo Empleado])</f>
        <v>TEMPORALES</v>
      </c>
      <c r="I1162" s="92">
        <f>_xlfn.XLOOKUP(Tabla15[[#This Row],[cedula]],TCARRERA[CEDULA],TCARRERA[CATEGORIA DEL SERVIDOR],0)</f>
        <v>0</v>
      </c>
      <c r="J11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62" s="61" t="e">
        <f>IF(ISTEXT(Tabla15[[#This Row],[CARRERA]]),Tabla15[[#This Row],[CARRERA]],Tabla15[[#This Row],[STATUS_01]])</f>
        <v>#REF!</v>
      </c>
      <c r="L1162" s="78">
        <f>_xlfn.XLOOKUP(Tabla15[[#This Row],[CODIGO]],Tabla20[CODIGO],Tabla20[sbruto])</f>
        <v>35000</v>
      </c>
      <c r="M1162" s="81">
        <f>_xlfn.XLOOKUP(Tabla15[[#This Row],[CODIGO]],Tabla20[CODIGO],Tabla20[Otros Descuentos])</f>
        <v>2071</v>
      </c>
      <c r="N1162" s="78">
        <f>_xlfn.XLOOKUP(Tabla15[[#This Row],[CODIGO]],Tabla20[CODIGO],Tabla20[sneto])</f>
        <v>30860.5</v>
      </c>
      <c r="O1162" s="78" t="str">
        <f>_xlfn.XLOOKUP(Tabla15[[#This Row],[CODIGO]],Tabla20[CODIGO],Tabla20[PERIODO])</f>
        <v>08-2023</v>
      </c>
      <c r="P1162" s="41">
        <f>Tabla15[[#This Row],[sbruto]]-SUM(Tabla15[[#This Row],[ISR]:[AFP]])-Tabla15[[#This Row],[SNETO]]</f>
        <v>2068.5</v>
      </c>
      <c r="Q1162" s="41">
        <f>_xlfn.XLOOKUP(Tabla15[[#This Row],[CODIGO]],Tabla20[CODIGO],Tabla20[ADP])</f>
        <v>0</v>
      </c>
      <c r="R1162" s="61" t="str">
        <f>_xlfn.XLOOKUP(Tabla15[[#This Row],[cedula]],EMPXSEXO[NODOC],EMPXSEXO[GENERO])</f>
        <v>F</v>
      </c>
      <c r="S1162" s="61" t="e">
        <f>_xlfn.XLOOKUP(Tabla15[[#This Row],[nomdepto2]],Tabla21[LUGAR],Tabla21[CODLUGAR])</f>
        <v>#REF!</v>
      </c>
      <c r="T1162">
        <v>852</v>
      </c>
    </row>
    <row r="1163" spans="1:20">
      <c r="A1163" s="61" t="s">
        <v>2463</v>
      </c>
      <c r="B1163" s="61" t="s">
        <v>1927</v>
      </c>
      <c r="C1163" s="61" t="s">
        <v>2493</v>
      </c>
      <c r="D1163" s="61" t="str">
        <f>Tabla15[[#This Row],[cedula]]&amp;Tabla15[[#This Row],[prog]]&amp;LEFT(Tabla15[[#This Row],[TIPO]],3)</f>
        <v>0011353340001FIJ</v>
      </c>
      <c r="E1163" s="61" t="e">
        <f>_xlfn.XLOOKUP(Tabla15[[#This Row],[CODIGO]],#REF!,#REF!,_xlfn.XLOOKUP(Tabla15[[#This Row],[CODIGO]],Tabla20[CODIGO],Tabla20[nombre],"BUSCAR"))</f>
        <v>#REF!</v>
      </c>
      <c r="F1163" s="61" t="e">
        <f>_xlfn.XLOOKUP(Tabla15[[#This Row],[CODIGO]],#REF!,#REF!,_xlfn.XLOOKUP(Tabla15[[#This Row],[CODIGO]],Tabla20[CODIGO],Tabla20[cargo],"BUSCAR"))</f>
        <v>#REF!</v>
      </c>
      <c r="G1163" s="110" t="e">
        <f>_xlfn.XLOOKUP(Tabla15[[#This Row],[cedula]],#REF!,#REF!,"X")</f>
        <v>#REF!</v>
      </c>
      <c r="H1163" s="61" t="str">
        <f>_xlfn.XLOOKUP(Tabla15[[#This Row],[ctapresup]],TBLTIPO[cta],TBLTIPO[Tipo Empleado])</f>
        <v>FIJO</v>
      </c>
      <c r="I1163" s="92">
        <f>_xlfn.XLOOKUP(Tabla15[[#This Row],[cedula]],TCARRERA[CEDULA],TCARRERA[CATEGORIA DEL SERVIDOR],0)</f>
        <v>0</v>
      </c>
      <c r="J11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63" s="61" t="e">
        <f>IF(ISTEXT(Tabla15[[#This Row],[CARRERA]]),Tabla15[[#This Row],[CARRERA]],Tabla15[[#This Row],[STATUS_01]])</f>
        <v>#REF!</v>
      </c>
      <c r="L1163" s="78">
        <f>_xlfn.XLOOKUP(Tabla15[[#This Row],[CODIGO]],Tabla20[CODIGO],Tabla20[sbruto])</f>
        <v>35000</v>
      </c>
      <c r="M1163" s="81">
        <f>_xlfn.XLOOKUP(Tabla15[[#This Row],[CODIGO]],Tabla20[CODIGO],Tabla20[Otros Descuentos])</f>
        <v>15949.28</v>
      </c>
      <c r="N1163" s="78">
        <f>_xlfn.XLOOKUP(Tabla15[[#This Row],[CODIGO]],Tabla20[CODIGO],Tabla20[sneto])</f>
        <v>16982.22</v>
      </c>
      <c r="O1163" s="78" t="str">
        <f>_xlfn.XLOOKUP(Tabla15[[#This Row],[CODIGO]],Tabla20[CODIGO],Tabla20[PERIODO])</f>
        <v>08-2023</v>
      </c>
      <c r="P1163" s="41">
        <f>Tabla15[[#This Row],[sbruto]]-SUM(Tabla15[[#This Row],[ISR]:[AFP]])-Tabla15[[#This Row],[SNETO]]</f>
        <v>2068.5</v>
      </c>
      <c r="Q1163" s="41">
        <f>_xlfn.XLOOKUP(Tabla15[[#This Row],[CODIGO]],Tabla20[CODIGO],Tabla20[ADP])</f>
        <v>0</v>
      </c>
      <c r="R1163" s="61" t="str">
        <f>_xlfn.XLOOKUP(Tabla15[[#This Row],[cedula]],EMPXSEXO[NODOC],EMPXSEXO[GENERO])</f>
        <v>F</v>
      </c>
      <c r="S1163" s="61" t="e">
        <f>_xlfn.XLOOKUP(Tabla15[[#This Row],[nomdepto2]],Tabla21[LUGAR],Tabla21[CODLUGAR])</f>
        <v>#REF!</v>
      </c>
      <c r="T1163">
        <v>390</v>
      </c>
    </row>
    <row r="1164" spans="1:20">
      <c r="A1164" s="61" t="s">
        <v>2463</v>
      </c>
      <c r="B1164" s="61" t="s">
        <v>1944</v>
      </c>
      <c r="C1164" s="61" t="s">
        <v>2493</v>
      </c>
      <c r="D1164" s="61" t="str">
        <f>Tabla15[[#This Row],[cedula]]&amp;Tabla15[[#This Row],[prog]]&amp;LEFT(Tabla15[[#This Row],[TIPO]],3)</f>
        <v>0011814510101FIJ</v>
      </c>
      <c r="E1164" s="61" t="e">
        <f>_xlfn.XLOOKUP(Tabla15[[#This Row],[CODIGO]],#REF!,#REF!,_xlfn.XLOOKUP(Tabla15[[#This Row],[CODIGO]],Tabla20[CODIGO],Tabla20[nombre],"BUSCAR"))</f>
        <v>#REF!</v>
      </c>
      <c r="F1164" s="61" t="e">
        <f>_xlfn.XLOOKUP(Tabla15[[#This Row],[CODIGO]],#REF!,#REF!,_xlfn.XLOOKUP(Tabla15[[#This Row],[CODIGO]],Tabla20[CODIGO],Tabla20[cargo],"BUSCAR"))</f>
        <v>#REF!</v>
      </c>
      <c r="G1164" s="110" t="e">
        <f>_xlfn.XLOOKUP(Tabla15[[#This Row],[cedula]],#REF!,#REF!,"X")</f>
        <v>#REF!</v>
      </c>
      <c r="H1164" s="61" t="str">
        <f>_xlfn.XLOOKUP(Tabla15[[#This Row],[ctapresup]],TBLTIPO[cta],TBLTIPO[Tipo Empleado])</f>
        <v>FIJO</v>
      </c>
      <c r="I1164" s="92">
        <f>_xlfn.XLOOKUP(Tabla15[[#This Row],[cedula]],TCARRERA[CEDULA],TCARRERA[CATEGORIA DEL SERVIDOR],0)</f>
        <v>0</v>
      </c>
      <c r="J11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64" s="61" t="e">
        <f>IF(ISTEXT(Tabla15[[#This Row],[CARRERA]]),Tabla15[[#This Row],[CARRERA]],Tabla15[[#This Row],[STATUS_01]])</f>
        <v>#REF!</v>
      </c>
      <c r="L1164" s="78">
        <f>_xlfn.XLOOKUP(Tabla15[[#This Row],[CODIGO]],Tabla20[CODIGO],Tabla20[sbruto])</f>
        <v>35000</v>
      </c>
      <c r="M1164" s="79">
        <f>_xlfn.XLOOKUP(Tabla15[[#This Row],[CODIGO]],Tabla20[CODIGO],Tabla20[Otros Descuentos])</f>
        <v>25</v>
      </c>
      <c r="N1164" s="78">
        <f>_xlfn.XLOOKUP(Tabla15[[#This Row],[CODIGO]],Tabla20[CODIGO],Tabla20[sneto])</f>
        <v>32906.5</v>
      </c>
      <c r="O1164" s="78" t="str">
        <f>_xlfn.XLOOKUP(Tabla15[[#This Row],[CODIGO]],Tabla20[CODIGO],Tabla20[PERIODO])</f>
        <v>08-2023</v>
      </c>
      <c r="P1164" s="41">
        <f>Tabla15[[#This Row],[sbruto]]-SUM(Tabla15[[#This Row],[ISR]:[AFP]])-Tabla15[[#This Row],[SNETO]]</f>
        <v>2068.5</v>
      </c>
      <c r="Q1164" s="41">
        <f>_xlfn.XLOOKUP(Tabla15[[#This Row],[CODIGO]],Tabla20[CODIGO],Tabla20[ADP])</f>
        <v>0</v>
      </c>
      <c r="R1164" s="61" t="str">
        <f>_xlfn.XLOOKUP(Tabla15[[#This Row],[cedula]],EMPXSEXO[NODOC],EMPXSEXO[GENERO])</f>
        <v>M</v>
      </c>
      <c r="S1164" s="61" t="e">
        <f>_xlfn.XLOOKUP(Tabla15[[#This Row],[nomdepto2]],Tabla21[LUGAR],Tabla21[CODLUGAR])</f>
        <v>#REF!</v>
      </c>
      <c r="T1164">
        <v>414</v>
      </c>
    </row>
    <row r="1165" spans="1:20">
      <c r="A1165" s="61" t="s">
        <v>2463</v>
      </c>
      <c r="B1165" s="61" t="s">
        <v>1079</v>
      </c>
      <c r="C1165" s="61" t="s">
        <v>2493</v>
      </c>
      <c r="D1165" s="61" t="str">
        <f>Tabla15[[#This Row],[cedula]]&amp;Tabla15[[#This Row],[prog]]&amp;LEFT(Tabla15[[#This Row],[TIPO]],3)</f>
        <v>0010306244401FIJ</v>
      </c>
      <c r="E1165" s="61" t="e">
        <f>_xlfn.XLOOKUP(Tabla15[[#This Row],[CODIGO]],#REF!,#REF!,_xlfn.XLOOKUP(Tabla15[[#This Row],[CODIGO]],Tabla20[CODIGO],Tabla20[nombre],"BUSCAR"))</f>
        <v>#REF!</v>
      </c>
      <c r="F1165" s="61" t="e">
        <f>_xlfn.XLOOKUP(Tabla15[[#This Row],[CODIGO]],#REF!,#REF!,_xlfn.XLOOKUP(Tabla15[[#This Row],[CODIGO]],Tabla20[CODIGO],Tabla20[cargo],"BUSCAR"))</f>
        <v>#REF!</v>
      </c>
      <c r="G1165" s="110" t="e">
        <f>_xlfn.XLOOKUP(Tabla15[[#This Row],[cedula]],#REF!,#REF!,"X")</f>
        <v>#REF!</v>
      </c>
      <c r="H1165" s="61" t="str">
        <f>_xlfn.XLOOKUP(Tabla15[[#This Row],[ctapresup]],TBLTIPO[cta],TBLTIPO[Tipo Empleado])</f>
        <v>FIJO</v>
      </c>
      <c r="I1165" s="92" t="str">
        <f>_xlfn.XLOOKUP(Tabla15[[#This Row],[cedula]],TCARRERA[CEDULA],TCARRERA[CATEGORIA DEL SERVIDOR],0)</f>
        <v>CARRERA ADMINISTRATIVA</v>
      </c>
      <c r="J11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65" s="61" t="str">
        <f>IF(ISTEXT(Tabla15[[#This Row],[CARRERA]]),Tabla15[[#This Row],[CARRERA]],Tabla15[[#This Row],[STATUS_01]])</f>
        <v>CARRERA ADMINISTRATIVA</v>
      </c>
      <c r="L1165" s="78">
        <f>_xlfn.XLOOKUP(Tabla15[[#This Row],[CODIGO]],Tabla20[CODIGO],Tabla20[sbruto])</f>
        <v>35000</v>
      </c>
      <c r="M1165" s="81">
        <f>_xlfn.XLOOKUP(Tabla15[[#This Row],[CODIGO]],Tabla20[CODIGO],Tabla20[Otros Descuentos])</f>
        <v>1171</v>
      </c>
      <c r="N1165" s="78">
        <f>_xlfn.XLOOKUP(Tabla15[[#This Row],[CODIGO]],Tabla20[CODIGO],Tabla20[sneto])</f>
        <v>31760.5</v>
      </c>
      <c r="O1165" s="78" t="str">
        <f>_xlfn.XLOOKUP(Tabla15[[#This Row],[CODIGO]],Tabla20[CODIGO],Tabla20[PERIODO])</f>
        <v>08-2023</v>
      </c>
      <c r="P1165" s="41">
        <f>Tabla15[[#This Row],[sbruto]]-SUM(Tabla15[[#This Row],[ISR]:[AFP]])-Tabla15[[#This Row],[SNETO]]</f>
        <v>2068.5</v>
      </c>
      <c r="Q1165" s="41">
        <f>_xlfn.XLOOKUP(Tabla15[[#This Row],[CODIGO]],Tabla20[CODIGO],Tabla20[ADP])</f>
        <v>0</v>
      </c>
      <c r="R1165" s="61" t="str">
        <f>_xlfn.XLOOKUP(Tabla15[[#This Row],[cedula]],EMPXSEXO[NODOC],EMPXSEXO[GENERO])</f>
        <v>M</v>
      </c>
      <c r="S1165" s="61" t="e">
        <f>_xlfn.XLOOKUP(Tabla15[[#This Row],[nomdepto2]],Tabla21[LUGAR],Tabla21[CODLUGAR])</f>
        <v>#REF!</v>
      </c>
      <c r="T1165">
        <v>32</v>
      </c>
    </row>
    <row r="1166" spans="1:20">
      <c r="A1166" s="61" t="s">
        <v>2463</v>
      </c>
      <c r="B1166" s="61" t="s">
        <v>1752</v>
      </c>
      <c r="C1166" s="61" t="s">
        <v>2493</v>
      </c>
      <c r="D1166" s="61" t="str">
        <f>Tabla15[[#This Row],[cedula]]&amp;Tabla15[[#This Row],[prog]]&amp;LEFT(Tabla15[[#This Row],[TIPO]],3)</f>
        <v>0010469262901FIJ</v>
      </c>
      <c r="E1166" s="61" t="e">
        <f>_xlfn.XLOOKUP(Tabla15[[#This Row],[CODIGO]],#REF!,#REF!,_xlfn.XLOOKUP(Tabla15[[#This Row],[CODIGO]],Tabla20[CODIGO],Tabla20[nombre],"BUSCAR"))</f>
        <v>#REF!</v>
      </c>
      <c r="F1166" s="61" t="e">
        <f>_xlfn.XLOOKUP(Tabla15[[#This Row],[CODIGO]],#REF!,#REF!,_xlfn.XLOOKUP(Tabla15[[#This Row],[CODIGO]],Tabla20[CODIGO],Tabla20[cargo],"BUSCAR"))</f>
        <v>#REF!</v>
      </c>
      <c r="G1166" s="110" t="e">
        <f>_xlfn.XLOOKUP(Tabla15[[#This Row],[cedula]],#REF!,#REF!,"X")</f>
        <v>#REF!</v>
      </c>
      <c r="H1166" s="61" t="str">
        <f>_xlfn.XLOOKUP(Tabla15[[#This Row],[ctapresup]],TBLTIPO[cta],TBLTIPO[Tipo Empleado])</f>
        <v>FIJO</v>
      </c>
      <c r="I1166" s="92">
        <f>_xlfn.XLOOKUP(Tabla15[[#This Row],[cedula]],TCARRERA[CEDULA],TCARRERA[CATEGORIA DEL SERVIDOR],0)</f>
        <v>0</v>
      </c>
      <c r="J11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66" s="61" t="e">
        <f>IF(ISTEXT(Tabla15[[#This Row],[CARRERA]]),Tabla15[[#This Row],[CARRERA]],Tabla15[[#This Row],[STATUS_01]])</f>
        <v>#REF!</v>
      </c>
      <c r="L1166" s="78">
        <f>_xlfn.XLOOKUP(Tabla15[[#This Row],[CODIGO]],Tabla20[CODIGO],Tabla20[sbruto])</f>
        <v>29337</v>
      </c>
      <c r="M1166" s="81">
        <f>_xlfn.XLOOKUP(Tabla15[[#This Row],[CODIGO]],Tabla20[CODIGO],Tabla20[Otros Descuentos])</f>
        <v>21090.26</v>
      </c>
      <c r="N1166" s="81">
        <f>_xlfn.XLOOKUP(Tabla15[[#This Row],[CODIGO]],Tabla20[CODIGO],Tabla20[sneto])</f>
        <v>6512.93</v>
      </c>
      <c r="O1166" s="81" t="str">
        <f>_xlfn.XLOOKUP(Tabla15[[#This Row],[CODIGO]],Tabla20[CODIGO],Tabla20[PERIODO])</f>
        <v>08-2023</v>
      </c>
      <c r="P1166" s="41">
        <f>Tabla15[[#This Row],[sbruto]]-SUM(Tabla15[[#This Row],[ISR]:[AFP]])-Tabla15[[#This Row],[SNETO]]</f>
        <v>1733.8100000000013</v>
      </c>
      <c r="Q1166" s="41">
        <f>_xlfn.XLOOKUP(Tabla15[[#This Row],[CODIGO]],Tabla20[CODIGO],Tabla20[ADP])</f>
        <v>0</v>
      </c>
      <c r="R1166" s="61" t="str">
        <f>_xlfn.XLOOKUP(Tabla15[[#This Row],[cedula]],EMPXSEXO[NODOC],EMPXSEXO[GENERO])</f>
        <v>M</v>
      </c>
      <c r="S1166" s="61" t="e">
        <f>_xlfn.XLOOKUP(Tabla15[[#This Row],[nomdepto2]],Tabla21[LUGAR],Tabla21[CODLUGAR])</f>
        <v>#REF!</v>
      </c>
      <c r="T1166">
        <v>96</v>
      </c>
    </row>
    <row r="1167" spans="1:20" hidden="1">
      <c r="A1167" s="61" t="s">
        <v>2462</v>
      </c>
      <c r="B1167" s="61" t="s">
        <v>2986</v>
      </c>
      <c r="C1167" s="61" t="s">
        <v>2493</v>
      </c>
      <c r="D1167" s="61" t="str">
        <f>Tabla15[[#This Row],[cedula]]&amp;Tabla15[[#This Row],[prog]]&amp;LEFT(Tabla15[[#This Row],[TIPO]],3)</f>
        <v>4021406352701TEM</v>
      </c>
      <c r="E1167" s="61" t="e">
        <f>_xlfn.XLOOKUP(Tabla15[[#This Row],[CODIGO]],#REF!,#REF!,_xlfn.XLOOKUP(Tabla15[[#This Row],[CODIGO]],Tabla20[CODIGO],Tabla20[nombre],"BUSCAR"))</f>
        <v>#REF!</v>
      </c>
      <c r="F1167" s="61" t="e">
        <f>_xlfn.XLOOKUP(Tabla15[[#This Row],[CODIGO]],#REF!,#REF!,_xlfn.XLOOKUP(Tabla15[[#This Row],[CODIGO]],Tabla20[CODIGO],Tabla20[cargo],"BUSCAR"))</f>
        <v>#REF!</v>
      </c>
      <c r="G1167" s="110" t="e">
        <f>_xlfn.XLOOKUP(Tabla15[[#This Row],[cedula]],#REF!,#REF!,"X")</f>
        <v>#REF!</v>
      </c>
      <c r="H1167" s="61" t="str">
        <f>_xlfn.XLOOKUP(Tabla15[[#This Row],[ctapresup]],TBLTIPO[cta],TBLTIPO[Tipo Empleado])</f>
        <v>TEMPORALES</v>
      </c>
      <c r="I1167" s="92">
        <f>_xlfn.XLOOKUP(Tabla15[[#This Row],[cedula]],TCARRERA[CEDULA],TCARRERA[CATEGORIA DEL SERVIDOR],0)</f>
        <v>0</v>
      </c>
      <c r="J116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67" s="61" t="e">
        <f>IF(ISTEXT(Tabla15[[#This Row],[CARRERA]]),Tabla15[[#This Row],[CARRERA]],Tabla15[[#This Row],[STATUS_01]])</f>
        <v>#REF!</v>
      </c>
      <c r="L1167" s="78">
        <f>_xlfn.XLOOKUP(Tabla15[[#This Row],[CODIGO]],Tabla20[CODIGO],Tabla20[sbruto])</f>
        <v>22000</v>
      </c>
      <c r="M1167" s="81">
        <f>_xlfn.XLOOKUP(Tabla15[[#This Row],[CODIGO]],Tabla20[CODIGO],Tabla20[Otros Descuentos])</f>
        <v>25</v>
      </c>
      <c r="N1167" s="78">
        <f>_xlfn.XLOOKUP(Tabla15[[#This Row],[CODIGO]],Tabla20[CODIGO],Tabla20[sneto])</f>
        <v>20674.8</v>
      </c>
      <c r="O1167" s="78" t="str">
        <f>_xlfn.XLOOKUP(Tabla15[[#This Row],[CODIGO]],Tabla20[CODIGO],Tabla20[PERIODO])</f>
        <v>08-2023</v>
      </c>
      <c r="P1167" s="41">
        <f>Tabla15[[#This Row],[sbruto]]-SUM(Tabla15[[#This Row],[ISR]:[AFP]])-Tabla15[[#This Row],[SNETO]]</f>
        <v>1300.2000000000007</v>
      </c>
      <c r="Q1167" s="41">
        <f>_xlfn.XLOOKUP(Tabla15[[#This Row],[CODIGO]],Tabla20[CODIGO],Tabla20[ADP])</f>
        <v>0</v>
      </c>
      <c r="R1167" s="61" t="str">
        <f>_xlfn.XLOOKUP(Tabla15[[#This Row],[cedula]],EMPXSEXO[NODOC],EMPXSEXO[GENERO])</f>
        <v>F</v>
      </c>
      <c r="S1167" s="61" t="e">
        <f>_xlfn.XLOOKUP(Tabla15[[#This Row],[nomdepto2]],Tabla21[LUGAR],Tabla21[CODLUGAR])</f>
        <v>#REF!</v>
      </c>
      <c r="T1167">
        <v>1109</v>
      </c>
    </row>
    <row r="1168" spans="1:20">
      <c r="A1168" s="61" t="s">
        <v>2463</v>
      </c>
      <c r="B1168" s="61" t="s">
        <v>1751</v>
      </c>
      <c r="C1168" s="61" t="s">
        <v>2493</v>
      </c>
      <c r="D1168" s="61" t="str">
        <f>Tabla15[[#This Row],[cedula]]&amp;Tabla15[[#This Row],[prog]]&amp;LEFT(Tabla15[[#This Row],[TIPO]],3)</f>
        <v>0010426807301FIJ</v>
      </c>
      <c r="E1168" s="61" t="e">
        <f>_xlfn.XLOOKUP(Tabla15[[#This Row],[CODIGO]],#REF!,#REF!,_xlfn.XLOOKUP(Tabla15[[#This Row],[CODIGO]],Tabla20[CODIGO],Tabla20[nombre],"BUSCAR"))</f>
        <v>#REF!</v>
      </c>
      <c r="F1168" s="61" t="e">
        <f>_xlfn.XLOOKUP(Tabla15[[#This Row],[CODIGO]],#REF!,#REF!,_xlfn.XLOOKUP(Tabla15[[#This Row],[CODIGO]],Tabla20[CODIGO],Tabla20[cargo],"BUSCAR"))</f>
        <v>#REF!</v>
      </c>
      <c r="G1168" s="110" t="e">
        <f>_xlfn.XLOOKUP(Tabla15[[#This Row],[cedula]],#REF!,#REF!,"X")</f>
        <v>#REF!</v>
      </c>
      <c r="H1168" s="61" t="str">
        <f>_xlfn.XLOOKUP(Tabla15[[#This Row],[ctapresup]],TBLTIPO[cta],TBLTIPO[Tipo Empleado])</f>
        <v>FIJO</v>
      </c>
      <c r="I1168" s="92">
        <f>_xlfn.XLOOKUP(Tabla15[[#This Row],[cedula]],TCARRERA[CEDULA],TCARRERA[CATEGORIA DEL SERVIDOR],0)</f>
        <v>0</v>
      </c>
      <c r="J11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68" s="61" t="e">
        <f>IF(ISTEXT(Tabla15[[#This Row],[CARRERA]]),Tabla15[[#This Row],[CARRERA]],Tabla15[[#This Row],[STATUS_01]])</f>
        <v>#REF!</v>
      </c>
      <c r="L1168" s="78">
        <f>_xlfn.XLOOKUP(Tabla15[[#This Row],[CODIGO]],Tabla20[CODIGO],Tabla20[sbruto])</f>
        <v>16500</v>
      </c>
      <c r="M1168" s="79">
        <f>_xlfn.XLOOKUP(Tabla15[[#This Row],[CODIGO]],Tabla20[CODIGO],Tabla20[Otros Descuentos])</f>
        <v>8476.2900000000009</v>
      </c>
      <c r="N1168" s="78">
        <f>_xlfn.XLOOKUP(Tabla15[[#This Row],[CODIGO]],Tabla20[CODIGO],Tabla20[sneto])</f>
        <v>7048.56</v>
      </c>
      <c r="O1168" s="78" t="str">
        <f>_xlfn.XLOOKUP(Tabla15[[#This Row],[CODIGO]],Tabla20[CODIGO],Tabla20[PERIODO])</f>
        <v>08-2023</v>
      </c>
      <c r="P1168" s="41">
        <f>Tabla15[[#This Row],[sbruto]]-SUM(Tabla15[[#This Row],[ISR]:[AFP]])-Tabla15[[#This Row],[SNETO]]</f>
        <v>975.14999999999782</v>
      </c>
      <c r="Q1168" s="41">
        <f>_xlfn.XLOOKUP(Tabla15[[#This Row],[CODIGO]],Tabla20[CODIGO],Tabla20[ADP])</f>
        <v>0</v>
      </c>
      <c r="R1168" s="61" t="str">
        <f>_xlfn.XLOOKUP(Tabla15[[#This Row],[cedula]],EMPXSEXO[NODOC],EMPXSEXO[GENERO])</f>
        <v>M</v>
      </c>
      <c r="S1168" s="61" t="e">
        <f>_xlfn.XLOOKUP(Tabla15[[#This Row],[nomdepto2]],Tabla21[LUGAR],Tabla21[CODLUGAR])</f>
        <v>#REF!</v>
      </c>
      <c r="T1168">
        <v>95</v>
      </c>
    </row>
    <row r="1169" spans="1:20" hidden="1">
      <c r="A1169" s="61" t="s">
        <v>3076</v>
      </c>
      <c r="B1169" s="61" t="s">
        <v>1944</v>
      </c>
      <c r="C1169" s="61" t="s">
        <v>2493</v>
      </c>
      <c r="D1169" s="61" t="str">
        <f>Tabla15[[#This Row],[cedula]]&amp;Tabla15[[#This Row],[prog]]&amp;LEFT(Tabla15[[#This Row],[TIPO]],3)</f>
        <v>0011814510101INT</v>
      </c>
      <c r="E1169" s="61" t="e">
        <f>_xlfn.XLOOKUP(Tabla15[[#This Row],[CODIGO]],#REF!,#REF!,_xlfn.XLOOKUP(Tabla15[[#This Row],[CODIGO]],Tabla20[CODIGO],Tabla20[nombre],"BUSCAR"))</f>
        <v>#REF!</v>
      </c>
      <c r="F1169" s="61" t="e">
        <f>_xlfn.XLOOKUP(Tabla15[[#This Row],[CODIGO]],#REF!,#REF!,_xlfn.XLOOKUP(Tabla15[[#This Row],[CODIGO]],Tabla20[CODIGO],Tabla20[cargo],"BUSCAR"))</f>
        <v>#REF!</v>
      </c>
      <c r="G1169" s="110" t="e">
        <f>_xlfn.XLOOKUP(Tabla15[[#This Row],[cedula]],#REF!,#REF!,"X")</f>
        <v>#REF!</v>
      </c>
      <c r="H1169" s="61" t="str">
        <f>_xlfn.XLOOKUP(Tabla15[[#This Row],[ctapresup]],TBLTIPO[cta],TBLTIPO[Tipo Empleado])</f>
        <v>INTERINATO</v>
      </c>
      <c r="I1169" s="92">
        <f>_xlfn.XLOOKUP(Tabla15[[#This Row],[cedula]],TCARRERA[CEDULA],TCARRERA[CATEGORIA DEL SERVIDOR],0)</f>
        <v>0</v>
      </c>
      <c r="J11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69" s="61" t="e">
        <f>IF(ISTEXT(Tabla15[[#This Row],[CARRERA]]),Tabla15[[#This Row],[CARRERA]],Tabla15[[#This Row],[STATUS_01]])</f>
        <v>#REF!</v>
      </c>
      <c r="L1169" s="78">
        <f>_xlfn.XLOOKUP(Tabla15[[#This Row],[CODIGO]],Tabla20[CODIGO],Tabla20[sbruto])</f>
        <v>13000</v>
      </c>
      <c r="M1169" s="81">
        <f>_xlfn.XLOOKUP(Tabla15[[#This Row],[CODIGO]],Tabla20[CODIGO],Tabla20[Otros Descuentos])</f>
        <v>0</v>
      </c>
      <c r="N1169" s="78">
        <f>_xlfn.XLOOKUP(Tabla15[[#This Row],[CODIGO]],Tabla20[CODIGO],Tabla20[sneto])</f>
        <v>10634.97</v>
      </c>
      <c r="O1169" s="78" t="str">
        <f>_xlfn.XLOOKUP(Tabla15[[#This Row],[CODIGO]],Tabla20[CODIGO],Tabla20[PERIODO])</f>
        <v>08-2023</v>
      </c>
      <c r="P1169" s="41">
        <f>Tabla15[[#This Row],[sbruto]]-SUM(Tabla15[[#This Row],[ISR]:[AFP]])-Tabla15[[#This Row],[SNETO]]</f>
        <v>2365.0300000000007</v>
      </c>
      <c r="Q1169" s="41">
        <f>_xlfn.XLOOKUP(Tabla15[[#This Row],[CODIGO]],Tabla20[CODIGO],Tabla20[ADP])</f>
        <v>0</v>
      </c>
      <c r="R1169" s="61" t="str">
        <f>_xlfn.XLOOKUP(Tabla15[[#This Row],[cedula]],EMPXSEXO[NODOC],EMPXSEXO[GENERO])</f>
        <v>M</v>
      </c>
      <c r="S1169" s="61" t="e">
        <f>_xlfn.XLOOKUP(Tabla15[[#This Row],[nomdepto2]],Tabla21[LUGAR],Tabla21[CODLUGAR])</f>
        <v>#REF!</v>
      </c>
      <c r="T1169">
        <v>1140</v>
      </c>
    </row>
    <row r="1170" spans="1:20">
      <c r="A1170" s="61" t="s">
        <v>2463</v>
      </c>
      <c r="B1170" s="61" t="s">
        <v>1815</v>
      </c>
      <c r="C1170" s="61" t="s">
        <v>2493</v>
      </c>
      <c r="D1170" s="61" t="str">
        <f>Tabla15[[#This Row],[cedula]]&amp;Tabla15[[#This Row],[prog]]&amp;LEFT(Tabla15[[#This Row],[TIPO]],3)</f>
        <v>0011810027001FIJ</v>
      </c>
      <c r="E1170" s="61" t="e">
        <f>_xlfn.XLOOKUP(Tabla15[[#This Row],[CODIGO]],#REF!,#REF!,_xlfn.XLOOKUP(Tabla15[[#This Row],[CODIGO]],Tabla20[CODIGO],Tabla20[nombre],"BUSCAR"))</f>
        <v>#REF!</v>
      </c>
      <c r="F1170" s="61" t="e">
        <f>_xlfn.XLOOKUP(Tabla15[[#This Row],[CODIGO]],#REF!,#REF!,_xlfn.XLOOKUP(Tabla15[[#This Row],[CODIGO]],Tabla20[CODIGO],Tabla20[cargo],"BUSCAR"))</f>
        <v>#REF!</v>
      </c>
      <c r="G1170" s="110" t="e">
        <f>_xlfn.XLOOKUP(Tabla15[[#This Row],[cedula]],#REF!,#REF!,"X")</f>
        <v>#REF!</v>
      </c>
      <c r="H1170" s="61" t="str">
        <f>_xlfn.XLOOKUP(Tabla15[[#This Row],[ctapresup]],TBLTIPO[cta],TBLTIPO[Tipo Empleado])</f>
        <v>FIJO</v>
      </c>
      <c r="I1170" s="92">
        <f>_xlfn.XLOOKUP(Tabla15[[#This Row],[cedula]],TCARRERA[CEDULA],TCARRERA[CATEGORIA DEL SERVIDOR],0)</f>
        <v>0</v>
      </c>
      <c r="J11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70" s="61" t="e">
        <f>IF(ISTEXT(Tabla15[[#This Row],[CARRERA]]),Tabla15[[#This Row],[CARRERA]],Tabla15[[#This Row],[STATUS_01]])</f>
        <v>#REF!</v>
      </c>
      <c r="L1170" s="78">
        <f>_xlfn.XLOOKUP(Tabla15[[#This Row],[CODIGO]],Tabla20[CODIGO],Tabla20[sbruto])</f>
        <v>115000</v>
      </c>
      <c r="M1170" s="81">
        <f>_xlfn.XLOOKUP(Tabla15[[#This Row],[CODIGO]],Tabla20[CODIGO],Tabla20[Otros Descuentos])</f>
        <v>25</v>
      </c>
      <c r="N1170" s="78">
        <f>_xlfn.XLOOKUP(Tabla15[[#This Row],[CODIGO]],Tabla20[CODIGO],Tabla20[sneto])</f>
        <v>92544.76</v>
      </c>
      <c r="O1170" s="78" t="str">
        <f>_xlfn.XLOOKUP(Tabla15[[#This Row],[CODIGO]],Tabla20[CODIGO],Tabla20[PERIODO])</f>
        <v>08-2023</v>
      </c>
      <c r="P1170" s="41">
        <f>Tabla15[[#This Row],[sbruto]]-SUM(Tabla15[[#This Row],[ISR]:[AFP]])-Tabla15[[#This Row],[SNETO]]</f>
        <v>22430.240000000005</v>
      </c>
      <c r="Q1170" s="41">
        <f>_xlfn.XLOOKUP(Tabla15[[#This Row],[CODIGO]],Tabla20[CODIGO],Tabla20[ADP])</f>
        <v>0</v>
      </c>
      <c r="R1170" s="61" t="str">
        <f>_xlfn.XLOOKUP(Tabla15[[#This Row],[cedula]],EMPXSEXO[NODOC],EMPXSEXO[GENERO])</f>
        <v>M</v>
      </c>
      <c r="S1170" s="61" t="e">
        <f>_xlfn.XLOOKUP(Tabla15[[#This Row],[nomdepto2]],Tabla21[LUGAR],Tabla21[CODLUGAR])</f>
        <v>#REF!</v>
      </c>
      <c r="T1170">
        <v>202</v>
      </c>
    </row>
    <row r="1171" spans="1:20" hidden="1">
      <c r="A1171" s="61" t="s">
        <v>2462</v>
      </c>
      <c r="B1171" s="61" t="s">
        <v>2885</v>
      </c>
      <c r="C1171" s="61" t="s">
        <v>2493</v>
      </c>
      <c r="D1171" s="61" t="str">
        <f>Tabla15[[#This Row],[cedula]]&amp;Tabla15[[#This Row],[prog]]&amp;LEFT(Tabla15[[#This Row],[TIPO]],3)</f>
        <v>4023601381501TEM</v>
      </c>
      <c r="E1171" s="61" t="e">
        <f>_xlfn.XLOOKUP(Tabla15[[#This Row],[CODIGO]],#REF!,#REF!,_xlfn.XLOOKUP(Tabla15[[#This Row],[CODIGO]],Tabla20[CODIGO],Tabla20[nombre],"BUSCAR"))</f>
        <v>#REF!</v>
      </c>
      <c r="F1171" s="61" t="e">
        <f>_xlfn.XLOOKUP(Tabla15[[#This Row],[CODIGO]],#REF!,#REF!,_xlfn.XLOOKUP(Tabla15[[#This Row],[CODIGO]],Tabla20[CODIGO],Tabla20[cargo],"BUSCAR"))</f>
        <v>#REF!</v>
      </c>
      <c r="G1171" s="110" t="e">
        <f>_xlfn.XLOOKUP(Tabla15[[#This Row],[cedula]],#REF!,#REF!,"X")</f>
        <v>#REF!</v>
      </c>
      <c r="H1171" s="61" t="str">
        <f>_xlfn.XLOOKUP(Tabla15[[#This Row],[ctapresup]],TBLTIPO[cta],TBLTIPO[Tipo Empleado])</f>
        <v>TEMPORALES</v>
      </c>
      <c r="I1171" s="92">
        <f>_xlfn.XLOOKUP(Tabla15[[#This Row],[cedula]],TCARRERA[CEDULA],TCARRERA[CATEGORIA DEL SERVIDOR],0)</f>
        <v>0</v>
      </c>
      <c r="J11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71" s="61" t="e">
        <f>IF(ISTEXT(Tabla15[[#This Row],[CARRERA]]),Tabla15[[#This Row],[CARRERA]],Tabla15[[#This Row],[STATUS_01]])</f>
        <v>#REF!</v>
      </c>
      <c r="L1171" s="78">
        <f>_xlfn.XLOOKUP(Tabla15[[#This Row],[CODIGO]],Tabla20[CODIGO],Tabla20[sbruto])</f>
        <v>16500</v>
      </c>
      <c r="M1171" s="81">
        <f>_xlfn.XLOOKUP(Tabla15[[#This Row],[CODIGO]],Tabla20[CODIGO],Tabla20[Otros Descuentos])</f>
        <v>25</v>
      </c>
      <c r="N1171" s="81">
        <f>_xlfn.XLOOKUP(Tabla15[[#This Row],[CODIGO]],Tabla20[CODIGO],Tabla20[sneto])</f>
        <v>15499.85</v>
      </c>
      <c r="O1171" s="81" t="str">
        <f>_xlfn.XLOOKUP(Tabla15[[#This Row],[CODIGO]],Tabla20[CODIGO],Tabla20[PERIODO])</f>
        <v>08-2023</v>
      </c>
      <c r="P1171" s="41">
        <f>Tabla15[[#This Row],[sbruto]]-SUM(Tabla15[[#This Row],[ISR]:[AFP]])-Tabla15[[#This Row],[SNETO]]</f>
        <v>975.14999999999964</v>
      </c>
      <c r="Q1171" s="41">
        <f>_xlfn.XLOOKUP(Tabla15[[#This Row],[CODIGO]],Tabla20[CODIGO],Tabla20[ADP])</f>
        <v>0</v>
      </c>
      <c r="R1171" s="61" t="str">
        <f>_xlfn.XLOOKUP(Tabla15[[#This Row],[cedula]],EMPXSEXO[NODOC],EMPXSEXO[GENERO])</f>
        <v>F</v>
      </c>
      <c r="S1171" s="61" t="e">
        <f>_xlfn.XLOOKUP(Tabla15[[#This Row],[nomdepto2]],Tabla21[LUGAR],Tabla21[CODLUGAR])</f>
        <v>#REF!</v>
      </c>
      <c r="T1171">
        <v>994</v>
      </c>
    </row>
    <row r="1172" spans="1:20" hidden="1">
      <c r="A1172" s="61" t="s">
        <v>2462</v>
      </c>
      <c r="B1172" s="61" t="s">
        <v>2941</v>
      </c>
      <c r="C1172" s="61" t="s">
        <v>2493</v>
      </c>
      <c r="D1172" s="61" t="str">
        <f>Tabla15[[#This Row],[cedula]]&amp;Tabla15[[#This Row],[prog]]&amp;LEFT(Tabla15[[#This Row],[TIPO]],3)</f>
        <v>2250024534901TEM</v>
      </c>
      <c r="E1172" s="61" t="e">
        <f>_xlfn.XLOOKUP(Tabla15[[#This Row],[CODIGO]],#REF!,#REF!,_xlfn.XLOOKUP(Tabla15[[#This Row],[CODIGO]],Tabla20[CODIGO],Tabla20[nombre],"BUSCAR"))</f>
        <v>#REF!</v>
      </c>
      <c r="F1172" s="61" t="e">
        <f>_xlfn.XLOOKUP(Tabla15[[#This Row],[CODIGO]],#REF!,#REF!,_xlfn.XLOOKUP(Tabla15[[#This Row],[CODIGO]],Tabla20[CODIGO],Tabla20[cargo],"BUSCAR"))</f>
        <v>#REF!</v>
      </c>
      <c r="G1172" s="110" t="e">
        <f>_xlfn.XLOOKUP(Tabla15[[#This Row],[cedula]],#REF!,#REF!,"X")</f>
        <v>#REF!</v>
      </c>
      <c r="H1172" s="61" t="str">
        <f>_xlfn.XLOOKUP(Tabla15[[#This Row],[ctapresup]],TBLTIPO[cta],TBLTIPO[Tipo Empleado])</f>
        <v>TEMPORALES</v>
      </c>
      <c r="I1172" s="92">
        <f>_xlfn.XLOOKUP(Tabla15[[#This Row],[cedula]],TCARRERA[CEDULA],TCARRERA[CATEGORIA DEL SERVIDOR],0)</f>
        <v>0</v>
      </c>
      <c r="J11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72" s="61" t="e">
        <f>IF(ISTEXT(Tabla15[[#This Row],[CARRERA]]),Tabla15[[#This Row],[CARRERA]],Tabla15[[#This Row],[STATUS_01]])</f>
        <v>#REF!</v>
      </c>
      <c r="L1172" s="78">
        <f>_xlfn.XLOOKUP(Tabla15[[#This Row],[CODIGO]],Tabla20[CODIGO],Tabla20[sbruto])</f>
        <v>16500</v>
      </c>
      <c r="M1172" s="82">
        <f>_xlfn.XLOOKUP(Tabla15[[#This Row],[CODIGO]],Tabla20[CODIGO],Tabla20[Otros Descuentos])</f>
        <v>25</v>
      </c>
      <c r="N1172" s="81">
        <f>_xlfn.XLOOKUP(Tabla15[[#This Row],[CODIGO]],Tabla20[CODIGO],Tabla20[sneto])</f>
        <v>15499.85</v>
      </c>
      <c r="O1172" s="81" t="str">
        <f>_xlfn.XLOOKUP(Tabla15[[#This Row],[CODIGO]],Tabla20[CODIGO],Tabla20[PERIODO])</f>
        <v>08-2023</v>
      </c>
      <c r="P1172" s="41">
        <f>Tabla15[[#This Row],[sbruto]]-SUM(Tabla15[[#This Row],[ISR]:[AFP]])-Tabla15[[#This Row],[SNETO]]</f>
        <v>975.14999999999964</v>
      </c>
      <c r="Q1172" s="41">
        <f>_xlfn.XLOOKUP(Tabla15[[#This Row],[CODIGO]],Tabla20[CODIGO],Tabla20[ADP])</f>
        <v>0</v>
      </c>
      <c r="R1172" s="61" t="str">
        <f>_xlfn.XLOOKUP(Tabla15[[#This Row],[cedula]],EMPXSEXO[NODOC],EMPXSEXO[GENERO])</f>
        <v>M</v>
      </c>
      <c r="S1172" s="61" t="e">
        <f>_xlfn.XLOOKUP(Tabla15[[#This Row],[nomdepto2]],Tabla21[LUGAR],Tabla21[CODLUGAR])</f>
        <v>#REF!</v>
      </c>
      <c r="T1172">
        <v>1060</v>
      </c>
    </row>
    <row r="1173" spans="1:20" hidden="1">
      <c r="A1173" s="61" t="s">
        <v>2462</v>
      </c>
      <c r="B1173" s="61" t="s">
        <v>2271</v>
      </c>
      <c r="C1173" s="61" t="s">
        <v>2493</v>
      </c>
      <c r="D1173" s="61" t="str">
        <f>Tabla15[[#This Row],[cedula]]&amp;Tabla15[[#This Row],[prog]]&amp;LEFT(Tabla15[[#This Row],[TIPO]],3)</f>
        <v>0010119879401TEM</v>
      </c>
      <c r="E1173" s="61" t="e">
        <f>_xlfn.XLOOKUP(Tabla15[[#This Row],[CODIGO]],#REF!,#REF!,_xlfn.XLOOKUP(Tabla15[[#This Row],[CODIGO]],Tabla20[CODIGO],Tabla20[nombre],"BUSCAR"))</f>
        <v>#REF!</v>
      </c>
      <c r="F1173" s="61" t="e">
        <f>_xlfn.XLOOKUP(Tabla15[[#This Row],[CODIGO]],#REF!,#REF!,_xlfn.XLOOKUP(Tabla15[[#This Row],[CODIGO]],Tabla20[CODIGO],Tabla20[cargo],"BUSCAR"))</f>
        <v>#REF!</v>
      </c>
      <c r="G1173" s="110" t="e">
        <f>_xlfn.XLOOKUP(Tabla15[[#This Row],[cedula]],#REF!,#REF!,"X")</f>
        <v>#REF!</v>
      </c>
      <c r="H1173" s="61" t="str">
        <f>_xlfn.XLOOKUP(Tabla15[[#This Row],[ctapresup]],TBLTIPO[cta],TBLTIPO[Tipo Empleado])</f>
        <v>TEMPORALES</v>
      </c>
      <c r="I1173" s="92">
        <f>_xlfn.XLOOKUP(Tabla15[[#This Row],[cedula]],TCARRERA[CEDULA],TCARRERA[CATEGORIA DEL SERVIDOR],0)</f>
        <v>0</v>
      </c>
      <c r="J117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73" s="61" t="e">
        <f>IF(ISTEXT(Tabla15[[#This Row],[CARRERA]]),Tabla15[[#This Row],[CARRERA]],Tabla15[[#This Row],[STATUS_01]])</f>
        <v>#REF!</v>
      </c>
      <c r="L1173" s="78">
        <f>_xlfn.XLOOKUP(Tabla15[[#This Row],[CODIGO]],Tabla20[CODIGO],Tabla20[sbruto])</f>
        <v>160000</v>
      </c>
      <c r="M1173" s="81">
        <f>_xlfn.XLOOKUP(Tabla15[[#This Row],[CODIGO]],Tabla20[CODIGO],Tabla20[Otros Descuentos])</f>
        <v>25</v>
      </c>
      <c r="N1173" s="81">
        <f>_xlfn.XLOOKUP(Tabla15[[#This Row],[CODIGO]],Tabla20[CODIGO],Tabla20[sneto])</f>
        <v>124300.13</v>
      </c>
      <c r="O1173" s="81" t="str">
        <f>_xlfn.XLOOKUP(Tabla15[[#This Row],[CODIGO]],Tabla20[CODIGO],Tabla20[PERIODO])</f>
        <v>08-2023</v>
      </c>
      <c r="P1173" s="41">
        <f>Tabla15[[#This Row],[sbruto]]-SUM(Tabla15[[#This Row],[ISR]:[AFP]])-Tabla15[[#This Row],[SNETO]]</f>
        <v>35674.869999999995</v>
      </c>
      <c r="Q1173" s="41">
        <f>_xlfn.XLOOKUP(Tabla15[[#This Row],[CODIGO]],Tabla20[CODIGO],Tabla20[ADP])</f>
        <v>0</v>
      </c>
      <c r="R1173" s="61" t="str">
        <f>_xlfn.XLOOKUP(Tabla15[[#This Row],[cedula]],EMPXSEXO[NODOC],EMPXSEXO[GENERO])</f>
        <v>F</v>
      </c>
      <c r="S1173" s="61" t="e">
        <f>_xlfn.XLOOKUP(Tabla15[[#This Row],[nomdepto2]],Tabla21[LUGAR],Tabla21[CODLUGAR])</f>
        <v>#REF!</v>
      </c>
      <c r="T1173">
        <v>982</v>
      </c>
    </row>
    <row r="1174" spans="1:20">
      <c r="A1174" s="99" t="s">
        <v>2463</v>
      </c>
      <c r="B1174" s="99" t="s">
        <v>1705</v>
      </c>
      <c r="C1174" s="99" t="s">
        <v>2497</v>
      </c>
      <c r="D1174" s="99" t="str">
        <f>Tabla15[[#This Row],[cedula]]&amp;Tabla15[[#This Row],[prog]]&amp;LEFT(Tabla15[[#This Row],[TIPO]],3)</f>
        <v>0310315194413FIJ</v>
      </c>
      <c r="E1174" s="99" t="e">
        <f>_xlfn.XLOOKUP(Tabla15[[#This Row],[CODIGO]],#REF!,#REF!,_xlfn.XLOOKUP(Tabla15[[#This Row],[CODIGO]],Tabla20[CODIGO],Tabla20[nombre],"BUSCAR"))</f>
        <v>#REF!</v>
      </c>
      <c r="F1174" s="100" t="e">
        <f>_xlfn.XLOOKUP(Tabla15[[#This Row],[CODIGO]],#REF!,#REF!,_xlfn.XLOOKUP(Tabla15[[#This Row],[CODIGO]],Tabla20[CODIGO],Tabla20[cargo],"BUSCAR"))</f>
        <v>#REF!</v>
      </c>
      <c r="G1174" s="110" t="e">
        <f>_xlfn.XLOOKUP(Tabla15[[#This Row],[cedula]],#REF!,#REF!,"X")</f>
        <v>#REF!</v>
      </c>
      <c r="H1174" s="100" t="str">
        <f>_xlfn.XLOOKUP(Tabla15[[#This Row],[ctapresup]],TBLTIPO[cta],TBLTIPO[Tipo Empleado])</f>
        <v>FIJO</v>
      </c>
      <c r="I1174" s="102">
        <f>_xlfn.XLOOKUP(Tabla15[[#This Row],[cedula]],TCARRERA[CEDULA],TCARRERA[CATEGORIA DEL SERVIDOR],0)</f>
        <v>0</v>
      </c>
      <c r="J1174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174" s="103" t="e">
        <f>IF(ISTEXT(Tabla15[[#This Row],[CARRERA]]),Tabla15[[#This Row],[CARRERA]],Tabla15[[#This Row],[STATUS_01]])</f>
        <v>#REF!</v>
      </c>
      <c r="L1174" s="41">
        <f>_xlfn.XLOOKUP(Tabla15[[#This Row],[CODIGO]],Tabla20[CODIGO],Tabla20[sbruto])</f>
        <v>80000</v>
      </c>
      <c r="M1174" s="101">
        <f>_xlfn.XLOOKUP(Tabla15[[#This Row],[CODIGO]],Tabla20[CODIGO],Tabla20[Otros Descuentos])</f>
        <v>25</v>
      </c>
      <c r="N1174" s="109">
        <f>_xlfn.XLOOKUP(Tabla15[[#This Row],[CODIGO]],Tabla20[CODIGO],Tabla20[sneto])</f>
        <v>67846.13</v>
      </c>
      <c r="O1174" s="101" t="str">
        <f>_xlfn.XLOOKUP(Tabla15[[#This Row],[CODIGO]],Tabla20[CODIGO],Tabla20[PERIODO])</f>
        <v>08-2023</v>
      </c>
      <c r="P1174" s="41">
        <f>Tabla15[[#This Row],[sbruto]]-SUM(Tabla15[[#This Row],[ISR]:[AFP]])-Tabla15[[#This Row],[SNETO]]</f>
        <v>12128.869999999995</v>
      </c>
      <c r="Q1174" s="104">
        <f>_xlfn.XLOOKUP(Tabla15[[#This Row],[CODIGO]],Tabla20[CODIGO],Tabla20[ADP])</f>
        <v>0</v>
      </c>
      <c r="R1174" s="99" t="str">
        <f>_xlfn.XLOOKUP(Tabla15[[#This Row],[cedula]],EMPXSEXO[NODOC],EMPXSEXO[GENERO])</f>
        <v>F</v>
      </c>
      <c r="S1174" s="61" t="e">
        <f>_xlfn.XLOOKUP(Tabla15[[#This Row],[nomdepto2]],Tabla21[LUGAR],Tabla21[CODLUGAR])</f>
        <v>#REF!</v>
      </c>
      <c r="T1174">
        <v>543</v>
      </c>
    </row>
    <row r="1175" spans="1:20" hidden="1">
      <c r="A1175" s="61" t="s">
        <v>2462</v>
      </c>
      <c r="B1175" s="61" t="s">
        <v>2822</v>
      </c>
      <c r="C1175" s="61" t="s">
        <v>2493</v>
      </c>
      <c r="D1175" s="61" t="str">
        <f>Tabla15[[#This Row],[cedula]]&amp;Tabla15[[#This Row],[prog]]&amp;LEFT(Tabla15[[#This Row],[TIPO]],3)</f>
        <v>0260047681201TEM</v>
      </c>
      <c r="E1175" s="61" t="e">
        <f>_xlfn.XLOOKUP(Tabla15[[#This Row],[CODIGO]],#REF!,#REF!,_xlfn.XLOOKUP(Tabla15[[#This Row],[CODIGO]],Tabla20[CODIGO],Tabla20[nombre],"BUSCAR"))</f>
        <v>#REF!</v>
      </c>
      <c r="F1175" s="61" t="e">
        <f>_xlfn.XLOOKUP(Tabla15[[#This Row],[CODIGO]],#REF!,#REF!,_xlfn.XLOOKUP(Tabla15[[#This Row],[CODIGO]],Tabla20[CODIGO],Tabla20[cargo],"BUSCAR"))</f>
        <v>#REF!</v>
      </c>
      <c r="G1175" s="110" t="e">
        <f>_xlfn.XLOOKUP(Tabla15[[#This Row],[cedula]],#REF!,#REF!,"X")</f>
        <v>#REF!</v>
      </c>
      <c r="H1175" s="61" t="str">
        <f>_xlfn.XLOOKUP(Tabla15[[#This Row],[ctapresup]],TBLTIPO[cta],TBLTIPO[Tipo Empleado])</f>
        <v>TEMPORALES</v>
      </c>
      <c r="I1175" s="92">
        <f>_xlfn.XLOOKUP(Tabla15[[#This Row],[cedula]],TCARRERA[CEDULA],TCARRERA[CATEGORIA DEL SERVIDOR],0)</f>
        <v>0</v>
      </c>
      <c r="J11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75" s="61" t="e">
        <f>IF(ISTEXT(Tabla15[[#This Row],[CARRERA]]),Tabla15[[#This Row],[CARRERA]],Tabla15[[#This Row],[STATUS_01]])</f>
        <v>#REF!</v>
      </c>
      <c r="L1175" s="78">
        <f>_xlfn.XLOOKUP(Tabla15[[#This Row],[CODIGO]],Tabla20[CODIGO],Tabla20[sbruto])</f>
        <v>50000</v>
      </c>
      <c r="M1175" s="82">
        <f>_xlfn.XLOOKUP(Tabla15[[#This Row],[CODIGO]],Tabla20[CODIGO],Tabla20[Otros Descuentos])</f>
        <v>4871</v>
      </c>
      <c r="N1175" s="78">
        <f>_xlfn.XLOOKUP(Tabla15[[#This Row],[CODIGO]],Tabla20[CODIGO],Tabla20[sneto])</f>
        <v>40320</v>
      </c>
      <c r="O1175" s="78" t="str">
        <f>_xlfn.XLOOKUP(Tabla15[[#This Row],[CODIGO]],Tabla20[CODIGO],Tabla20[PERIODO])</f>
        <v>08-2023</v>
      </c>
      <c r="P1175" s="41">
        <f>Tabla15[[#This Row],[sbruto]]-SUM(Tabla15[[#This Row],[ISR]:[AFP]])-Tabla15[[#This Row],[SNETO]]</f>
        <v>4809</v>
      </c>
      <c r="Q1175" s="41">
        <f>_xlfn.XLOOKUP(Tabla15[[#This Row],[CODIGO]],Tabla20[CODIGO],Tabla20[ADP])</f>
        <v>0</v>
      </c>
      <c r="R1175" s="61" t="str">
        <f>_xlfn.XLOOKUP(Tabla15[[#This Row],[cedula]],EMPXSEXO[NODOC],EMPXSEXO[GENERO])</f>
        <v>F</v>
      </c>
      <c r="S1175" s="61" t="e">
        <f>_xlfn.XLOOKUP(Tabla15[[#This Row],[nomdepto2]],Tabla21[LUGAR],Tabla21[CODLUGAR])</f>
        <v>#REF!</v>
      </c>
      <c r="T1175">
        <v>937</v>
      </c>
    </row>
    <row r="1176" spans="1:20" hidden="1">
      <c r="A1176" s="61" t="s">
        <v>2462</v>
      </c>
      <c r="B1176" s="61" t="s">
        <v>2935</v>
      </c>
      <c r="C1176" s="61" t="s">
        <v>2493</v>
      </c>
      <c r="D1176" s="61" t="str">
        <f>Tabla15[[#This Row],[cedula]]&amp;Tabla15[[#This Row],[prog]]&amp;LEFT(Tabla15[[#This Row],[TIPO]],3)</f>
        <v>0020083881101TEM</v>
      </c>
      <c r="E1176" s="61" t="e">
        <f>_xlfn.XLOOKUP(Tabla15[[#This Row],[CODIGO]],#REF!,#REF!,_xlfn.XLOOKUP(Tabla15[[#This Row],[CODIGO]],Tabla20[CODIGO],Tabla20[nombre],"BUSCAR"))</f>
        <v>#REF!</v>
      </c>
      <c r="F1176" s="61" t="e">
        <f>_xlfn.XLOOKUP(Tabla15[[#This Row],[CODIGO]],#REF!,#REF!,_xlfn.XLOOKUP(Tabla15[[#This Row],[CODIGO]],Tabla20[CODIGO],Tabla20[cargo],"BUSCAR"))</f>
        <v>#REF!</v>
      </c>
      <c r="G1176" s="110" t="e">
        <f>_xlfn.XLOOKUP(Tabla15[[#This Row],[cedula]],#REF!,#REF!,"X")</f>
        <v>#REF!</v>
      </c>
      <c r="H1176" s="61" t="str">
        <f>_xlfn.XLOOKUP(Tabla15[[#This Row],[ctapresup]],TBLTIPO[cta],TBLTIPO[Tipo Empleado])</f>
        <v>TEMPORALES</v>
      </c>
      <c r="I1176" s="92">
        <f>_xlfn.XLOOKUP(Tabla15[[#This Row],[cedula]],TCARRERA[CEDULA],TCARRERA[CATEGORIA DEL SERVIDOR],0)</f>
        <v>0</v>
      </c>
      <c r="J11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76" s="61" t="e">
        <f>IF(ISTEXT(Tabla15[[#This Row],[CARRERA]]),Tabla15[[#This Row],[CARRERA]],Tabla15[[#This Row],[STATUS_01]])</f>
        <v>#REF!</v>
      </c>
      <c r="L1176" s="78">
        <f>_xlfn.XLOOKUP(Tabla15[[#This Row],[CODIGO]],Tabla20[CODIGO],Tabla20[sbruto])</f>
        <v>50000</v>
      </c>
      <c r="M1176" s="81">
        <f>_xlfn.XLOOKUP(Tabla15[[#This Row],[CODIGO]],Tabla20[CODIGO],Tabla20[Otros Descuentos])</f>
        <v>25</v>
      </c>
      <c r="N1176" s="78">
        <f>_xlfn.XLOOKUP(Tabla15[[#This Row],[CODIGO]],Tabla20[CODIGO],Tabla20[sneto])</f>
        <v>45166</v>
      </c>
      <c r="O1176" s="78" t="str">
        <f>_xlfn.XLOOKUP(Tabla15[[#This Row],[CODIGO]],Tabla20[CODIGO],Tabla20[PERIODO])</f>
        <v>08-2023</v>
      </c>
      <c r="P1176" s="41">
        <f>Tabla15[[#This Row],[sbruto]]-SUM(Tabla15[[#This Row],[ISR]:[AFP]])-Tabla15[[#This Row],[SNETO]]</f>
        <v>4809</v>
      </c>
      <c r="Q1176" s="41">
        <f>_xlfn.XLOOKUP(Tabla15[[#This Row],[CODIGO]],Tabla20[CODIGO],Tabla20[ADP])</f>
        <v>0</v>
      </c>
      <c r="R1176" s="61" t="str">
        <f>_xlfn.XLOOKUP(Tabla15[[#This Row],[cedula]],EMPXSEXO[NODOC],EMPXSEXO[GENERO])</f>
        <v>M</v>
      </c>
      <c r="S1176" s="61" t="e">
        <f>_xlfn.XLOOKUP(Tabla15[[#This Row],[nomdepto2]],Tabla21[LUGAR],Tabla21[CODLUGAR])</f>
        <v>#REF!</v>
      </c>
      <c r="T1176">
        <v>1055</v>
      </c>
    </row>
    <row r="1177" spans="1:20">
      <c r="A1177" s="61" t="s">
        <v>2463</v>
      </c>
      <c r="B1177" s="61" t="s">
        <v>2083</v>
      </c>
      <c r="C1177" s="61" t="s">
        <v>2497</v>
      </c>
      <c r="D1177" s="61" t="str">
        <f>Tabla15[[#This Row],[cedula]]&amp;Tabla15[[#This Row],[prog]]&amp;LEFT(Tabla15[[#This Row],[TIPO]],3)</f>
        <v>0010530686413FIJ</v>
      </c>
      <c r="E1177" s="61" t="e">
        <f>_xlfn.XLOOKUP(Tabla15[[#This Row],[CODIGO]],#REF!,#REF!,_xlfn.XLOOKUP(Tabla15[[#This Row],[CODIGO]],Tabla20[CODIGO],Tabla20[nombre],"BUSCAR"))</f>
        <v>#REF!</v>
      </c>
      <c r="F1177" s="61" t="e">
        <f>_xlfn.XLOOKUP(Tabla15[[#This Row],[CODIGO]],#REF!,#REF!,_xlfn.XLOOKUP(Tabla15[[#This Row],[CODIGO]],Tabla20[CODIGO],Tabla20[cargo],"BUSCAR"))</f>
        <v>#REF!</v>
      </c>
      <c r="G1177" s="110" t="e">
        <f>_xlfn.XLOOKUP(Tabla15[[#This Row],[cedula]],#REF!,#REF!,"X")</f>
        <v>#REF!</v>
      </c>
      <c r="H1177" s="61" t="str">
        <f>_xlfn.XLOOKUP(Tabla15[[#This Row],[ctapresup]],TBLTIPO[cta],TBLTIPO[Tipo Empleado])</f>
        <v>FIJO</v>
      </c>
      <c r="I1177" s="92">
        <f>_xlfn.XLOOKUP(Tabla15[[#This Row],[cedula]],TCARRERA[CEDULA],TCARRERA[CATEGORIA DEL SERVIDOR],0)</f>
        <v>0</v>
      </c>
      <c r="J11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77" s="61" t="e">
        <f>IF(ISTEXT(Tabla15[[#This Row],[CARRERA]]),Tabla15[[#This Row],[CARRERA]],Tabla15[[#This Row],[STATUS_01]])</f>
        <v>#REF!</v>
      </c>
      <c r="L1177" s="78">
        <f>_xlfn.XLOOKUP(Tabla15[[#This Row],[CODIGO]],Tabla20[CODIGO],Tabla20[sbruto])</f>
        <v>35000</v>
      </c>
      <c r="M1177" s="81">
        <f>_xlfn.XLOOKUP(Tabla15[[#This Row],[CODIGO]],Tabla20[CODIGO],Tabla20[Otros Descuentos])</f>
        <v>21866.27</v>
      </c>
      <c r="N1177" s="78">
        <f>_xlfn.XLOOKUP(Tabla15[[#This Row],[CODIGO]],Tabla20[CODIGO],Tabla20[sneto])</f>
        <v>11065.23</v>
      </c>
      <c r="O1177" s="78" t="str">
        <f>_xlfn.XLOOKUP(Tabla15[[#This Row],[CODIGO]],Tabla20[CODIGO],Tabla20[PERIODO])</f>
        <v>08-2023</v>
      </c>
      <c r="P1177" s="41">
        <f>Tabla15[[#This Row],[sbruto]]-SUM(Tabla15[[#This Row],[ISR]:[AFP]])-Tabla15[[#This Row],[SNETO]]</f>
        <v>2068.5</v>
      </c>
      <c r="Q1177" s="41">
        <f>_xlfn.XLOOKUP(Tabla15[[#This Row],[CODIGO]],Tabla20[CODIGO],Tabla20[ADP])</f>
        <v>0</v>
      </c>
      <c r="R1177" s="61" t="str">
        <f>_xlfn.XLOOKUP(Tabla15[[#This Row],[cedula]],EMPXSEXO[NODOC],EMPXSEXO[GENERO])</f>
        <v>F</v>
      </c>
      <c r="S1177" s="61" t="e">
        <f>_xlfn.XLOOKUP(Tabla15[[#This Row],[nomdepto2]],Tabla21[LUGAR],Tabla21[CODLUGAR])</f>
        <v>#REF!</v>
      </c>
      <c r="T1177">
        <v>632</v>
      </c>
    </row>
    <row r="1178" spans="1:20">
      <c r="A1178" s="61" t="s">
        <v>2463</v>
      </c>
      <c r="B1178" s="61" t="s">
        <v>2093</v>
      </c>
      <c r="C1178" s="61" t="s">
        <v>2497</v>
      </c>
      <c r="D1178" s="61" t="str">
        <f>Tabla15[[#This Row],[cedula]]&amp;Tabla15[[#This Row],[prog]]&amp;LEFT(Tabla15[[#This Row],[TIPO]],3)</f>
        <v>0010916353513FIJ</v>
      </c>
      <c r="E1178" s="61" t="e">
        <f>_xlfn.XLOOKUP(Tabla15[[#This Row],[CODIGO]],#REF!,#REF!,_xlfn.XLOOKUP(Tabla15[[#This Row],[CODIGO]],Tabla20[CODIGO],Tabla20[nombre],"BUSCAR"))</f>
        <v>#REF!</v>
      </c>
      <c r="F1178" s="61" t="e">
        <f>_xlfn.XLOOKUP(Tabla15[[#This Row],[CODIGO]],#REF!,#REF!,_xlfn.XLOOKUP(Tabla15[[#This Row],[CODIGO]],Tabla20[CODIGO],Tabla20[cargo],"BUSCAR"))</f>
        <v>#REF!</v>
      </c>
      <c r="G1178" s="110" t="e">
        <f>_xlfn.XLOOKUP(Tabla15[[#This Row],[cedula]],#REF!,#REF!,"X")</f>
        <v>#REF!</v>
      </c>
      <c r="H1178" s="61" t="str">
        <f>_xlfn.XLOOKUP(Tabla15[[#This Row],[ctapresup]],TBLTIPO[cta],TBLTIPO[Tipo Empleado])</f>
        <v>FIJO</v>
      </c>
      <c r="I1178" s="92">
        <f>_xlfn.XLOOKUP(Tabla15[[#This Row],[cedula]],TCARRERA[CEDULA],TCARRERA[CATEGORIA DEL SERVIDOR],0)</f>
        <v>0</v>
      </c>
      <c r="J11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78" s="61" t="e">
        <f>IF(ISTEXT(Tabla15[[#This Row],[CARRERA]]),Tabla15[[#This Row],[CARRERA]],Tabla15[[#This Row],[STATUS_01]])</f>
        <v>#REF!</v>
      </c>
      <c r="L1178" s="78">
        <f>_xlfn.XLOOKUP(Tabla15[[#This Row],[CODIGO]],Tabla20[CODIGO],Tabla20[sbruto])</f>
        <v>35000</v>
      </c>
      <c r="M1178" s="81">
        <f>_xlfn.XLOOKUP(Tabla15[[#This Row],[CODIGO]],Tabla20[CODIGO],Tabla20[Otros Descuentos])</f>
        <v>75</v>
      </c>
      <c r="N1178" s="78">
        <f>_xlfn.XLOOKUP(Tabla15[[#This Row],[CODIGO]],Tabla20[CODIGO],Tabla20[sneto])</f>
        <v>32856.5</v>
      </c>
      <c r="O1178" s="78" t="str">
        <f>_xlfn.XLOOKUP(Tabla15[[#This Row],[CODIGO]],Tabla20[CODIGO],Tabla20[PERIODO])</f>
        <v>08-2023</v>
      </c>
      <c r="P1178" s="41">
        <f>Tabla15[[#This Row],[sbruto]]-SUM(Tabla15[[#This Row],[ISR]:[AFP]])-Tabla15[[#This Row],[SNETO]]</f>
        <v>2068.5</v>
      </c>
      <c r="Q1178" s="41">
        <f>_xlfn.XLOOKUP(Tabla15[[#This Row],[CODIGO]],Tabla20[CODIGO],Tabla20[ADP])</f>
        <v>0</v>
      </c>
      <c r="R1178" s="61" t="str">
        <f>_xlfn.XLOOKUP(Tabla15[[#This Row],[cedula]],EMPXSEXO[NODOC],EMPXSEXO[GENERO])</f>
        <v>F</v>
      </c>
      <c r="S1178" s="61" t="e">
        <f>_xlfn.XLOOKUP(Tabla15[[#This Row],[nomdepto2]],Tabla21[LUGAR],Tabla21[CODLUGAR])</f>
        <v>#REF!</v>
      </c>
      <c r="T1178">
        <v>640</v>
      </c>
    </row>
    <row r="1179" spans="1:20">
      <c r="A1179" s="61" t="s">
        <v>2463</v>
      </c>
      <c r="B1179" s="61" t="s">
        <v>2188</v>
      </c>
      <c r="C1179" s="61" t="s">
        <v>2497</v>
      </c>
      <c r="D1179" s="61" t="str">
        <f>Tabla15[[#This Row],[cedula]]&amp;Tabla15[[#This Row],[prog]]&amp;LEFT(Tabla15[[#This Row],[TIPO]],3)</f>
        <v>0010423115413FIJ</v>
      </c>
      <c r="E1179" s="61" t="e">
        <f>_xlfn.XLOOKUP(Tabla15[[#This Row],[CODIGO]],#REF!,#REF!,_xlfn.XLOOKUP(Tabla15[[#This Row],[CODIGO]],Tabla20[CODIGO],Tabla20[nombre],"BUSCAR"))</f>
        <v>#REF!</v>
      </c>
      <c r="F1179" s="61" t="e">
        <f>_xlfn.XLOOKUP(Tabla15[[#This Row],[CODIGO]],#REF!,#REF!,_xlfn.XLOOKUP(Tabla15[[#This Row],[CODIGO]],Tabla20[CODIGO],Tabla20[cargo],"BUSCAR"))</f>
        <v>#REF!</v>
      </c>
      <c r="G1179" s="110" t="e">
        <f>_xlfn.XLOOKUP(Tabla15[[#This Row],[cedula]],#REF!,#REF!,"X")</f>
        <v>#REF!</v>
      </c>
      <c r="H1179" s="61" t="str">
        <f>_xlfn.XLOOKUP(Tabla15[[#This Row],[ctapresup]],TBLTIPO[cta],TBLTIPO[Tipo Empleado])</f>
        <v>FIJO</v>
      </c>
      <c r="I1179" s="92">
        <f>_xlfn.XLOOKUP(Tabla15[[#This Row],[cedula]],TCARRERA[CEDULA],TCARRERA[CATEGORIA DEL SERVIDOR],0)</f>
        <v>0</v>
      </c>
      <c r="J11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79" s="61" t="e">
        <f>IF(ISTEXT(Tabla15[[#This Row],[CARRERA]]),Tabla15[[#This Row],[CARRERA]],Tabla15[[#This Row],[STATUS_01]])</f>
        <v>#REF!</v>
      </c>
      <c r="L1179" s="78">
        <f>_xlfn.XLOOKUP(Tabla15[[#This Row],[CODIGO]],Tabla20[CODIGO],Tabla20[sbruto])</f>
        <v>35000</v>
      </c>
      <c r="M1179" s="82">
        <f>_xlfn.XLOOKUP(Tabla15[[#This Row],[CODIGO]],Tabla20[CODIGO],Tabla20[Otros Descuentos])</f>
        <v>75</v>
      </c>
      <c r="N1179" s="78">
        <f>_xlfn.XLOOKUP(Tabla15[[#This Row],[CODIGO]],Tabla20[CODIGO],Tabla20[sneto])</f>
        <v>32856.5</v>
      </c>
      <c r="O1179" s="78" t="str">
        <f>_xlfn.XLOOKUP(Tabla15[[#This Row],[CODIGO]],Tabla20[CODIGO],Tabla20[PERIODO])</f>
        <v>08-2023</v>
      </c>
      <c r="P1179" s="41">
        <f>Tabla15[[#This Row],[sbruto]]-SUM(Tabla15[[#This Row],[ISR]:[AFP]])-Tabla15[[#This Row],[SNETO]]</f>
        <v>2068.5</v>
      </c>
      <c r="Q1179" s="41">
        <f>_xlfn.XLOOKUP(Tabla15[[#This Row],[CODIGO]],Tabla20[CODIGO],Tabla20[ADP])</f>
        <v>0</v>
      </c>
      <c r="R1179" s="61" t="str">
        <f>_xlfn.XLOOKUP(Tabla15[[#This Row],[cedula]],EMPXSEXO[NODOC],EMPXSEXO[GENERO])</f>
        <v>M</v>
      </c>
      <c r="S1179" s="61" t="e">
        <f>_xlfn.XLOOKUP(Tabla15[[#This Row],[nomdepto2]],Tabla21[LUGAR],Tabla21[CODLUGAR])</f>
        <v>#REF!</v>
      </c>
      <c r="T1179">
        <v>808</v>
      </c>
    </row>
    <row r="1180" spans="1:20">
      <c r="A1180" s="61" t="s">
        <v>2463</v>
      </c>
      <c r="B1180" s="61" t="s">
        <v>2077</v>
      </c>
      <c r="C1180" s="61" t="s">
        <v>2497</v>
      </c>
      <c r="D1180" s="61" t="str">
        <f>Tabla15[[#This Row],[cedula]]&amp;Tabla15[[#This Row],[prog]]&amp;LEFT(Tabla15[[#This Row],[TIPO]],3)</f>
        <v>0011698153113FIJ</v>
      </c>
      <c r="E1180" s="61" t="e">
        <f>_xlfn.XLOOKUP(Tabla15[[#This Row],[CODIGO]],#REF!,#REF!,_xlfn.XLOOKUP(Tabla15[[#This Row],[CODIGO]],Tabla20[CODIGO],Tabla20[nombre],"BUSCAR"))</f>
        <v>#REF!</v>
      </c>
      <c r="F1180" s="61" t="e">
        <f>_xlfn.XLOOKUP(Tabla15[[#This Row],[CODIGO]],#REF!,#REF!,_xlfn.XLOOKUP(Tabla15[[#This Row],[CODIGO]],Tabla20[CODIGO],Tabla20[cargo],"BUSCAR"))</f>
        <v>#REF!</v>
      </c>
      <c r="G1180" s="110" t="e">
        <f>_xlfn.XLOOKUP(Tabla15[[#This Row],[cedula]],#REF!,#REF!,"X")</f>
        <v>#REF!</v>
      </c>
      <c r="H1180" s="61" t="str">
        <f>_xlfn.XLOOKUP(Tabla15[[#This Row],[ctapresup]],TBLTIPO[cta],TBLTIPO[Tipo Empleado])</f>
        <v>FIJO</v>
      </c>
      <c r="I1180" s="92">
        <f>_xlfn.XLOOKUP(Tabla15[[#This Row],[cedula]],TCARRERA[CEDULA],TCARRERA[CATEGORIA DEL SERVIDOR],0)</f>
        <v>0</v>
      </c>
      <c r="J11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80" s="61" t="e">
        <f>IF(ISTEXT(Tabla15[[#This Row],[CARRERA]]),Tabla15[[#This Row],[CARRERA]],Tabla15[[#This Row],[STATUS_01]])</f>
        <v>#REF!</v>
      </c>
      <c r="L1180" s="78">
        <f>_xlfn.XLOOKUP(Tabla15[[#This Row],[CODIGO]],Tabla20[CODIGO],Tabla20[sbruto])</f>
        <v>30000</v>
      </c>
      <c r="M1180" s="82">
        <f>_xlfn.XLOOKUP(Tabla15[[#This Row],[CODIGO]],Tabla20[CODIGO],Tabla20[Otros Descuentos])</f>
        <v>13851.84</v>
      </c>
      <c r="N1180" s="78">
        <f>_xlfn.XLOOKUP(Tabla15[[#This Row],[CODIGO]],Tabla20[CODIGO],Tabla20[sneto])</f>
        <v>14375.16</v>
      </c>
      <c r="O1180" s="78" t="str">
        <f>_xlfn.XLOOKUP(Tabla15[[#This Row],[CODIGO]],Tabla20[CODIGO],Tabla20[PERIODO])</f>
        <v>08-2023</v>
      </c>
      <c r="P1180" s="41">
        <f>Tabla15[[#This Row],[sbruto]]-SUM(Tabla15[[#This Row],[ISR]:[AFP]])-Tabla15[[#This Row],[SNETO]]</f>
        <v>1773</v>
      </c>
      <c r="Q1180" s="41">
        <f>_xlfn.XLOOKUP(Tabla15[[#This Row],[CODIGO]],Tabla20[CODIGO],Tabla20[ADP])</f>
        <v>0</v>
      </c>
      <c r="R1180" s="61" t="str">
        <f>_xlfn.XLOOKUP(Tabla15[[#This Row],[cedula]],EMPXSEXO[NODOC],EMPXSEXO[GENERO])</f>
        <v>M</v>
      </c>
      <c r="S1180" s="61" t="e">
        <f>_xlfn.XLOOKUP(Tabla15[[#This Row],[nomdepto2]],Tabla21[LUGAR],Tabla21[CODLUGAR])</f>
        <v>#REF!</v>
      </c>
      <c r="T1180">
        <v>623</v>
      </c>
    </row>
    <row r="1181" spans="1:20">
      <c r="A1181" s="61" t="s">
        <v>2463</v>
      </c>
      <c r="B1181" s="61" t="s">
        <v>3248</v>
      </c>
      <c r="C1181" s="61" t="s">
        <v>2497</v>
      </c>
      <c r="D1181" s="61" t="str">
        <f>Tabla15[[#This Row],[cedula]]&amp;Tabla15[[#This Row],[prog]]&amp;LEFT(Tabla15[[#This Row],[TIPO]],3)</f>
        <v>4021345163213FIJ</v>
      </c>
      <c r="E1181" s="61" t="e">
        <f>_xlfn.XLOOKUP(Tabla15[[#This Row],[CODIGO]],#REF!,#REF!,_xlfn.XLOOKUP(Tabla15[[#This Row],[CODIGO]],Tabla20[CODIGO],Tabla20[nombre],"BUSCAR"))</f>
        <v>#REF!</v>
      </c>
      <c r="F1181" s="61" t="e">
        <f>_xlfn.XLOOKUP(Tabla15[[#This Row],[CODIGO]],#REF!,#REF!,_xlfn.XLOOKUP(Tabla15[[#This Row],[CODIGO]],Tabla20[CODIGO],Tabla20[cargo],"BUSCAR"))</f>
        <v>#REF!</v>
      </c>
      <c r="G1181" s="110" t="e">
        <f>_xlfn.XLOOKUP(Tabla15[[#This Row],[cedula]],#REF!,#REF!,"X")</f>
        <v>#REF!</v>
      </c>
      <c r="H1181" s="61" t="str">
        <f>_xlfn.XLOOKUP(Tabla15[[#This Row],[ctapresup]],TBLTIPO[cta],TBLTIPO[Tipo Empleado])</f>
        <v>FIJO</v>
      </c>
      <c r="I1181" s="92">
        <f>_xlfn.XLOOKUP(Tabla15[[#This Row],[cedula]],TCARRERA[CEDULA],TCARRERA[CATEGORIA DEL SERVIDOR],0)</f>
        <v>0</v>
      </c>
      <c r="J11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81" s="61" t="e">
        <f>IF(ISTEXT(Tabla15[[#This Row],[CARRERA]]),Tabla15[[#This Row],[CARRERA]],Tabla15[[#This Row],[STATUS_01]])</f>
        <v>#REF!</v>
      </c>
      <c r="L1181" s="78">
        <f>_xlfn.XLOOKUP(Tabla15[[#This Row],[CODIGO]],Tabla20[CODIGO],Tabla20[sbruto])</f>
        <v>17000</v>
      </c>
      <c r="M1181" s="82">
        <f>_xlfn.XLOOKUP(Tabla15[[#This Row],[CODIGO]],Tabla20[CODIGO],Tabla20[Otros Descuentos])</f>
        <v>2071</v>
      </c>
      <c r="N1181" s="78">
        <f>_xlfn.XLOOKUP(Tabla15[[#This Row],[CODIGO]],Tabla20[CODIGO],Tabla20[sneto])</f>
        <v>13924.3</v>
      </c>
      <c r="O1181" s="78" t="str">
        <f>_xlfn.XLOOKUP(Tabla15[[#This Row],[CODIGO]],Tabla20[CODIGO],Tabla20[PERIODO])</f>
        <v>08-2023</v>
      </c>
      <c r="P1181" s="41">
        <f>Tabla15[[#This Row],[sbruto]]-SUM(Tabla15[[#This Row],[ISR]:[AFP]])-Tabla15[[#This Row],[SNETO]]</f>
        <v>1004.7000000000007</v>
      </c>
      <c r="Q1181" s="41">
        <f>_xlfn.XLOOKUP(Tabla15[[#This Row],[CODIGO]],Tabla20[CODIGO],Tabla20[ADP])</f>
        <v>0</v>
      </c>
      <c r="R1181" s="61" t="str">
        <f>_xlfn.XLOOKUP(Tabla15[[#This Row],[cedula]],EMPXSEXO[NODOC],EMPXSEXO[GENERO])</f>
        <v>F</v>
      </c>
      <c r="S1181" s="61" t="e">
        <f>_xlfn.XLOOKUP(Tabla15[[#This Row],[nomdepto2]],Tabla21[LUGAR],Tabla21[CODLUGAR])</f>
        <v>#REF!</v>
      </c>
      <c r="T1181">
        <v>825</v>
      </c>
    </row>
    <row r="1182" spans="1:20">
      <c r="A1182" s="61" t="s">
        <v>2463</v>
      </c>
      <c r="B1182" s="61" t="s">
        <v>2109</v>
      </c>
      <c r="C1182" s="61" t="s">
        <v>2497</v>
      </c>
      <c r="D1182" s="61" t="str">
        <f>Tabla15[[#This Row],[cedula]]&amp;Tabla15[[#This Row],[prog]]&amp;LEFT(Tabla15[[#This Row],[TIPO]],3)</f>
        <v>0010089690113FIJ</v>
      </c>
      <c r="E1182" s="61" t="e">
        <f>_xlfn.XLOOKUP(Tabla15[[#This Row],[CODIGO]],#REF!,#REF!,_xlfn.XLOOKUP(Tabla15[[#This Row],[CODIGO]],Tabla20[CODIGO],Tabla20[nombre],"BUSCAR"))</f>
        <v>#REF!</v>
      </c>
      <c r="F1182" s="61" t="e">
        <f>_xlfn.XLOOKUP(Tabla15[[#This Row],[CODIGO]],#REF!,#REF!,_xlfn.XLOOKUP(Tabla15[[#This Row],[CODIGO]],Tabla20[CODIGO],Tabla20[cargo],"BUSCAR"))</f>
        <v>#REF!</v>
      </c>
      <c r="G1182" s="110" t="e">
        <f>_xlfn.XLOOKUP(Tabla15[[#This Row],[cedula]],#REF!,#REF!,"X")</f>
        <v>#REF!</v>
      </c>
      <c r="H1182" s="61" t="str">
        <f>_xlfn.XLOOKUP(Tabla15[[#This Row],[ctapresup]],TBLTIPO[cta],TBLTIPO[Tipo Empleado])</f>
        <v>FIJO</v>
      </c>
      <c r="I1182" s="92">
        <f>_xlfn.XLOOKUP(Tabla15[[#This Row],[cedula]],TCARRERA[CEDULA],TCARRERA[CATEGORIA DEL SERVIDOR],0)</f>
        <v>0</v>
      </c>
      <c r="J11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82" s="61" t="e">
        <f>IF(ISTEXT(Tabla15[[#This Row],[CARRERA]]),Tabla15[[#This Row],[CARRERA]],Tabla15[[#This Row],[STATUS_01]])</f>
        <v>#REF!</v>
      </c>
      <c r="L1182" s="78">
        <f>_xlfn.XLOOKUP(Tabla15[[#This Row],[CODIGO]],Tabla20[CODIGO],Tabla20[sbruto])</f>
        <v>145000</v>
      </c>
      <c r="M1182" s="81">
        <f>_xlfn.XLOOKUP(Tabla15[[#This Row],[CODIGO]],Tabla20[CODIGO],Tabla20[Otros Descuentos])</f>
        <v>25</v>
      </c>
      <c r="N1182" s="78">
        <f>_xlfn.XLOOKUP(Tabla15[[#This Row],[CODIGO]],Tabla20[CODIGO],Tabla20[sneto])</f>
        <v>113715.01</v>
      </c>
      <c r="O1182" s="78" t="str">
        <f>_xlfn.XLOOKUP(Tabla15[[#This Row],[CODIGO]],Tabla20[CODIGO],Tabla20[PERIODO])</f>
        <v>08-2023</v>
      </c>
      <c r="P1182" s="41">
        <f>Tabla15[[#This Row],[sbruto]]-SUM(Tabla15[[#This Row],[ISR]:[AFP]])-Tabla15[[#This Row],[SNETO]]</f>
        <v>31259.990000000005</v>
      </c>
      <c r="Q1182" s="41">
        <f>_xlfn.XLOOKUP(Tabla15[[#This Row],[CODIGO]],Tabla20[CODIGO],Tabla20[ADP])</f>
        <v>0</v>
      </c>
      <c r="R1182" s="61" t="str">
        <f>_xlfn.XLOOKUP(Tabla15[[#This Row],[cedula]],EMPXSEXO[NODOC],EMPXSEXO[GENERO])</f>
        <v>M</v>
      </c>
      <c r="S1182" s="61" t="e">
        <f>_xlfn.XLOOKUP(Tabla15[[#This Row],[nomdepto2]],Tabla21[LUGAR],Tabla21[CODLUGAR])</f>
        <v>#REF!</v>
      </c>
      <c r="T1182">
        <v>664</v>
      </c>
    </row>
    <row r="1183" spans="1:20" hidden="1">
      <c r="A1183" s="61" t="s">
        <v>2462</v>
      </c>
      <c r="B1183" s="61" t="s">
        <v>2768</v>
      </c>
      <c r="C1183" s="61" t="s">
        <v>2493</v>
      </c>
      <c r="D1183" s="61" t="str">
        <f>Tabla15[[#This Row],[cedula]]&amp;Tabla15[[#This Row],[prog]]&amp;LEFT(Tabla15[[#This Row],[TIPO]],3)</f>
        <v>2230065015101TEM</v>
      </c>
      <c r="E1183" s="61" t="e">
        <f>_xlfn.XLOOKUP(Tabla15[[#This Row],[CODIGO]],#REF!,#REF!,_xlfn.XLOOKUP(Tabla15[[#This Row],[CODIGO]],Tabla20[CODIGO],Tabla20[nombre],"BUSCAR"))</f>
        <v>#REF!</v>
      </c>
      <c r="F1183" s="61" t="e">
        <f>_xlfn.XLOOKUP(Tabla15[[#This Row],[CODIGO]],#REF!,#REF!,_xlfn.XLOOKUP(Tabla15[[#This Row],[CODIGO]],Tabla20[CODIGO],Tabla20[cargo],"BUSCAR"))</f>
        <v>#REF!</v>
      </c>
      <c r="G1183" s="110" t="e">
        <f>_xlfn.XLOOKUP(Tabla15[[#This Row],[cedula]],#REF!,#REF!,"X")</f>
        <v>#REF!</v>
      </c>
      <c r="H1183" s="61" t="str">
        <f>_xlfn.XLOOKUP(Tabla15[[#This Row],[ctapresup]],TBLTIPO[cta],TBLTIPO[Tipo Empleado])</f>
        <v>TEMPORALES</v>
      </c>
      <c r="I1183" s="92">
        <f>_xlfn.XLOOKUP(Tabla15[[#This Row],[cedula]],TCARRERA[CEDULA],TCARRERA[CATEGORIA DEL SERVIDOR],0)</f>
        <v>0</v>
      </c>
      <c r="J11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83" s="61" t="e">
        <f>IF(ISTEXT(Tabla15[[#This Row],[CARRERA]]),Tabla15[[#This Row],[CARRERA]],Tabla15[[#This Row],[STATUS_01]])</f>
        <v>#REF!</v>
      </c>
      <c r="L1183" s="78">
        <f>_xlfn.XLOOKUP(Tabla15[[#This Row],[CODIGO]],Tabla20[CODIGO],Tabla20[sbruto])</f>
        <v>60000</v>
      </c>
      <c r="M1183" s="81">
        <f>_xlfn.XLOOKUP(Tabla15[[#This Row],[CODIGO]],Tabla20[CODIGO],Tabla20[Otros Descuentos])</f>
        <v>25</v>
      </c>
      <c r="N1183" s="78">
        <f>_xlfn.XLOOKUP(Tabla15[[#This Row],[CODIGO]],Tabla20[CODIGO],Tabla20[sneto])</f>
        <v>52942.32</v>
      </c>
      <c r="O1183" s="78" t="str">
        <f>_xlfn.XLOOKUP(Tabla15[[#This Row],[CODIGO]],Tabla20[CODIGO],Tabla20[PERIODO])</f>
        <v>08-2023</v>
      </c>
      <c r="P1183" s="41">
        <f>Tabla15[[#This Row],[sbruto]]-SUM(Tabla15[[#This Row],[ISR]:[AFP]])-Tabla15[[#This Row],[SNETO]]</f>
        <v>7032.68</v>
      </c>
      <c r="Q1183" s="41">
        <f>_xlfn.XLOOKUP(Tabla15[[#This Row],[CODIGO]],Tabla20[CODIGO],Tabla20[ADP])</f>
        <v>0</v>
      </c>
      <c r="R1183" s="61" t="str">
        <f>_xlfn.XLOOKUP(Tabla15[[#This Row],[cedula]],EMPXSEXO[NODOC],EMPXSEXO[GENERO])</f>
        <v>F</v>
      </c>
      <c r="S1183" s="61" t="e">
        <f>_xlfn.XLOOKUP(Tabla15[[#This Row],[nomdepto2]],Tabla21[LUGAR],Tabla21[CODLUGAR])</f>
        <v>#REF!</v>
      </c>
      <c r="T1183">
        <v>875</v>
      </c>
    </row>
    <row r="1184" spans="1:20">
      <c r="A1184" s="61" t="s">
        <v>2463</v>
      </c>
      <c r="B1184" s="61" t="s">
        <v>2126</v>
      </c>
      <c r="C1184" s="61" t="s">
        <v>2497</v>
      </c>
      <c r="D1184" s="61" t="str">
        <f>Tabla15[[#This Row],[cedula]]&amp;Tabla15[[#This Row],[prog]]&amp;LEFT(Tabla15[[#This Row],[TIPO]],3)</f>
        <v>0010075680813FIJ</v>
      </c>
      <c r="E1184" s="61" t="e">
        <f>_xlfn.XLOOKUP(Tabla15[[#This Row],[CODIGO]],#REF!,#REF!,_xlfn.XLOOKUP(Tabla15[[#This Row],[CODIGO]],Tabla20[CODIGO],Tabla20[nombre],"BUSCAR"))</f>
        <v>#REF!</v>
      </c>
      <c r="F1184" s="61" t="e">
        <f>_xlfn.XLOOKUP(Tabla15[[#This Row],[CODIGO]],#REF!,#REF!,_xlfn.XLOOKUP(Tabla15[[#This Row],[CODIGO]],Tabla20[CODIGO],Tabla20[cargo],"BUSCAR"))</f>
        <v>#REF!</v>
      </c>
      <c r="G1184" s="110" t="e">
        <f>_xlfn.XLOOKUP(Tabla15[[#This Row],[cedula]],#REF!,#REF!,"X")</f>
        <v>#REF!</v>
      </c>
      <c r="H1184" s="61" t="str">
        <f>_xlfn.XLOOKUP(Tabla15[[#This Row],[ctapresup]],TBLTIPO[cta],TBLTIPO[Tipo Empleado])</f>
        <v>FIJO</v>
      </c>
      <c r="I1184" s="92">
        <f>_xlfn.XLOOKUP(Tabla15[[#This Row],[cedula]],TCARRERA[CEDULA],TCARRERA[CATEGORIA DEL SERVIDOR],0)</f>
        <v>0</v>
      </c>
      <c r="J11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84" s="61" t="e">
        <f>IF(ISTEXT(Tabla15[[#This Row],[CARRERA]]),Tabla15[[#This Row],[CARRERA]],Tabla15[[#This Row],[STATUS_01]])</f>
        <v>#REF!</v>
      </c>
      <c r="L1184" s="78">
        <f>_xlfn.XLOOKUP(Tabla15[[#This Row],[CODIGO]],Tabla20[CODIGO],Tabla20[sbruto])</f>
        <v>50000</v>
      </c>
      <c r="M1184" s="81">
        <f>_xlfn.XLOOKUP(Tabla15[[#This Row],[CODIGO]],Tabla20[CODIGO],Tabla20[Otros Descuentos])</f>
        <v>75</v>
      </c>
      <c r="N1184" s="78">
        <f>_xlfn.XLOOKUP(Tabla15[[#This Row],[CODIGO]],Tabla20[CODIGO],Tabla20[sneto])</f>
        <v>45116</v>
      </c>
      <c r="O1184" s="78" t="str">
        <f>_xlfn.XLOOKUP(Tabla15[[#This Row],[CODIGO]],Tabla20[CODIGO],Tabla20[PERIODO])</f>
        <v>08-2023</v>
      </c>
      <c r="P1184" s="41">
        <f>Tabla15[[#This Row],[sbruto]]-SUM(Tabla15[[#This Row],[ISR]:[AFP]])-Tabla15[[#This Row],[SNETO]]</f>
        <v>4809</v>
      </c>
      <c r="Q1184" s="41">
        <f>_xlfn.XLOOKUP(Tabla15[[#This Row],[CODIGO]],Tabla20[CODIGO],Tabla20[ADP])</f>
        <v>0</v>
      </c>
      <c r="R1184" s="61" t="str">
        <f>_xlfn.XLOOKUP(Tabla15[[#This Row],[cedula]],EMPXSEXO[NODOC],EMPXSEXO[GENERO])</f>
        <v>M</v>
      </c>
      <c r="S1184" s="61" t="e">
        <f>_xlfn.XLOOKUP(Tabla15[[#This Row],[nomdepto2]],Tabla21[LUGAR],Tabla21[CODLUGAR])</f>
        <v>#REF!</v>
      </c>
      <c r="T1184">
        <v>688</v>
      </c>
    </row>
    <row r="1185" spans="1:20">
      <c r="A1185" s="61" t="s">
        <v>2463</v>
      </c>
      <c r="B1185" s="61" t="s">
        <v>3371</v>
      </c>
      <c r="C1185" s="61" t="s">
        <v>2497</v>
      </c>
      <c r="D1185" s="61" t="str">
        <f>Tabla15[[#This Row],[cedula]]&amp;Tabla15[[#This Row],[prog]]&amp;LEFT(Tabla15[[#This Row],[TIPO]],3)</f>
        <v>0010788958613FIJ</v>
      </c>
      <c r="E1185" s="61" t="e">
        <f>_xlfn.XLOOKUP(Tabla15[[#This Row],[CODIGO]],#REF!,#REF!,_xlfn.XLOOKUP(Tabla15[[#This Row],[CODIGO]],Tabla20[CODIGO],Tabla20[nombre],"BUSCAR"))</f>
        <v>#REF!</v>
      </c>
      <c r="F1185" s="61" t="e">
        <f>_xlfn.XLOOKUP(Tabla15[[#This Row],[CODIGO]],#REF!,#REF!,_xlfn.XLOOKUP(Tabla15[[#This Row],[CODIGO]],Tabla20[CODIGO],Tabla20[cargo],"BUSCAR"))</f>
        <v>#REF!</v>
      </c>
      <c r="G1185" s="110" t="e">
        <f>_xlfn.XLOOKUP(Tabla15[[#This Row],[cedula]],#REF!,#REF!,"X")</f>
        <v>#REF!</v>
      </c>
      <c r="H1185" s="61" t="str">
        <f>_xlfn.XLOOKUP(Tabla15[[#This Row],[ctapresup]],TBLTIPO[cta],TBLTIPO[Tipo Empleado])</f>
        <v>FIJO</v>
      </c>
      <c r="I1185" s="92">
        <f>_xlfn.XLOOKUP(Tabla15[[#This Row],[cedula]],TCARRERA[CEDULA],TCARRERA[CATEGORIA DEL SERVIDOR],0)</f>
        <v>0</v>
      </c>
      <c r="J11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85" s="61" t="e">
        <f>IF(ISTEXT(Tabla15[[#This Row],[CARRERA]]),Tabla15[[#This Row],[CARRERA]],Tabla15[[#This Row],[STATUS_01]])</f>
        <v>#REF!</v>
      </c>
      <c r="L1185" s="78">
        <f>_xlfn.XLOOKUP(Tabla15[[#This Row],[CODIGO]],Tabla20[CODIGO],Tabla20[sbruto])</f>
        <v>35000</v>
      </c>
      <c r="M1185" s="81">
        <f>_xlfn.XLOOKUP(Tabla15[[#This Row],[CODIGO]],Tabla20[CODIGO],Tabla20[Otros Descuentos])</f>
        <v>25</v>
      </c>
      <c r="N1185" s="78">
        <f>_xlfn.XLOOKUP(Tabla15[[#This Row],[CODIGO]],Tabla20[CODIGO],Tabla20[sneto])</f>
        <v>32906.5</v>
      </c>
      <c r="O1185" s="78" t="str">
        <f>_xlfn.XLOOKUP(Tabla15[[#This Row],[CODIGO]],Tabla20[CODIGO],Tabla20[PERIODO])</f>
        <v>08-2023</v>
      </c>
      <c r="P1185" s="41">
        <f>Tabla15[[#This Row],[sbruto]]-SUM(Tabla15[[#This Row],[ISR]:[AFP]])-Tabla15[[#This Row],[SNETO]]</f>
        <v>2068.5</v>
      </c>
      <c r="Q1185" s="41">
        <f>_xlfn.XLOOKUP(Tabla15[[#This Row],[CODIGO]],Tabla20[CODIGO],Tabla20[ADP])</f>
        <v>0</v>
      </c>
      <c r="R1185" s="61" t="str">
        <f>_xlfn.XLOOKUP(Tabla15[[#This Row],[cedula]],EMPXSEXO[NODOC],EMPXSEXO[GENERO])</f>
        <v>F</v>
      </c>
      <c r="S1185" s="61" t="e">
        <f>_xlfn.XLOOKUP(Tabla15[[#This Row],[nomdepto2]],Tabla21[LUGAR],Tabla21[CODLUGAR])</f>
        <v>#REF!</v>
      </c>
      <c r="T1185">
        <v>732</v>
      </c>
    </row>
    <row r="1186" spans="1:20">
      <c r="A1186" s="61" t="s">
        <v>2463</v>
      </c>
      <c r="B1186" s="61" t="s">
        <v>1910</v>
      </c>
      <c r="C1186" s="61" t="s">
        <v>2497</v>
      </c>
      <c r="D1186" s="61" t="str">
        <f>Tabla15[[#This Row],[cedula]]&amp;Tabla15[[#This Row],[prog]]&amp;LEFT(Tabla15[[#This Row],[TIPO]],3)</f>
        <v>0011922172913FIJ</v>
      </c>
      <c r="E1186" s="61" t="e">
        <f>_xlfn.XLOOKUP(Tabla15[[#This Row],[CODIGO]],#REF!,#REF!,_xlfn.XLOOKUP(Tabla15[[#This Row],[CODIGO]],Tabla20[CODIGO],Tabla20[nombre],"BUSCAR"))</f>
        <v>#REF!</v>
      </c>
      <c r="F1186" s="61" t="e">
        <f>_xlfn.XLOOKUP(Tabla15[[#This Row],[CODIGO]],#REF!,#REF!,_xlfn.XLOOKUP(Tabla15[[#This Row],[CODIGO]],Tabla20[CODIGO],Tabla20[cargo],"BUSCAR"))</f>
        <v>#REF!</v>
      </c>
      <c r="G1186" s="110" t="e">
        <f>_xlfn.XLOOKUP(Tabla15[[#This Row],[cedula]],#REF!,#REF!,"X")</f>
        <v>#REF!</v>
      </c>
      <c r="H1186" s="61" t="str">
        <f>_xlfn.XLOOKUP(Tabla15[[#This Row],[ctapresup]],TBLTIPO[cta],TBLTIPO[Tipo Empleado])</f>
        <v>FIJO</v>
      </c>
      <c r="I1186" s="92">
        <f>_xlfn.XLOOKUP(Tabla15[[#This Row],[cedula]],TCARRERA[CEDULA],TCARRERA[CATEGORIA DEL SERVIDOR],0)</f>
        <v>0</v>
      </c>
      <c r="J11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86" s="61" t="e">
        <f>IF(ISTEXT(Tabla15[[#This Row],[CARRERA]]),Tabla15[[#This Row],[CARRERA]],Tabla15[[#This Row],[STATUS_01]])</f>
        <v>#REF!</v>
      </c>
      <c r="L1186" s="78">
        <f>_xlfn.XLOOKUP(Tabla15[[#This Row],[CODIGO]],Tabla20[CODIGO],Tabla20[sbruto])</f>
        <v>35000</v>
      </c>
      <c r="M1186" s="78">
        <f>_xlfn.XLOOKUP(Tabla15[[#This Row],[CODIGO]],Tabla20[CODIGO],Tabla20[Otros Descuentos])</f>
        <v>26334.46</v>
      </c>
      <c r="N1186" s="78">
        <f>_xlfn.XLOOKUP(Tabla15[[#This Row],[CODIGO]],Tabla20[CODIGO],Tabla20[sneto])</f>
        <v>6597.04</v>
      </c>
      <c r="O1186" s="78" t="str">
        <f>_xlfn.XLOOKUP(Tabla15[[#This Row],[CODIGO]],Tabla20[CODIGO],Tabla20[PERIODO])</f>
        <v>08-2023</v>
      </c>
      <c r="P1186" s="41">
        <f>Tabla15[[#This Row],[sbruto]]-SUM(Tabla15[[#This Row],[ISR]:[AFP]])-Tabla15[[#This Row],[SNETO]]</f>
        <v>2068.5</v>
      </c>
      <c r="Q1186" s="41">
        <f>_xlfn.XLOOKUP(Tabla15[[#This Row],[CODIGO]],Tabla20[CODIGO],Tabla20[ADP])</f>
        <v>0</v>
      </c>
      <c r="R1186" s="61" t="str">
        <f>_xlfn.XLOOKUP(Tabla15[[#This Row],[cedula]],EMPXSEXO[NODOC],EMPXSEXO[GENERO])</f>
        <v>F</v>
      </c>
      <c r="S1186" s="61" t="e">
        <f>_xlfn.XLOOKUP(Tabla15[[#This Row],[nomdepto2]],Tabla21[LUGAR],Tabla21[CODLUGAR])</f>
        <v>#REF!</v>
      </c>
      <c r="T1186">
        <v>781</v>
      </c>
    </row>
    <row r="1187" spans="1:20">
      <c r="A1187" s="61" t="s">
        <v>2463</v>
      </c>
      <c r="B1187" s="61" t="s">
        <v>3636</v>
      </c>
      <c r="C1187" s="61" t="s">
        <v>2497</v>
      </c>
      <c r="D1187" s="61" t="str">
        <f>Tabla15[[#This Row],[cedula]]&amp;Tabla15[[#This Row],[prog]]&amp;LEFT(Tabla15[[#This Row],[TIPO]],3)</f>
        <v>0400012832413FIJ</v>
      </c>
      <c r="E1187" s="61" t="e">
        <f>_xlfn.XLOOKUP(Tabla15[[#This Row],[CODIGO]],#REF!,#REF!,_xlfn.XLOOKUP(Tabla15[[#This Row],[CODIGO]],Tabla20[CODIGO],Tabla20[nombre],"BUSCAR"))</f>
        <v>#REF!</v>
      </c>
      <c r="F1187" s="61" t="e">
        <f>_xlfn.XLOOKUP(Tabla15[[#This Row],[CODIGO]],#REF!,#REF!,_xlfn.XLOOKUP(Tabla15[[#This Row],[CODIGO]],Tabla20[CODIGO],Tabla20[cargo],"BUSCAR"))</f>
        <v>#REF!</v>
      </c>
      <c r="G1187" s="110" t="e">
        <f>_xlfn.XLOOKUP(Tabla15[[#This Row],[cedula]],#REF!,#REF!,"X")</f>
        <v>#REF!</v>
      </c>
      <c r="H1187" s="61" t="str">
        <f>_xlfn.XLOOKUP(Tabla15[[#This Row],[ctapresup]],TBLTIPO[cta],TBLTIPO[Tipo Empleado])</f>
        <v>FIJO</v>
      </c>
      <c r="I1187" s="92">
        <f>_xlfn.XLOOKUP(Tabla15[[#This Row],[cedula]],TCARRERA[CEDULA],TCARRERA[CATEGORIA DEL SERVIDOR],0)</f>
        <v>0</v>
      </c>
      <c r="J11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87" s="61" t="e">
        <f>IF(ISTEXT(Tabla15[[#This Row],[CARRERA]]),Tabla15[[#This Row],[CARRERA]],Tabla15[[#This Row],[STATUS_01]])</f>
        <v>#REF!</v>
      </c>
      <c r="L1187" s="78">
        <f>_xlfn.XLOOKUP(Tabla15[[#This Row],[CODIGO]],Tabla20[CODIGO],Tabla20[sbruto])</f>
        <v>25000</v>
      </c>
      <c r="M1187" s="82">
        <f>_xlfn.XLOOKUP(Tabla15[[#This Row],[CODIGO]],Tabla20[CODIGO],Tabla20[Otros Descuentos])</f>
        <v>25</v>
      </c>
      <c r="N1187" s="78">
        <f>_xlfn.XLOOKUP(Tabla15[[#This Row],[CODIGO]],Tabla20[CODIGO],Tabla20[sneto])</f>
        <v>23497.5</v>
      </c>
      <c r="O1187" s="78" t="str">
        <f>_xlfn.XLOOKUP(Tabla15[[#This Row],[CODIGO]],Tabla20[CODIGO],Tabla20[PERIODO])</f>
        <v>08-2023</v>
      </c>
      <c r="P1187" s="41">
        <f>Tabla15[[#This Row],[sbruto]]-SUM(Tabla15[[#This Row],[ISR]:[AFP]])-Tabla15[[#This Row],[SNETO]]</f>
        <v>1477.5</v>
      </c>
      <c r="Q1187" s="41">
        <f>_xlfn.XLOOKUP(Tabla15[[#This Row],[CODIGO]],Tabla20[CODIGO],Tabla20[ADP])</f>
        <v>0</v>
      </c>
      <c r="R1187" s="61" t="str">
        <f>_xlfn.XLOOKUP(Tabla15[[#This Row],[cedula]],EMPXSEXO[NODOC],EMPXSEXO[GENERO])</f>
        <v>M</v>
      </c>
      <c r="S1187" s="61" t="e">
        <f>_xlfn.XLOOKUP(Tabla15[[#This Row],[nomdepto2]],Tabla21[LUGAR],Tabla21[CODLUGAR])</f>
        <v>#REF!</v>
      </c>
      <c r="T1187">
        <v>593</v>
      </c>
    </row>
    <row r="1188" spans="1:20">
      <c r="A1188" s="61" t="s">
        <v>2463</v>
      </c>
      <c r="B1188" s="61" t="s">
        <v>2163</v>
      </c>
      <c r="C1188" s="61" t="s">
        <v>2497</v>
      </c>
      <c r="D1188" s="61" t="str">
        <f>Tabla15[[#This Row],[cedula]]&amp;Tabla15[[#This Row],[prog]]&amp;LEFT(Tabla15[[#This Row],[TIPO]],3)</f>
        <v>2250001007313FIJ</v>
      </c>
      <c r="E1188" s="61" t="e">
        <f>_xlfn.XLOOKUP(Tabla15[[#This Row],[CODIGO]],#REF!,#REF!,_xlfn.XLOOKUP(Tabla15[[#This Row],[CODIGO]],Tabla20[CODIGO],Tabla20[nombre],"BUSCAR"))</f>
        <v>#REF!</v>
      </c>
      <c r="F1188" s="61" t="e">
        <f>_xlfn.XLOOKUP(Tabla15[[#This Row],[CODIGO]],#REF!,#REF!,_xlfn.XLOOKUP(Tabla15[[#This Row],[CODIGO]],Tabla20[CODIGO],Tabla20[cargo],"BUSCAR"))</f>
        <v>#REF!</v>
      </c>
      <c r="G1188" s="110" t="e">
        <f>_xlfn.XLOOKUP(Tabla15[[#This Row],[cedula]],#REF!,#REF!,"X")</f>
        <v>#REF!</v>
      </c>
      <c r="H1188" s="61" t="str">
        <f>_xlfn.XLOOKUP(Tabla15[[#This Row],[ctapresup]],TBLTIPO[cta],TBLTIPO[Tipo Empleado])</f>
        <v>FIJO</v>
      </c>
      <c r="I1188" s="92">
        <f>_xlfn.XLOOKUP(Tabla15[[#This Row],[cedula]],TCARRERA[CEDULA],TCARRERA[CATEGORIA DEL SERVIDOR],0)</f>
        <v>0</v>
      </c>
      <c r="J11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88" s="61" t="e">
        <f>IF(ISTEXT(Tabla15[[#This Row],[CARRERA]]),Tabla15[[#This Row],[CARRERA]],Tabla15[[#This Row],[STATUS_01]])</f>
        <v>#REF!</v>
      </c>
      <c r="L1188" s="78">
        <f>_xlfn.XLOOKUP(Tabla15[[#This Row],[CODIGO]],Tabla20[CODIGO],Tabla20[sbruto])</f>
        <v>25000</v>
      </c>
      <c r="M1188" s="78">
        <f>_xlfn.XLOOKUP(Tabla15[[#This Row],[CODIGO]],Tabla20[CODIGO],Tabla20[Otros Descuentos])</f>
        <v>3351</v>
      </c>
      <c r="N1188" s="78">
        <f>_xlfn.XLOOKUP(Tabla15[[#This Row],[CODIGO]],Tabla20[CODIGO],Tabla20[sneto])</f>
        <v>20171.5</v>
      </c>
      <c r="O1188" s="78" t="str">
        <f>_xlfn.XLOOKUP(Tabla15[[#This Row],[CODIGO]],Tabla20[CODIGO],Tabla20[PERIODO])</f>
        <v>08-2023</v>
      </c>
      <c r="P1188" s="41">
        <f>Tabla15[[#This Row],[sbruto]]-SUM(Tabla15[[#This Row],[ISR]:[AFP]])-Tabla15[[#This Row],[SNETO]]</f>
        <v>1477.5</v>
      </c>
      <c r="Q1188" s="41">
        <f>_xlfn.XLOOKUP(Tabla15[[#This Row],[CODIGO]],Tabla20[CODIGO],Tabla20[ADP])</f>
        <v>0</v>
      </c>
      <c r="R1188" s="61" t="str">
        <f>_xlfn.XLOOKUP(Tabla15[[#This Row],[cedula]],EMPXSEXO[NODOC],EMPXSEXO[GENERO])</f>
        <v>M</v>
      </c>
      <c r="S1188" s="61" t="e">
        <f>_xlfn.XLOOKUP(Tabla15[[#This Row],[nomdepto2]],Tabla21[LUGAR],Tabla21[CODLUGAR])</f>
        <v>#REF!</v>
      </c>
      <c r="T1188">
        <v>757</v>
      </c>
    </row>
    <row r="1189" spans="1:20" hidden="1">
      <c r="A1189" s="61" t="s">
        <v>2462</v>
      </c>
      <c r="B1189" s="61" t="s">
        <v>2613</v>
      </c>
      <c r="C1189" s="61" t="s">
        <v>2493</v>
      </c>
      <c r="D1189" s="61" t="str">
        <f>Tabla15[[#This Row],[cedula]]&amp;Tabla15[[#This Row],[prog]]&amp;LEFT(Tabla15[[#This Row],[TIPO]],3)</f>
        <v>0010062064001TEM</v>
      </c>
      <c r="E1189" s="61" t="e">
        <f>_xlfn.XLOOKUP(Tabla15[[#This Row],[CODIGO]],#REF!,#REF!,_xlfn.XLOOKUP(Tabla15[[#This Row],[CODIGO]],Tabla20[CODIGO],Tabla20[nombre],"BUSCAR"))</f>
        <v>#REF!</v>
      </c>
      <c r="F1189" s="61" t="e">
        <f>_xlfn.XLOOKUP(Tabla15[[#This Row],[CODIGO]],#REF!,#REF!,_xlfn.XLOOKUP(Tabla15[[#This Row],[CODIGO]],Tabla20[CODIGO],Tabla20[cargo],"BUSCAR"))</f>
        <v>#REF!</v>
      </c>
      <c r="G1189" s="110" t="e">
        <f>_xlfn.XLOOKUP(Tabla15[[#This Row],[cedula]],#REF!,#REF!,"X")</f>
        <v>#REF!</v>
      </c>
      <c r="H1189" s="61" t="str">
        <f>_xlfn.XLOOKUP(Tabla15[[#This Row],[ctapresup]],TBLTIPO[cta],TBLTIPO[Tipo Empleado])</f>
        <v>TEMPORALES</v>
      </c>
      <c r="I1189" s="92">
        <f>_xlfn.XLOOKUP(Tabla15[[#This Row],[cedula]],TCARRERA[CEDULA],TCARRERA[CATEGORIA DEL SERVIDOR],0)</f>
        <v>0</v>
      </c>
      <c r="J11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89" s="61" t="e">
        <f>IF(ISTEXT(Tabla15[[#This Row],[CARRERA]]),Tabla15[[#This Row],[CARRERA]],Tabla15[[#This Row],[STATUS_01]])</f>
        <v>#REF!</v>
      </c>
      <c r="L1189" s="78">
        <f>_xlfn.XLOOKUP(Tabla15[[#This Row],[CODIGO]],Tabla20[CODIGO],Tabla20[sbruto])</f>
        <v>150000</v>
      </c>
      <c r="M1189" s="81">
        <f>_xlfn.XLOOKUP(Tabla15[[#This Row],[CODIGO]],Tabla20[CODIGO],Tabla20[Otros Descuentos])</f>
        <v>1125</v>
      </c>
      <c r="N1189" s="78">
        <f>_xlfn.XLOOKUP(Tabla15[[#This Row],[CODIGO]],Tabla20[CODIGO],Tabla20[sneto])</f>
        <v>116143.38</v>
      </c>
      <c r="O1189" s="78" t="str">
        <f>_xlfn.XLOOKUP(Tabla15[[#This Row],[CODIGO]],Tabla20[CODIGO],Tabla20[PERIODO])</f>
        <v>08-2023</v>
      </c>
      <c r="P1189" s="41">
        <f>Tabla15[[#This Row],[sbruto]]-SUM(Tabla15[[#This Row],[ISR]:[AFP]])-Tabla15[[#This Row],[SNETO]]</f>
        <v>32731.619999999995</v>
      </c>
      <c r="Q1189" s="41">
        <f>_xlfn.XLOOKUP(Tabla15[[#This Row],[CODIGO]],Tabla20[CODIGO],Tabla20[ADP])</f>
        <v>0</v>
      </c>
      <c r="R1189" s="61" t="str">
        <f>_xlfn.XLOOKUP(Tabla15[[#This Row],[cedula]],EMPXSEXO[NODOC],EMPXSEXO[GENERO])</f>
        <v>F</v>
      </c>
      <c r="S1189" s="61" t="e">
        <f>_xlfn.XLOOKUP(Tabla15[[#This Row],[nomdepto2]],Tabla21[LUGAR],Tabla21[CODLUGAR])</f>
        <v>#REF!</v>
      </c>
      <c r="T1189">
        <v>1002</v>
      </c>
    </row>
    <row r="1190" spans="1:20">
      <c r="A1190" s="61" t="s">
        <v>2463</v>
      </c>
      <c r="B1190" s="61" t="s">
        <v>2041</v>
      </c>
      <c r="C1190" s="61" t="s">
        <v>2497</v>
      </c>
      <c r="D1190" s="61" t="str">
        <f>Tabla15[[#This Row],[cedula]]&amp;Tabla15[[#This Row],[prog]]&amp;LEFT(Tabla15[[#This Row],[TIPO]],3)</f>
        <v>0010549548513FIJ</v>
      </c>
      <c r="E1190" s="61" t="e">
        <f>_xlfn.XLOOKUP(Tabla15[[#This Row],[CODIGO]],#REF!,#REF!,_xlfn.XLOOKUP(Tabla15[[#This Row],[CODIGO]],Tabla20[CODIGO],Tabla20[nombre],"BUSCAR"))</f>
        <v>#REF!</v>
      </c>
      <c r="F1190" s="61" t="e">
        <f>_xlfn.XLOOKUP(Tabla15[[#This Row],[CODIGO]],#REF!,#REF!,_xlfn.XLOOKUP(Tabla15[[#This Row],[CODIGO]],Tabla20[CODIGO],Tabla20[cargo],"BUSCAR"))</f>
        <v>#REF!</v>
      </c>
      <c r="G1190" s="110" t="e">
        <f>_xlfn.XLOOKUP(Tabla15[[#This Row],[cedula]],#REF!,#REF!,"X")</f>
        <v>#REF!</v>
      </c>
      <c r="H1190" s="61" t="str">
        <f>_xlfn.XLOOKUP(Tabla15[[#This Row],[ctapresup]],TBLTIPO[cta],TBLTIPO[Tipo Empleado])</f>
        <v>FIJO</v>
      </c>
      <c r="I1190" s="92">
        <f>_xlfn.XLOOKUP(Tabla15[[#This Row],[cedula]],TCARRERA[CEDULA],TCARRERA[CATEGORIA DEL SERVIDOR],0)</f>
        <v>0</v>
      </c>
      <c r="J11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90" s="61" t="e">
        <f>IF(ISTEXT(Tabla15[[#This Row],[CARRERA]]),Tabla15[[#This Row],[CARRERA]],Tabla15[[#This Row],[STATUS_01]])</f>
        <v>#REF!</v>
      </c>
      <c r="L1190" s="78">
        <f>_xlfn.XLOOKUP(Tabla15[[#This Row],[CODIGO]],Tabla20[CODIGO],Tabla20[sbruto])</f>
        <v>130000</v>
      </c>
      <c r="M1190" s="81">
        <f>_xlfn.XLOOKUP(Tabla15[[#This Row],[CODIGO]],Tabla20[CODIGO],Tabla20[Otros Descuentos])</f>
        <v>25</v>
      </c>
      <c r="N1190" s="78">
        <f>_xlfn.XLOOKUP(Tabla15[[#This Row],[CODIGO]],Tabla20[CODIGO],Tabla20[sneto])</f>
        <v>103129.88</v>
      </c>
      <c r="O1190" s="78" t="str">
        <f>_xlfn.XLOOKUP(Tabla15[[#This Row],[CODIGO]],Tabla20[CODIGO],Tabla20[PERIODO])</f>
        <v>08-2023</v>
      </c>
      <c r="P1190" s="41">
        <f>Tabla15[[#This Row],[sbruto]]-SUM(Tabla15[[#This Row],[ISR]:[AFP]])-Tabla15[[#This Row],[SNETO]]</f>
        <v>26845.119999999995</v>
      </c>
      <c r="Q1190" s="41">
        <f>_xlfn.XLOOKUP(Tabla15[[#This Row],[CODIGO]],Tabla20[CODIGO],Tabla20[ADP])</f>
        <v>0</v>
      </c>
      <c r="R1190" s="61" t="str">
        <f>_xlfn.XLOOKUP(Tabla15[[#This Row],[cedula]],EMPXSEXO[NODOC],EMPXSEXO[GENERO])</f>
        <v>M</v>
      </c>
      <c r="S1190" s="61" t="e">
        <f>_xlfn.XLOOKUP(Tabla15[[#This Row],[nomdepto2]],Tabla21[LUGAR],Tabla21[CODLUGAR])</f>
        <v>#REF!</v>
      </c>
      <c r="T1190">
        <v>565</v>
      </c>
    </row>
    <row r="1191" spans="1:20">
      <c r="A1191" s="61" t="s">
        <v>2463</v>
      </c>
      <c r="B1191" s="61" t="s">
        <v>2152</v>
      </c>
      <c r="C1191" s="61" t="s">
        <v>2497</v>
      </c>
      <c r="D1191" s="61" t="str">
        <f>Tabla15[[#This Row],[cedula]]&amp;Tabla15[[#This Row],[prog]]&amp;LEFT(Tabla15[[#This Row],[TIPO]],3)</f>
        <v>0011114085113FIJ</v>
      </c>
      <c r="E1191" s="61" t="e">
        <f>_xlfn.XLOOKUP(Tabla15[[#This Row],[CODIGO]],#REF!,#REF!,_xlfn.XLOOKUP(Tabla15[[#This Row],[CODIGO]],Tabla20[CODIGO],Tabla20[nombre],"BUSCAR"))</f>
        <v>#REF!</v>
      </c>
      <c r="F1191" s="61" t="e">
        <f>_xlfn.XLOOKUP(Tabla15[[#This Row],[CODIGO]],#REF!,#REF!,_xlfn.XLOOKUP(Tabla15[[#This Row],[CODIGO]],Tabla20[CODIGO],Tabla20[cargo],"BUSCAR"))</f>
        <v>#REF!</v>
      </c>
      <c r="G1191" s="110" t="e">
        <f>_xlfn.XLOOKUP(Tabla15[[#This Row],[cedula]],#REF!,#REF!,"X")</f>
        <v>#REF!</v>
      </c>
      <c r="H1191" s="61" t="str">
        <f>_xlfn.XLOOKUP(Tabla15[[#This Row],[ctapresup]],TBLTIPO[cta],TBLTIPO[Tipo Empleado])</f>
        <v>FIJO</v>
      </c>
      <c r="I1191" s="92">
        <f>_xlfn.XLOOKUP(Tabla15[[#This Row],[cedula]],TCARRERA[CEDULA],TCARRERA[CATEGORIA DEL SERVIDOR],0)</f>
        <v>0</v>
      </c>
      <c r="J11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91" s="61" t="e">
        <f>IF(ISTEXT(Tabla15[[#This Row],[CARRERA]]),Tabla15[[#This Row],[CARRERA]],Tabla15[[#This Row],[STATUS_01]])</f>
        <v>#REF!</v>
      </c>
      <c r="L1191" s="78">
        <f>_xlfn.XLOOKUP(Tabla15[[#This Row],[CODIGO]],Tabla20[CODIGO],Tabla20[sbruto])</f>
        <v>115000</v>
      </c>
      <c r="M1191" s="79">
        <f>_xlfn.XLOOKUP(Tabla15[[#This Row],[CODIGO]],Tabla20[CODIGO],Tabla20[Otros Descuentos])</f>
        <v>3179.9</v>
      </c>
      <c r="N1191" s="78">
        <f>_xlfn.XLOOKUP(Tabla15[[#This Row],[CODIGO]],Tabla20[CODIGO],Tabla20[sneto])</f>
        <v>90178.58</v>
      </c>
      <c r="O1191" s="78" t="str">
        <f>_xlfn.XLOOKUP(Tabla15[[#This Row],[CODIGO]],Tabla20[CODIGO],Tabla20[PERIODO])</f>
        <v>08-2023</v>
      </c>
      <c r="P1191" s="41">
        <f>Tabla15[[#This Row],[sbruto]]-SUM(Tabla15[[#This Row],[ISR]:[AFP]])-Tabla15[[#This Row],[SNETO]]</f>
        <v>21641.520000000004</v>
      </c>
      <c r="Q1191" s="41">
        <f>_xlfn.XLOOKUP(Tabla15[[#This Row],[CODIGO]],Tabla20[CODIGO],Tabla20[ADP])</f>
        <v>0</v>
      </c>
      <c r="R1191" s="61" t="str">
        <f>_xlfn.XLOOKUP(Tabla15[[#This Row],[cedula]],EMPXSEXO[NODOC],EMPXSEXO[GENERO])</f>
        <v>F</v>
      </c>
      <c r="S1191" s="61" t="e">
        <f>_xlfn.XLOOKUP(Tabla15[[#This Row],[nomdepto2]],Tabla21[LUGAR],Tabla21[CODLUGAR])</f>
        <v>#REF!</v>
      </c>
      <c r="T1191">
        <v>726</v>
      </c>
    </row>
    <row r="1192" spans="1:20" hidden="1">
      <c r="A1192" s="61" t="s">
        <v>2462</v>
      </c>
      <c r="B1192" s="61" t="s">
        <v>2221</v>
      </c>
      <c r="C1192" s="61" t="s">
        <v>2493</v>
      </c>
      <c r="D1192" s="61" t="str">
        <f>Tabla15[[#This Row],[cedula]]&amp;Tabla15[[#This Row],[prog]]&amp;LEFT(Tabla15[[#This Row],[TIPO]],3)</f>
        <v>0010210321501TEM</v>
      </c>
      <c r="E1192" s="61" t="e">
        <f>_xlfn.XLOOKUP(Tabla15[[#This Row],[CODIGO]],#REF!,#REF!,_xlfn.XLOOKUP(Tabla15[[#This Row],[CODIGO]],Tabla20[CODIGO],Tabla20[nombre],"BUSCAR"))</f>
        <v>#REF!</v>
      </c>
      <c r="F1192" s="61" t="e">
        <f>_xlfn.XLOOKUP(Tabla15[[#This Row],[CODIGO]],#REF!,#REF!,_xlfn.XLOOKUP(Tabla15[[#This Row],[CODIGO]],Tabla20[CODIGO],Tabla20[cargo],"BUSCAR"))</f>
        <v>#REF!</v>
      </c>
      <c r="G1192" s="110" t="e">
        <f>_xlfn.XLOOKUP(Tabla15[[#This Row],[cedula]],#REF!,#REF!,"X")</f>
        <v>#REF!</v>
      </c>
      <c r="H1192" s="61" t="str">
        <f>_xlfn.XLOOKUP(Tabla15[[#This Row],[ctapresup]],TBLTIPO[cta],TBLTIPO[Tipo Empleado])</f>
        <v>TEMPORALES</v>
      </c>
      <c r="I1192" s="92">
        <f>_xlfn.XLOOKUP(Tabla15[[#This Row],[cedula]],TCARRERA[CEDULA],TCARRERA[CATEGORIA DEL SERVIDOR],0)</f>
        <v>0</v>
      </c>
      <c r="J11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92" s="61" t="e">
        <f>IF(ISTEXT(Tabla15[[#This Row],[CARRERA]]),Tabla15[[#This Row],[CARRERA]],Tabla15[[#This Row],[STATUS_01]])</f>
        <v>#REF!</v>
      </c>
      <c r="L1192" s="78">
        <f>_xlfn.XLOOKUP(Tabla15[[#This Row],[CODIGO]],Tabla20[CODIGO],Tabla20[sbruto])</f>
        <v>70000</v>
      </c>
      <c r="M1192" s="82">
        <f>_xlfn.XLOOKUP(Tabla15[[#This Row],[CODIGO]],Tabla20[CODIGO],Tabla20[Otros Descuentos])</f>
        <v>25</v>
      </c>
      <c r="N1192" s="78">
        <f>_xlfn.XLOOKUP(Tabla15[[#This Row],[CODIGO]],Tabla20[CODIGO],Tabla20[sneto])</f>
        <v>60469.52</v>
      </c>
      <c r="O1192" s="78" t="str">
        <f>_xlfn.XLOOKUP(Tabla15[[#This Row],[CODIGO]],Tabla20[CODIGO],Tabla20[PERIODO])</f>
        <v>08-2023</v>
      </c>
      <c r="P1192" s="41">
        <f>Tabla15[[#This Row],[sbruto]]-SUM(Tabla15[[#This Row],[ISR]:[AFP]])-Tabla15[[#This Row],[SNETO]]</f>
        <v>9505.4800000000032</v>
      </c>
      <c r="Q1192" s="41">
        <f>_xlfn.XLOOKUP(Tabla15[[#This Row],[CODIGO]],Tabla20[CODIGO],Tabla20[ADP])</f>
        <v>0</v>
      </c>
      <c r="R1192" s="61" t="str">
        <f>_xlfn.XLOOKUP(Tabla15[[#This Row],[cedula]],EMPXSEXO[NODOC],EMPXSEXO[GENERO])</f>
        <v>M</v>
      </c>
      <c r="S1192" s="61" t="e">
        <f>_xlfn.XLOOKUP(Tabla15[[#This Row],[nomdepto2]],Tabla21[LUGAR],Tabla21[CODLUGAR])</f>
        <v>#REF!</v>
      </c>
      <c r="T1192">
        <v>857</v>
      </c>
    </row>
    <row r="1193" spans="1:20">
      <c r="A1193" s="61" t="s">
        <v>2463</v>
      </c>
      <c r="B1193" s="61" t="s">
        <v>2101</v>
      </c>
      <c r="C1193" s="61" t="s">
        <v>2497</v>
      </c>
      <c r="D1193" s="61" t="str">
        <f>Tabla15[[#This Row],[cedula]]&amp;Tabla15[[#This Row],[prog]]&amp;LEFT(Tabla15[[#This Row],[TIPO]],3)</f>
        <v>0011817281613FIJ</v>
      </c>
      <c r="E1193" s="61" t="e">
        <f>_xlfn.XLOOKUP(Tabla15[[#This Row],[CODIGO]],#REF!,#REF!,_xlfn.XLOOKUP(Tabla15[[#This Row],[CODIGO]],Tabla20[CODIGO],Tabla20[nombre],"BUSCAR"))</f>
        <v>#REF!</v>
      </c>
      <c r="F1193" s="61" t="e">
        <f>_xlfn.XLOOKUP(Tabla15[[#This Row],[CODIGO]],#REF!,#REF!,_xlfn.XLOOKUP(Tabla15[[#This Row],[CODIGO]],Tabla20[CODIGO],Tabla20[cargo],"BUSCAR"))</f>
        <v>#REF!</v>
      </c>
      <c r="G1193" s="110" t="e">
        <f>_xlfn.XLOOKUP(Tabla15[[#This Row],[cedula]],#REF!,#REF!,"X")</f>
        <v>#REF!</v>
      </c>
      <c r="H1193" s="61" t="str">
        <f>_xlfn.XLOOKUP(Tabla15[[#This Row],[ctapresup]],TBLTIPO[cta],TBLTIPO[Tipo Empleado])</f>
        <v>FIJO</v>
      </c>
      <c r="I1193" s="92">
        <f>_xlfn.XLOOKUP(Tabla15[[#This Row],[cedula]],TCARRERA[CEDULA],TCARRERA[CATEGORIA DEL SERVIDOR],0)</f>
        <v>0</v>
      </c>
      <c r="J11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93" s="61" t="e">
        <f>IF(ISTEXT(Tabla15[[#This Row],[CARRERA]]),Tabla15[[#This Row],[CARRERA]],Tabla15[[#This Row],[STATUS_01]])</f>
        <v>#REF!</v>
      </c>
      <c r="L1193" s="78">
        <f>_xlfn.XLOOKUP(Tabla15[[#This Row],[CODIGO]],Tabla20[CODIGO],Tabla20[sbruto])</f>
        <v>65000</v>
      </c>
      <c r="M1193" s="81">
        <f>_xlfn.XLOOKUP(Tabla15[[#This Row],[CODIGO]],Tabla20[CODIGO],Tabla20[Otros Descuentos])</f>
        <v>25</v>
      </c>
      <c r="N1193" s="78">
        <f>_xlfn.XLOOKUP(Tabla15[[#This Row],[CODIGO]],Tabla20[CODIGO],Tabla20[sneto])</f>
        <v>56705.919999999998</v>
      </c>
      <c r="O1193" s="78" t="str">
        <f>_xlfn.XLOOKUP(Tabla15[[#This Row],[CODIGO]],Tabla20[CODIGO],Tabla20[PERIODO])</f>
        <v>08-2023</v>
      </c>
      <c r="P1193" s="41">
        <f>Tabla15[[#This Row],[sbruto]]-SUM(Tabla15[[#This Row],[ISR]:[AFP]])-Tabla15[[#This Row],[SNETO]]</f>
        <v>8269.0800000000017</v>
      </c>
      <c r="Q1193" s="41">
        <f>_xlfn.XLOOKUP(Tabla15[[#This Row],[CODIGO]],Tabla20[CODIGO],Tabla20[ADP])</f>
        <v>0</v>
      </c>
      <c r="R1193" s="61" t="str">
        <f>_xlfn.XLOOKUP(Tabla15[[#This Row],[cedula]],EMPXSEXO[NODOC],EMPXSEXO[GENERO])</f>
        <v>M</v>
      </c>
      <c r="S1193" s="61" t="e">
        <f>_xlfn.XLOOKUP(Tabla15[[#This Row],[nomdepto2]],Tabla21[LUGAR],Tabla21[CODLUGAR])</f>
        <v>#REF!</v>
      </c>
      <c r="T1193">
        <v>653</v>
      </c>
    </row>
    <row r="1194" spans="1:20">
      <c r="A1194" s="61" t="s">
        <v>2463</v>
      </c>
      <c r="B1194" s="61" t="s">
        <v>2135</v>
      </c>
      <c r="C1194" s="61" t="s">
        <v>2497</v>
      </c>
      <c r="D1194" s="61" t="str">
        <f>Tabla15[[#This Row],[cedula]]&amp;Tabla15[[#This Row],[prog]]&amp;LEFT(Tabla15[[#This Row],[TIPO]],3)</f>
        <v>0530035412213FIJ</v>
      </c>
      <c r="E1194" s="61" t="e">
        <f>_xlfn.XLOOKUP(Tabla15[[#This Row],[CODIGO]],#REF!,#REF!,_xlfn.XLOOKUP(Tabla15[[#This Row],[CODIGO]],Tabla20[CODIGO],Tabla20[nombre],"BUSCAR"))</f>
        <v>#REF!</v>
      </c>
      <c r="F1194" s="61" t="e">
        <f>_xlfn.XLOOKUP(Tabla15[[#This Row],[CODIGO]],#REF!,#REF!,_xlfn.XLOOKUP(Tabla15[[#This Row],[CODIGO]],Tabla20[CODIGO],Tabla20[cargo],"BUSCAR"))</f>
        <v>#REF!</v>
      </c>
      <c r="G1194" s="110" t="e">
        <f>_xlfn.XLOOKUP(Tabla15[[#This Row],[cedula]],#REF!,#REF!,"X")</f>
        <v>#REF!</v>
      </c>
      <c r="H1194" s="61" t="str">
        <f>_xlfn.XLOOKUP(Tabla15[[#This Row],[ctapresup]],TBLTIPO[cta],TBLTIPO[Tipo Empleado])</f>
        <v>FIJO</v>
      </c>
      <c r="I1194" s="92">
        <f>_xlfn.XLOOKUP(Tabla15[[#This Row],[cedula]],TCARRERA[CEDULA],TCARRERA[CATEGORIA DEL SERVIDOR],0)</f>
        <v>0</v>
      </c>
      <c r="J11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94" s="61" t="e">
        <f>IF(ISTEXT(Tabla15[[#This Row],[CARRERA]]),Tabla15[[#This Row],[CARRERA]],Tabla15[[#This Row],[STATUS_01]])</f>
        <v>#REF!</v>
      </c>
      <c r="L1194" s="78">
        <f>_xlfn.XLOOKUP(Tabla15[[#This Row],[CODIGO]],Tabla20[CODIGO],Tabla20[sbruto])</f>
        <v>65000</v>
      </c>
      <c r="M1194" s="81">
        <f>_xlfn.XLOOKUP(Tabla15[[#This Row],[CODIGO]],Tabla20[CODIGO],Tabla20[Otros Descuentos])</f>
        <v>27174.59</v>
      </c>
      <c r="N1194" s="78">
        <f>_xlfn.XLOOKUP(Tabla15[[#This Row],[CODIGO]],Tabla20[CODIGO],Tabla20[sneto])</f>
        <v>30187.31</v>
      </c>
      <c r="O1194" s="78" t="str">
        <f>_xlfn.XLOOKUP(Tabla15[[#This Row],[CODIGO]],Tabla20[CODIGO],Tabla20[PERIODO])</f>
        <v>08-2023</v>
      </c>
      <c r="P1194" s="41">
        <f>Tabla15[[#This Row],[sbruto]]-SUM(Tabla15[[#This Row],[ISR]:[AFP]])-Tabla15[[#This Row],[SNETO]]</f>
        <v>7638.0999999999985</v>
      </c>
      <c r="Q1194" s="41">
        <f>_xlfn.XLOOKUP(Tabla15[[#This Row],[CODIGO]],Tabla20[CODIGO],Tabla20[ADP])</f>
        <v>0</v>
      </c>
      <c r="R1194" s="61" t="str">
        <f>_xlfn.XLOOKUP(Tabla15[[#This Row],[cedula]],EMPXSEXO[NODOC],EMPXSEXO[GENERO])</f>
        <v>M</v>
      </c>
      <c r="S1194" s="61" t="e">
        <f>_xlfn.XLOOKUP(Tabla15[[#This Row],[nomdepto2]],Tabla21[LUGAR],Tabla21[CODLUGAR])</f>
        <v>#REF!</v>
      </c>
      <c r="T1194">
        <v>701</v>
      </c>
    </row>
    <row r="1195" spans="1:20">
      <c r="A1195" s="61" t="s">
        <v>2463</v>
      </c>
      <c r="B1195" s="61" t="s">
        <v>2036</v>
      </c>
      <c r="C1195" s="61" t="s">
        <v>2497</v>
      </c>
      <c r="D1195" s="61" t="str">
        <f>Tabla15[[#This Row],[cedula]]&amp;Tabla15[[#This Row],[prog]]&amp;LEFT(Tabla15[[#This Row],[TIPO]],3)</f>
        <v>0130007043813FIJ</v>
      </c>
      <c r="E1195" s="61" t="e">
        <f>_xlfn.XLOOKUP(Tabla15[[#This Row],[CODIGO]],#REF!,#REF!,_xlfn.XLOOKUP(Tabla15[[#This Row],[CODIGO]],Tabla20[CODIGO],Tabla20[nombre],"BUSCAR"))</f>
        <v>#REF!</v>
      </c>
      <c r="F1195" s="61" t="e">
        <f>_xlfn.XLOOKUP(Tabla15[[#This Row],[CODIGO]],#REF!,#REF!,_xlfn.XLOOKUP(Tabla15[[#This Row],[CODIGO]],Tabla20[CODIGO],Tabla20[cargo],"BUSCAR"))</f>
        <v>#REF!</v>
      </c>
      <c r="G1195" s="110" t="e">
        <f>_xlfn.XLOOKUP(Tabla15[[#This Row],[cedula]],#REF!,#REF!,"X")</f>
        <v>#REF!</v>
      </c>
      <c r="H1195" s="61" t="str">
        <f>_xlfn.XLOOKUP(Tabla15[[#This Row],[ctapresup]],TBLTIPO[cta],TBLTIPO[Tipo Empleado])</f>
        <v>FIJO</v>
      </c>
      <c r="I1195" s="92">
        <f>_xlfn.XLOOKUP(Tabla15[[#This Row],[cedula]],TCARRERA[CEDULA],TCARRERA[CATEGORIA DEL SERVIDOR],0)</f>
        <v>0</v>
      </c>
      <c r="J11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95" s="61" t="e">
        <f>IF(ISTEXT(Tabla15[[#This Row],[CARRERA]]),Tabla15[[#This Row],[CARRERA]],Tabla15[[#This Row],[STATUS_01]])</f>
        <v>#REF!</v>
      </c>
      <c r="L1195" s="78">
        <f>_xlfn.XLOOKUP(Tabla15[[#This Row],[CODIGO]],Tabla20[CODIGO],Tabla20[sbruto])</f>
        <v>50000</v>
      </c>
      <c r="M1195" s="81">
        <f>_xlfn.XLOOKUP(Tabla15[[#This Row],[CODIGO]],Tabla20[CODIGO],Tabla20[Otros Descuentos])</f>
        <v>14934.43</v>
      </c>
      <c r="N1195" s="78">
        <f>_xlfn.XLOOKUP(Tabla15[[#This Row],[CODIGO]],Tabla20[CODIGO],Tabla20[sneto])</f>
        <v>30256.57</v>
      </c>
      <c r="O1195" s="78" t="str">
        <f>_xlfn.XLOOKUP(Tabla15[[#This Row],[CODIGO]],Tabla20[CODIGO],Tabla20[PERIODO])</f>
        <v>08-2023</v>
      </c>
      <c r="P1195" s="41">
        <f>Tabla15[[#This Row],[sbruto]]-SUM(Tabla15[[#This Row],[ISR]:[AFP]])-Tabla15[[#This Row],[SNETO]]</f>
        <v>4809</v>
      </c>
      <c r="Q1195" s="41">
        <f>_xlfn.XLOOKUP(Tabla15[[#This Row],[CODIGO]],Tabla20[CODIGO],Tabla20[ADP])</f>
        <v>0</v>
      </c>
      <c r="R1195" s="61" t="str">
        <f>_xlfn.XLOOKUP(Tabla15[[#This Row],[cedula]],EMPXSEXO[NODOC],EMPXSEXO[GENERO])</f>
        <v>F</v>
      </c>
      <c r="S1195" s="61" t="e">
        <f>_xlfn.XLOOKUP(Tabla15[[#This Row],[nomdepto2]],Tabla21[LUGAR],Tabla21[CODLUGAR])</f>
        <v>#REF!</v>
      </c>
      <c r="T1195">
        <v>558</v>
      </c>
    </row>
    <row r="1196" spans="1:20">
      <c r="A1196" s="61" t="s">
        <v>2463</v>
      </c>
      <c r="B1196" s="61" t="s">
        <v>1899</v>
      </c>
      <c r="C1196" s="61" t="s">
        <v>2497</v>
      </c>
      <c r="D1196" s="61" t="str">
        <f>Tabla15[[#This Row],[cedula]]&amp;Tabla15[[#This Row],[prog]]&amp;LEFT(Tabla15[[#This Row],[TIPO]],3)</f>
        <v>0540106937113FIJ</v>
      </c>
      <c r="E1196" s="61" t="e">
        <f>_xlfn.XLOOKUP(Tabla15[[#This Row],[CODIGO]],#REF!,#REF!,_xlfn.XLOOKUP(Tabla15[[#This Row],[CODIGO]],Tabla20[CODIGO],Tabla20[nombre],"BUSCAR"))</f>
        <v>#REF!</v>
      </c>
      <c r="F1196" s="61" t="e">
        <f>_xlfn.XLOOKUP(Tabla15[[#This Row],[CODIGO]],#REF!,#REF!,_xlfn.XLOOKUP(Tabla15[[#This Row],[CODIGO]],Tabla20[CODIGO],Tabla20[cargo],"BUSCAR"))</f>
        <v>#REF!</v>
      </c>
      <c r="G1196" s="110" t="e">
        <f>_xlfn.XLOOKUP(Tabla15[[#This Row],[cedula]],#REF!,#REF!,"X")</f>
        <v>#REF!</v>
      </c>
      <c r="H1196" s="61" t="str">
        <f>_xlfn.XLOOKUP(Tabla15[[#This Row],[ctapresup]],TBLTIPO[cta],TBLTIPO[Tipo Empleado])</f>
        <v>FIJO</v>
      </c>
      <c r="I1196" s="92">
        <f>_xlfn.XLOOKUP(Tabla15[[#This Row],[cedula]],TCARRERA[CEDULA],TCARRERA[CATEGORIA DEL SERVIDOR],0)</f>
        <v>0</v>
      </c>
      <c r="J11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96" s="61" t="e">
        <f>IF(ISTEXT(Tabla15[[#This Row],[CARRERA]]),Tabla15[[#This Row],[CARRERA]],Tabla15[[#This Row],[STATUS_01]])</f>
        <v>#REF!</v>
      </c>
      <c r="L1196" s="78">
        <f>_xlfn.XLOOKUP(Tabla15[[#This Row],[CODIGO]],Tabla20[CODIGO],Tabla20[sbruto])</f>
        <v>140000</v>
      </c>
      <c r="M1196" s="81">
        <f>_xlfn.XLOOKUP(Tabla15[[#This Row],[CODIGO]],Tabla20[CODIGO],Tabla20[Otros Descuentos])</f>
        <v>3179.9</v>
      </c>
      <c r="N1196" s="78">
        <f>_xlfn.XLOOKUP(Tabla15[[#This Row],[CODIGO]],Tabla20[CODIGO],Tabla20[sneto])</f>
        <v>107820.46</v>
      </c>
      <c r="O1196" s="78" t="str">
        <f>_xlfn.XLOOKUP(Tabla15[[#This Row],[CODIGO]],Tabla20[CODIGO],Tabla20[PERIODO])</f>
        <v>08-2023</v>
      </c>
      <c r="P1196" s="41">
        <f>Tabla15[[#This Row],[sbruto]]-SUM(Tabla15[[#This Row],[ISR]:[AFP]])-Tabla15[[#This Row],[SNETO]]</f>
        <v>28999.64</v>
      </c>
      <c r="Q1196" s="41">
        <f>_xlfn.XLOOKUP(Tabla15[[#This Row],[CODIGO]],Tabla20[CODIGO],Tabla20[ADP])</f>
        <v>0</v>
      </c>
      <c r="R1196" s="61" t="str">
        <f>_xlfn.XLOOKUP(Tabla15[[#This Row],[cedula]],EMPXSEXO[NODOC],EMPXSEXO[GENERO])</f>
        <v>M</v>
      </c>
      <c r="S1196" s="61" t="e">
        <f>_xlfn.XLOOKUP(Tabla15[[#This Row],[nomdepto2]],Tabla21[LUGAR],Tabla21[CODLUGAR])</f>
        <v>#REF!</v>
      </c>
      <c r="T1196">
        <v>763</v>
      </c>
    </row>
    <row r="1197" spans="1:20">
      <c r="A1197" s="61" t="s">
        <v>2463</v>
      </c>
      <c r="B1197" s="61" t="s">
        <v>1315</v>
      </c>
      <c r="C1197" s="61" t="s">
        <v>2497</v>
      </c>
      <c r="D1197" s="61" t="str">
        <f>Tabla15[[#This Row],[cedula]]&amp;Tabla15[[#This Row],[prog]]&amp;LEFT(Tabla15[[#This Row],[TIPO]],3)</f>
        <v>0010009236013FIJ</v>
      </c>
      <c r="E1197" s="61" t="e">
        <f>_xlfn.XLOOKUP(Tabla15[[#This Row],[CODIGO]],#REF!,#REF!,_xlfn.XLOOKUP(Tabla15[[#This Row],[CODIGO]],Tabla20[CODIGO],Tabla20[nombre],"BUSCAR"))</f>
        <v>#REF!</v>
      </c>
      <c r="F1197" s="61" t="e">
        <f>_xlfn.XLOOKUP(Tabla15[[#This Row],[CODIGO]],#REF!,#REF!,_xlfn.XLOOKUP(Tabla15[[#This Row],[CODIGO]],Tabla20[CODIGO],Tabla20[cargo],"BUSCAR"))</f>
        <v>#REF!</v>
      </c>
      <c r="G1197" s="110" t="e">
        <f>_xlfn.XLOOKUP(Tabla15[[#This Row],[cedula]],#REF!,#REF!,"X")</f>
        <v>#REF!</v>
      </c>
      <c r="H1197" s="61" t="str">
        <f>_xlfn.XLOOKUP(Tabla15[[#This Row],[ctapresup]],TBLTIPO[cta],TBLTIPO[Tipo Empleado])</f>
        <v>FIJO</v>
      </c>
      <c r="I1197" s="92" t="str">
        <f>_xlfn.XLOOKUP(Tabla15[[#This Row],[cedula]],TCARRERA[CEDULA],TCARRERA[CATEGORIA DEL SERVIDOR],0)</f>
        <v>CARRERA ADMINISTRATIVA</v>
      </c>
      <c r="J11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97" s="61" t="str">
        <f>IF(ISTEXT(Tabla15[[#This Row],[CARRERA]]),Tabla15[[#This Row],[CARRERA]],Tabla15[[#This Row],[STATUS_01]])</f>
        <v>CARRERA ADMINISTRATIVA</v>
      </c>
      <c r="L1197" s="78">
        <f>_xlfn.XLOOKUP(Tabla15[[#This Row],[CODIGO]],Tabla20[CODIGO],Tabla20[sbruto])</f>
        <v>35000</v>
      </c>
      <c r="M1197" s="81">
        <f>_xlfn.XLOOKUP(Tabla15[[#This Row],[CODIGO]],Tabla20[CODIGO],Tabla20[Otros Descuentos])</f>
        <v>125</v>
      </c>
      <c r="N1197" s="78">
        <f>_xlfn.XLOOKUP(Tabla15[[#This Row],[CODIGO]],Tabla20[CODIGO],Tabla20[sneto])</f>
        <v>32806.5</v>
      </c>
      <c r="O1197" s="78" t="str">
        <f>_xlfn.XLOOKUP(Tabla15[[#This Row],[CODIGO]],Tabla20[CODIGO],Tabla20[PERIODO])</f>
        <v>08-2023</v>
      </c>
      <c r="P1197" s="41">
        <f>Tabla15[[#This Row],[sbruto]]-SUM(Tabla15[[#This Row],[ISR]:[AFP]])-Tabla15[[#This Row],[SNETO]]</f>
        <v>2068.5</v>
      </c>
      <c r="Q1197" s="41">
        <f>_xlfn.XLOOKUP(Tabla15[[#This Row],[CODIGO]],Tabla20[CODIGO],Tabla20[ADP])</f>
        <v>0</v>
      </c>
      <c r="R1197" s="61" t="str">
        <f>_xlfn.XLOOKUP(Tabla15[[#This Row],[cedula]],EMPXSEXO[NODOC],EMPXSEXO[GENERO])</f>
        <v>F</v>
      </c>
      <c r="S1197" s="61" t="e">
        <f>_xlfn.XLOOKUP(Tabla15[[#This Row],[nomdepto2]],Tabla21[LUGAR],Tabla21[CODLUGAR])</f>
        <v>#REF!</v>
      </c>
      <c r="T1197">
        <v>758</v>
      </c>
    </row>
    <row r="1198" spans="1:20" hidden="1">
      <c r="A1198" s="61" t="s">
        <v>2462</v>
      </c>
      <c r="B1198" s="61" t="s">
        <v>2816</v>
      </c>
      <c r="C1198" s="61" t="s">
        <v>2493</v>
      </c>
      <c r="D1198" s="61" t="str">
        <f>Tabla15[[#This Row],[cedula]]&amp;Tabla15[[#This Row],[prog]]&amp;LEFT(Tabla15[[#This Row],[TIPO]],3)</f>
        <v>0010718748601TEM</v>
      </c>
      <c r="E1198" s="61" t="e">
        <f>_xlfn.XLOOKUP(Tabla15[[#This Row],[CODIGO]],#REF!,#REF!,_xlfn.XLOOKUP(Tabla15[[#This Row],[CODIGO]],Tabla20[CODIGO],Tabla20[nombre],"BUSCAR"))</f>
        <v>#REF!</v>
      </c>
      <c r="F1198" s="61" t="e">
        <f>_xlfn.XLOOKUP(Tabla15[[#This Row],[CODIGO]],#REF!,#REF!,_xlfn.XLOOKUP(Tabla15[[#This Row],[CODIGO]],Tabla20[CODIGO],Tabla20[cargo],"BUSCAR"))</f>
        <v>#REF!</v>
      </c>
      <c r="G1198" s="110" t="e">
        <f>_xlfn.XLOOKUP(Tabla15[[#This Row],[cedula]],#REF!,#REF!,"X")</f>
        <v>#REF!</v>
      </c>
      <c r="H1198" s="61" t="str">
        <f>_xlfn.XLOOKUP(Tabla15[[#This Row],[ctapresup]],TBLTIPO[cta],TBLTIPO[Tipo Empleado])</f>
        <v>TEMPORALES</v>
      </c>
      <c r="I1198" s="92">
        <f>_xlfn.XLOOKUP(Tabla15[[#This Row],[cedula]],TCARRERA[CEDULA],TCARRERA[CATEGORIA DEL SERVIDOR],0)</f>
        <v>0</v>
      </c>
      <c r="J11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98" s="61" t="e">
        <f>IF(ISTEXT(Tabla15[[#This Row],[CARRERA]]),Tabla15[[#This Row],[CARRERA]],Tabla15[[#This Row],[STATUS_01]])</f>
        <v>#REF!</v>
      </c>
      <c r="L1198" s="78">
        <f>_xlfn.XLOOKUP(Tabla15[[#This Row],[CODIGO]],Tabla20[CODIGO],Tabla20[sbruto])</f>
        <v>130000</v>
      </c>
      <c r="M1198" s="81">
        <f>_xlfn.XLOOKUP(Tabla15[[#This Row],[CODIGO]],Tabla20[CODIGO],Tabla20[Otros Descuentos])</f>
        <v>25</v>
      </c>
      <c r="N1198" s="81">
        <f>_xlfn.XLOOKUP(Tabla15[[#This Row],[CODIGO]],Tabla20[CODIGO],Tabla20[sneto])</f>
        <v>103129.88</v>
      </c>
      <c r="O1198" s="81" t="str">
        <f>_xlfn.XLOOKUP(Tabla15[[#This Row],[CODIGO]],Tabla20[CODIGO],Tabla20[PERIODO])</f>
        <v>08-2023</v>
      </c>
      <c r="P1198" s="41">
        <f>Tabla15[[#This Row],[sbruto]]-SUM(Tabla15[[#This Row],[ISR]:[AFP]])-Tabla15[[#This Row],[SNETO]]</f>
        <v>26845.119999999995</v>
      </c>
      <c r="Q1198" s="41">
        <f>_xlfn.XLOOKUP(Tabla15[[#This Row],[CODIGO]],Tabla20[CODIGO],Tabla20[ADP])</f>
        <v>0</v>
      </c>
      <c r="R1198" s="61" t="str">
        <f>_xlfn.XLOOKUP(Tabla15[[#This Row],[cedula]],EMPXSEXO[NODOC],EMPXSEXO[GENERO])</f>
        <v>M</v>
      </c>
      <c r="S1198" s="61" t="e">
        <f>_xlfn.XLOOKUP(Tabla15[[#This Row],[nomdepto2]],Tabla21[LUGAR],Tabla21[CODLUGAR])</f>
        <v>#REF!</v>
      </c>
      <c r="T1198">
        <v>931</v>
      </c>
    </row>
    <row r="1199" spans="1:20">
      <c r="A1199" s="61" t="s">
        <v>2463</v>
      </c>
      <c r="B1199" s="61" t="s">
        <v>1216</v>
      </c>
      <c r="C1199" s="61" t="s">
        <v>2493</v>
      </c>
      <c r="D1199" s="61" t="str">
        <f>Tabla15[[#This Row],[cedula]]&amp;Tabla15[[#This Row],[prog]]&amp;LEFT(Tabla15[[#This Row],[TIPO]],3)</f>
        <v>0490034781801FIJ</v>
      </c>
      <c r="E1199" s="61" t="e">
        <f>_xlfn.XLOOKUP(Tabla15[[#This Row],[CODIGO]],#REF!,#REF!,_xlfn.XLOOKUP(Tabla15[[#This Row],[CODIGO]],Tabla20[CODIGO],Tabla20[nombre],"BUSCAR"))</f>
        <v>#REF!</v>
      </c>
      <c r="F1199" s="61" t="e">
        <f>_xlfn.XLOOKUP(Tabla15[[#This Row],[CODIGO]],#REF!,#REF!,_xlfn.XLOOKUP(Tabla15[[#This Row],[CODIGO]],Tabla20[CODIGO],Tabla20[cargo],"BUSCAR"))</f>
        <v>#REF!</v>
      </c>
      <c r="G1199" s="110" t="e">
        <f>_xlfn.XLOOKUP(Tabla15[[#This Row],[cedula]],#REF!,#REF!,"X")</f>
        <v>#REF!</v>
      </c>
      <c r="H1199" s="61" t="str">
        <f>_xlfn.XLOOKUP(Tabla15[[#This Row],[ctapresup]],TBLTIPO[cta],TBLTIPO[Tipo Empleado])</f>
        <v>FIJO</v>
      </c>
      <c r="I1199" s="92" t="str">
        <f>_xlfn.XLOOKUP(Tabla15[[#This Row],[cedula]],TCARRERA[CEDULA],TCARRERA[CATEGORIA DEL SERVIDOR],0)</f>
        <v>CARRERA ADMINISTRATIVA</v>
      </c>
      <c r="J11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199" s="61" t="str">
        <f>IF(ISTEXT(Tabla15[[#This Row],[CARRERA]]),Tabla15[[#This Row],[CARRERA]],Tabla15[[#This Row],[STATUS_01]])</f>
        <v>CARRERA ADMINISTRATIVA</v>
      </c>
      <c r="L1199" s="78">
        <f>_xlfn.XLOOKUP(Tabla15[[#This Row],[CODIGO]],Tabla20[CODIGO],Tabla20[sbruto])</f>
        <v>50000</v>
      </c>
      <c r="M1199" s="82">
        <f>_xlfn.XLOOKUP(Tabla15[[#This Row],[CODIGO]],Tabla20[CODIGO],Tabla20[Otros Descuentos])</f>
        <v>375</v>
      </c>
      <c r="N1199" s="78">
        <f>_xlfn.XLOOKUP(Tabla15[[#This Row],[CODIGO]],Tabla20[CODIGO],Tabla20[sneto])</f>
        <v>44816</v>
      </c>
      <c r="O1199" s="78" t="str">
        <f>_xlfn.XLOOKUP(Tabla15[[#This Row],[CODIGO]],Tabla20[CODIGO],Tabla20[PERIODO])</f>
        <v>08-2023</v>
      </c>
      <c r="P1199" s="41">
        <f>Tabla15[[#This Row],[sbruto]]-SUM(Tabla15[[#This Row],[ISR]:[AFP]])-Tabla15[[#This Row],[SNETO]]</f>
        <v>4809</v>
      </c>
      <c r="Q1199" s="41">
        <f>_xlfn.XLOOKUP(Tabla15[[#This Row],[CODIGO]],Tabla20[CODIGO],Tabla20[ADP])</f>
        <v>0</v>
      </c>
      <c r="R1199" s="61" t="str">
        <f>_xlfn.XLOOKUP(Tabla15[[#This Row],[cedula]],EMPXSEXO[NODOC],EMPXSEXO[GENERO])</f>
        <v>F</v>
      </c>
      <c r="S1199" s="61" t="e">
        <f>_xlfn.XLOOKUP(Tabla15[[#This Row],[nomdepto2]],Tabla21[LUGAR],Tabla21[CODLUGAR])</f>
        <v>#REF!</v>
      </c>
      <c r="T1199">
        <v>263</v>
      </c>
    </row>
    <row r="1200" spans="1:20">
      <c r="A1200" s="61" t="s">
        <v>2463</v>
      </c>
      <c r="B1200" s="61" t="s">
        <v>1903</v>
      </c>
      <c r="C1200" s="61" t="s">
        <v>2493</v>
      </c>
      <c r="D1200" s="61" t="str">
        <f>Tabla15[[#This Row],[cedula]]&amp;Tabla15[[#This Row],[prog]]&amp;LEFT(Tabla15[[#This Row],[TIPO]],3)</f>
        <v>0560150269201FIJ</v>
      </c>
      <c r="E1200" s="61" t="e">
        <f>_xlfn.XLOOKUP(Tabla15[[#This Row],[CODIGO]],#REF!,#REF!,_xlfn.XLOOKUP(Tabla15[[#This Row],[CODIGO]],Tabla20[CODIGO],Tabla20[nombre],"BUSCAR"))</f>
        <v>#REF!</v>
      </c>
      <c r="F1200" s="61" t="e">
        <f>_xlfn.XLOOKUP(Tabla15[[#This Row],[CODIGO]],#REF!,#REF!,_xlfn.XLOOKUP(Tabla15[[#This Row],[CODIGO]],Tabla20[CODIGO],Tabla20[cargo],"BUSCAR"))</f>
        <v>#REF!</v>
      </c>
      <c r="G1200" s="110" t="e">
        <f>_xlfn.XLOOKUP(Tabla15[[#This Row],[cedula]],#REF!,#REF!,"X")</f>
        <v>#REF!</v>
      </c>
      <c r="H1200" s="61" t="str">
        <f>_xlfn.XLOOKUP(Tabla15[[#This Row],[ctapresup]],TBLTIPO[cta],TBLTIPO[Tipo Empleado])</f>
        <v>FIJO</v>
      </c>
      <c r="I1200" s="92">
        <f>_xlfn.XLOOKUP(Tabla15[[#This Row],[cedula]],TCARRERA[CEDULA],TCARRERA[CATEGORIA DEL SERVIDOR],0)</f>
        <v>0</v>
      </c>
      <c r="J120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00" s="61" t="e">
        <f>IF(ISTEXT(Tabla15[[#This Row],[CARRERA]]),Tabla15[[#This Row],[CARRERA]],Tabla15[[#This Row],[STATUS_01]])</f>
        <v>#REF!</v>
      </c>
      <c r="L1200" s="78">
        <f>_xlfn.XLOOKUP(Tabla15[[#This Row],[CODIGO]],Tabla20[CODIGO],Tabla20[sbruto])</f>
        <v>30000</v>
      </c>
      <c r="M1200" s="81">
        <f>_xlfn.XLOOKUP(Tabla15[[#This Row],[CODIGO]],Tabla20[CODIGO],Tabla20[Otros Descuentos])</f>
        <v>22589.61</v>
      </c>
      <c r="N1200" s="78">
        <f>_xlfn.XLOOKUP(Tabla15[[#This Row],[CODIGO]],Tabla20[CODIGO],Tabla20[sneto])</f>
        <v>5637.39</v>
      </c>
      <c r="O1200" s="78" t="str">
        <f>_xlfn.XLOOKUP(Tabla15[[#This Row],[CODIGO]],Tabla20[CODIGO],Tabla20[PERIODO])</f>
        <v>08-2023</v>
      </c>
      <c r="P1200" s="41">
        <f>Tabla15[[#This Row],[sbruto]]-SUM(Tabla15[[#This Row],[ISR]:[AFP]])-Tabla15[[#This Row],[SNETO]]</f>
        <v>1773</v>
      </c>
      <c r="Q1200" s="41">
        <f>_xlfn.XLOOKUP(Tabla15[[#This Row],[CODIGO]],Tabla20[CODIGO],Tabla20[ADP])</f>
        <v>0</v>
      </c>
      <c r="R1200" s="61" t="str">
        <f>_xlfn.XLOOKUP(Tabla15[[#This Row],[cedula]],EMPXSEXO[NODOC],EMPXSEXO[GENERO])</f>
        <v>F</v>
      </c>
      <c r="S1200" s="61" t="e">
        <f>_xlfn.XLOOKUP(Tabla15[[#This Row],[nomdepto2]],Tabla21[LUGAR],Tabla21[CODLUGAR])</f>
        <v>#REF!</v>
      </c>
      <c r="T1200">
        <v>354</v>
      </c>
    </row>
    <row r="1201" spans="1:20" hidden="1">
      <c r="A1201" s="99" t="s">
        <v>2462</v>
      </c>
      <c r="B1201" s="99" t="s">
        <v>2310</v>
      </c>
      <c r="C1201" s="99" t="s">
        <v>2493</v>
      </c>
      <c r="D1201" s="99" t="str">
        <f>Tabla15[[#This Row],[cedula]]&amp;Tabla15[[#This Row],[prog]]&amp;LEFT(Tabla15[[#This Row],[TIPO]],3)</f>
        <v>2240005660601TEM</v>
      </c>
      <c r="E1201" s="99" t="e">
        <f>_xlfn.XLOOKUP(Tabla15[[#This Row],[CODIGO]],#REF!,#REF!,_xlfn.XLOOKUP(Tabla15[[#This Row],[CODIGO]],Tabla20[CODIGO],Tabla20[nombre],"BUSCAR"))</f>
        <v>#REF!</v>
      </c>
      <c r="F1201" s="100" t="e">
        <f>_xlfn.XLOOKUP(Tabla15[[#This Row],[CODIGO]],#REF!,#REF!,_xlfn.XLOOKUP(Tabla15[[#This Row],[CODIGO]],Tabla20[CODIGO],Tabla20[cargo],"BUSCAR"))</f>
        <v>#REF!</v>
      </c>
      <c r="G1201" s="110" t="e">
        <f>_xlfn.XLOOKUP(Tabla15[[#This Row],[cedula]],#REF!,#REF!,"X")</f>
        <v>#REF!</v>
      </c>
      <c r="H1201" s="100" t="str">
        <f>_xlfn.XLOOKUP(Tabla15[[#This Row],[ctapresup]],TBLTIPO[cta],TBLTIPO[Tipo Empleado])</f>
        <v>TEMPORALES</v>
      </c>
      <c r="I1201" s="102">
        <f>_xlfn.XLOOKUP(Tabla15[[#This Row],[cedula]],TCARRERA[CEDULA],TCARRERA[CATEGORIA DEL SERVIDOR],0)</f>
        <v>0</v>
      </c>
      <c r="J120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01" s="103" t="e">
        <f>IF(ISTEXT(Tabla15[[#This Row],[CARRERA]]),Tabla15[[#This Row],[CARRERA]],Tabla15[[#This Row],[STATUS_01]])</f>
        <v>#REF!</v>
      </c>
      <c r="L1201" s="41">
        <f>_xlfn.XLOOKUP(Tabla15[[#This Row],[CODIGO]],Tabla20[CODIGO],Tabla20[sbruto])</f>
        <v>130000</v>
      </c>
      <c r="M1201" s="105">
        <f>_xlfn.XLOOKUP(Tabla15[[#This Row],[CODIGO]],Tabla20[CODIGO],Tabla20[Otros Descuentos])</f>
        <v>33071</v>
      </c>
      <c r="N1201" s="109">
        <f>_xlfn.XLOOKUP(Tabla15[[#This Row],[CODIGO]],Tabla20[CODIGO],Tabla20[sneto])</f>
        <v>70083.88</v>
      </c>
      <c r="O1201" s="101" t="str">
        <f>_xlfn.XLOOKUP(Tabla15[[#This Row],[CODIGO]],Tabla20[CODIGO],Tabla20[PERIODO])</f>
        <v>08-2023</v>
      </c>
      <c r="P1201" s="41">
        <f>Tabla15[[#This Row],[sbruto]]-SUM(Tabla15[[#This Row],[ISR]:[AFP]])-Tabla15[[#This Row],[SNETO]]</f>
        <v>26845.119999999995</v>
      </c>
      <c r="Q1201" s="104">
        <f>_xlfn.XLOOKUP(Tabla15[[#This Row],[CODIGO]],Tabla20[CODIGO],Tabla20[ADP])</f>
        <v>0</v>
      </c>
      <c r="R1201" s="99" t="str">
        <f>_xlfn.XLOOKUP(Tabla15[[#This Row],[cedula]],EMPXSEXO[NODOC],EMPXSEXO[GENERO])</f>
        <v>M</v>
      </c>
      <c r="S1201" s="61" t="e">
        <f>_xlfn.XLOOKUP(Tabla15[[#This Row],[nomdepto2]],Tabla21[LUGAR],Tabla21[CODLUGAR])</f>
        <v>#REF!</v>
      </c>
      <c r="T1201">
        <v>1062</v>
      </c>
    </row>
    <row r="1202" spans="1:20" hidden="1">
      <c r="A1202" s="61" t="s">
        <v>2462</v>
      </c>
      <c r="B1202" s="61" t="s">
        <v>2813</v>
      </c>
      <c r="C1202" s="61" t="s">
        <v>2493</v>
      </c>
      <c r="D1202" s="61" t="str">
        <f>Tabla15[[#This Row],[cedula]]&amp;Tabla15[[#This Row],[prog]]&amp;LEFT(Tabla15[[#This Row],[TIPO]],3)</f>
        <v>0010733129001TEM</v>
      </c>
      <c r="E1202" s="61" t="e">
        <f>_xlfn.XLOOKUP(Tabla15[[#This Row],[CODIGO]],#REF!,#REF!,_xlfn.XLOOKUP(Tabla15[[#This Row],[CODIGO]],Tabla20[CODIGO],Tabla20[nombre],"BUSCAR"))</f>
        <v>#REF!</v>
      </c>
      <c r="F1202" s="61" t="e">
        <f>_xlfn.XLOOKUP(Tabla15[[#This Row],[CODIGO]],#REF!,#REF!,_xlfn.XLOOKUP(Tabla15[[#This Row],[CODIGO]],Tabla20[CODIGO],Tabla20[cargo],"BUSCAR"))</f>
        <v>#REF!</v>
      </c>
      <c r="G1202" s="110" t="e">
        <f>_xlfn.XLOOKUP(Tabla15[[#This Row],[cedula]],#REF!,#REF!,"X")</f>
        <v>#REF!</v>
      </c>
      <c r="H1202" s="61" t="str">
        <f>_xlfn.XLOOKUP(Tabla15[[#This Row],[ctapresup]],TBLTIPO[cta],TBLTIPO[Tipo Empleado])</f>
        <v>TEMPORALES</v>
      </c>
      <c r="I1202" s="92">
        <f>_xlfn.XLOOKUP(Tabla15[[#This Row],[cedula]],TCARRERA[CEDULA],TCARRERA[CATEGORIA DEL SERVIDOR],0)</f>
        <v>0</v>
      </c>
      <c r="J12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02" s="61" t="e">
        <f>IF(ISTEXT(Tabla15[[#This Row],[CARRERA]]),Tabla15[[#This Row],[CARRERA]],Tabla15[[#This Row],[STATUS_01]])</f>
        <v>#REF!</v>
      </c>
      <c r="L1202" s="78">
        <f>_xlfn.XLOOKUP(Tabla15[[#This Row],[CODIGO]],Tabla20[CODIGO],Tabla20[sbruto])</f>
        <v>70000</v>
      </c>
      <c r="M1202" s="78">
        <f>_xlfn.XLOOKUP(Tabla15[[#This Row],[CODIGO]],Tabla20[CODIGO],Tabla20[Otros Descuentos])</f>
        <v>25</v>
      </c>
      <c r="N1202" s="78">
        <f>_xlfn.XLOOKUP(Tabla15[[#This Row],[CODIGO]],Tabla20[CODIGO],Tabla20[sneto])</f>
        <v>60469.52</v>
      </c>
      <c r="O1202" s="78" t="str">
        <f>_xlfn.XLOOKUP(Tabla15[[#This Row],[CODIGO]],Tabla20[CODIGO],Tabla20[PERIODO])</f>
        <v>08-2023</v>
      </c>
      <c r="P1202" s="41">
        <f>Tabla15[[#This Row],[sbruto]]-SUM(Tabla15[[#This Row],[ISR]:[AFP]])-Tabla15[[#This Row],[SNETO]]</f>
        <v>9505.4800000000032</v>
      </c>
      <c r="Q1202" s="41">
        <f>_xlfn.XLOOKUP(Tabla15[[#This Row],[CODIGO]],Tabla20[CODIGO],Tabla20[ADP])</f>
        <v>0</v>
      </c>
      <c r="R1202" s="61" t="str">
        <f>_xlfn.XLOOKUP(Tabla15[[#This Row],[cedula]],EMPXSEXO[NODOC],EMPXSEXO[GENERO])</f>
        <v>M</v>
      </c>
      <c r="S1202" s="61" t="e">
        <f>_xlfn.XLOOKUP(Tabla15[[#This Row],[nomdepto2]],Tabla21[LUGAR],Tabla21[CODLUGAR])</f>
        <v>#REF!</v>
      </c>
      <c r="T1202">
        <v>930</v>
      </c>
    </row>
    <row r="1203" spans="1:20" hidden="1">
      <c r="A1203" s="61" t="s">
        <v>2462</v>
      </c>
      <c r="B1203" s="61" t="s">
        <v>2849</v>
      </c>
      <c r="C1203" s="61" t="s">
        <v>2493</v>
      </c>
      <c r="D1203" s="61" t="str">
        <f>Tabla15[[#This Row],[cedula]]&amp;Tabla15[[#This Row],[prog]]&amp;LEFT(Tabla15[[#This Row],[TIPO]],3)</f>
        <v>0011860015401TEM</v>
      </c>
      <c r="E1203" s="61" t="str">
        <f>_xlfn.XLOOKUP(Tabla15[[#This Row],[CODIGO]],Tabla20[CODIGO],Tabla20[nombre],"BUSCAR")</f>
        <v>JOHANNY GARCIA RAMOS</v>
      </c>
      <c r="F1203" s="61" t="e">
        <f>_xlfn.XLOOKUP(Tabla15[[#This Row],[CODIGO]],#REF!,#REF!,_xlfn.XLOOKUP(Tabla15[[#This Row],[CODIGO]],Tabla20[CODIGO],Tabla20[cargo],"BUSCAR"))</f>
        <v>#REF!</v>
      </c>
      <c r="G1203" s="110" t="e">
        <f>_xlfn.XLOOKUP(Tabla15[[#This Row],[cedula]],#REF!,#REF!,"X")</f>
        <v>#REF!</v>
      </c>
      <c r="H1203" s="61" t="str">
        <f>_xlfn.XLOOKUP(Tabla15[[#This Row],[ctapresup]],TBLTIPO[cta],TBLTIPO[Tipo Empleado])</f>
        <v>TEMPORALES</v>
      </c>
      <c r="I1203" s="92">
        <f>_xlfn.XLOOKUP(Tabla15[[#This Row],[cedula]],TCARRERA[CEDULA],TCARRERA[CATEGORIA DEL SERVIDOR],0)</f>
        <v>0</v>
      </c>
      <c r="J12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03" s="61" t="e">
        <f>IF(ISTEXT(Tabla15[[#This Row],[CARRERA]]),Tabla15[[#This Row],[CARRERA]],Tabla15[[#This Row],[STATUS_01]])</f>
        <v>#REF!</v>
      </c>
      <c r="L1203" s="78">
        <f>_xlfn.XLOOKUP(Tabla15[[#This Row],[CODIGO]],Tabla20[CODIGO],Tabla20[sbruto])</f>
        <v>65000</v>
      </c>
      <c r="M1203" s="78">
        <f>_xlfn.XLOOKUP(Tabla15[[#This Row],[CODIGO]],Tabla20[CODIGO],Tabla20[Otros Descuentos])</f>
        <v>25</v>
      </c>
      <c r="N1203" s="78">
        <f>_xlfn.XLOOKUP(Tabla15[[#This Row],[CODIGO]],Tabla20[CODIGO],Tabla20[sneto])</f>
        <v>56705.919999999998</v>
      </c>
      <c r="O1203" s="78" t="str">
        <f>_xlfn.XLOOKUP(Tabla15[[#This Row],[CODIGO]],Tabla20[CODIGO],Tabla20[PERIODO])</f>
        <v>08-2023</v>
      </c>
      <c r="P1203" s="41">
        <f>Tabla15[[#This Row],[sbruto]]-SUM(Tabla15[[#This Row],[ISR]:[AFP]])-Tabla15[[#This Row],[SNETO]]</f>
        <v>8269.0800000000017</v>
      </c>
      <c r="Q1203" s="41">
        <f>_xlfn.XLOOKUP(Tabla15[[#This Row],[CODIGO]],Tabla20[CODIGO],Tabla20[ADP])</f>
        <v>0</v>
      </c>
      <c r="R1203" s="61" t="str">
        <f>_xlfn.XLOOKUP(Tabla15[[#This Row],[cedula]],EMPXSEXO[NODOC],EMPXSEXO[GENERO])</f>
        <v>F</v>
      </c>
      <c r="S1203" s="61" t="e">
        <f>_xlfn.XLOOKUP(Tabla15[[#This Row],[nomdepto2]],Tabla21[LUGAR],Tabla21[CODLUGAR])</f>
        <v>#REF!</v>
      </c>
      <c r="T1203">
        <v>959</v>
      </c>
    </row>
    <row r="1204" spans="1:20" hidden="1">
      <c r="A1204" s="61" t="s">
        <v>2462</v>
      </c>
      <c r="B1204" s="61" t="s">
        <v>2772</v>
      </c>
      <c r="C1204" s="61" t="s">
        <v>2493</v>
      </c>
      <c r="D1204" s="61" t="str">
        <f>Tabla15[[#This Row],[cedula]]&amp;Tabla15[[#This Row],[prog]]&amp;LEFT(Tabla15[[#This Row],[TIPO]],3)</f>
        <v>0010066360801TEM</v>
      </c>
      <c r="E1204" s="61" t="e">
        <f>_xlfn.XLOOKUP(Tabla15[[#This Row],[CODIGO]],#REF!,#REF!,_xlfn.XLOOKUP(Tabla15[[#This Row],[CODIGO]],Tabla20[CODIGO],Tabla20[nombre],"BUSCAR"))</f>
        <v>#REF!</v>
      </c>
      <c r="F1204" s="61" t="e">
        <f>_xlfn.XLOOKUP(Tabla15[[#This Row],[CODIGO]],#REF!,#REF!,_xlfn.XLOOKUP(Tabla15[[#This Row],[CODIGO]],Tabla20[CODIGO],Tabla20[cargo],"BUSCAR"))</f>
        <v>#REF!</v>
      </c>
      <c r="G1204" s="110" t="e">
        <f>_xlfn.XLOOKUP(Tabla15[[#This Row],[cedula]],#REF!,#REF!,"X")</f>
        <v>#REF!</v>
      </c>
      <c r="H1204" s="61" t="str">
        <f>_xlfn.XLOOKUP(Tabla15[[#This Row],[ctapresup]],TBLTIPO[cta],TBLTIPO[Tipo Empleado])</f>
        <v>TEMPORALES</v>
      </c>
      <c r="I1204" s="92">
        <f>_xlfn.XLOOKUP(Tabla15[[#This Row],[cedula]],TCARRERA[CEDULA],TCARRERA[CATEGORIA DEL SERVIDOR],0)</f>
        <v>0</v>
      </c>
      <c r="J12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04" s="61" t="e">
        <f>IF(ISTEXT(Tabla15[[#This Row],[CARRERA]]),Tabla15[[#This Row],[CARRERA]],Tabla15[[#This Row],[STATUS_01]])</f>
        <v>#REF!</v>
      </c>
      <c r="L1204" s="78">
        <f>_xlfn.XLOOKUP(Tabla15[[#This Row],[CODIGO]],Tabla20[CODIGO],Tabla20[sbruto])</f>
        <v>145000</v>
      </c>
      <c r="M1204" s="82">
        <f>_xlfn.XLOOKUP(Tabla15[[#This Row],[CODIGO]],Tabla20[CODIGO],Tabla20[Otros Descuentos])</f>
        <v>25</v>
      </c>
      <c r="N1204" s="78">
        <f>_xlfn.XLOOKUP(Tabla15[[#This Row],[CODIGO]],Tabla20[CODIGO],Tabla20[sneto])</f>
        <v>113715.01</v>
      </c>
      <c r="O1204" s="78" t="str">
        <f>_xlfn.XLOOKUP(Tabla15[[#This Row],[CODIGO]],Tabla20[CODIGO],Tabla20[PERIODO])</f>
        <v>08-2023</v>
      </c>
      <c r="P1204" s="41">
        <f>Tabla15[[#This Row],[sbruto]]-SUM(Tabla15[[#This Row],[ISR]:[AFP]])-Tabla15[[#This Row],[SNETO]]</f>
        <v>31259.990000000005</v>
      </c>
      <c r="Q1204" s="41">
        <f>_xlfn.XLOOKUP(Tabla15[[#This Row],[CODIGO]],Tabla20[CODIGO],Tabla20[ADP])</f>
        <v>0</v>
      </c>
      <c r="R1204" s="61" t="str">
        <f>_xlfn.XLOOKUP(Tabla15[[#This Row],[cedula]],EMPXSEXO[NODOC],EMPXSEXO[GENERO])</f>
        <v>M</v>
      </c>
      <c r="S1204" s="61" t="e">
        <f>_xlfn.XLOOKUP(Tabla15[[#This Row],[nomdepto2]],Tabla21[LUGAR],Tabla21[CODLUGAR])</f>
        <v>#REF!</v>
      </c>
      <c r="T1204">
        <v>880</v>
      </c>
    </row>
    <row r="1205" spans="1:20">
      <c r="A1205" s="61" t="s">
        <v>2463</v>
      </c>
      <c r="B1205" s="61" t="s">
        <v>2211</v>
      </c>
      <c r="C1205" s="61" t="s">
        <v>2497</v>
      </c>
      <c r="D1205" s="61" t="str">
        <f>Tabla15[[#This Row],[cedula]]&amp;Tabla15[[#This Row],[prog]]&amp;LEFT(Tabla15[[#This Row],[TIPO]],3)</f>
        <v>0011513673113FIJ</v>
      </c>
      <c r="E1205" s="61" t="e">
        <f>_xlfn.XLOOKUP(Tabla15[[#This Row],[CODIGO]],#REF!,#REF!,_xlfn.XLOOKUP(Tabla15[[#This Row],[CODIGO]],Tabla20[CODIGO],Tabla20[nombre],"BUSCAR"))</f>
        <v>#REF!</v>
      </c>
      <c r="F1205" s="61" t="e">
        <f>_xlfn.XLOOKUP(Tabla15[[#This Row],[CODIGO]],#REF!,#REF!,_xlfn.XLOOKUP(Tabla15[[#This Row],[CODIGO]],Tabla20[CODIGO],Tabla20[cargo],"BUSCAR"))</f>
        <v>#REF!</v>
      </c>
      <c r="G1205" s="110" t="e">
        <f>_xlfn.XLOOKUP(Tabla15[[#This Row],[cedula]],#REF!,#REF!,"X")</f>
        <v>#REF!</v>
      </c>
      <c r="H1205" s="61" t="str">
        <f>_xlfn.XLOOKUP(Tabla15[[#This Row],[ctapresup]],TBLTIPO[cta],TBLTIPO[Tipo Empleado])</f>
        <v>FIJO</v>
      </c>
      <c r="I1205" s="92">
        <f>_xlfn.XLOOKUP(Tabla15[[#This Row],[cedula]],TCARRERA[CEDULA],TCARRERA[CATEGORIA DEL SERVIDOR],0)</f>
        <v>0</v>
      </c>
      <c r="J12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05" s="61" t="e">
        <f>IF(ISTEXT(Tabla15[[#This Row],[CARRERA]]),Tabla15[[#This Row],[CARRERA]],Tabla15[[#This Row],[STATUS_01]])</f>
        <v>#REF!</v>
      </c>
      <c r="L1205" s="78">
        <f>_xlfn.XLOOKUP(Tabla15[[#This Row],[CODIGO]],Tabla20[CODIGO],Tabla20[sbruto])</f>
        <v>130000</v>
      </c>
      <c r="M1205" s="78">
        <f>_xlfn.XLOOKUP(Tabla15[[#This Row],[CODIGO]],Tabla20[CODIGO],Tabla20[Otros Descuentos])</f>
        <v>1602.45</v>
      </c>
      <c r="N1205" s="78">
        <f>_xlfn.XLOOKUP(Tabla15[[#This Row],[CODIGO]],Tabla20[CODIGO],Tabla20[sneto])</f>
        <v>101946.79</v>
      </c>
      <c r="O1205" s="78" t="str">
        <f>_xlfn.XLOOKUP(Tabla15[[#This Row],[CODIGO]],Tabla20[CODIGO],Tabla20[PERIODO])</f>
        <v>08-2023</v>
      </c>
      <c r="P1205" s="41">
        <f>Tabla15[[#This Row],[sbruto]]-SUM(Tabla15[[#This Row],[ISR]:[AFP]])-Tabla15[[#This Row],[SNETO]]</f>
        <v>26450.760000000009</v>
      </c>
      <c r="Q1205" s="41">
        <f>_xlfn.XLOOKUP(Tabla15[[#This Row],[CODIGO]],Tabla20[CODIGO],Tabla20[ADP])</f>
        <v>0</v>
      </c>
      <c r="R1205" s="61" t="str">
        <f>_xlfn.XLOOKUP(Tabla15[[#This Row],[cedula]],EMPXSEXO[NODOC],EMPXSEXO[GENERO])</f>
        <v>M</v>
      </c>
      <c r="S1205" s="61" t="e">
        <f>_xlfn.XLOOKUP(Tabla15[[#This Row],[nomdepto2]],Tabla21[LUGAR],Tabla21[CODLUGAR])</f>
        <v>#REF!</v>
      </c>
      <c r="T1205">
        <v>792</v>
      </c>
    </row>
    <row r="1206" spans="1:20">
      <c r="A1206" s="61" t="s">
        <v>2463</v>
      </c>
      <c r="B1206" s="61" t="s">
        <v>1140</v>
      </c>
      <c r="C1206" s="61" t="s">
        <v>2497</v>
      </c>
      <c r="D1206" s="61" t="str">
        <f>Tabla15[[#This Row],[cedula]]&amp;Tabla15[[#This Row],[prog]]&amp;LEFT(Tabla15[[#This Row],[TIPO]],3)</f>
        <v>0010092674013FIJ</v>
      </c>
      <c r="E1206" s="61" t="e">
        <f>_xlfn.XLOOKUP(Tabla15[[#This Row],[CODIGO]],#REF!,#REF!,_xlfn.XLOOKUP(Tabla15[[#This Row],[CODIGO]],Tabla20[CODIGO],Tabla20[nombre],"BUSCAR"))</f>
        <v>#REF!</v>
      </c>
      <c r="F1206" s="61" t="e">
        <f>_xlfn.XLOOKUP(Tabla15[[#This Row],[CODIGO]],#REF!,#REF!,_xlfn.XLOOKUP(Tabla15[[#This Row],[CODIGO]],Tabla20[CODIGO],Tabla20[cargo],"BUSCAR"))</f>
        <v>#REF!</v>
      </c>
      <c r="G1206" s="110" t="e">
        <f>_xlfn.XLOOKUP(Tabla15[[#This Row],[cedula]],#REF!,#REF!,"X")</f>
        <v>#REF!</v>
      </c>
      <c r="H1206" s="61" t="str">
        <f>_xlfn.XLOOKUP(Tabla15[[#This Row],[ctapresup]],TBLTIPO[cta],TBLTIPO[Tipo Empleado])</f>
        <v>FIJO</v>
      </c>
      <c r="I1206" s="92" t="str">
        <f>_xlfn.XLOOKUP(Tabla15[[#This Row],[cedula]],TCARRERA[CEDULA],TCARRERA[CATEGORIA DEL SERVIDOR],0)</f>
        <v>CARRERA ADMINISTRATIVA</v>
      </c>
      <c r="J12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06" s="61" t="str">
        <f>IF(ISTEXT(Tabla15[[#This Row],[CARRERA]]),Tabla15[[#This Row],[CARRERA]],Tabla15[[#This Row],[STATUS_01]])</f>
        <v>CARRERA ADMINISTRATIVA</v>
      </c>
      <c r="L1206" s="78">
        <f>_xlfn.XLOOKUP(Tabla15[[#This Row],[CODIGO]],Tabla20[CODIGO],Tabla20[sbruto])</f>
        <v>60000</v>
      </c>
      <c r="M1206" s="78">
        <f>_xlfn.XLOOKUP(Tabla15[[#This Row],[CODIGO]],Tabla20[CODIGO],Tabla20[Otros Descuentos])</f>
        <v>4271</v>
      </c>
      <c r="N1206" s="78">
        <f>_xlfn.XLOOKUP(Tabla15[[#This Row],[CODIGO]],Tabla20[CODIGO],Tabla20[sneto])</f>
        <v>48696.32</v>
      </c>
      <c r="O1206" s="78" t="str">
        <f>_xlfn.XLOOKUP(Tabla15[[#This Row],[CODIGO]],Tabla20[CODIGO],Tabla20[PERIODO])</f>
        <v>08-2023</v>
      </c>
      <c r="P1206" s="41">
        <f>Tabla15[[#This Row],[sbruto]]-SUM(Tabla15[[#This Row],[ISR]:[AFP]])-Tabla15[[#This Row],[SNETO]]</f>
        <v>7032.68</v>
      </c>
      <c r="Q1206" s="41">
        <f>_xlfn.XLOOKUP(Tabla15[[#This Row],[CODIGO]],Tabla20[CODIGO],Tabla20[ADP])</f>
        <v>0</v>
      </c>
      <c r="R1206" s="61" t="str">
        <f>_xlfn.XLOOKUP(Tabla15[[#This Row],[cedula]],EMPXSEXO[NODOC],EMPXSEXO[GENERO])</f>
        <v>F</v>
      </c>
      <c r="S1206" s="61" t="e">
        <f>_xlfn.XLOOKUP(Tabla15[[#This Row],[nomdepto2]],Tabla21[LUGAR],Tabla21[CODLUGAR])</f>
        <v>#REF!</v>
      </c>
      <c r="T1206">
        <v>783</v>
      </c>
    </row>
    <row r="1207" spans="1:20" hidden="1">
      <c r="A1207" s="61" t="s">
        <v>2462</v>
      </c>
      <c r="B1207" s="61" t="s">
        <v>2786</v>
      </c>
      <c r="C1207" s="61" t="s">
        <v>2493</v>
      </c>
      <c r="D1207" s="61" t="str">
        <f>Tabla15[[#This Row],[cedula]]&amp;Tabla15[[#This Row],[prog]]&amp;LEFT(Tabla15[[#This Row],[TIPO]],3)</f>
        <v>0010002802601TEM</v>
      </c>
      <c r="E1207" s="61" t="e">
        <f>_xlfn.XLOOKUP(Tabla15[[#This Row],[CODIGO]],#REF!,#REF!,_xlfn.XLOOKUP(Tabla15[[#This Row],[CODIGO]],Tabla20[CODIGO],Tabla20[nombre],"BUSCAR"))</f>
        <v>#REF!</v>
      </c>
      <c r="F1207" s="61" t="e">
        <f>_xlfn.XLOOKUP(Tabla15[[#This Row],[CODIGO]],#REF!,#REF!,_xlfn.XLOOKUP(Tabla15[[#This Row],[CODIGO]],Tabla20[CODIGO],Tabla20[cargo],"BUSCAR"))</f>
        <v>#REF!</v>
      </c>
      <c r="G1207" s="110" t="e">
        <f>_xlfn.XLOOKUP(Tabla15[[#This Row],[cedula]],#REF!,#REF!,"X")</f>
        <v>#REF!</v>
      </c>
      <c r="H1207" s="61" t="str">
        <f>_xlfn.XLOOKUP(Tabla15[[#This Row],[ctapresup]],TBLTIPO[cta],TBLTIPO[Tipo Empleado])</f>
        <v>TEMPORALES</v>
      </c>
      <c r="I1207" s="92">
        <f>_xlfn.XLOOKUP(Tabla15[[#This Row],[cedula]],TCARRERA[CEDULA],TCARRERA[CATEGORIA DEL SERVIDOR],0)</f>
        <v>0</v>
      </c>
      <c r="J12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07" s="61" t="e">
        <f>IF(ISTEXT(Tabla15[[#This Row],[CARRERA]]),Tabla15[[#This Row],[CARRERA]],Tabla15[[#This Row],[STATUS_01]])</f>
        <v>#REF!</v>
      </c>
      <c r="L1207" s="78">
        <f>_xlfn.XLOOKUP(Tabla15[[#This Row],[CODIGO]],Tabla20[CODIGO],Tabla20[sbruto])</f>
        <v>50000</v>
      </c>
      <c r="M1207" s="81">
        <f>_xlfn.XLOOKUP(Tabla15[[#This Row],[CODIGO]],Tabla20[CODIGO],Tabla20[Otros Descuentos])</f>
        <v>1602.45</v>
      </c>
      <c r="N1207" s="81">
        <f>_xlfn.XLOOKUP(Tabla15[[#This Row],[CODIGO]],Tabla20[CODIGO],Tabla20[sneto])</f>
        <v>43825.17</v>
      </c>
      <c r="O1207" s="81" t="str">
        <f>_xlfn.XLOOKUP(Tabla15[[#This Row],[CODIGO]],Tabla20[CODIGO],Tabla20[PERIODO])</f>
        <v>08-2023</v>
      </c>
      <c r="P1207" s="41">
        <f>Tabla15[[#This Row],[sbruto]]-SUM(Tabla15[[#This Row],[ISR]:[AFP]])-Tabla15[[#This Row],[SNETO]]</f>
        <v>4572.3800000000047</v>
      </c>
      <c r="Q1207" s="41">
        <f>_xlfn.XLOOKUP(Tabla15[[#This Row],[CODIGO]],Tabla20[CODIGO],Tabla20[ADP])</f>
        <v>0</v>
      </c>
      <c r="R1207" s="61" t="str">
        <f>_xlfn.XLOOKUP(Tabla15[[#This Row],[cedula]],EMPXSEXO[NODOC],EMPXSEXO[GENERO])</f>
        <v>M</v>
      </c>
      <c r="S1207" s="61" t="e">
        <f>_xlfn.XLOOKUP(Tabla15[[#This Row],[nomdepto2]],Tabla21[LUGAR],Tabla21[CODLUGAR])</f>
        <v>#REF!</v>
      </c>
      <c r="T1207">
        <v>902</v>
      </c>
    </row>
    <row r="1208" spans="1:20" hidden="1">
      <c r="A1208" s="61" t="s">
        <v>2462</v>
      </c>
      <c r="B1208" s="61" t="s">
        <v>2229</v>
      </c>
      <c r="C1208" s="61" t="s">
        <v>2493</v>
      </c>
      <c r="D1208" s="61" t="str">
        <f>Tabla15[[#This Row],[cedula]]&amp;Tabla15[[#This Row],[prog]]&amp;LEFT(Tabla15[[#This Row],[TIPO]],3)</f>
        <v>4022204704101TEM</v>
      </c>
      <c r="E1208" s="61" t="e">
        <f>_xlfn.XLOOKUP(Tabla15[[#This Row],[CODIGO]],#REF!,#REF!,_xlfn.XLOOKUP(Tabla15[[#This Row],[CODIGO]],Tabla20[CODIGO],Tabla20[nombre],"BUSCAR"))</f>
        <v>#REF!</v>
      </c>
      <c r="F1208" s="61" t="e">
        <f>_xlfn.XLOOKUP(Tabla15[[#This Row],[CODIGO]],#REF!,#REF!,_xlfn.XLOOKUP(Tabla15[[#This Row],[CODIGO]],Tabla20[CODIGO],Tabla20[cargo],"BUSCAR"))</f>
        <v>#REF!</v>
      </c>
      <c r="G1208" s="110" t="e">
        <f>_xlfn.XLOOKUP(Tabla15[[#This Row],[cedula]],#REF!,#REF!,"X")</f>
        <v>#REF!</v>
      </c>
      <c r="H1208" s="61" t="str">
        <f>_xlfn.XLOOKUP(Tabla15[[#This Row],[ctapresup]],TBLTIPO[cta],TBLTIPO[Tipo Empleado])</f>
        <v>TEMPORALES</v>
      </c>
      <c r="I1208" s="92">
        <f>_xlfn.XLOOKUP(Tabla15[[#This Row],[cedula]],TCARRERA[CEDULA],TCARRERA[CATEGORIA DEL SERVIDOR],0)</f>
        <v>0</v>
      </c>
      <c r="J12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08" s="61" t="e">
        <f>IF(ISTEXT(Tabla15[[#This Row],[CARRERA]]),Tabla15[[#This Row],[CARRERA]],Tabla15[[#This Row],[STATUS_01]])</f>
        <v>#REF!</v>
      </c>
      <c r="L1208" s="78">
        <f>_xlfn.XLOOKUP(Tabla15[[#This Row],[CODIGO]],Tabla20[CODIGO],Tabla20[sbruto])</f>
        <v>45000</v>
      </c>
      <c r="M1208" s="79">
        <f>_xlfn.XLOOKUP(Tabla15[[#This Row],[CODIGO]],Tabla20[CODIGO],Tabla20[Otros Descuentos])</f>
        <v>2071</v>
      </c>
      <c r="N1208" s="78">
        <f>_xlfn.XLOOKUP(Tabla15[[#This Row],[CODIGO]],Tabla20[CODIGO],Tabla20[sneto])</f>
        <v>39121.17</v>
      </c>
      <c r="O1208" s="78" t="str">
        <f>_xlfn.XLOOKUP(Tabla15[[#This Row],[CODIGO]],Tabla20[CODIGO],Tabla20[PERIODO])</f>
        <v>08-2023</v>
      </c>
      <c r="P1208" s="41">
        <f>Tabla15[[#This Row],[sbruto]]-SUM(Tabla15[[#This Row],[ISR]:[AFP]])-Tabla15[[#This Row],[SNETO]]</f>
        <v>3807.8300000000017</v>
      </c>
      <c r="Q1208" s="41">
        <f>_xlfn.XLOOKUP(Tabla15[[#This Row],[CODIGO]],Tabla20[CODIGO],Tabla20[ADP])</f>
        <v>0</v>
      </c>
      <c r="R1208" s="61" t="str">
        <f>_xlfn.XLOOKUP(Tabla15[[#This Row],[cedula]],EMPXSEXO[NODOC],EMPXSEXO[GENERO])</f>
        <v>M</v>
      </c>
      <c r="S1208" s="61" t="e">
        <f>_xlfn.XLOOKUP(Tabla15[[#This Row],[nomdepto2]],Tabla21[LUGAR],Tabla21[CODLUGAR])</f>
        <v>#REF!</v>
      </c>
      <c r="T1208">
        <v>873</v>
      </c>
    </row>
    <row r="1209" spans="1:20" hidden="1">
      <c r="A1209" s="61" t="s">
        <v>2462</v>
      </c>
      <c r="B1209" s="61" t="s">
        <v>2907</v>
      </c>
      <c r="C1209" s="61" t="s">
        <v>2493</v>
      </c>
      <c r="D1209" s="61" t="str">
        <f>Tabla15[[#This Row],[cedula]]&amp;Tabla15[[#This Row],[prog]]&amp;LEFT(Tabla15[[#This Row],[TIPO]],3)</f>
        <v>0010067598201TEM</v>
      </c>
      <c r="E1209" s="61" t="e">
        <f>_xlfn.XLOOKUP(Tabla15[[#This Row],[CODIGO]],#REF!,#REF!,_xlfn.XLOOKUP(Tabla15[[#This Row],[CODIGO]],Tabla20[CODIGO],Tabla20[nombre],"BUSCAR"))</f>
        <v>#REF!</v>
      </c>
      <c r="F1209" s="61" t="e">
        <f>_xlfn.XLOOKUP(Tabla15[[#This Row],[CODIGO]],#REF!,#REF!,_xlfn.XLOOKUP(Tabla15[[#This Row],[CODIGO]],Tabla20[CODIGO],Tabla20[cargo],"BUSCAR"))</f>
        <v>#REF!</v>
      </c>
      <c r="G1209" s="110" t="e">
        <f>_xlfn.XLOOKUP(Tabla15[[#This Row],[cedula]],#REF!,#REF!,"X")</f>
        <v>#REF!</v>
      </c>
      <c r="H1209" s="61" t="str">
        <f>_xlfn.XLOOKUP(Tabla15[[#This Row],[ctapresup]],TBLTIPO[cta],TBLTIPO[Tipo Empleado])</f>
        <v>TEMPORALES</v>
      </c>
      <c r="I1209" s="92">
        <f>_xlfn.XLOOKUP(Tabla15[[#This Row],[cedula]],TCARRERA[CEDULA],TCARRERA[CATEGORIA DEL SERVIDOR],0)</f>
        <v>0</v>
      </c>
      <c r="J12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09" s="61" t="e">
        <f>IF(ISTEXT(Tabla15[[#This Row],[CARRERA]]),Tabla15[[#This Row],[CARRERA]],Tabla15[[#This Row],[STATUS_01]])</f>
        <v>#REF!</v>
      </c>
      <c r="L1209" s="78">
        <f>_xlfn.XLOOKUP(Tabla15[[#This Row],[CODIGO]],Tabla20[CODIGO],Tabla20[sbruto])</f>
        <v>45000</v>
      </c>
      <c r="M1209" s="81">
        <f>_xlfn.XLOOKUP(Tabla15[[#This Row],[CODIGO]],Tabla20[CODIGO],Tabla20[Otros Descuentos])</f>
        <v>25</v>
      </c>
      <c r="N1209" s="78">
        <f>_xlfn.XLOOKUP(Tabla15[[#This Row],[CODIGO]],Tabla20[CODIGO],Tabla20[sneto])</f>
        <v>41167.17</v>
      </c>
      <c r="O1209" s="78" t="str">
        <f>_xlfn.XLOOKUP(Tabla15[[#This Row],[CODIGO]],Tabla20[CODIGO],Tabla20[PERIODO])</f>
        <v>08-2023</v>
      </c>
      <c r="P1209" s="41">
        <f>Tabla15[[#This Row],[sbruto]]-SUM(Tabla15[[#This Row],[ISR]:[AFP]])-Tabla15[[#This Row],[SNETO]]</f>
        <v>3807.8300000000017</v>
      </c>
      <c r="Q1209" s="41">
        <f>_xlfn.XLOOKUP(Tabla15[[#This Row],[CODIGO]],Tabla20[CODIGO],Tabla20[ADP])</f>
        <v>0</v>
      </c>
      <c r="R1209" s="61" t="str">
        <f>_xlfn.XLOOKUP(Tabla15[[#This Row],[cedula]],EMPXSEXO[NODOC],EMPXSEXO[GENERO])</f>
        <v>M</v>
      </c>
      <c r="S1209" s="61" t="e">
        <f>_xlfn.XLOOKUP(Tabla15[[#This Row],[nomdepto2]],Tabla21[LUGAR],Tabla21[CODLUGAR])</f>
        <v>#REF!</v>
      </c>
      <c r="T1209">
        <v>1024</v>
      </c>
    </row>
    <row r="1210" spans="1:20">
      <c r="A1210" s="61" t="s">
        <v>2463</v>
      </c>
      <c r="B1210" s="61" t="s">
        <v>2210</v>
      </c>
      <c r="C1210" s="61" t="s">
        <v>2497</v>
      </c>
      <c r="D1210" s="61" t="str">
        <f>Tabla15[[#This Row],[cedula]]&amp;Tabla15[[#This Row],[prog]]&amp;LEFT(Tabla15[[#This Row],[TIPO]],3)</f>
        <v>2250088956713FIJ</v>
      </c>
      <c r="E1210" s="61" t="e">
        <f>_xlfn.XLOOKUP(Tabla15[[#This Row],[CODIGO]],#REF!,#REF!,_xlfn.XLOOKUP(Tabla15[[#This Row],[CODIGO]],Tabla20[CODIGO],Tabla20[nombre],"BUSCAR"))</f>
        <v>#REF!</v>
      </c>
      <c r="F1210" s="61" t="e">
        <f>_xlfn.XLOOKUP(Tabla15[[#This Row],[CODIGO]],#REF!,#REF!,_xlfn.XLOOKUP(Tabla15[[#This Row],[CODIGO]],Tabla20[CODIGO],Tabla20[cargo],"BUSCAR"))</f>
        <v>#REF!</v>
      </c>
      <c r="G1210" s="110" t="e">
        <f>_xlfn.XLOOKUP(Tabla15[[#This Row],[cedula]],#REF!,#REF!,"X")</f>
        <v>#REF!</v>
      </c>
      <c r="H1210" s="61" t="str">
        <f>_xlfn.XLOOKUP(Tabla15[[#This Row],[ctapresup]],TBLTIPO[cta],TBLTIPO[Tipo Empleado])</f>
        <v>FIJO</v>
      </c>
      <c r="I1210" s="92">
        <f>_xlfn.XLOOKUP(Tabla15[[#This Row],[cedula]],TCARRERA[CEDULA],TCARRERA[CATEGORIA DEL SERVIDOR],0)</f>
        <v>0</v>
      </c>
      <c r="J12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10" s="61" t="e">
        <f>IF(ISTEXT(Tabla15[[#This Row],[CARRERA]]),Tabla15[[#This Row],[CARRERA]],Tabla15[[#This Row],[STATUS_01]])</f>
        <v>#REF!</v>
      </c>
      <c r="L1210" s="78">
        <f>_xlfn.XLOOKUP(Tabla15[[#This Row],[CODIGO]],Tabla20[CODIGO],Tabla20[sbruto])</f>
        <v>40000</v>
      </c>
      <c r="M1210" s="81">
        <f>_xlfn.XLOOKUP(Tabla15[[#This Row],[CODIGO]],Tabla20[CODIGO],Tabla20[Otros Descuentos])</f>
        <v>9423.5</v>
      </c>
      <c r="N1210" s="81">
        <f>_xlfn.XLOOKUP(Tabla15[[#This Row],[CODIGO]],Tabla20[CODIGO],Tabla20[sneto])</f>
        <v>27769.85</v>
      </c>
      <c r="O1210" s="81" t="str">
        <f>_xlfn.XLOOKUP(Tabla15[[#This Row],[CODIGO]],Tabla20[CODIGO],Tabla20[PERIODO])</f>
        <v>08-2023</v>
      </c>
      <c r="P1210" s="41">
        <f>Tabla15[[#This Row],[sbruto]]-SUM(Tabla15[[#This Row],[ISR]:[AFP]])-Tabla15[[#This Row],[SNETO]]</f>
        <v>2806.6500000000015</v>
      </c>
      <c r="Q1210" s="41">
        <f>_xlfn.XLOOKUP(Tabla15[[#This Row],[CODIGO]],Tabla20[CODIGO],Tabla20[ADP])</f>
        <v>0</v>
      </c>
      <c r="R1210" s="61" t="str">
        <f>_xlfn.XLOOKUP(Tabla15[[#This Row],[cedula]],EMPXSEXO[NODOC],EMPXSEXO[GENERO])</f>
        <v>F</v>
      </c>
      <c r="S1210" s="61" t="e">
        <f>_xlfn.XLOOKUP(Tabla15[[#This Row],[nomdepto2]],Tabla21[LUGAR],Tabla21[CODLUGAR])</f>
        <v>#REF!</v>
      </c>
      <c r="T1210">
        <v>772</v>
      </c>
    </row>
    <row r="1211" spans="1:20">
      <c r="A1211" s="61" t="s">
        <v>2463</v>
      </c>
      <c r="B1211" s="61" t="s">
        <v>2213</v>
      </c>
      <c r="C1211" s="61" t="s">
        <v>2497</v>
      </c>
      <c r="D1211" s="61" t="str">
        <f>Tabla15[[#This Row],[cedula]]&amp;Tabla15[[#This Row],[prog]]&amp;LEFT(Tabla15[[#This Row],[TIPO]],3)</f>
        <v>0270000657613FIJ</v>
      </c>
      <c r="E1211" s="61" t="e">
        <f>_xlfn.XLOOKUP(Tabla15[[#This Row],[CODIGO]],#REF!,#REF!,_xlfn.XLOOKUP(Tabla15[[#This Row],[CODIGO]],Tabla20[CODIGO],Tabla20[nombre],"BUSCAR"))</f>
        <v>#REF!</v>
      </c>
      <c r="F1211" s="61" t="e">
        <f>_xlfn.XLOOKUP(Tabla15[[#This Row],[CODIGO]],#REF!,#REF!,_xlfn.XLOOKUP(Tabla15[[#This Row],[CODIGO]],Tabla20[CODIGO],Tabla20[cargo],"BUSCAR"))</f>
        <v>#REF!</v>
      </c>
      <c r="G1211" s="110" t="e">
        <f>_xlfn.XLOOKUP(Tabla15[[#This Row],[cedula]],#REF!,#REF!,"X")</f>
        <v>#REF!</v>
      </c>
      <c r="H1211" s="61" t="str">
        <f>_xlfn.XLOOKUP(Tabla15[[#This Row],[ctapresup]],TBLTIPO[cta],TBLTIPO[Tipo Empleado])</f>
        <v>FIJO</v>
      </c>
      <c r="I1211" s="92">
        <f>_xlfn.XLOOKUP(Tabla15[[#This Row],[cedula]],TCARRERA[CEDULA],TCARRERA[CATEGORIA DEL SERVIDOR],0)</f>
        <v>0</v>
      </c>
      <c r="J12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11" s="61" t="e">
        <f>IF(ISTEXT(Tabla15[[#This Row],[CARRERA]]),Tabla15[[#This Row],[CARRERA]],Tabla15[[#This Row],[STATUS_01]])</f>
        <v>#REF!</v>
      </c>
      <c r="L1211" s="78">
        <f>_xlfn.XLOOKUP(Tabla15[[#This Row],[CODIGO]],Tabla20[CODIGO],Tabla20[sbruto])</f>
        <v>40000</v>
      </c>
      <c r="M1211" s="81">
        <f>_xlfn.XLOOKUP(Tabla15[[#This Row],[CODIGO]],Tabla20[CODIGO],Tabla20[Otros Descuentos])</f>
        <v>9651.73</v>
      </c>
      <c r="N1211" s="78">
        <f>_xlfn.XLOOKUP(Tabla15[[#This Row],[CODIGO]],Tabla20[CODIGO],Tabla20[sneto])</f>
        <v>27541.62</v>
      </c>
      <c r="O1211" s="78" t="str">
        <f>_xlfn.XLOOKUP(Tabla15[[#This Row],[CODIGO]],Tabla20[CODIGO],Tabla20[PERIODO])</f>
        <v>08-2023</v>
      </c>
      <c r="P1211" s="41">
        <f>Tabla15[[#This Row],[sbruto]]-SUM(Tabla15[[#This Row],[ISR]:[AFP]])-Tabla15[[#This Row],[SNETO]]</f>
        <v>2806.6500000000015</v>
      </c>
      <c r="Q1211" s="41">
        <f>_xlfn.XLOOKUP(Tabla15[[#This Row],[CODIGO]],Tabla20[CODIGO],Tabla20[ADP])</f>
        <v>0</v>
      </c>
      <c r="R1211" s="61" t="str">
        <f>_xlfn.XLOOKUP(Tabla15[[#This Row],[cedula]],EMPXSEXO[NODOC],EMPXSEXO[GENERO])</f>
        <v>F</v>
      </c>
      <c r="S1211" s="61" t="e">
        <f>_xlfn.XLOOKUP(Tabla15[[#This Row],[nomdepto2]],Tabla21[LUGAR],Tabla21[CODLUGAR])</f>
        <v>#REF!</v>
      </c>
      <c r="T1211">
        <v>810</v>
      </c>
    </row>
    <row r="1212" spans="1:20" hidden="1">
      <c r="A1212" s="61" t="s">
        <v>2462</v>
      </c>
      <c r="B1212" s="61" t="s">
        <v>2287</v>
      </c>
      <c r="C1212" s="61" t="s">
        <v>2493</v>
      </c>
      <c r="D1212" s="61" t="str">
        <f>Tabla15[[#This Row],[cedula]]&amp;Tabla15[[#This Row],[prog]]&amp;LEFT(Tabla15[[#This Row],[TIPO]],3)</f>
        <v>0010870384401TEM</v>
      </c>
      <c r="E1212" s="61" t="e">
        <f>_xlfn.XLOOKUP(Tabla15[[#This Row],[CODIGO]],#REF!,#REF!,_xlfn.XLOOKUP(Tabla15[[#This Row],[CODIGO]],Tabla20[CODIGO],Tabla20[nombre],"BUSCAR"))</f>
        <v>#REF!</v>
      </c>
      <c r="F1212" s="61" t="e">
        <f>_xlfn.XLOOKUP(Tabla15[[#This Row],[CODIGO]],#REF!,#REF!,_xlfn.XLOOKUP(Tabla15[[#This Row],[CODIGO]],Tabla20[CODIGO],Tabla20[cargo],"BUSCAR"))</f>
        <v>#REF!</v>
      </c>
      <c r="G1212" s="110" t="e">
        <f>_xlfn.XLOOKUP(Tabla15[[#This Row],[cedula]],#REF!,#REF!,"X")</f>
        <v>#REF!</v>
      </c>
      <c r="H1212" s="61" t="str">
        <f>_xlfn.XLOOKUP(Tabla15[[#This Row],[ctapresup]],TBLTIPO[cta],TBLTIPO[Tipo Empleado])</f>
        <v>TEMPORALES</v>
      </c>
      <c r="I1212" s="92">
        <f>_xlfn.XLOOKUP(Tabla15[[#This Row],[cedula]],TCARRERA[CEDULA],TCARRERA[CATEGORIA DEL SERVIDOR],0)</f>
        <v>0</v>
      </c>
      <c r="J12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12" s="61" t="e">
        <f>IF(ISTEXT(Tabla15[[#This Row],[CARRERA]]),Tabla15[[#This Row],[CARRERA]],Tabla15[[#This Row],[STATUS_01]])</f>
        <v>#REF!</v>
      </c>
      <c r="L1212" s="78">
        <f>_xlfn.XLOOKUP(Tabla15[[#This Row],[CODIGO]],Tabla20[CODIGO],Tabla20[sbruto])</f>
        <v>36000</v>
      </c>
      <c r="M1212" s="78">
        <f>_xlfn.XLOOKUP(Tabla15[[#This Row],[CODIGO]],Tabla20[CODIGO],Tabla20[Otros Descuentos])</f>
        <v>22806.12</v>
      </c>
      <c r="N1212" s="78">
        <f>_xlfn.XLOOKUP(Tabla15[[#This Row],[CODIGO]],Tabla20[CODIGO],Tabla20[sneto])</f>
        <v>11066.28</v>
      </c>
      <c r="O1212" s="78" t="str">
        <f>_xlfn.XLOOKUP(Tabla15[[#This Row],[CODIGO]],Tabla20[CODIGO],Tabla20[PERIODO])</f>
        <v>08-2023</v>
      </c>
      <c r="P1212" s="41">
        <f>Tabla15[[#This Row],[sbruto]]-SUM(Tabla15[[#This Row],[ISR]:[AFP]])-Tabla15[[#This Row],[SNETO]]</f>
        <v>2127.5999999999985</v>
      </c>
      <c r="Q1212" s="41">
        <f>_xlfn.XLOOKUP(Tabla15[[#This Row],[CODIGO]],Tabla20[CODIGO],Tabla20[ADP])</f>
        <v>0</v>
      </c>
      <c r="R1212" s="61" t="str">
        <f>_xlfn.XLOOKUP(Tabla15[[#This Row],[cedula]],EMPXSEXO[NODOC],EMPXSEXO[GENERO])</f>
        <v>M</v>
      </c>
      <c r="S1212" s="61" t="e">
        <f>_xlfn.XLOOKUP(Tabla15[[#This Row],[nomdepto2]],Tabla21[LUGAR],Tabla21[CODLUGAR])</f>
        <v>#REF!</v>
      </c>
      <c r="T1212">
        <v>1021</v>
      </c>
    </row>
    <row r="1213" spans="1:20">
      <c r="A1213" s="61" t="s">
        <v>2463</v>
      </c>
      <c r="B1213" s="61" t="s">
        <v>3565</v>
      </c>
      <c r="C1213" s="61" t="s">
        <v>2497</v>
      </c>
      <c r="D1213" s="61" t="str">
        <f>Tabla15[[#This Row],[cedula]]&amp;Tabla15[[#This Row],[prog]]&amp;LEFT(Tabla15[[#This Row],[TIPO]],3)</f>
        <v>0010131752713FIJ</v>
      </c>
      <c r="E1213" s="61" t="e">
        <f>_xlfn.XLOOKUP(Tabla15[[#This Row],[CODIGO]],#REF!,#REF!,_xlfn.XLOOKUP(Tabla15[[#This Row],[CODIGO]],Tabla20[CODIGO],Tabla20[nombre],"BUSCAR"))</f>
        <v>#REF!</v>
      </c>
      <c r="F1213" s="61" t="e">
        <f>_xlfn.XLOOKUP(Tabla15[[#This Row],[CODIGO]],#REF!,#REF!,_xlfn.XLOOKUP(Tabla15[[#This Row],[CODIGO]],Tabla20[CODIGO],Tabla20[cargo],"BUSCAR"))</f>
        <v>#REF!</v>
      </c>
      <c r="G1213" s="110" t="e">
        <f>_xlfn.XLOOKUP(Tabla15[[#This Row],[cedula]],#REF!,#REF!,"X")</f>
        <v>#REF!</v>
      </c>
      <c r="H1213" s="61" t="str">
        <f>_xlfn.XLOOKUP(Tabla15[[#This Row],[ctapresup]],TBLTIPO[cta],TBLTIPO[Tipo Empleado])</f>
        <v>FIJO</v>
      </c>
      <c r="I1213" s="92">
        <f>_xlfn.XLOOKUP(Tabla15[[#This Row],[cedula]],TCARRERA[CEDULA],TCARRERA[CATEGORIA DEL SERVIDOR],0)</f>
        <v>0</v>
      </c>
      <c r="J12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13" s="61" t="e">
        <f>IF(ISTEXT(Tabla15[[#This Row],[CARRERA]]),Tabla15[[#This Row],[CARRERA]],Tabla15[[#This Row],[STATUS_01]])</f>
        <v>#REF!</v>
      </c>
      <c r="L1213" s="78">
        <f>_xlfn.XLOOKUP(Tabla15[[#This Row],[CODIGO]],Tabla20[CODIGO],Tabla20[sbruto])</f>
        <v>36000</v>
      </c>
      <c r="M1213" s="78">
        <f>_xlfn.XLOOKUP(Tabla15[[#This Row],[CODIGO]],Tabla20[CODIGO],Tabla20[Otros Descuentos])</f>
        <v>1571</v>
      </c>
      <c r="N1213" s="78">
        <f>_xlfn.XLOOKUP(Tabla15[[#This Row],[CODIGO]],Tabla20[CODIGO],Tabla20[sneto])</f>
        <v>32301.4</v>
      </c>
      <c r="O1213" s="78" t="str">
        <f>_xlfn.XLOOKUP(Tabla15[[#This Row],[CODIGO]],Tabla20[CODIGO],Tabla20[PERIODO])</f>
        <v>08-2023</v>
      </c>
      <c r="P1213" s="41">
        <f>Tabla15[[#This Row],[sbruto]]-SUM(Tabla15[[#This Row],[ISR]:[AFP]])-Tabla15[[#This Row],[SNETO]]</f>
        <v>2127.5999999999985</v>
      </c>
      <c r="Q1213" s="41">
        <f>_xlfn.XLOOKUP(Tabla15[[#This Row],[CODIGO]],Tabla20[CODIGO],Tabla20[ADP])</f>
        <v>0</v>
      </c>
      <c r="R1213" s="61" t="str">
        <f>_xlfn.XLOOKUP(Tabla15[[#This Row],[cedula]],EMPXSEXO[NODOC],EMPXSEXO[GENERO])</f>
        <v>M</v>
      </c>
      <c r="S1213" s="61" t="e">
        <f>_xlfn.XLOOKUP(Tabla15[[#This Row],[nomdepto2]],Tabla21[LUGAR],Tabla21[CODLUGAR])</f>
        <v>#REF!</v>
      </c>
      <c r="T1213">
        <v>657</v>
      </c>
    </row>
    <row r="1214" spans="1:20">
      <c r="A1214" s="61" t="s">
        <v>2463</v>
      </c>
      <c r="B1214" s="61" t="s">
        <v>2207</v>
      </c>
      <c r="C1214" s="61" t="s">
        <v>2497</v>
      </c>
      <c r="D1214" s="61" t="str">
        <f>Tabla15[[#This Row],[cedula]]&amp;Tabla15[[#This Row],[prog]]&amp;LEFT(Tabla15[[#This Row],[TIPO]],3)</f>
        <v>0010203969013FIJ</v>
      </c>
      <c r="E1214" s="61" t="e">
        <f>_xlfn.XLOOKUP(Tabla15[[#This Row],[CODIGO]],#REF!,#REF!,_xlfn.XLOOKUP(Tabla15[[#This Row],[CODIGO]],Tabla20[CODIGO],Tabla20[nombre],"BUSCAR"))</f>
        <v>#REF!</v>
      </c>
      <c r="F1214" s="61" t="e">
        <f>_xlfn.XLOOKUP(Tabla15[[#This Row],[CODIGO]],#REF!,#REF!,_xlfn.XLOOKUP(Tabla15[[#This Row],[CODIGO]],Tabla20[CODIGO],Tabla20[cargo],"BUSCAR"))</f>
        <v>#REF!</v>
      </c>
      <c r="G1214" s="110" t="e">
        <f>_xlfn.XLOOKUP(Tabla15[[#This Row],[cedula]],#REF!,#REF!,"X")</f>
        <v>#REF!</v>
      </c>
      <c r="H1214" s="61" t="str">
        <f>_xlfn.XLOOKUP(Tabla15[[#This Row],[ctapresup]],TBLTIPO[cta],TBLTIPO[Tipo Empleado])</f>
        <v>FIJO</v>
      </c>
      <c r="I1214" s="92">
        <f>_xlfn.XLOOKUP(Tabla15[[#This Row],[cedula]],TCARRERA[CEDULA],TCARRERA[CATEGORIA DEL SERVIDOR],0)</f>
        <v>0</v>
      </c>
      <c r="J12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14" s="61" t="e">
        <f>IF(ISTEXT(Tabla15[[#This Row],[CARRERA]]),Tabla15[[#This Row],[CARRERA]],Tabla15[[#This Row],[STATUS_01]])</f>
        <v>#REF!</v>
      </c>
      <c r="L1214" s="78">
        <f>_xlfn.XLOOKUP(Tabla15[[#This Row],[CODIGO]],Tabla20[CODIGO],Tabla20[sbruto])</f>
        <v>35000</v>
      </c>
      <c r="M1214" s="82">
        <f>_xlfn.XLOOKUP(Tabla15[[#This Row],[CODIGO]],Tabla20[CODIGO],Tabla20[Otros Descuentos])</f>
        <v>425</v>
      </c>
      <c r="N1214" s="78">
        <f>_xlfn.XLOOKUP(Tabla15[[#This Row],[CODIGO]],Tabla20[CODIGO],Tabla20[sneto])</f>
        <v>32506.5</v>
      </c>
      <c r="O1214" s="78" t="str">
        <f>_xlfn.XLOOKUP(Tabla15[[#This Row],[CODIGO]],Tabla20[CODIGO],Tabla20[PERIODO])</f>
        <v>08-2023</v>
      </c>
      <c r="P1214" s="41">
        <f>Tabla15[[#This Row],[sbruto]]-SUM(Tabla15[[#This Row],[ISR]:[AFP]])-Tabla15[[#This Row],[SNETO]]</f>
        <v>2068.5</v>
      </c>
      <c r="Q1214" s="41">
        <f>_xlfn.XLOOKUP(Tabla15[[#This Row],[CODIGO]],Tabla20[CODIGO],Tabla20[ADP])</f>
        <v>0</v>
      </c>
      <c r="R1214" s="61" t="str">
        <f>_xlfn.XLOOKUP(Tabla15[[#This Row],[cedula]],EMPXSEXO[NODOC],EMPXSEXO[GENERO])</f>
        <v>M</v>
      </c>
      <c r="S1214" s="61" t="e">
        <f>_xlfn.XLOOKUP(Tabla15[[#This Row],[nomdepto2]],Tabla21[LUGAR],Tabla21[CODLUGAR])</f>
        <v>#REF!</v>
      </c>
      <c r="T1214">
        <v>622</v>
      </c>
    </row>
    <row r="1215" spans="1:20" hidden="1">
      <c r="A1215" s="61" t="s">
        <v>2462</v>
      </c>
      <c r="B1215" s="61" t="s">
        <v>2618</v>
      </c>
      <c r="C1215" s="61" t="s">
        <v>2493</v>
      </c>
      <c r="D1215" s="61" t="str">
        <f>Tabla15[[#This Row],[cedula]]&amp;Tabla15[[#This Row],[prog]]&amp;LEFT(Tabla15[[#This Row],[TIPO]],3)</f>
        <v>4022109632001TEM</v>
      </c>
      <c r="E1215" s="61" t="e">
        <f>_xlfn.XLOOKUP(Tabla15[[#This Row],[CODIGO]],#REF!,#REF!,_xlfn.XLOOKUP(Tabla15[[#This Row],[CODIGO]],Tabla20[CODIGO],Tabla20[nombre],"BUSCAR"))</f>
        <v>#REF!</v>
      </c>
      <c r="F1215" s="61" t="e">
        <f>_xlfn.XLOOKUP(Tabla15[[#This Row],[CODIGO]],#REF!,#REF!,_xlfn.XLOOKUP(Tabla15[[#This Row],[CODIGO]],Tabla20[CODIGO],Tabla20[cargo],"BUSCAR"))</f>
        <v>#REF!</v>
      </c>
      <c r="G1215" s="110" t="e">
        <f>_xlfn.XLOOKUP(Tabla15[[#This Row],[cedula]],#REF!,#REF!,"X")</f>
        <v>#REF!</v>
      </c>
      <c r="H1215" s="61" t="str">
        <f>_xlfn.XLOOKUP(Tabla15[[#This Row],[ctapresup]],TBLTIPO[cta],TBLTIPO[Tipo Empleado])</f>
        <v>TEMPORALES</v>
      </c>
      <c r="I1215" s="92">
        <f>_xlfn.XLOOKUP(Tabla15[[#This Row],[cedula]],TCARRERA[CEDULA],TCARRERA[CATEGORIA DEL SERVIDOR],0)</f>
        <v>0</v>
      </c>
      <c r="J12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15" s="61" t="e">
        <f>IF(ISTEXT(Tabla15[[#This Row],[CARRERA]]),Tabla15[[#This Row],[CARRERA]],Tabla15[[#This Row],[STATUS_01]])</f>
        <v>#REF!</v>
      </c>
      <c r="L1215" s="78">
        <f>_xlfn.XLOOKUP(Tabla15[[#This Row],[CODIGO]],Tabla20[CODIGO],Tabla20[sbruto])</f>
        <v>30000</v>
      </c>
      <c r="M1215" s="78">
        <f>_xlfn.XLOOKUP(Tabla15[[#This Row],[CODIGO]],Tabla20[CODIGO],Tabla20[Otros Descuentos])</f>
        <v>25</v>
      </c>
      <c r="N1215" s="78">
        <f>_xlfn.XLOOKUP(Tabla15[[#This Row],[CODIGO]],Tabla20[CODIGO],Tabla20[sneto])</f>
        <v>28202</v>
      </c>
      <c r="O1215" s="78" t="str">
        <f>_xlfn.XLOOKUP(Tabla15[[#This Row],[CODIGO]],Tabla20[CODIGO],Tabla20[PERIODO])</f>
        <v>08-2023</v>
      </c>
      <c r="P1215" s="41">
        <f>Tabla15[[#This Row],[sbruto]]-SUM(Tabla15[[#This Row],[ISR]:[AFP]])-Tabla15[[#This Row],[SNETO]]</f>
        <v>1773</v>
      </c>
      <c r="Q1215" s="41">
        <f>_xlfn.XLOOKUP(Tabla15[[#This Row],[CODIGO]],Tabla20[CODIGO],Tabla20[ADP])</f>
        <v>0</v>
      </c>
      <c r="R1215" s="61" t="str">
        <f>_xlfn.XLOOKUP(Tabla15[[#This Row],[cedula]],EMPXSEXO[NODOC],EMPXSEXO[GENERO])</f>
        <v>M</v>
      </c>
      <c r="S1215" s="61" t="e">
        <f>_xlfn.XLOOKUP(Tabla15[[#This Row],[nomdepto2]],Tabla21[LUGAR],Tabla21[CODLUGAR])</f>
        <v>#REF!</v>
      </c>
      <c r="T1215">
        <v>984</v>
      </c>
    </row>
    <row r="1216" spans="1:20" hidden="1">
      <c r="A1216" s="61" t="s">
        <v>2462</v>
      </c>
      <c r="B1216" s="61" t="s">
        <v>2281</v>
      </c>
      <c r="C1216" s="61" t="s">
        <v>2493</v>
      </c>
      <c r="D1216" s="61" t="str">
        <f>Tabla15[[#This Row],[cedula]]&amp;Tabla15[[#This Row],[prog]]&amp;LEFT(Tabla15[[#This Row],[TIPO]],3)</f>
        <v>0010671209401TEM</v>
      </c>
      <c r="E1216" s="61" t="e">
        <f>_xlfn.XLOOKUP(Tabla15[[#This Row],[CODIGO]],#REF!,#REF!,_xlfn.XLOOKUP(Tabla15[[#This Row],[CODIGO]],Tabla20[CODIGO],Tabla20[nombre],"BUSCAR"))</f>
        <v>#REF!</v>
      </c>
      <c r="F1216" s="61" t="e">
        <f>_xlfn.XLOOKUP(Tabla15[[#This Row],[CODIGO]],#REF!,#REF!,_xlfn.XLOOKUP(Tabla15[[#This Row],[CODIGO]],Tabla20[CODIGO],Tabla20[cargo],"BUSCAR"))</f>
        <v>#REF!</v>
      </c>
      <c r="G1216" s="110" t="e">
        <f>_xlfn.XLOOKUP(Tabla15[[#This Row],[cedula]],#REF!,#REF!,"X")</f>
        <v>#REF!</v>
      </c>
      <c r="H1216" s="61" t="str">
        <f>_xlfn.XLOOKUP(Tabla15[[#This Row],[ctapresup]],TBLTIPO[cta],TBLTIPO[Tipo Empleado])</f>
        <v>TEMPORALES</v>
      </c>
      <c r="I1216" s="92">
        <f>_xlfn.XLOOKUP(Tabla15[[#This Row],[cedula]],TCARRERA[CEDULA],TCARRERA[CATEGORIA DEL SERVIDOR],0)</f>
        <v>0</v>
      </c>
      <c r="J12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16" s="61" t="e">
        <f>IF(ISTEXT(Tabla15[[#This Row],[CARRERA]]),Tabla15[[#This Row],[CARRERA]],Tabla15[[#This Row],[STATUS_01]])</f>
        <v>#REF!</v>
      </c>
      <c r="L1216" s="78">
        <f>_xlfn.XLOOKUP(Tabla15[[#This Row],[CODIGO]],Tabla20[CODIGO],Tabla20[sbruto])</f>
        <v>30000</v>
      </c>
      <c r="M1216" s="82">
        <f>_xlfn.XLOOKUP(Tabla15[[#This Row],[CODIGO]],Tabla20[CODIGO],Tabla20[Otros Descuentos])</f>
        <v>25</v>
      </c>
      <c r="N1216" s="81">
        <f>_xlfn.XLOOKUP(Tabla15[[#This Row],[CODIGO]],Tabla20[CODIGO],Tabla20[sneto])</f>
        <v>28202</v>
      </c>
      <c r="O1216" s="81" t="str">
        <f>_xlfn.XLOOKUP(Tabla15[[#This Row],[CODIGO]],Tabla20[CODIGO],Tabla20[PERIODO])</f>
        <v>08-2023</v>
      </c>
      <c r="P1216" s="41">
        <f>Tabla15[[#This Row],[sbruto]]-SUM(Tabla15[[#This Row],[ISR]:[AFP]])-Tabla15[[#This Row],[SNETO]]</f>
        <v>1773</v>
      </c>
      <c r="Q1216" s="41">
        <f>_xlfn.XLOOKUP(Tabla15[[#This Row],[CODIGO]],Tabla20[CODIGO],Tabla20[ADP])</f>
        <v>0</v>
      </c>
      <c r="R1216" s="61" t="str">
        <f>_xlfn.XLOOKUP(Tabla15[[#This Row],[cedula]],EMPXSEXO[NODOC],EMPXSEXO[GENERO])</f>
        <v>M</v>
      </c>
      <c r="S1216" s="61" t="e">
        <f>_xlfn.XLOOKUP(Tabla15[[#This Row],[nomdepto2]],Tabla21[LUGAR],Tabla21[CODLUGAR])</f>
        <v>#REF!</v>
      </c>
      <c r="T1216">
        <v>1009</v>
      </c>
    </row>
    <row r="1217" spans="1:20">
      <c r="A1217" s="61" t="s">
        <v>2463</v>
      </c>
      <c r="B1217" s="61" t="s">
        <v>2205</v>
      </c>
      <c r="C1217" s="61" t="s">
        <v>2497</v>
      </c>
      <c r="D1217" s="61" t="str">
        <f>Tabla15[[#This Row],[cedula]]&amp;Tabla15[[#This Row],[prog]]&amp;LEFT(Tabla15[[#This Row],[TIPO]],3)</f>
        <v>0010435989813FIJ</v>
      </c>
      <c r="E1217" s="61" t="e">
        <f>_xlfn.XLOOKUP(Tabla15[[#This Row],[CODIGO]],#REF!,#REF!,_xlfn.XLOOKUP(Tabla15[[#This Row],[CODIGO]],Tabla20[CODIGO],Tabla20[nombre],"BUSCAR"))</f>
        <v>#REF!</v>
      </c>
      <c r="F1217" s="61" t="e">
        <f>_xlfn.XLOOKUP(Tabla15[[#This Row],[CODIGO]],#REF!,#REF!,_xlfn.XLOOKUP(Tabla15[[#This Row],[CODIGO]],Tabla20[CODIGO],Tabla20[cargo],"BUSCAR"))</f>
        <v>#REF!</v>
      </c>
      <c r="G1217" s="110" t="e">
        <f>_xlfn.XLOOKUP(Tabla15[[#This Row],[cedula]],#REF!,#REF!,"X")</f>
        <v>#REF!</v>
      </c>
      <c r="H1217" s="61" t="str">
        <f>_xlfn.XLOOKUP(Tabla15[[#This Row],[ctapresup]],TBLTIPO[cta],TBLTIPO[Tipo Empleado])</f>
        <v>FIJO</v>
      </c>
      <c r="I1217" s="92">
        <f>_xlfn.XLOOKUP(Tabla15[[#This Row],[cedula]],TCARRERA[CEDULA],TCARRERA[CATEGORIA DEL SERVIDOR],0)</f>
        <v>0</v>
      </c>
      <c r="J12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17" s="61" t="e">
        <f>IF(ISTEXT(Tabla15[[#This Row],[CARRERA]]),Tabla15[[#This Row],[CARRERA]],Tabla15[[#This Row],[STATUS_01]])</f>
        <v>#REF!</v>
      </c>
      <c r="L1217" s="78">
        <f>_xlfn.XLOOKUP(Tabla15[[#This Row],[CODIGO]],Tabla20[CODIGO],Tabla20[sbruto])</f>
        <v>30000</v>
      </c>
      <c r="M1217" s="82">
        <f>_xlfn.XLOOKUP(Tabla15[[#This Row],[CODIGO]],Tabla20[CODIGO],Tabla20[Otros Descuentos])</f>
        <v>2741.77</v>
      </c>
      <c r="N1217" s="78">
        <f>_xlfn.XLOOKUP(Tabla15[[#This Row],[CODIGO]],Tabla20[CODIGO],Tabla20[sneto])</f>
        <v>25485.23</v>
      </c>
      <c r="O1217" s="78" t="str">
        <f>_xlfn.XLOOKUP(Tabla15[[#This Row],[CODIGO]],Tabla20[CODIGO],Tabla20[PERIODO])</f>
        <v>08-2023</v>
      </c>
      <c r="P1217" s="41">
        <f>Tabla15[[#This Row],[sbruto]]-SUM(Tabla15[[#This Row],[ISR]:[AFP]])-Tabla15[[#This Row],[SNETO]]</f>
        <v>1773</v>
      </c>
      <c r="Q1217" s="41">
        <f>_xlfn.XLOOKUP(Tabla15[[#This Row],[CODIGO]],Tabla20[CODIGO],Tabla20[ADP])</f>
        <v>0</v>
      </c>
      <c r="R1217" s="61" t="str">
        <f>_xlfn.XLOOKUP(Tabla15[[#This Row],[cedula]],EMPXSEXO[NODOC],EMPXSEXO[GENERO])</f>
        <v>M</v>
      </c>
      <c r="S1217" s="61" t="e">
        <f>_xlfn.XLOOKUP(Tabla15[[#This Row],[nomdepto2]],Tabla21[LUGAR],Tabla21[CODLUGAR])</f>
        <v>#REF!</v>
      </c>
      <c r="T1217">
        <v>542</v>
      </c>
    </row>
    <row r="1218" spans="1:20">
      <c r="A1218" s="61" t="s">
        <v>2463</v>
      </c>
      <c r="B1218" s="61" t="s">
        <v>1326</v>
      </c>
      <c r="C1218" s="61" t="s">
        <v>2497</v>
      </c>
      <c r="D1218" s="61" t="str">
        <f>Tabla15[[#This Row],[cedula]]&amp;Tabla15[[#This Row],[prog]]&amp;LEFT(Tabla15[[#This Row],[TIPO]],3)</f>
        <v>0011061893113FIJ</v>
      </c>
      <c r="E1218" s="61" t="e">
        <f>_xlfn.XLOOKUP(Tabla15[[#This Row],[CODIGO]],#REF!,#REF!,_xlfn.XLOOKUP(Tabla15[[#This Row],[CODIGO]],Tabla20[CODIGO],Tabla20[nombre],"BUSCAR"))</f>
        <v>#REF!</v>
      </c>
      <c r="F1218" s="61" t="e">
        <f>_xlfn.XLOOKUP(Tabla15[[#This Row],[CODIGO]],#REF!,#REF!,_xlfn.XLOOKUP(Tabla15[[#This Row],[CODIGO]],Tabla20[CODIGO],Tabla20[cargo],"BUSCAR"))</f>
        <v>#REF!</v>
      </c>
      <c r="G1218" s="110" t="e">
        <f>_xlfn.XLOOKUP(Tabla15[[#This Row],[cedula]],#REF!,#REF!,"X")</f>
        <v>#REF!</v>
      </c>
      <c r="H1218" s="61" t="str">
        <f>_xlfn.XLOOKUP(Tabla15[[#This Row],[ctapresup]],TBLTIPO[cta],TBLTIPO[Tipo Empleado])</f>
        <v>FIJO</v>
      </c>
      <c r="I1218" s="92" t="str">
        <f>_xlfn.XLOOKUP(Tabla15[[#This Row],[cedula]],TCARRERA[CEDULA],TCARRERA[CATEGORIA DEL SERVIDOR],0)</f>
        <v>CARRERA ADMINISTRATIVA</v>
      </c>
      <c r="J12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18" s="61" t="str">
        <f>IF(ISTEXT(Tabla15[[#This Row],[CARRERA]]),Tabla15[[#This Row],[CARRERA]],Tabla15[[#This Row],[STATUS_01]])</f>
        <v>CARRERA ADMINISTRATIVA</v>
      </c>
      <c r="L1218" s="78">
        <f>_xlfn.XLOOKUP(Tabla15[[#This Row],[CODIGO]],Tabla20[CODIGO],Tabla20[sbruto])</f>
        <v>30000</v>
      </c>
      <c r="M1218" s="81">
        <f>_xlfn.XLOOKUP(Tabla15[[#This Row],[CODIGO]],Tabla20[CODIGO],Tabla20[Otros Descuentos])</f>
        <v>9915.75</v>
      </c>
      <c r="N1218" s="78">
        <f>_xlfn.XLOOKUP(Tabla15[[#This Row],[CODIGO]],Tabla20[CODIGO],Tabla20[sneto])</f>
        <v>18311.25</v>
      </c>
      <c r="O1218" s="78" t="str">
        <f>_xlfn.XLOOKUP(Tabla15[[#This Row],[CODIGO]],Tabla20[CODIGO],Tabla20[PERIODO])</f>
        <v>08-2023</v>
      </c>
      <c r="P1218" s="41">
        <f>Tabla15[[#This Row],[sbruto]]-SUM(Tabla15[[#This Row],[ISR]:[AFP]])-Tabla15[[#This Row],[SNETO]]</f>
        <v>1773</v>
      </c>
      <c r="Q1218" s="41">
        <f>_xlfn.XLOOKUP(Tabla15[[#This Row],[CODIGO]],Tabla20[CODIGO],Tabla20[ADP])</f>
        <v>0</v>
      </c>
      <c r="R1218" s="61" t="str">
        <f>_xlfn.XLOOKUP(Tabla15[[#This Row],[cedula]],EMPXSEXO[NODOC],EMPXSEXO[GENERO])</f>
        <v>M</v>
      </c>
      <c r="S1218" s="61" t="e">
        <f>_xlfn.XLOOKUP(Tabla15[[#This Row],[nomdepto2]],Tabla21[LUGAR],Tabla21[CODLUGAR])</f>
        <v>#REF!</v>
      </c>
      <c r="T1218">
        <v>557</v>
      </c>
    </row>
    <row r="1219" spans="1:20">
      <c r="A1219" s="61" t="s">
        <v>2463</v>
      </c>
      <c r="B1219" s="61" t="s">
        <v>1327</v>
      </c>
      <c r="C1219" s="61" t="s">
        <v>2497</v>
      </c>
      <c r="D1219" s="61" t="str">
        <f>Tabla15[[#This Row],[cedula]]&amp;Tabla15[[#This Row],[prog]]&amp;LEFT(Tabla15[[#This Row],[TIPO]],3)</f>
        <v>0011137584613FIJ</v>
      </c>
      <c r="E1219" s="61" t="e">
        <f>_xlfn.XLOOKUP(Tabla15[[#This Row],[CODIGO]],#REF!,#REF!,_xlfn.XLOOKUP(Tabla15[[#This Row],[CODIGO]],Tabla20[CODIGO],Tabla20[nombre],"BUSCAR"))</f>
        <v>#REF!</v>
      </c>
      <c r="F1219" s="61" t="e">
        <f>_xlfn.XLOOKUP(Tabla15[[#This Row],[CODIGO]],#REF!,#REF!,_xlfn.XLOOKUP(Tabla15[[#This Row],[CODIGO]],Tabla20[CODIGO],Tabla20[cargo],"BUSCAR"))</f>
        <v>#REF!</v>
      </c>
      <c r="G1219" s="110" t="e">
        <f>_xlfn.XLOOKUP(Tabla15[[#This Row],[cedula]],#REF!,#REF!,"X")</f>
        <v>#REF!</v>
      </c>
      <c r="H1219" s="61" t="str">
        <f>_xlfn.XLOOKUP(Tabla15[[#This Row],[ctapresup]],TBLTIPO[cta],TBLTIPO[Tipo Empleado])</f>
        <v>FIJO</v>
      </c>
      <c r="I1219" s="92" t="str">
        <f>_xlfn.XLOOKUP(Tabla15[[#This Row],[cedula]],TCARRERA[CEDULA],TCARRERA[CATEGORIA DEL SERVIDOR],0)</f>
        <v>CARRERA ADMINISTRATIVA</v>
      </c>
      <c r="J121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19" s="61" t="str">
        <f>IF(ISTEXT(Tabla15[[#This Row],[CARRERA]]),Tabla15[[#This Row],[CARRERA]],Tabla15[[#This Row],[STATUS_01]])</f>
        <v>CARRERA ADMINISTRATIVA</v>
      </c>
      <c r="L1219" s="78">
        <f>_xlfn.XLOOKUP(Tabla15[[#This Row],[CODIGO]],Tabla20[CODIGO],Tabla20[sbruto])</f>
        <v>30000</v>
      </c>
      <c r="M1219" s="81">
        <f>_xlfn.XLOOKUP(Tabla15[[#This Row],[CODIGO]],Tabla20[CODIGO],Tabla20[Otros Descuentos])</f>
        <v>5198.45</v>
      </c>
      <c r="N1219" s="78">
        <f>_xlfn.XLOOKUP(Tabla15[[#This Row],[CODIGO]],Tabla20[CODIGO],Tabla20[sneto])</f>
        <v>23028.55</v>
      </c>
      <c r="O1219" s="78" t="str">
        <f>_xlfn.XLOOKUP(Tabla15[[#This Row],[CODIGO]],Tabla20[CODIGO],Tabla20[PERIODO])</f>
        <v>08-2023</v>
      </c>
      <c r="P1219" s="41">
        <f>Tabla15[[#This Row],[sbruto]]-SUM(Tabla15[[#This Row],[ISR]:[AFP]])-Tabla15[[#This Row],[SNETO]]</f>
        <v>1773</v>
      </c>
      <c r="Q1219" s="41">
        <f>_xlfn.XLOOKUP(Tabla15[[#This Row],[CODIGO]],Tabla20[CODIGO],Tabla20[ADP])</f>
        <v>0</v>
      </c>
      <c r="R1219" s="61" t="str">
        <f>_xlfn.XLOOKUP(Tabla15[[#This Row],[cedula]],EMPXSEXO[NODOC],EMPXSEXO[GENERO])</f>
        <v>M</v>
      </c>
      <c r="S1219" s="61" t="e">
        <f>_xlfn.XLOOKUP(Tabla15[[#This Row],[nomdepto2]],Tabla21[LUGAR],Tabla21[CODLUGAR])</f>
        <v>#REF!</v>
      </c>
      <c r="T1219">
        <v>584</v>
      </c>
    </row>
    <row r="1220" spans="1:20">
      <c r="A1220" s="61" t="s">
        <v>2463</v>
      </c>
      <c r="B1220" s="61" t="s">
        <v>1328</v>
      </c>
      <c r="C1220" s="61" t="s">
        <v>2497</v>
      </c>
      <c r="D1220" s="61" t="str">
        <f>Tabla15[[#This Row],[cedula]]&amp;Tabla15[[#This Row],[prog]]&amp;LEFT(Tabla15[[#This Row],[TIPO]],3)</f>
        <v>0010240231013FIJ</v>
      </c>
      <c r="E1220" s="61" t="e">
        <f>_xlfn.XLOOKUP(Tabla15[[#This Row],[CODIGO]],#REF!,#REF!,_xlfn.XLOOKUP(Tabla15[[#This Row],[CODIGO]],Tabla20[CODIGO],Tabla20[nombre],"BUSCAR"))</f>
        <v>#REF!</v>
      </c>
      <c r="F1220" s="61" t="e">
        <f>_xlfn.XLOOKUP(Tabla15[[#This Row],[CODIGO]],#REF!,#REF!,_xlfn.XLOOKUP(Tabla15[[#This Row],[CODIGO]],Tabla20[CODIGO],Tabla20[cargo],"BUSCAR"))</f>
        <v>#REF!</v>
      </c>
      <c r="G1220" s="110" t="e">
        <f>_xlfn.XLOOKUP(Tabla15[[#This Row],[cedula]],#REF!,#REF!,"X")</f>
        <v>#REF!</v>
      </c>
      <c r="H1220" s="61" t="str">
        <f>_xlfn.XLOOKUP(Tabla15[[#This Row],[ctapresup]],TBLTIPO[cta],TBLTIPO[Tipo Empleado])</f>
        <v>FIJO</v>
      </c>
      <c r="I1220" s="92" t="str">
        <f>_xlfn.XLOOKUP(Tabla15[[#This Row],[cedula]],TCARRERA[CEDULA],TCARRERA[CATEGORIA DEL SERVIDOR],0)</f>
        <v>CARRERA ADMINISTRATIVA</v>
      </c>
      <c r="J122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20" s="61" t="str">
        <f>IF(ISTEXT(Tabla15[[#This Row],[CARRERA]]),Tabla15[[#This Row],[CARRERA]],Tabla15[[#This Row],[STATUS_01]])</f>
        <v>CARRERA ADMINISTRATIVA</v>
      </c>
      <c r="L1220" s="78">
        <f>_xlfn.XLOOKUP(Tabla15[[#This Row],[CODIGO]],Tabla20[CODIGO],Tabla20[sbruto])</f>
        <v>30000</v>
      </c>
      <c r="M1220" s="81">
        <f>_xlfn.XLOOKUP(Tabla15[[#This Row],[CODIGO]],Tabla20[CODIGO],Tabla20[Otros Descuentos])</f>
        <v>5892.38</v>
      </c>
      <c r="N1220" s="78">
        <f>_xlfn.XLOOKUP(Tabla15[[#This Row],[CODIGO]],Tabla20[CODIGO],Tabla20[sneto])</f>
        <v>22334.62</v>
      </c>
      <c r="O1220" s="78" t="str">
        <f>_xlfn.XLOOKUP(Tabla15[[#This Row],[CODIGO]],Tabla20[CODIGO],Tabla20[PERIODO])</f>
        <v>08-2023</v>
      </c>
      <c r="P1220" s="41">
        <f>Tabla15[[#This Row],[sbruto]]-SUM(Tabla15[[#This Row],[ISR]:[AFP]])-Tabla15[[#This Row],[SNETO]]</f>
        <v>1773</v>
      </c>
      <c r="Q1220" s="41">
        <f>_xlfn.XLOOKUP(Tabla15[[#This Row],[CODIGO]],Tabla20[CODIGO],Tabla20[ADP])</f>
        <v>0</v>
      </c>
      <c r="R1220" s="61" t="str">
        <f>_xlfn.XLOOKUP(Tabla15[[#This Row],[cedula]],EMPXSEXO[NODOC],EMPXSEXO[GENERO])</f>
        <v>F</v>
      </c>
      <c r="S1220" s="61" t="e">
        <f>_xlfn.XLOOKUP(Tabla15[[#This Row],[nomdepto2]],Tabla21[LUGAR],Tabla21[CODLUGAR])</f>
        <v>#REF!</v>
      </c>
      <c r="T1220">
        <v>588</v>
      </c>
    </row>
    <row r="1221" spans="1:20">
      <c r="A1221" s="61" t="s">
        <v>2463</v>
      </c>
      <c r="B1221" s="61" t="s">
        <v>1330</v>
      </c>
      <c r="C1221" s="61" t="s">
        <v>2497</v>
      </c>
      <c r="D1221" s="61" t="str">
        <f>Tabla15[[#This Row],[cedula]]&amp;Tabla15[[#This Row],[prog]]&amp;LEFT(Tabla15[[#This Row],[TIPO]],3)</f>
        <v>0010895810913FIJ</v>
      </c>
      <c r="E1221" s="61" t="e">
        <f>_xlfn.XLOOKUP(Tabla15[[#This Row],[CODIGO]],#REF!,#REF!,_xlfn.XLOOKUP(Tabla15[[#This Row],[CODIGO]],Tabla20[CODIGO],Tabla20[nombre],"BUSCAR"))</f>
        <v>#REF!</v>
      </c>
      <c r="F1221" s="61" t="e">
        <f>_xlfn.XLOOKUP(Tabla15[[#This Row],[CODIGO]],#REF!,#REF!,_xlfn.XLOOKUP(Tabla15[[#This Row],[CODIGO]],Tabla20[CODIGO],Tabla20[cargo],"BUSCAR"))</f>
        <v>#REF!</v>
      </c>
      <c r="G1221" s="110" t="e">
        <f>_xlfn.XLOOKUP(Tabla15[[#This Row],[cedula]],#REF!,#REF!,"X")</f>
        <v>#REF!</v>
      </c>
      <c r="H1221" s="61" t="str">
        <f>_xlfn.XLOOKUP(Tabla15[[#This Row],[ctapresup]],TBLTIPO[cta],TBLTIPO[Tipo Empleado])</f>
        <v>FIJO</v>
      </c>
      <c r="I1221" s="92" t="str">
        <f>_xlfn.XLOOKUP(Tabla15[[#This Row],[cedula]],TCARRERA[CEDULA],TCARRERA[CATEGORIA DEL SERVIDOR],0)</f>
        <v>CARRERA ADMINISTRATIVA</v>
      </c>
      <c r="J122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21" s="61" t="str">
        <f>IF(ISTEXT(Tabla15[[#This Row],[CARRERA]]),Tabla15[[#This Row],[CARRERA]],Tabla15[[#This Row],[STATUS_01]])</f>
        <v>CARRERA ADMINISTRATIVA</v>
      </c>
      <c r="L1221" s="78">
        <f>_xlfn.XLOOKUP(Tabla15[[#This Row],[CODIGO]],Tabla20[CODIGO],Tabla20[sbruto])</f>
        <v>30000</v>
      </c>
      <c r="M1221" s="78">
        <f>_xlfn.XLOOKUP(Tabla15[[#This Row],[CODIGO]],Tabla20[CODIGO],Tabla20[Otros Descuentos])</f>
        <v>3121</v>
      </c>
      <c r="N1221" s="78">
        <f>_xlfn.XLOOKUP(Tabla15[[#This Row],[CODIGO]],Tabla20[CODIGO],Tabla20[sneto])</f>
        <v>25106</v>
      </c>
      <c r="O1221" s="78" t="str">
        <f>_xlfn.XLOOKUP(Tabla15[[#This Row],[CODIGO]],Tabla20[CODIGO],Tabla20[PERIODO])</f>
        <v>08-2023</v>
      </c>
      <c r="P1221" s="41">
        <f>Tabla15[[#This Row],[sbruto]]-SUM(Tabla15[[#This Row],[ISR]:[AFP]])-Tabla15[[#This Row],[SNETO]]</f>
        <v>1773</v>
      </c>
      <c r="Q1221" s="41">
        <f>_xlfn.XLOOKUP(Tabla15[[#This Row],[CODIGO]],Tabla20[CODIGO],Tabla20[ADP])</f>
        <v>0</v>
      </c>
      <c r="R1221" s="61" t="str">
        <f>_xlfn.XLOOKUP(Tabla15[[#This Row],[cedula]],EMPXSEXO[NODOC],EMPXSEXO[GENERO])</f>
        <v>F</v>
      </c>
      <c r="S1221" s="61" t="e">
        <f>_xlfn.XLOOKUP(Tabla15[[#This Row],[nomdepto2]],Tabla21[LUGAR],Tabla21[CODLUGAR])</f>
        <v>#REF!</v>
      </c>
      <c r="T1221">
        <v>642</v>
      </c>
    </row>
    <row r="1222" spans="1:20">
      <c r="A1222" s="61" t="s">
        <v>2463</v>
      </c>
      <c r="B1222" s="61" t="s">
        <v>1331</v>
      </c>
      <c r="C1222" s="61" t="s">
        <v>2497</v>
      </c>
      <c r="D1222" s="61" t="str">
        <f>Tabla15[[#This Row],[cedula]]&amp;Tabla15[[#This Row],[prog]]&amp;LEFT(Tabla15[[#This Row],[TIPO]],3)</f>
        <v>0010283004913FIJ</v>
      </c>
      <c r="E1222" s="61" t="e">
        <f>_xlfn.XLOOKUP(Tabla15[[#This Row],[CODIGO]],#REF!,#REF!,_xlfn.XLOOKUP(Tabla15[[#This Row],[CODIGO]],Tabla20[CODIGO],Tabla20[nombre],"BUSCAR"))</f>
        <v>#REF!</v>
      </c>
      <c r="F1222" s="61" t="e">
        <f>_xlfn.XLOOKUP(Tabla15[[#This Row],[CODIGO]],#REF!,#REF!,_xlfn.XLOOKUP(Tabla15[[#This Row],[CODIGO]],Tabla20[CODIGO],Tabla20[cargo],"BUSCAR"))</f>
        <v>#REF!</v>
      </c>
      <c r="G1222" s="110" t="e">
        <f>_xlfn.XLOOKUP(Tabla15[[#This Row],[cedula]],#REF!,#REF!,"X")</f>
        <v>#REF!</v>
      </c>
      <c r="H1222" s="61" t="str">
        <f>_xlfn.XLOOKUP(Tabla15[[#This Row],[ctapresup]],TBLTIPO[cta],TBLTIPO[Tipo Empleado])</f>
        <v>FIJO</v>
      </c>
      <c r="I1222" s="92" t="str">
        <f>_xlfn.XLOOKUP(Tabla15[[#This Row],[cedula]],TCARRERA[CEDULA],TCARRERA[CATEGORIA DEL SERVIDOR],0)</f>
        <v>CARRERA ADMINISTRATIVA</v>
      </c>
      <c r="J122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22" s="61" t="str">
        <f>IF(ISTEXT(Tabla15[[#This Row],[CARRERA]]),Tabla15[[#This Row],[CARRERA]],Tabla15[[#This Row],[STATUS_01]])</f>
        <v>CARRERA ADMINISTRATIVA</v>
      </c>
      <c r="L1222" s="78">
        <f>_xlfn.XLOOKUP(Tabla15[[#This Row],[CODIGO]],Tabla20[CODIGO],Tabla20[sbruto])</f>
        <v>30000</v>
      </c>
      <c r="M1222" s="81">
        <f>_xlfn.XLOOKUP(Tabla15[[#This Row],[CODIGO]],Tabla20[CODIGO],Tabla20[Otros Descuentos])</f>
        <v>75</v>
      </c>
      <c r="N1222" s="78">
        <f>_xlfn.XLOOKUP(Tabla15[[#This Row],[CODIGO]],Tabla20[CODIGO],Tabla20[sneto])</f>
        <v>28152</v>
      </c>
      <c r="O1222" s="78" t="str">
        <f>_xlfn.XLOOKUP(Tabla15[[#This Row],[CODIGO]],Tabla20[CODIGO],Tabla20[PERIODO])</f>
        <v>08-2023</v>
      </c>
      <c r="P1222" s="41">
        <f>Tabla15[[#This Row],[sbruto]]-SUM(Tabla15[[#This Row],[ISR]:[AFP]])-Tabla15[[#This Row],[SNETO]]</f>
        <v>1773</v>
      </c>
      <c r="Q1222" s="41">
        <f>_xlfn.XLOOKUP(Tabla15[[#This Row],[CODIGO]],Tabla20[CODIGO],Tabla20[ADP])</f>
        <v>0</v>
      </c>
      <c r="R1222" s="61" t="str">
        <f>_xlfn.XLOOKUP(Tabla15[[#This Row],[cedula]],EMPXSEXO[NODOC],EMPXSEXO[GENERO])</f>
        <v>M</v>
      </c>
      <c r="S1222" s="61" t="e">
        <f>_xlfn.XLOOKUP(Tabla15[[#This Row],[nomdepto2]],Tabla21[LUGAR],Tabla21[CODLUGAR])</f>
        <v>#REF!</v>
      </c>
      <c r="T1222">
        <v>673</v>
      </c>
    </row>
    <row r="1223" spans="1:20">
      <c r="A1223" s="61" t="s">
        <v>2463</v>
      </c>
      <c r="B1223" s="61" t="s">
        <v>2209</v>
      </c>
      <c r="C1223" s="61" t="s">
        <v>2497</v>
      </c>
      <c r="D1223" s="61" t="str">
        <f>Tabla15[[#This Row],[cedula]]&amp;Tabla15[[#This Row],[prog]]&amp;LEFT(Tabla15[[#This Row],[TIPO]],3)</f>
        <v>0010006162113FIJ</v>
      </c>
      <c r="E1223" s="61" t="e">
        <f>_xlfn.XLOOKUP(Tabla15[[#This Row],[CODIGO]],#REF!,#REF!,_xlfn.XLOOKUP(Tabla15[[#This Row],[CODIGO]],Tabla20[CODIGO],Tabla20[nombre],"BUSCAR"))</f>
        <v>#REF!</v>
      </c>
      <c r="F1223" s="61" t="e">
        <f>_xlfn.XLOOKUP(Tabla15[[#This Row],[CODIGO]],#REF!,#REF!,_xlfn.XLOOKUP(Tabla15[[#This Row],[CODIGO]],Tabla20[CODIGO],Tabla20[cargo],"BUSCAR"))</f>
        <v>#REF!</v>
      </c>
      <c r="G1223" s="110" t="e">
        <f>_xlfn.XLOOKUP(Tabla15[[#This Row],[cedula]],#REF!,#REF!,"X")</f>
        <v>#REF!</v>
      </c>
      <c r="H1223" s="61" t="str">
        <f>_xlfn.XLOOKUP(Tabla15[[#This Row],[ctapresup]],TBLTIPO[cta],TBLTIPO[Tipo Empleado])</f>
        <v>FIJO</v>
      </c>
      <c r="I1223" s="92">
        <f>_xlfn.XLOOKUP(Tabla15[[#This Row],[cedula]],TCARRERA[CEDULA],TCARRERA[CATEGORIA DEL SERVIDOR],0)</f>
        <v>0</v>
      </c>
      <c r="J122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23" s="61" t="e">
        <f>IF(ISTEXT(Tabla15[[#This Row],[CARRERA]]),Tabla15[[#This Row],[CARRERA]],Tabla15[[#This Row],[STATUS_01]])</f>
        <v>#REF!</v>
      </c>
      <c r="L1223" s="78">
        <f>_xlfn.XLOOKUP(Tabla15[[#This Row],[CODIGO]],Tabla20[CODIGO],Tabla20[sbruto])</f>
        <v>30000</v>
      </c>
      <c r="M1223" s="81">
        <f>_xlfn.XLOOKUP(Tabla15[[#This Row],[CODIGO]],Tabla20[CODIGO],Tabla20[Otros Descuentos])</f>
        <v>25</v>
      </c>
      <c r="N1223" s="78">
        <f>_xlfn.XLOOKUP(Tabla15[[#This Row],[CODIGO]],Tabla20[CODIGO],Tabla20[sneto])</f>
        <v>28202</v>
      </c>
      <c r="O1223" s="78" t="str">
        <f>_xlfn.XLOOKUP(Tabla15[[#This Row],[CODIGO]],Tabla20[CODIGO],Tabla20[PERIODO])</f>
        <v>08-2023</v>
      </c>
      <c r="P1223" s="41">
        <f>Tabla15[[#This Row],[sbruto]]-SUM(Tabla15[[#This Row],[ISR]:[AFP]])-Tabla15[[#This Row],[SNETO]]</f>
        <v>1773</v>
      </c>
      <c r="Q1223" s="41">
        <f>_xlfn.XLOOKUP(Tabla15[[#This Row],[CODIGO]],Tabla20[CODIGO],Tabla20[ADP])</f>
        <v>0</v>
      </c>
      <c r="R1223" s="61" t="str">
        <f>_xlfn.XLOOKUP(Tabla15[[#This Row],[cedula]],EMPXSEXO[NODOC],EMPXSEXO[GENERO])</f>
        <v>M</v>
      </c>
      <c r="S1223" s="61" t="e">
        <f>_xlfn.XLOOKUP(Tabla15[[#This Row],[nomdepto2]],Tabla21[LUGAR],Tabla21[CODLUGAR])</f>
        <v>#REF!</v>
      </c>
      <c r="T1223">
        <v>759</v>
      </c>
    </row>
    <row r="1224" spans="1:20">
      <c r="A1224" s="61" t="s">
        <v>2463</v>
      </c>
      <c r="B1224" s="61" t="s">
        <v>1335</v>
      </c>
      <c r="C1224" s="61" t="s">
        <v>2497</v>
      </c>
      <c r="D1224" s="61" t="str">
        <f>Tabla15[[#This Row],[cedula]]&amp;Tabla15[[#This Row],[prog]]&amp;LEFT(Tabla15[[#This Row],[TIPO]],3)</f>
        <v>0010191984313FIJ</v>
      </c>
      <c r="E1224" s="61" t="e">
        <f>_xlfn.XLOOKUP(Tabla15[[#This Row],[CODIGO]],#REF!,#REF!,_xlfn.XLOOKUP(Tabla15[[#This Row],[CODIGO]],Tabla20[CODIGO],Tabla20[nombre],"BUSCAR"))</f>
        <v>#REF!</v>
      </c>
      <c r="F1224" s="61" t="e">
        <f>_xlfn.XLOOKUP(Tabla15[[#This Row],[CODIGO]],#REF!,#REF!,_xlfn.XLOOKUP(Tabla15[[#This Row],[CODIGO]],Tabla20[CODIGO],Tabla20[cargo],"BUSCAR"))</f>
        <v>#REF!</v>
      </c>
      <c r="G1224" s="110" t="e">
        <f>_xlfn.XLOOKUP(Tabla15[[#This Row],[cedula]],#REF!,#REF!,"X")</f>
        <v>#REF!</v>
      </c>
      <c r="H1224" s="61" t="str">
        <f>_xlfn.XLOOKUP(Tabla15[[#This Row],[ctapresup]],TBLTIPO[cta],TBLTIPO[Tipo Empleado])</f>
        <v>FIJO</v>
      </c>
      <c r="I1224" s="92" t="str">
        <f>_xlfn.XLOOKUP(Tabla15[[#This Row],[cedula]],TCARRERA[CEDULA],TCARRERA[CATEGORIA DEL SERVIDOR],0)</f>
        <v>CARRERA ADMINISTRATIVA</v>
      </c>
      <c r="J122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24" s="61" t="str">
        <f>IF(ISTEXT(Tabla15[[#This Row],[CARRERA]]),Tabla15[[#This Row],[CARRERA]],Tabla15[[#This Row],[STATUS_01]])</f>
        <v>CARRERA ADMINISTRATIVA</v>
      </c>
      <c r="L1224" s="78">
        <f>_xlfn.XLOOKUP(Tabla15[[#This Row],[CODIGO]],Tabla20[CODIGO],Tabla20[sbruto])</f>
        <v>30000</v>
      </c>
      <c r="M1224" s="81">
        <f>_xlfn.XLOOKUP(Tabla15[[#This Row],[CODIGO]],Tabla20[CODIGO],Tabla20[Otros Descuentos])</f>
        <v>6702.02</v>
      </c>
      <c r="N1224" s="81">
        <f>_xlfn.XLOOKUP(Tabla15[[#This Row],[CODIGO]],Tabla20[CODIGO],Tabla20[sneto])</f>
        <v>21524.98</v>
      </c>
      <c r="O1224" s="81" t="str">
        <f>_xlfn.XLOOKUP(Tabla15[[#This Row],[CODIGO]],Tabla20[CODIGO],Tabla20[PERIODO])</f>
        <v>08-2023</v>
      </c>
      <c r="P1224" s="41">
        <f>Tabla15[[#This Row],[sbruto]]-SUM(Tabla15[[#This Row],[ISR]:[AFP]])-Tabla15[[#This Row],[SNETO]]</f>
        <v>1773</v>
      </c>
      <c r="Q1224" s="41">
        <f>_xlfn.XLOOKUP(Tabla15[[#This Row],[CODIGO]],Tabla20[CODIGO],Tabla20[ADP])</f>
        <v>0</v>
      </c>
      <c r="R1224" s="61" t="str">
        <f>_xlfn.XLOOKUP(Tabla15[[#This Row],[cedula]],EMPXSEXO[NODOC],EMPXSEXO[GENERO])</f>
        <v>F</v>
      </c>
      <c r="S1224" s="61" t="e">
        <f>_xlfn.XLOOKUP(Tabla15[[#This Row],[nomdepto2]],Tabla21[LUGAR],Tabla21[CODLUGAR])</f>
        <v>#REF!</v>
      </c>
      <c r="T1224">
        <v>773</v>
      </c>
    </row>
    <row r="1225" spans="1:20">
      <c r="A1225" s="61" t="s">
        <v>2463</v>
      </c>
      <c r="B1225" s="61" t="s">
        <v>1333</v>
      </c>
      <c r="C1225" s="61" t="s">
        <v>2497</v>
      </c>
      <c r="D1225" s="61" t="str">
        <f>Tabla15[[#This Row],[cedula]]&amp;Tabla15[[#This Row],[prog]]&amp;LEFT(Tabla15[[#This Row],[TIPO]],3)</f>
        <v>0010540738113FIJ</v>
      </c>
      <c r="E1225" s="61" t="e">
        <f>_xlfn.XLOOKUP(Tabla15[[#This Row],[CODIGO]],#REF!,#REF!,_xlfn.XLOOKUP(Tabla15[[#This Row],[CODIGO]],Tabla20[CODIGO],Tabla20[nombre],"BUSCAR"))</f>
        <v>#REF!</v>
      </c>
      <c r="F1225" s="61" t="e">
        <f>_xlfn.XLOOKUP(Tabla15[[#This Row],[CODIGO]],#REF!,#REF!,_xlfn.XLOOKUP(Tabla15[[#This Row],[CODIGO]],Tabla20[CODIGO],Tabla20[cargo],"BUSCAR"))</f>
        <v>#REF!</v>
      </c>
      <c r="G1225" s="110" t="e">
        <f>_xlfn.XLOOKUP(Tabla15[[#This Row],[cedula]],#REF!,#REF!,"X")</f>
        <v>#REF!</v>
      </c>
      <c r="H1225" s="61" t="str">
        <f>_xlfn.XLOOKUP(Tabla15[[#This Row],[ctapresup]],TBLTIPO[cta],TBLTIPO[Tipo Empleado])</f>
        <v>FIJO</v>
      </c>
      <c r="I1225" s="92" t="str">
        <f>_xlfn.XLOOKUP(Tabla15[[#This Row],[cedula]],TCARRERA[CEDULA],TCARRERA[CATEGORIA DEL SERVIDOR],0)</f>
        <v>CARRERA ADMINISTRATIVA</v>
      </c>
      <c r="J122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25" s="61" t="str">
        <f>IF(ISTEXT(Tabla15[[#This Row],[CARRERA]]),Tabla15[[#This Row],[CARRERA]],Tabla15[[#This Row],[STATUS_01]])</f>
        <v>CARRERA ADMINISTRATIVA</v>
      </c>
      <c r="L1225" s="78">
        <f>_xlfn.XLOOKUP(Tabla15[[#This Row],[CODIGO]],Tabla20[CODIGO],Tabla20[sbruto])</f>
        <v>25000</v>
      </c>
      <c r="M1225" s="81">
        <f>_xlfn.XLOOKUP(Tabla15[[#This Row],[CODIGO]],Tabla20[CODIGO],Tabla20[Otros Descuentos])</f>
        <v>5032.62</v>
      </c>
      <c r="N1225" s="78">
        <f>_xlfn.XLOOKUP(Tabla15[[#This Row],[CODIGO]],Tabla20[CODIGO],Tabla20[sneto])</f>
        <v>18489.88</v>
      </c>
      <c r="O1225" s="78" t="str">
        <f>_xlfn.XLOOKUP(Tabla15[[#This Row],[CODIGO]],Tabla20[CODIGO],Tabla20[PERIODO])</f>
        <v>08-2023</v>
      </c>
      <c r="P1225" s="41">
        <f>Tabla15[[#This Row],[sbruto]]-SUM(Tabla15[[#This Row],[ISR]:[AFP]])-Tabla15[[#This Row],[SNETO]]</f>
        <v>1477.5</v>
      </c>
      <c r="Q1225" s="41">
        <f>_xlfn.XLOOKUP(Tabla15[[#This Row],[CODIGO]],Tabla20[CODIGO],Tabla20[ADP])</f>
        <v>0</v>
      </c>
      <c r="R1225" s="61" t="str">
        <f>_xlfn.XLOOKUP(Tabla15[[#This Row],[cedula]],EMPXSEXO[NODOC],EMPXSEXO[GENERO])</f>
        <v>F</v>
      </c>
      <c r="S1225" s="61" t="e">
        <f>_xlfn.XLOOKUP(Tabla15[[#This Row],[nomdepto2]],Tabla21[LUGAR],Tabla21[CODLUGAR])</f>
        <v>#REF!</v>
      </c>
      <c r="T1225">
        <v>745</v>
      </c>
    </row>
    <row r="1226" spans="1:20">
      <c r="A1226" s="61" t="s">
        <v>2463</v>
      </c>
      <c r="B1226" s="61" t="s">
        <v>2620</v>
      </c>
      <c r="C1226" s="61" t="s">
        <v>2497</v>
      </c>
      <c r="D1226" s="61" t="str">
        <f>Tabla15[[#This Row],[cedula]]&amp;Tabla15[[#This Row],[prog]]&amp;LEFT(Tabla15[[#This Row],[TIPO]],3)</f>
        <v>0011331764813FIJ</v>
      </c>
      <c r="E1226" s="61" t="e">
        <f>_xlfn.XLOOKUP(Tabla15[[#This Row],[CODIGO]],#REF!,#REF!,_xlfn.XLOOKUP(Tabla15[[#This Row],[CODIGO]],Tabla20[CODIGO],Tabla20[nombre],"BUSCAR"))</f>
        <v>#REF!</v>
      </c>
      <c r="F1226" s="61" t="e">
        <f>_xlfn.XLOOKUP(Tabla15[[#This Row],[CODIGO]],#REF!,#REF!,_xlfn.XLOOKUP(Tabla15[[#This Row],[CODIGO]],Tabla20[CODIGO],Tabla20[cargo],"BUSCAR"))</f>
        <v>#REF!</v>
      </c>
      <c r="G1226" s="110" t="e">
        <f>_xlfn.XLOOKUP(Tabla15[[#This Row],[cedula]],#REF!,#REF!,"X")</f>
        <v>#REF!</v>
      </c>
      <c r="H1226" s="61" t="str">
        <f>_xlfn.XLOOKUP(Tabla15[[#This Row],[ctapresup]],TBLTIPO[cta],TBLTIPO[Tipo Empleado])</f>
        <v>FIJO</v>
      </c>
      <c r="I1226" s="92">
        <f>_xlfn.XLOOKUP(Tabla15[[#This Row],[cedula]],TCARRERA[CEDULA],TCARRERA[CATEGORIA DEL SERVIDOR],0)</f>
        <v>0</v>
      </c>
      <c r="J122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26" s="61" t="e">
        <f>IF(ISTEXT(Tabla15[[#This Row],[CARRERA]]),Tabla15[[#This Row],[CARRERA]],Tabla15[[#This Row],[STATUS_01]])</f>
        <v>#REF!</v>
      </c>
      <c r="L1226" s="78">
        <f>_xlfn.XLOOKUP(Tabla15[[#This Row],[CODIGO]],Tabla20[CODIGO],Tabla20[sbruto])</f>
        <v>25000</v>
      </c>
      <c r="M1226" s="82">
        <f>_xlfn.XLOOKUP(Tabla15[[#This Row],[CODIGO]],Tabla20[CODIGO],Tabla20[Otros Descuentos])</f>
        <v>25</v>
      </c>
      <c r="N1226" s="78">
        <f>_xlfn.XLOOKUP(Tabla15[[#This Row],[CODIGO]],Tabla20[CODIGO],Tabla20[sneto])</f>
        <v>23497.5</v>
      </c>
      <c r="O1226" s="78" t="str">
        <f>_xlfn.XLOOKUP(Tabla15[[#This Row],[CODIGO]],Tabla20[CODIGO],Tabla20[PERIODO])</f>
        <v>08-2023</v>
      </c>
      <c r="P1226" s="41">
        <f>Tabla15[[#This Row],[sbruto]]-SUM(Tabla15[[#This Row],[ISR]:[AFP]])-Tabla15[[#This Row],[SNETO]]</f>
        <v>1477.5</v>
      </c>
      <c r="Q1226" s="41">
        <f>_xlfn.XLOOKUP(Tabla15[[#This Row],[CODIGO]],Tabla20[CODIGO],Tabla20[ADP])</f>
        <v>0</v>
      </c>
      <c r="R1226" s="61" t="str">
        <f>_xlfn.XLOOKUP(Tabla15[[#This Row],[cedula]],EMPXSEXO[NODOC],EMPXSEXO[GENERO])</f>
        <v>F</v>
      </c>
      <c r="S1226" s="61" t="e">
        <f>_xlfn.XLOOKUP(Tabla15[[#This Row],[nomdepto2]],Tabla21[LUGAR],Tabla21[CODLUGAR])</f>
        <v>#REF!</v>
      </c>
      <c r="T1226">
        <v>790</v>
      </c>
    </row>
    <row r="1227" spans="1:20">
      <c r="A1227" s="61" t="s">
        <v>2463</v>
      </c>
      <c r="B1227" s="61" t="s">
        <v>1332</v>
      </c>
      <c r="C1227" s="61" t="s">
        <v>2497</v>
      </c>
      <c r="D1227" s="61" t="str">
        <f>Tabla15[[#This Row],[cedula]]&amp;Tabla15[[#This Row],[prog]]&amp;LEFT(Tabla15[[#This Row],[TIPO]],3)</f>
        <v>0010263257713FIJ</v>
      </c>
      <c r="E1227" s="61" t="e">
        <f>_xlfn.XLOOKUP(Tabla15[[#This Row],[CODIGO]],#REF!,#REF!,_xlfn.XLOOKUP(Tabla15[[#This Row],[CODIGO]],Tabla20[CODIGO],Tabla20[nombre],"BUSCAR"))</f>
        <v>#REF!</v>
      </c>
      <c r="F1227" s="61" t="e">
        <f>_xlfn.XLOOKUP(Tabla15[[#This Row],[CODIGO]],#REF!,#REF!,_xlfn.XLOOKUP(Tabla15[[#This Row],[CODIGO]],Tabla20[CODIGO],Tabla20[cargo],"BUSCAR"))</f>
        <v>#REF!</v>
      </c>
      <c r="G1227" s="110" t="e">
        <f>_xlfn.XLOOKUP(Tabla15[[#This Row],[cedula]],#REF!,#REF!,"X")</f>
        <v>#REF!</v>
      </c>
      <c r="H1227" s="61" t="str">
        <f>_xlfn.XLOOKUP(Tabla15[[#This Row],[ctapresup]],TBLTIPO[cta],TBLTIPO[Tipo Empleado])</f>
        <v>FIJO</v>
      </c>
      <c r="I1227" s="92" t="str">
        <f>_xlfn.XLOOKUP(Tabla15[[#This Row],[cedula]],TCARRERA[CEDULA],TCARRERA[CATEGORIA DEL SERVIDOR],0)</f>
        <v>CARRERA ADMINISTRATIVA</v>
      </c>
      <c r="J122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27" s="61" t="str">
        <f>IF(ISTEXT(Tabla15[[#This Row],[CARRERA]]),Tabla15[[#This Row],[CARRERA]],Tabla15[[#This Row],[STATUS_01]])</f>
        <v>CARRERA ADMINISTRATIVA</v>
      </c>
      <c r="L1227" s="78">
        <f>_xlfn.XLOOKUP(Tabla15[[#This Row],[CODIGO]],Tabla20[CODIGO],Tabla20[sbruto])</f>
        <v>24000</v>
      </c>
      <c r="M1227" s="82">
        <f>_xlfn.XLOOKUP(Tabla15[[#This Row],[CODIGO]],Tabla20[CODIGO],Tabla20[Otros Descuentos])</f>
        <v>1141</v>
      </c>
      <c r="N1227" s="79">
        <f>_xlfn.XLOOKUP(Tabla15[[#This Row],[CODIGO]],Tabla20[CODIGO],Tabla20[sneto])</f>
        <v>21440.6</v>
      </c>
      <c r="O1227" s="78" t="str">
        <f>_xlfn.XLOOKUP(Tabla15[[#This Row],[CODIGO]],Tabla20[CODIGO],Tabla20[PERIODO])</f>
        <v>08-2023</v>
      </c>
      <c r="P1227" s="41">
        <f>Tabla15[[#This Row],[sbruto]]-SUM(Tabla15[[#This Row],[ISR]:[AFP]])-Tabla15[[#This Row],[SNETO]]</f>
        <v>1418.4000000000015</v>
      </c>
      <c r="Q1227" s="41">
        <f>_xlfn.XLOOKUP(Tabla15[[#This Row],[CODIGO]],Tabla20[CODIGO],Tabla20[ADP])</f>
        <v>0</v>
      </c>
      <c r="R1227" s="61" t="str">
        <f>_xlfn.XLOOKUP(Tabla15[[#This Row],[cedula]],EMPXSEXO[NODOC],EMPXSEXO[GENERO])</f>
        <v>M</v>
      </c>
      <c r="S1227" s="61" t="e">
        <f>_xlfn.XLOOKUP(Tabla15[[#This Row],[nomdepto2]],Tabla21[LUGAR],Tabla21[CODLUGAR])</f>
        <v>#REF!</v>
      </c>
      <c r="T1227">
        <v>698</v>
      </c>
    </row>
    <row r="1228" spans="1:20">
      <c r="A1228" s="61" t="s">
        <v>2463</v>
      </c>
      <c r="B1228" s="61" t="s">
        <v>3561</v>
      </c>
      <c r="C1228" s="61" t="s">
        <v>2497</v>
      </c>
      <c r="D1228" s="61" t="str">
        <f>Tabla15[[#This Row],[cedula]]&amp;Tabla15[[#This Row],[prog]]&amp;LEFT(Tabla15[[#This Row],[TIPO]],3)</f>
        <v>2250044088213FIJ</v>
      </c>
      <c r="E1228" s="61" t="e">
        <f>_xlfn.XLOOKUP(Tabla15[[#This Row],[CODIGO]],#REF!,#REF!,_xlfn.XLOOKUP(Tabla15[[#This Row],[CODIGO]],Tabla20[CODIGO],Tabla20[nombre],"BUSCAR"))</f>
        <v>#REF!</v>
      </c>
      <c r="F1228" s="61" t="e">
        <f>_xlfn.XLOOKUP(Tabla15[[#This Row],[CODIGO]],#REF!,#REF!,_xlfn.XLOOKUP(Tabla15[[#This Row],[CODIGO]],Tabla20[CODIGO],Tabla20[cargo],"BUSCAR"))</f>
        <v>#REF!</v>
      </c>
      <c r="G1228" s="110" t="e">
        <f>_xlfn.XLOOKUP(Tabla15[[#This Row],[cedula]],#REF!,#REF!,"X")</f>
        <v>#REF!</v>
      </c>
      <c r="H1228" s="61" t="str">
        <f>_xlfn.XLOOKUP(Tabla15[[#This Row],[ctapresup]],TBLTIPO[cta],TBLTIPO[Tipo Empleado])</f>
        <v>FIJO</v>
      </c>
      <c r="I1228" s="92">
        <f>_xlfn.XLOOKUP(Tabla15[[#This Row],[cedula]],TCARRERA[CEDULA],TCARRERA[CATEGORIA DEL SERVIDOR],0)</f>
        <v>0</v>
      </c>
      <c r="J122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28" s="61" t="e">
        <f>IF(ISTEXT(Tabla15[[#This Row],[CARRERA]]),Tabla15[[#This Row],[CARRERA]],Tabla15[[#This Row],[STATUS_01]])</f>
        <v>#REF!</v>
      </c>
      <c r="L1228" s="78">
        <f>_xlfn.XLOOKUP(Tabla15[[#This Row],[CODIGO]],Tabla20[CODIGO],Tabla20[sbruto])</f>
        <v>20000</v>
      </c>
      <c r="M1228" s="82">
        <f>_xlfn.XLOOKUP(Tabla15[[#This Row],[CODIGO]],Tabla20[CODIGO],Tabla20[Otros Descuentos])</f>
        <v>5071</v>
      </c>
      <c r="N1228" s="79">
        <f>_xlfn.XLOOKUP(Tabla15[[#This Row],[CODIGO]],Tabla20[CODIGO],Tabla20[sneto])</f>
        <v>13747</v>
      </c>
      <c r="O1228" s="78" t="str">
        <f>_xlfn.XLOOKUP(Tabla15[[#This Row],[CODIGO]],Tabla20[CODIGO],Tabla20[PERIODO])</f>
        <v>08-2023</v>
      </c>
      <c r="P1228" s="41">
        <f>Tabla15[[#This Row],[sbruto]]-SUM(Tabla15[[#This Row],[ISR]:[AFP]])-Tabla15[[#This Row],[SNETO]]</f>
        <v>1182</v>
      </c>
      <c r="Q1228" s="41">
        <f>_xlfn.XLOOKUP(Tabla15[[#This Row],[CODIGO]],Tabla20[CODIGO],Tabla20[ADP])</f>
        <v>0</v>
      </c>
      <c r="R1228" s="61" t="str">
        <f>_xlfn.XLOOKUP(Tabla15[[#This Row],[cedula]],EMPXSEXO[NODOC],EMPXSEXO[GENERO])</f>
        <v>M</v>
      </c>
      <c r="S1228" s="61" t="e">
        <f>_xlfn.XLOOKUP(Tabla15[[#This Row],[nomdepto2]],Tabla21[LUGAR],Tabla21[CODLUGAR])</f>
        <v>#REF!</v>
      </c>
      <c r="T1228">
        <v>616</v>
      </c>
    </row>
    <row r="1229" spans="1:20">
      <c r="A1229" s="61" t="s">
        <v>2463</v>
      </c>
      <c r="B1229" s="61" t="s">
        <v>2212</v>
      </c>
      <c r="C1229" s="61" t="s">
        <v>2497</v>
      </c>
      <c r="D1229" s="61" t="str">
        <f>Tabla15[[#This Row],[cedula]]&amp;Tabla15[[#This Row],[prog]]&amp;LEFT(Tabla15[[#This Row],[TIPO]],3)</f>
        <v>0011753756313FIJ</v>
      </c>
      <c r="E1229" s="61" t="e">
        <f>_xlfn.XLOOKUP(Tabla15[[#This Row],[CODIGO]],#REF!,#REF!,_xlfn.XLOOKUP(Tabla15[[#This Row],[CODIGO]],Tabla20[CODIGO],Tabla20[nombre],"BUSCAR"))</f>
        <v>#REF!</v>
      </c>
      <c r="F1229" s="61" t="e">
        <f>_xlfn.XLOOKUP(Tabla15[[#This Row],[CODIGO]],#REF!,#REF!,_xlfn.XLOOKUP(Tabla15[[#This Row],[CODIGO]],Tabla20[CODIGO],Tabla20[cargo],"BUSCAR"))</f>
        <v>#REF!</v>
      </c>
      <c r="G1229" s="110" t="e">
        <f>_xlfn.XLOOKUP(Tabla15[[#This Row],[cedula]],#REF!,#REF!,"X")</f>
        <v>#REF!</v>
      </c>
      <c r="H1229" s="61" t="str">
        <f>_xlfn.XLOOKUP(Tabla15[[#This Row],[ctapresup]],TBLTIPO[cta],TBLTIPO[Tipo Empleado])</f>
        <v>FIJO</v>
      </c>
      <c r="I1229" s="92">
        <f>_xlfn.XLOOKUP(Tabla15[[#This Row],[cedula]],TCARRERA[CEDULA],TCARRERA[CATEGORIA DEL SERVIDOR],0)</f>
        <v>0</v>
      </c>
      <c r="J122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29" s="61" t="e">
        <f>IF(ISTEXT(Tabla15[[#This Row],[CARRERA]]),Tabla15[[#This Row],[CARRERA]],Tabla15[[#This Row],[STATUS_01]])</f>
        <v>#REF!</v>
      </c>
      <c r="L1229" s="78">
        <f>_xlfn.XLOOKUP(Tabla15[[#This Row],[CODIGO]],Tabla20[CODIGO],Tabla20[sbruto])</f>
        <v>20000</v>
      </c>
      <c r="M1229" s="82">
        <f>_xlfn.XLOOKUP(Tabla15[[#This Row],[CODIGO]],Tabla20[CODIGO],Tabla20[Otros Descuentos])</f>
        <v>11723.34</v>
      </c>
      <c r="N1229" s="82">
        <f>_xlfn.XLOOKUP(Tabla15[[#This Row],[CODIGO]],Tabla20[CODIGO],Tabla20[sneto])</f>
        <v>7094.66</v>
      </c>
      <c r="O1229" s="81" t="str">
        <f>_xlfn.XLOOKUP(Tabla15[[#This Row],[CODIGO]],Tabla20[CODIGO],Tabla20[PERIODO])</f>
        <v>08-2023</v>
      </c>
      <c r="P1229" s="41">
        <f>Tabla15[[#This Row],[sbruto]]-SUM(Tabla15[[#This Row],[ISR]:[AFP]])-Tabla15[[#This Row],[SNETO]]</f>
        <v>1182</v>
      </c>
      <c r="Q1229" s="41">
        <f>_xlfn.XLOOKUP(Tabla15[[#This Row],[CODIGO]],Tabla20[CODIGO],Tabla20[ADP])</f>
        <v>0</v>
      </c>
      <c r="R1229" s="61" t="str">
        <f>_xlfn.XLOOKUP(Tabla15[[#This Row],[cedula]],EMPXSEXO[NODOC],EMPXSEXO[GENERO])</f>
        <v>F</v>
      </c>
      <c r="S1229" s="61" t="e">
        <f>_xlfn.XLOOKUP(Tabla15[[#This Row],[nomdepto2]],Tabla21[LUGAR],Tabla21[CODLUGAR])</f>
        <v>#REF!</v>
      </c>
      <c r="T1229">
        <v>797</v>
      </c>
    </row>
    <row r="1230" spans="1:20" hidden="1">
      <c r="A1230" s="61" t="s">
        <v>2465</v>
      </c>
      <c r="B1230" s="61" t="s">
        <v>1329</v>
      </c>
      <c r="C1230" s="61" t="s">
        <v>2493</v>
      </c>
      <c r="D1230" s="61" t="str">
        <f>Tabla15[[#This Row],[cedula]]&amp;Tabla15[[#This Row],[prog]]&amp;LEFT(Tabla15[[#This Row],[TIPO]],3)</f>
        <v>0010359303401TRA</v>
      </c>
      <c r="E1230" s="61" t="e">
        <f>_xlfn.XLOOKUP(Tabla15[[#This Row],[CODIGO]],#REF!,#REF!,_xlfn.XLOOKUP(Tabla15[[#This Row],[CODIGO]],Tabla20[CODIGO],Tabla20[nombre],"BUSCAR"))</f>
        <v>#REF!</v>
      </c>
      <c r="F1230" s="61" t="e">
        <f>_xlfn.XLOOKUP(Tabla15[[#This Row],[CODIGO]],#REF!,#REF!,_xlfn.XLOOKUP(Tabla15[[#This Row],[CODIGO]],Tabla20[CODIGO],Tabla20[cargo],"BUSCAR"))</f>
        <v>#REF!</v>
      </c>
      <c r="G1230" s="110" t="e">
        <f>_xlfn.XLOOKUP(Tabla15[[#This Row],[cedula]],#REF!,#REF!,"X")</f>
        <v>#REF!</v>
      </c>
      <c r="H1230" s="61" t="str">
        <f>_xlfn.XLOOKUP(Tabla15[[#This Row],[ctapresup]],TBLTIPO[cta],TBLTIPO[Tipo Empleado])</f>
        <v>TRAMITE DE PENSION</v>
      </c>
      <c r="I1230" s="92" t="str">
        <f>_xlfn.XLOOKUP(Tabla15[[#This Row],[cedula]],TCARRERA[CEDULA],TCARRERA[CATEGORIA DEL SERVIDOR],0)</f>
        <v>CARRERA ADMINISTRATIVA</v>
      </c>
      <c r="J123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30" s="61" t="str">
        <f>IF(ISTEXT(Tabla15[[#This Row],[CARRERA]]),Tabla15[[#This Row],[CARRERA]],Tabla15[[#This Row],[STATUS_01]])</f>
        <v>CARRERA ADMINISTRATIVA</v>
      </c>
      <c r="L1230" s="78">
        <f>_xlfn.XLOOKUP(Tabla15[[#This Row],[CODIGO]],Tabla20[CODIGO],Tabla20[sbruto])</f>
        <v>17000</v>
      </c>
      <c r="M1230" s="82">
        <f>_xlfn.XLOOKUP(Tabla15[[#This Row],[CODIGO]],Tabla20[CODIGO],Tabla20[Otros Descuentos])</f>
        <v>375</v>
      </c>
      <c r="N1230" s="79">
        <f>_xlfn.XLOOKUP(Tabla15[[#This Row],[CODIGO]],Tabla20[CODIGO],Tabla20[sneto])</f>
        <v>15620.3</v>
      </c>
      <c r="O1230" s="78" t="str">
        <f>_xlfn.XLOOKUP(Tabla15[[#This Row],[CODIGO]],Tabla20[CODIGO],Tabla20[PERIODO])</f>
        <v>08-2023</v>
      </c>
      <c r="P1230" s="41">
        <f>Tabla15[[#This Row],[sbruto]]-SUM(Tabla15[[#This Row],[ISR]:[AFP]])-Tabla15[[#This Row],[SNETO]]</f>
        <v>1004.7000000000007</v>
      </c>
      <c r="Q1230" s="41">
        <f>_xlfn.XLOOKUP(Tabla15[[#This Row],[CODIGO]],Tabla20[CODIGO],Tabla20[ADP])</f>
        <v>0</v>
      </c>
      <c r="R1230" s="61" t="str">
        <f>_xlfn.XLOOKUP(Tabla15[[#This Row],[cedula]],EMPXSEXO[NODOC],EMPXSEXO[GENERO])</f>
        <v>F</v>
      </c>
      <c r="S1230" s="61" t="e">
        <f>_xlfn.XLOOKUP(Tabla15[[#This Row],[nomdepto2]],Tabla21[LUGAR],Tabla21[CODLUGAR])</f>
        <v>#REF!</v>
      </c>
      <c r="T1230">
        <v>1145</v>
      </c>
    </row>
    <row r="1231" spans="1:20">
      <c r="A1231" s="61" t="s">
        <v>2463</v>
      </c>
      <c r="B1231" s="61" t="s">
        <v>3559</v>
      </c>
      <c r="C1231" s="61" t="s">
        <v>2497</v>
      </c>
      <c r="D1231" s="61" t="str">
        <f>Tabla15[[#This Row],[cedula]]&amp;Tabla15[[#This Row],[prog]]&amp;LEFT(Tabla15[[#This Row],[TIPO]],3)</f>
        <v>0011066844913FIJ</v>
      </c>
      <c r="E1231" s="61" t="e">
        <f>_xlfn.XLOOKUP(Tabla15[[#This Row],[CODIGO]],#REF!,#REF!,_xlfn.XLOOKUP(Tabla15[[#This Row],[CODIGO]],Tabla20[CODIGO],Tabla20[nombre],"BUSCAR"))</f>
        <v>#REF!</v>
      </c>
      <c r="F1231" s="61" t="e">
        <f>_xlfn.XLOOKUP(Tabla15[[#This Row],[CODIGO]],#REF!,#REF!,_xlfn.XLOOKUP(Tabla15[[#This Row],[CODIGO]],Tabla20[CODIGO],Tabla20[cargo],"BUSCAR"))</f>
        <v>#REF!</v>
      </c>
      <c r="G1231" s="110" t="e">
        <f>_xlfn.XLOOKUP(Tabla15[[#This Row],[cedula]],#REF!,#REF!,"X")</f>
        <v>#REF!</v>
      </c>
      <c r="H1231" s="61" t="str">
        <f>_xlfn.XLOOKUP(Tabla15[[#This Row],[ctapresup]],TBLTIPO[cta],TBLTIPO[Tipo Empleado])</f>
        <v>FIJO</v>
      </c>
      <c r="I1231" s="92">
        <f>_xlfn.XLOOKUP(Tabla15[[#This Row],[cedula]],TCARRERA[CEDULA],TCARRERA[CATEGORIA DEL SERVIDOR],0)</f>
        <v>0</v>
      </c>
      <c r="J123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31" s="61" t="e">
        <f>IF(ISTEXT(Tabla15[[#This Row],[CARRERA]]),Tabla15[[#This Row],[CARRERA]],Tabla15[[#This Row],[STATUS_01]])</f>
        <v>#REF!</v>
      </c>
      <c r="L1231" s="78">
        <f>_xlfn.XLOOKUP(Tabla15[[#This Row],[CODIGO]],Tabla20[CODIGO],Tabla20[sbruto])</f>
        <v>17000</v>
      </c>
      <c r="M1231" s="82">
        <f>_xlfn.XLOOKUP(Tabla15[[#This Row],[CODIGO]],Tabla20[CODIGO],Tabla20[Otros Descuentos])</f>
        <v>25</v>
      </c>
      <c r="N1231" s="79">
        <f>_xlfn.XLOOKUP(Tabla15[[#This Row],[CODIGO]],Tabla20[CODIGO],Tabla20[sneto])</f>
        <v>15970.3</v>
      </c>
      <c r="O1231" s="78" t="str">
        <f>_xlfn.XLOOKUP(Tabla15[[#This Row],[CODIGO]],Tabla20[CODIGO],Tabla20[PERIODO])</f>
        <v>08-2023</v>
      </c>
      <c r="P1231" s="41">
        <f>Tabla15[[#This Row],[sbruto]]-SUM(Tabla15[[#This Row],[ISR]:[AFP]])-Tabla15[[#This Row],[SNETO]]</f>
        <v>1004.7000000000007</v>
      </c>
      <c r="Q1231" s="41">
        <f>_xlfn.XLOOKUP(Tabla15[[#This Row],[CODIGO]],Tabla20[CODIGO],Tabla20[ADP])</f>
        <v>0</v>
      </c>
      <c r="R1231" s="61" t="str">
        <f>_xlfn.XLOOKUP(Tabla15[[#This Row],[cedula]],EMPXSEXO[NODOC],EMPXSEXO[GENERO])</f>
        <v>F</v>
      </c>
      <c r="S1231" s="61" t="e">
        <f>_xlfn.XLOOKUP(Tabla15[[#This Row],[nomdepto2]],Tabla21[LUGAR],Tabla21[CODLUGAR])</f>
        <v>#REF!</v>
      </c>
      <c r="T1231">
        <v>607</v>
      </c>
    </row>
    <row r="1232" spans="1:20">
      <c r="A1232" s="61" t="s">
        <v>2463</v>
      </c>
      <c r="B1232" s="61" t="s">
        <v>2214</v>
      </c>
      <c r="C1232" s="61" t="s">
        <v>2497</v>
      </c>
      <c r="D1232" s="61" t="str">
        <f>Tabla15[[#This Row],[cedula]]&amp;Tabla15[[#This Row],[prog]]&amp;LEFT(Tabla15[[#This Row],[TIPO]],3)</f>
        <v>4021540081913FIJ</v>
      </c>
      <c r="E1232" s="61" t="e">
        <f>_xlfn.XLOOKUP(Tabla15[[#This Row],[CODIGO]],#REF!,#REF!,_xlfn.XLOOKUP(Tabla15[[#This Row],[CODIGO]],Tabla20[CODIGO],Tabla20[nombre],"BUSCAR"))</f>
        <v>#REF!</v>
      </c>
      <c r="F1232" s="61" t="e">
        <f>_xlfn.XLOOKUP(Tabla15[[#This Row],[CODIGO]],#REF!,#REF!,_xlfn.XLOOKUP(Tabla15[[#This Row],[CODIGO]],Tabla20[CODIGO],Tabla20[cargo],"BUSCAR"))</f>
        <v>#REF!</v>
      </c>
      <c r="G1232" s="110" t="e">
        <f>_xlfn.XLOOKUP(Tabla15[[#This Row],[cedula]],#REF!,#REF!,"X")</f>
        <v>#REF!</v>
      </c>
      <c r="H1232" s="61" t="str">
        <f>_xlfn.XLOOKUP(Tabla15[[#This Row],[ctapresup]],TBLTIPO[cta],TBLTIPO[Tipo Empleado])</f>
        <v>FIJO</v>
      </c>
      <c r="I1232" s="92">
        <f>_xlfn.XLOOKUP(Tabla15[[#This Row],[cedula]],TCARRERA[CEDULA],TCARRERA[CATEGORIA DEL SERVIDOR],0)</f>
        <v>0</v>
      </c>
      <c r="J123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32" s="61" t="e">
        <f>IF(ISTEXT(Tabla15[[#This Row],[CARRERA]]),Tabla15[[#This Row],[CARRERA]],Tabla15[[#This Row],[STATUS_01]])</f>
        <v>#REF!</v>
      </c>
      <c r="L1232" s="78">
        <f>_xlfn.XLOOKUP(Tabla15[[#This Row],[CODIGO]],Tabla20[CODIGO],Tabla20[sbruto])</f>
        <v>17000</v>
      </c>
      <c r="M1232" s="82">
        <f>_xlfn.XLOOKUP(Tabla15[[#This Row],[CODIGO]],Tabla20[CODIGO],Tabla20[Otros Descuentos])</f>
        <v>1081</v>
      </c>
      <c r="N1232" s="79">
        <f>_xlfn.XLOOKUP(Tabla15[[#This Row],[CODIGO]],Tabla20[CODIGO],Tabla20[sneto])</f>
        <v>14914.3</v>
      </c>
      <c r="O1232" s="78" t="str">
        <f>_xlfn.XLOOKUP(Tabla15[[#This Row],[CODIGO]],Tabla20[CODIGO],Tabla20[PERIODO])</f>
        <v>08-2023</v>
      </c>
      <c r="P1232" s="41">
        <f>Tabla15[[#This Row],[sbruto]]-SUM(Tabla15[[#This Row],[ISR]:[AFP]])-Tabla15[[#This Row],[SNETO]]</f>
        <v>1004.7000000000007</v>
      </c>
      <c r="Q1232" s="41">
        <f>_xlfn.XLOOKUP(Tabla15[[#This Row],[CODIGO]],Tabla20[CODIGO],Tabla20[ADP])</f>
        <v>0</v>
      </c>
      <c r="R1232" s="61" t="str">
        <f>_xlfn.XLOOKUP(Tabla15[[#This Row],[cedula]],EMPXSEXO[NODOC],EMPXSEXO[GENERO])</f>
        <v>F</v>
      </c>
      <c r="S1232" s="61" t="e">
        <f>_xlfn.XLOOKUP(Tabla15[[#This Row],[nomdepto2]],Tabla21[LUGAR],Tabla21[CODLUGAR])</f>
        <v>#REF!</v>
      </c>
      <c r="T1232">
        <v>820</v>
      </c>
    </row>
    <row r="1233" spans="1:20">
      <c r="A1233" s="61" t="s">
        <v>2463</v>
      </c>
      <c r="B1233" s="61" t="s">
        <v>2208</v>
      </c>
      <c r="C1233" s="61" t="s">
        <v>2497</v>
      </c>
      <c r="D1233" s="61" t="str">
        <f>Tabla15[[#This Row],[cedula]]&amp;Tabla15[[#This Row],[prog]]&amp;LEFT(Tabla15[[#This Row],[TIPO]],3)</f>
        <v>4023459542513FIJ</v>
      </c>
      <c r="E1233" s="61" t="e">
        <f>_xlfn.XLOOKUP(Tabla15[[#This Row],[CODIGO]],#REF!,#REF!,_xlfn.XLOOKUP(Tabla15[[#This Row],[CODIGO]],Tabla20[CODIGO],Tabla20[nombre],"BUSCAR"))</f>
        <v>#REF!</v>
      </c>
      <c r="F1233" s="61" t="e">
        <f>_xlfn.XLOOKUP(Tabla15[[#This Row],[CODIGO]],#REF!,#REF!,_xlfn.XLOOKUP(Tabla15[[#This Row],[CODIGO]],Tabla20[CODIGO],Tabla20[cargo],"BUSCAR"))</f>
        <v>#REF!</v>
      </c>
      <c r="G1233" s="110" t="e">
        <f>_xlfn.XLOOKUP(Tabla15[[#This Row],[cedula]],#REF!,#REF!,"X")</f>
        <v>#REF!</v>
      </c>
      <c r="H1233" s="61" t="str">
        <f>_xlfn.XLOOKUP(Tabla15[[#This Row],[ctapresup]],TBLTIPO[cta],TBLTIPO[Tipo Empleado])</f>
        <v>FIJO</v>
      </c>
      <c r="I1233" s="92">
        <f>_xlfn.XLOOKUP(Tabla15[[#This Row],[cedula]],TCARRERA[CEDULA],TCARRERA[CATEGORIA DEL SERVIDOR],0)</f>
        <v>0</v>
      </c>
      <c r="J123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33" s="61" t="e">
        <f>IF(ISTEXT(Tabla15[[#This Row],[CARRERA]]),Tabla15[[#This Row],[CARRERA]],Tabla15[[#This Row],[STATUS_01]])</f>
        <v>#REF!</v>
      </c>
      <c r="L1233" s="78">
        <f>_xlfn.XLOOKUP(Tabla15[[#This Row],[CODIGO]],Tabla20[CODIGO],Tabla20[sbruto])</f>
        <v>15000</v>
      </c>
      <c r="M1233" s="82">
        <f>_xlfn.XLOOKUP(Tabla15[[#This Row],[CODIGO]],Tabla20[CODIGO],Tabla20[Otros Descuentos])</f>
        <v>25</v>
      </c>
      <c r="N1233" s="82">
        <f>_xlfn.XLOOKUP(Tabla15[[#This Row],[CODIGO]],Tabla20[CODIGO],Tabla20[sneto])</f>
        <v>14088.5</v>
      </c>
      <c r="O1233" s="81" t="str">
        <f>_xlfn.XLOOKUP(Tabla15[[#This Row],[CODIGO]],Tabla20[CODIGO],Tabla20[PERIODO])</f>
        <v>08-2023</v>
      </c>
      <c r="P1233" s="41">
        <f>Tabla15[[#This Row],[sbruto]]-SUM(Tabla15[[#This Row],[ISR]:[AFP]])-Tabla15[[#This Row],[SNETO]]</f>
        <v>886.5</v>
      </c>
      <c r="Q1233" s="41">
        <f>_xlfn.XLOOKUP(Tabla15[[#This Row],[CODIGO]],Tabla20[CODIGO],Tabla20[ADP])</f>
        <v>0</v>
      </c>
      <c r="R1233" s="61" t="str">
        <f>_xlfn.XLOOKUP(Tabla15[[#This Row],[cedula]],EMPXSEXO[NODOC],EMPXSEXO[GENERO])</f>
        <v>F</v>
      </c>
      <c r="S1233" s="61" t="e">
        <f>_xlfn.XLOOKUP(Tabla15[[#This Row],[nomdepto2]],Tabla21[LUGAR],Tabla21[CODLUGAR])</f>
        <v>#REF!</v>
      </c>
      <c r="T1233">
        <v>672</v>
      </c>
    </row>
    <row r="1234" spans="1:20">
      <c r="A1234" s="61" t="s">
        <v>2463</v>
      </c>
      <c r="B1234" s="61" t="s">
        <v>1768</v>
      </c>
      <c r="C1234" s="61" t="s">
        <v>2493</v>
      </c>
      <c r="D1234" s="61" t="str">
        <f>Tabla15[[#This Row],[cedula]]&amp;Tabla15[[#This Row],[prog]]&amp;LEFT(Tabla15[[#This Row],[TIPO]],3)</f>
        <v>2250032081101FIJ</v>
      </c>
      <c r="E1234" s="61" t="e">
        <f>_xlfn.XLOOKUP(Tabla15[[#This Row],[CODIGO]],#REF!,#REF!,_xlfn.XLOOKUP(Tabla15[[#This Row],[CODIGO]],Tabla20[CODIGO],Tabla20[nombre],"BUSCAR"))</f>
        <v>#REF!</v>
      </c>
      <c r="F1234" s="61" t="e">
        <f>_xlfn.XLOOKUP(Tabla15[[#This Row],[CODIGO]],#REF!,#REF!,_xlfn.XLOOKUP(Tabla15[[#This Row],[CODIGO]],Tabla20[CODIGO],Tabla20[cargo],"BUSCAR"))</f>
        <v>#REF!</v>
      </c>
      <c r="G1234" s="110" t="e">
        <f>_xlfn.XLOOKUP(Tabla15[[#This Row],[cedula]],#REF!,#REF!,"X")</f>
        <v>#REF!</v>
      </c>
      <c r="H1234" s="61" t="str">
        <f>_xlfn.XLOOKUP(Tabla15[[#This Row],[ctapresup]],TBLTIPO[cta],TBLTIPO[Tipo Empleado])</f>
        <v>FIJO</v>
      </c>
      <c r="I1234" s="92">
        <f>_xlfn.XLOOKUP(Tabla15[[#This Row],[cedula]],TCARRERA[CEDULA],TCARRERA[CATEGORIA DEL SERVIDOR],0)</f>
        <v>0</v>
      </c>
      <c r="J123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34" s="61" t="e">
        <f>IF(ISTEXT(Tabla15[[#This Row],[CARRERA]]),Tabla15[[#This Row],[CARRERA]],Tabla15[[#This Row],[STATUS_01]])</f>
        <v>#REF!</v>
      </c>
      <c r="L1234" s="78">
        <f>_xlfn.XLOOKUP(Tabla15[[#This Row],[CODIGO]],Tabla20[CODIGO],Tabla20[sbruto])</f>
        <v>260000</v>
      </c>
      <c r="M1234" s="82">
        <f>_xlfn.XLOOKUP(Tabla15[[#This Row],[CODIGO]],Tabla20[CODIGO],Tabla20[Otros Descuentos])</f>
        <v>25</v>
      </c>
      <c r="N1234" s="79">
        <f>_xlfn.XLOOKUP(Tabla15[[#This Row],[CODIGO]],Tabla20[CODIGO],Tabla20[sneto])</f>
        <v>196531.57</v>
      </c>
      <c r="O1234" s="78" t="str">
        <f>_xlfn.XLOOKUP(Tabla15[[#This Row],[CODIGO]],Tabla20[CODIGO],Tabla20[PERIODO])</f>
        <v>08-2023</v>
      </c>
      <c r="P1234" s="41">
        <f>Tabla15[[#This Row],[sbruto]]-SUM(Tabla15[[#This Row],[ISR]:[AFP]])-Tabla15[[#This Row],[SNETO]]</f>
        <v>63443.429999999993</v>
      </c>
      <c r="Q1234" s="41">
        <f>_xlfn.XLOOKUP(Tabla15[[#This Row],[CODIGO]],Tabla20[CODIGO],Tabla20[ADP])</f>
        <v>0</v>
      </c>
      <c r="R1234" s="61" t="str">
        <f>_xlfn.XLOOKUP(Tabla15[[#This Row],[cedula]],EMPXSEXO[NODOC],EMPXSEXO[GENERO])</f>
        <v>M</v>
      </c>
      <c r="S1234" s="61" t="e">
        <f>_xlfn.XLOOKUP(Tabla15[[#This Row],[nomdepto2]],Tabla21[LUGAR],Tabla21[CODLUGAR])</f>
        <v>#REF!</v>
      </c>
      <c r="T1234">
        <v>132</v>
      </c>
    </row>
    <row r="1235" spans="1:20" hidden="1">
      <c r="A1235" s="61" t="s">
        <v>2462</v>
      </c>
      <c r="B1235" s="61" t="s">
        <v>3579</v>
      </c>
      <c r="C1235" s="61" t="s">
        <v>2493</v>
      </c>
      <c r="D1235" s="61" t="str">
        <f>Tabla15[[#This Row],[cedula]]&amp;Tabla15[[#This Row],[prog]]&amp;LEFT(Tabla15[[#This Row],[TIPO]],3)</f>
        <v>0480075825401TEM</v>
      </c>
      <c r="E1235" s="61" t="e">
        <f>_xlfn.XLOOKUP(Tabla15[[#This Row],[CODIGO]],#REF!,#REF!,_xlfn.XLOOKUP(Tabla15[[#This Row],[CODIGO]],Tabla20[CODIGO],Tabla20[nombre],"BUSCAR"))</f>
        <v>#REF!</v>
      </c>
      <c r="F1235" s="61" t="e">
        <f>_xlfn.XLOOKUP(Tabla15[[#This Row],[CODIGO]],#REF!,#REF!,_xlfn.XLOOKUP(Tabla15[[#This Row],[CODIGO]],Tabla20[CODIGO],Tabla20[cargo],"BUSCAR"))</f>
        <v>#REF!</v>
      </c>
      <c r="G1235" s="110" t="e">
        <f>_xlfn.XLOOKUP(Tabla15[[#This Row],[cedula]],#REF!,#REF!,"X")</f>
        <v>#REF!</v>
      </c>
      <c r="H1235" s="61" t="str">
        <f>_xlfn.XLOOKUP(Tabla15[[#This Row],[ctapresup]],TBLTIPO[cta],TBLTIPO[Tipo Empleado])</f>
        <v>TEMPORALES</v>
      </c>
      <c r="I1235" s="92">
        <f>_xlfn.XLOOKUP(Tabla15[[#This Row],[cedula]],TCARRERA[CEDULA],TCARRERA[CATEGORIA DEL SERVIDOR],0)</f>
        <v>0</v>
      </c>
      <c r="J123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35" s="61" t="e">
        <f>IF(ISTEXT(Tabla15[[#This Row],[CARRERA]]),Tabla15[[#This Row],[CARRERA]],Tabla15[[#This Row],[STATUS_01]])</f>
        <v>#REF!</v>
      </c>
      <c r="L1235" s="78">
        <f>_xlfn.XLOOKUP(Tabla15[[#This Row],[CODIGO]],Tabla20[CODIGO],Tabla20[sbruto])</f>
        <v>70000</v>
      </c>
      <c r="M1235" s="82">
        <f>_xlfn.XLOOKUP(Tabla15[[#This Row],[CODIGO]],Tabla20[CODIGO],Tabla20[Otros Descuentos])</f>
        <v>25</v>
      </c>
      <c r="N1235" s="79">
        <f>_xlfn.XLOOKUP(Tabla15[[#This Row],[CODIGO]],Tabla20[CODIGO],Tabla20[sneto])</f>
        <v>60469.52</v>
      </c>
      <c r="O1235" s="78" t="str">
        <f>_xlfn.XLOOKUP(Tabla15[[#This Row],[CODIGO]],Tabla20[CODIGO],Tabla20[PERIODO])</f>
        <v>08-2023</v>
      </c>
      <c r="P1235" s="41">
        <f>Tabla15[[#This Row],[sbruto]]-SUM(Tabla15[[#This Row],[ISR]:[AFP]])-Tabla15[[#This Row],[SNETO]]</f>
        <v>9505.4800000000032</v>
      </c>
      <c r="Q1235" s="41">
        <f>_xlfn.XLOOKUP(Tabla15[[#This Row],[CODIGO]],Tabla20[CODIGO],Tabla20[ADP])</f>
        <v>0</v>
      </c>
      <c r="R1235" s="61" t="str">
        <f>_xlfn.XLOOKUP(Tabla15[[#This Row],[cedula]],EMPXSEXO[NODOC],EMPXSEXO[GENERO])</f>
        <v>F</v>
      </c>
      <c r="S1235" s="61" t="e">
        <f>_xlfn.XLOOKUP(Tabla15[[#This Row],[nomdepto2]],Tabla21[LUGAR],Tabla21[CODLUGAR])</f>
        <v>#REF!</v>
      </c>
      <c r="T1235">
        <v>905</v>
      </c>
    </row>
    <row r="1236" spans="1:20" hidden="1">
      <c r="A1236" s="99" t="s">
        <v>2462</v>
      </c>
      <c r="B1236" s="99" t="s">
        <v>2239</v>
      </c>
      <c r="C1236" s="99" t="s">
        <v>2493</v>
      </c>
      <c r="D1236" s="99" t="str">
        <f>Tabla15[[#This Row],[cedula]]&amp;Tabla15[[#This Row],[prog]]&amp;LEFT(Tabla15[[#This Row],[TIPO]],3)</f>
        <v>0310348585401TEM</v>
      </c>
      <c r="E1236" s="99" t="e">
        <f>_xlfn.XLOOKUP(Tabla15[[#This Row],[CODIGO]],#REF!,#REF!,_xlfn.XLOOKUP(Tabla15[[#This Row],[CODIGO]],Tabla20[CODIGO],Tabla20[nombre],"BUSCAR"))</f>
        <v>#REF!</v>
      </c>
      <c r="F1236" s="100" t="e">
        <f>_xlfn.XLOOKUP(Tabla15[[#This Row],[CODIGO]],#REF!,#REF!,_xlfn.XLOOKUP(Tabla15[[#This Row],[CODIGO]],Tabla20[CODIGO],Tabla20[cargo],"BUSCAR"))</f>
        <v>#REF!</v>
      </c>
      <c r="G1236" s="110" t="e">
        <f>_xlfn.XLOOKUP(Tabla15[[#This Row],[cedula]],#REF!,#REF!,"X")</f>
        <v>#REF!</v>
      </c>
      <c r="H1236" s="100" t="str">
        <f>_xlfn.XLOOKUP(Tabla15[[#This Row],[ctapresup]],TBLTIPO[cta],TBLTIPO[Tipo Empleado])</f>
        <v>TEMPORALES</v>
      </c>
      <c r="I1236" s="102">
        <f>_xlfn.XLOOKUP(Tabla15[[#This Row],[cedula]],TCARRERA[CEDULA],TCARRERA[CATEGORIA DEL SERVIDOR],0)</f>
        <v>0</v>
      </c>
      <c r="J1236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36" s="103" t="e">
        <f>IF(ISTEXT(Tabla15[[#This Row],[CARRERA]]),Tabla15[[#This Row],[CARRERA]],Tabla15[[#This Row],[STATUS_01]])</f>
        <v>#REF!</v>
      </c>
      <c r="L1236" s="41">
        <f>_xlfn.XLOOKUP(Tabla15[[#This Row],[CODIGO]],Tabla20[CODIGO],Tabla20[sbruto])</f>
        <v>60000</v>
      </c>
      <c r="M1236" s="105">
        <f>_xlfn.XLOOKUP(Tabla15[[#This Row],[CODIGO]],Tabla20[CODIGO],Tabla20[Otros Descuentos])</f>
        <v>1602.45</v>
      </c>
      <c r="N1236" s="124">
        <f>_xlfn.XLOOKUP(Tabla15[[#This Row],[CODIGO]],Tabla20[CODIGO],Tabla20[sneto])</f>
        <v>51680.36</v>
      </c>
      <c r="O1236" s="101" t="str">
        <f>_xlfn.XLOOKUP(Tabla15[[#This Row],[CODIGO]],Tabla20[CODIGO],Tabla20[PERIODO])</f>
        <v>08-2023</v>
      </c>
      <c r="P1236" s="41">
        <f>Tabla15[[#This Row],[sbruto]]-SUM(Tabla15[[#This Row],[ISR]:[AFP]])-Tabla15[[#This Row],[SNETO]]</f>
        <v>6717.1900000000023</v>
      </c>
      <c r="Q1236" s="104">
        <f>_xlfn.XLOOKUP(Tabla15[[#This Row],[CODIGO]],Tabla20[CODIGO],Tabla20[ADP])</f>
        <v>0</v>
      </c>
      <c r="R1236" s="99" t="str">
        <f>_xlfn.XLOOKUP(Tabla15[[#This Row],[cedula]],EMPXSEXO[NODOC],EMPXSEXO[GENERO])</f>
        <v>F</v>
      </c>
      <c r="S1236" s="61" t="e">
        <f>_xlfn.XLOOKUP(Tabla15[[#This Row],[nomdepto2]],Tabla21[LUGAR],Tabla21[CODLUGAR])</f>
        <v>#REF!</v>
      </c>
      <c r="T1236">
        <v>893</v>
      </c>
    </row>
    <row r="1237" spans="1:20">
      <c r="A1237" s="61" t="s">
        <v>2463</v>
      </c>
      <c r="B1237" s="61" t="s">
        <v>3613</v>
      </c>
      <c r="C1237" s="61" t="s">
        <v>2493</v>
      </c>
      <c r="D1237" s="61" t="str">
        <f>Tabla15[[#This Row],[cedula]]&amp;Tabla15[[#This Row],[prog]]&amp;LEFT(Tabla15[[#This Row],[TIPO]],3)</f>
        <v>2230007640701FIJ</v>
      </c>
      <c r="E1237" s="61" t="e">
        <f>_xlfn.XLOOKUP(Tabla15[[#This Row],[CODIGO]],#REF!,#REF!,_xlfn.XLOOKUP(Tabla15[[#This Row],[CODIGO]],Tabla20[CODIGO],Tabla20[nombre],"BUSCAR"))</f>
        <v>#REF!</v>
      </c>
      <c r="F1237" s="61" t="e">
        <f>_xlfn.XLOOKUP(Tabla15[[#This Row],[CODIGO]],#REF!,#REF!,_xlfn.XLOOKUP(Tabla15[[#This Row],[CODIGO]],Tabla20[CODIGO],Tabla20[cargo],"BUSCAR"))</f>
        <v>#REF!</v>
      </c>
      <c r="G1237" s="110" t="e">
        <f>_xlfn.XLOOKUP(Tabla15[[#This Row],[cedula]],#REF!,#REF!,"X")</f>
        <v>#REF!</v>
      </c>
      <c r="H1237" s="61" t="str">
        <f>_xlfn.XLOOKUP(Tabla15[[#This Row],[ctapresup]],TBLTIPO[cta],TBLTIPO[Tipo Empleado])</f>
        <v>FIJO</v>
      </c>
      <c r="I1237" s="92">
        <f>_xlfn.XLOOKUP(Tabla15[[#This Row],[cedula]],TCARRERA[CEDULA],TCARRERA[CATEGORIA DEL SERVIDOR],0)</f>
        <v>0</v>
      </c>
      <c r="J123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37" s="61" t="e">
        <f>IF(ISTEXT(Tabla15[[#This Row],[CARRERA]]),Tabla15[[#This Row],[CARRERA]],Tabla15[[#This Row],[STATUS_01]])</f>
        <v>#REF!</v>
      </c>
      <c r="L1237" s="78">
        <f>_xlfn.XLOOKUP(Tabla15[[#This Row],[CODIGO]],Tabla20[CODIGO],Tabla20[sbruto])</f>
        <v>55000</v>
      </c>
      <c r="M1237" s="82">
        <f>_xlfn.XLOOKUP(Tabla15[[#This Row],[CODIGO]],Tabla20[CODIGO],Tabla20[Otros Descuentos])</f>
        <v>25</v>
      </c>
      <c r="N1237" s="79">
        <f>_xlfn.XLOOKUP(Tabla15[[#This Row],[CODIGO]],Tabla20[CODIGO],Tabla20[sneto])</f>
        <v>49164.82</v>
      </c>
      <c r="O1237" s="78" t="str">
        <f>_xlfn.XLOOKUP(Tabla15[[#This Row],[CODIGO]],Tabla20[CODIGO],Tabla20[PERIODO])</f>
        <v>08-2023</v>
      </c>
      <c r="P1237" s="41">
        <f>Tabla15[[#This Row],[sbruto]]-SUM(Tabla15[[#This Row],[ISR]:[AFP]])-Tabla15[[#This Row],[SNETO]]</f>
        <v>5810.18</v>
      </c>
      <c r="Q1237" s="41">
        <f>_xlfn.XLOOKUP(Tabla15[[#This Row],[CODIGO]],Tabla20[CODIGO],Tabla20[ADP])</f>
        <v>0</v>
      </c>
      <c r="R1237" s="61" t="str">
        <f>_xlfn.XLOOKUP(Tabla15[[#This Row],[cedula]],EMPXSEXO[NODOC],EMPXSEXO[GENERO])</f>
        <v>M</v>
      </c>
      <c r="S1237" s="61" t="e">
        <f>_xlfn.XLOOKUP(Tabla15[[#This Row],[nomdepto2]],Tabla21[LUGAR],Tabla21[CODLUGAR])</f>
        <v>#REF!</v>
      </c>
      <c r="T1237">
        <v>192</v>
      </c>
    </row>
    <row r="1238" spans="1:20" hidden="1">
      <c r="A1238" s="61" t="s">
        <v>2462</v>
      </c>
      <c r="B1238" s="61" t="s">
        <v>2947</v>
      </c>
      <c r="C1238" s="61" t="s">
        <v>2493</v>
      </c>
      <c r="D1238" s="61" t="str">
        <f>Tabla15[[#This Row],[cedula]]&amp;Tabla15[[#This Row],[prog]]&amp;LEFT(Tabla15[[#This Row],[TIPO]],3)</f>
        <v>0010738409101TEM</v>
      </c>
      <c r="E1238" s="61" t="e">
        <f>_xlfn.XLOOKUP(Tabla15[[#This Row],[CODIGO]],#REF!,#REF!,_xlfn.XLOOKUP(Tabla15[[#This Row],[CODIGO]],Tabla20[CODIGO],Tabla20[nombre],"BUSCAR"))</f>
        <v>#REF!</v>
      </c>
      <c r="F1238" s="61" t="e">
        <f>_xlfn.XLOOKUP(Tabla15[[#This Row],[CODIGO]],#REF!,#REF!,_xlfn.XLOOKUP(Tabla15[[#This Row],[CODIGO]],Tabla20[CODIGO],Tabla20[cargo],"BUSCAR"))</f>
        <v>#REF!</v>
      </c>
      <c r="G1238" s="110" t="e">
        <f>_xlfn.XLOOKUP(Tabla15[[#This Row],[cedula]],#REF!,#REF!,"X")</f>
        <v>#REF!</v>
      </c>
      <c r="H1238" s="61" t="str">
        <f>_xlfn.XLOOKUP(Tabla15[[#This Row],[ctapresup]],TBLTIPO[cta],TBLTIPO[Tipo Empleado])</f>
        <v>TEMPORALES</v>
      </c>
      <c r="I1238" s="92">
        <f>_xlfn.XLOOKUP(Tabla15[[#This Row],[cedula]],TCARRERA[CEDULA],TCARRERA[CATEGORIA DEL SERVIDOR],0)</f>
        <v>0</v>
      </c>
      <c r="J123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38" s="61" t="e">
        <f>IF(ISTEXT(Tabla15[[#This Row],[CARRERA]]),Tabla15[[#This Row],[CARRERA]],Tabla15[[#This Row],[STATUS_01]])</f>
        <v>#REF!</v>
      </c>
      <c r="L1238" s="78">
        <f>_xlfn.XLOOKUP(Tabla15[[#This Row],[CODIGO]],Tabla20[CODIGO],Tabla20[sbruto])</f>
        <v>50000</v>
      </c>
      <c r="M1238" s="82">
        <f>_xlfn.XLOOKUP(Tabla15[[#This Row],[CODIGO]],Tabla20[CODIGO],Tabla20[Otros Descuentos])</f>
        <v>9850.43</v>
      </c>
      <c r="N1238" s="79">
        <f>_xlfn.XLOOKUP(Tabla15[[#This Row],[CODIGO]],Tabla20[CODIGO],Tabla20[sneto])</f>
        <v>35340.57</v>
      </c>
      <c r="O1238" s="78" t="str">
        <f>_xlfn.XLOOKUP(Tabla15[[#This Row],[CODIGO]],Tabla20[CODIGO],Tabla20[PERIODO])</f>
        <v>08-2023</v>
      </c>
      <c r="P1238" s="41">
        <f>Tabla15[[#This Row],[sbruto]]-SUM(Tabla15[[#This Row],[ISR]:[AFP]])-Tabla15[[#This Row],[SNETO]]</f>
        <v>4809</v>
      </c>
      <c r="Q1238" s="41">
        <f>_xlfn.XLOOKUP(Tabla15[[#This Row],[CODIGO]],Tabla20[CODIGO],Tabla20[ADP])</f>
        <v>0</v>
      </c>
      <c r="R1238" s="61" t="str">
        <f>_xlfn.XLOOKUP(Tabla15[[#This Row],[cedula]],EMPXSEXO[NODOC],EMPXSEXO[GENERO])</f>
        <v>M</v>
      </c>
      <c r="S1238" s="61" t="e">
        <f>_xlfn.XLOOKUP(Tabla15[[#This Row],[nomdepto2]],Tabla21[LUGAR],Tabla21[CODLUGAR])</f>
        <v>#REF!</v>
      </c>
      <c r="T1238">
        <v>1064</v>
      </c>
    </row>
    <row r="1239" spans="1:20">
      <c r="A1239" s="61" t="s">
        <v>2463</v>
      </c>
      <c r="B1239" s="61" t="s">
        <v>1773</v>
      </c>
      <c r="C1239" s="61" t="s">
        <v>2493</v>
      </c>
      <c r="D1239" s="61" t="str">
        <f>Tabla15[[#This Row],[cedula]]&amp;Tabla15[[#This Row],[prog]]&amp;LEFT(Tabla15[[#This Row],[TIPO]],3)</f>
        <v>0010904513801FIJ</v>
      </c>
      <c r="E1239" s="61" t="e">
        <f>_xlfn.XLOOKUP(Tabla15[[#This Row],[CODIGO]],#REF!,#REF!,_xlfn.XLOOKUP(Tabla15[[#This Row],[CODIGO]],Tabla20[CODIGO],Tabla20[nombre],"BUSCAR"))</f>
        <v>#REF!</v>
      </c>
      <c r="F1239" s="61" t="e">
        <f>_xlfn.XLOOKUP(Tabla15[[#This Row],[CODIGO]],#REF!,#REF!,_xlfn.XLOOKUP(Tabla15[[#This Row],[CODIGO]],Tabla20[CODIGO],Tabla20[cargo],"BUSCAR"))</f>
        <v>#REF!</v>
      </c>
      <c r="G1239" s="110" t="e">
        <f>_xlfn.XLOOKUP(Tabla15[[#This Row],[cedula]],#REF!,#REF!,"X")</f>
        <v>#REF!</v>
      </c>
      <c r="H1239" s="61" t="str">
        <f>_xlfn.XLOOKUP(Tabla15[[#This Row],[ctapresup]],TBLTIPO[cta],TBLTIPO[Tipo Empleado])</f>
        <v>FIJO</v>
      </c>
      <c r="I1239" s="92">
        <f>_xlfn.XLOOKUP(Tabla15[[#This Row],[cedula]],TCARRERA[CEDULA],TCARRERA[CATEGORIA DEL SERVIDOR],0)</f>
        <v>0</v>
      </c>
      <c r="J123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39" s="61" t="e">
        <f>IF(ISTEXT(Tabla15[[#This Row],[CARRERA]]),Tabla15[[#This Row],[CARRERA]],Tabla15[[#This Row],[STATUS_01]])</f>
        <v>#REF!</v>
      </c>
      <c r="L1239" s="78">
        <f>_xlfn.XLOOKUP(Tabla15[[#This Row],[CODIGO]],Tabla20[CODIGO],Tabla20[sbruto])</f>
        <v>50000</v>
      </c>
      <c r="M1239" s="82">
        <f>_xlfn.XLOOKUP(Tabla15[[#This Row],[CODIGO]],Tabla20[CODIGO],Tabla20[Otros Descuentos])</f>
        <v>4696</v>
      </c>
      <c r="N1239" s="82">
        <f>_xlfn.XLOOKUP(Tabla15[[#This Row],[CODIGO]],Tabla20[CODIGO],Tabla20[sneto])</f>
        <v>40495</v>
      </c>
      <c r="O1239" s="81" t="str">
        <f>_xlfn.XLOOKUP(Tabla15[[#This Row],[CODIGO]],Tabla20[CODIGO],Tabla20[PERIODO])</f>
        <v>08-2023</v>
      </c>
      <c r="P1239" s="41">
        <f>Tabla15[[#This Row],[sbruto]]-SUM(Tabla15[[#This Row],[ISR]:[AFP]])-Tabla15[[#This Row],[SNETO]]</f>
        <v>4809</v>
      </c>
      <c r="Q1239" s="41">
        <f>_xlfn.XLOOKUP(Tabla15[[#This Row],[CODIGO]],Tabla20[CODIGO],Tabla20[ADP])</f>
        <v>0</v>
      </c>
      <c r="R1239" s="61" t="str">
        <f>_xlfn.XLOOKUP(Tabla15[[#This Row],[cedula]],EMPXSEXO[NODOC],EMPXSEXO[GENERO])</f>
        <v>M</v>
      </c>
      <c r="S1239" s="61" t="e">
        <f>_xlfn.XLOOKUP(Tabla15[[#This Row],[nomdepto2]],Tabla21[LUGAR],Tabla21[CODLUGAR])</f>
        <v>#REF!</v>
      </c>
      <c r="T1239">
        <v>141</v>
      </c>
    </row>
    <row r="1240" spans="1:20">
      <c r="A1240" s="61" t="s">
        <v>2463</v>
      </c>
      <c r="B1240" s="61" t="s">
        <v>1126</v>
      </c>
      <c r="C1240" s="61" t="s">
        <v>2493</v>
      </c>
      <c r="D1240" s="61" t="str">
        <f>Tabla15[[#This Row],[cedula]]&amp;Tabla15[[#This Row],[prog]]&amp;LEFT(Tabla15[[#This Row],[TIPO]],3)</f>
        <v>0011702168301FIJ</v>
      </c>
      <c r="E1240" s="61" t="e">
        <f>_xlfn.XLOOKUP(Tabla15[[#This Row],[CODIGO]],#REF!,#REF!,_xlfn.XLOOKUP(Tabla15[[#This Row],[CODIGO]],Tabla20[CODIGO],Tabla20[nombre],"BUSCAR"))</f>
        <v>#REF!</v>
      </c>
      <c r="F1240" s="61" t="e">
        <f>_xlfn.XLOOKUP(Tabla15[[#This Row],[CODIGO]],#REF!,#REF!,_xlfn.XLOOKUP(Tabla15[[#This Row],[CODIGO]],Tabla20[CODIGO],Tabla20[cargo],"BUSCAR"))</f>
        <v>#REF!</v>
      </c>
      <c r="G1240" s="110" t="e">
        <f>_xlfn.XLOOKUP(Tabla15[[#This Row],[cedula]],#REF!,#REF!,"X")</f>
        <v>#REF!</v>
      </c>
      <c r="H1240" s="61" t="str">
        <f>_xlfn.XLOOKUP(Tabla15[[#This Row],[ctapresup]],TBLTIPO[cta],TBLTIPO[Tipo Empleado])</f>
        <v>FIJO</v>
      </c>
      <c r="I1240" s="92" t="str">
        <f>_xlfn.XLOOKUP(Tabla15[[#This Row],[cedula]],TCARRERA[CEDULA],TCARRERA[CATEGORIA DEL SERVIDOR],0)</f>
        <v>CARRERA ADMINISTRATIVA</v>
      </c>
      <c r="J124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40" s="61" t="str">
        <f>IF(ISTEXT(Tabla15[[#This Row],[CARRERA]]),Tabla15[[#This Row],[CARRERA]],Tabla15[[#This Row],[STATUS_01]])</f>
        <v>CARRERA ADMINISTRATIVA</v>
      </c>
      <c r="L1240" s="78">
        <f>_xlfn.XLOOKUP(Tabla15[[#This Row],[CODIGO]],Tabla20[CODIGO],Tabla20[sbruto])</f>
        <v>45000</v>
      </c>
      <c r="M1240" s="82">
        <f>_xlfn.XLOOKUP(Tabla15[[#This Row],[CODIGO]],Tabla20[CODIGO],Tabla20[Otros Descuentos])</f>
        <v>16817</v>
      </c>
      <c r="N1240" s="79">
        <f>_xlfn.XLOOKUP(Tabla15[[#This Row],[CODIGO]],Tabla20[CODIGO],Tabla20[sneto])</f>
        <v>24375.17</v>
      </c>
      <c r="O1240" s="78" t="str">
        <f>_xlfn.XLOOKUP(Tabla15[[#This Row],[CODIGO]],Tabla20[CODIGO],Tabla20[PERIODO])</f>
        <v>08-2023</v>
      </c>
      <c r="P1240" s="41">
        <f>Tabla15[[#This Row],[sbruto]]-SUM(Tabla15[[#This Row],[ISR]:[AFP]])-Tabla15[[#This Row],[SNETO]]</f>
        <v>3807.8300000000017</v>
      </c>
      <c r="Q1240" s="41">
        <f>_xlfn.XLOOKUP(Tabla15[[#This Row],[CODIGO]],Tabla20[CODIGO],Tabla20[ADP])</f>
        <v>0</v>
      </c>
      <c r="R1240" s="61" t="str">
        <f>_xlfn.XLOOKUP(Tabla15[[#This Row],[cedula]],EMPXSEXO[NODOC],EMPXSEXO[GENERO])</f>
        <v>F</v>
      </c>
      <c r="S1240" s="61" t="e">
        <f>_xlfn.XLOOKUP(Tabla15[[#This Row],[nomdepto2]],Tabla21[LUGAR],Tabla21[CODLUGAR])</f>
        <v>#REF!</v>
      </c>
      <c r="T1240">
        <v>290</v>
      </c>
    </row>
    <row r="1241" spans="1:20">
      <c r="A1241" s="99" t="s">
        <v>2463</v>
      </c>
      <c r="B1241" s="99" t="s">
        <v>1916</v>
      </c>
      <c r="C1241" s="99" t="s">
        <v>2493</v>
      </c>
      <c r="D1241" s="99" t="str">
        <f>Tabla15[[#This Row],[cedula]]&amp;Tabla15[[#This Row],[prog]]&amp;LEFT(Tabla15[[#This Row],[TIPO]],3)</f>
        <v>2260008540501FIJ</v>
      </c>
      <c r="E1241" s="99" t="e">
        <f>_xlfn.XLOOKUP(Tabla15[[#This Row],[CODIGO]],#REF!,#REF!,_xlfn.XLOOKUP(Tabla15[[#This Row],[CODIGO]],Tabla20[CODIGO],Tabla20[nombre],"BUSCAR"))</f>
        <v>#REF!</v>
      </c>
      <c r="F1241" s="100" t="e">
        <f>_xlfn.XLOOKUP(Tabla15[[#This Row],[CODIGO]],#REF!,#REF!,_xlfn.XLOOKUP(Tabla15[[#This Row],[CODIGO]],Tabla20[CODIGO],Tabla20[cargo],"BUSCAR"))</f>
        <v>#REF!</v>
      </c>
      <c r="G1241" s="110" t="e">
        <f>_xlfn.XLOOKUP(Tabla15[[#This Row],[cedula]],#REF!,#REF!,"X")</f>
        <v>#REF!</v>
      </c>
      <c r="H1241" s="100" t="str">
        <f>_xlfn.XLOOKUP(Tabla15[[#This Row],[ctapresup]],TBLTIPO[cta],TBLTIPO[Tipo Empleado])</f>
        <v>FIJO</v>
      </c>
      <c r="I1241" s="102">
        <f>_xlfn.XLOOKUP(Tabla15[[#This Row],[cedula]],TCARRERA[CEDULA],TCARRERA[CATEGORIA DEL SERVIDOR],0)</f>
        <v>0</v>
      </c>
      <c r="J1241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41" s="103" t="e">
        <f>IF(ISTEXT(Tabla15[[#This Row],[CARRERA]]),Tabla15[[#This Row],[CARRERA]],Tabla15[[#This Row],[STATUS_01]])</f>
        <v>#REF!</v>
      </c>
      <c r="L1241" s="41">
        <f>_xlfn.XLOOKUP(Tabla15[[#This Row],[CODIGO]],Tabla20[CODIGO],Tabla20[sbruto])</f>
        <v>35000</v>
      </c>
      <c r="M1241" s="105">
        <f>_xlfn.XLOOKUP(Tabla15[[#This Row],[CODIGO]],Tabla20[CODIGO],Tabla20[Otros Descuentos])</f>
        <v>25</v>
      </c>
      <c r="N1241" s="124">
        <f>_xlfn.XLOOKUP(Tabla15[[#This Row],[CODIGO]],Tabla20[CODIGO],Tabla20[sneto])</f>
        <v>32906.5</v>
      </c>
      <c r="O1241" s="101" t="str">
        <f>_xlfn.XLOOKUP(Tabla15[[#This Row],[CODIGO]],Tabla20[CODIGO],Tabla20[PERIODO])</f>
        <v>08-2023</v>
      </c>
      <c r="P1241" s="41">
        <f>Tabla15[[#This Row],[sbruto]]-SUM(Tabla15[[#This Row],[ISR]:[AFP]])-Tabla15[[#This Row],[SNETO]]</f>
        <v>2068.5</v>
      </c>
      <c r="Q1241" s="104">
        <f>_xlfn.XLOOKUP(Tabla15[[#This Row],[CODIGO]],Tabla20[CODIGO],Tabla20[ADP])</f>
        <v>0</v>
      </c>
      <c r="R1241" s="99" t="str">
        <f>_xlfn.XLOOKUP(Tabla15[[#This Row],[cedula]],EMPXSEXO[NODOC],EMPXSEXO[GENERO])</f>
        <v>M</v>
      </c>
      <c r="S1241" s="61" t="e">
        <f>_xlfn.XLOOKUP(Tabla15[[#This Row],[nomdepto2]],Tabla21[LUGAR],Tabla21[CODLUGAR])</f>
        <v>#REF!</v>
      </c>
      <c r="T1241">
        <v>373</v>
      </c>
    </row>
    <row r="1242" spans="1:20">
      <c r="A1242" s="99" t="s">
        <v>2463</v>
      </c>
      <c r="B1242" s="99" t="s">
        <v>3585</v>
      </c>
      <c r="C1242" s="99" t="s">
        <v>2493</v>
      </c>
      <c r="D1242" s="99" t="str">
        <f>Tabla15[[#This Row],[cedula]]&amp;Tabla15[[#This Row],[prog]]&amp;LEFT(Tabla15[[#This Row],[TIPO]],3)</f>
        <v>0011946480801FIJ</v>
      </c>
      <c r="E1242" s="99" t="e">
        <f>_xlfn.XLOOKUP(Tabla15[[#This Row],[CODIGO]],#REF!,#REF!,_xlfn.XLOOKUP(Tabla15[[#This Row],[CODIGO]],Tabla20[CODIGO],Tabla20[nombre],"BUSCAR"))</f>
        <v>#REF!</v>
      </c>
      <c r="F1242" s="100" t="e">
        <f>_xlfn.XLOOKUP(Tabla15[[#This Row],[CODIGO]],#REF!,#REF!,_xlfn.XLOOKUP(Tabla15[[#This Row],[CODIGO]],Tabla20[CODIGO],Tabla20[cargo],"BUSCAR"))</f>
        <v>#REF!</v>
      </c>
      <c r="G1242" s="110" t="e">
        <f>_xlfn.XLOOKUP(Tabla15[[#This Row],[cedula]],#REF!,#REF!,"X")</f>
        <v>#REF!</v>
      </c>
      <c r="H1242" s="100" t="str">
        <f>_xlfn.XLOOKUP(Tabla15[[#This Row],[ctapresup]],TBLTIPO[cta],TBLTIPO[Tipo Empleado])</f>
        <v>FIJO</v>
      </c>
      <c r="I1242" s="102">
        <f>_xlfn.XLOOKUP(Tabla15[[#This Row],[cedula]],TCARRERA[CEDULA],TCARRERA[CATEGORIA DEL SERVIDOR],0)</f>
        <v>0</v>
      </c>
      <c r="J1242" s="103" t="e">
        <f>_xlfn.XLOOKUP(Tabla15[[#This Row],[nombre]],TNOMBRADOS[EMPLEADO],TNOMBRADOS[STATUS],_xlfn.XLOOKUP(Tabla15[[#This Row],[cargo]],Tabla612[CARGO],Tabla612[CATEGORIA DEL SERVIDOR],Tabla15[[#This Row],[TIPO]]))</f>
        <v>#REF!</v>
      </c>
      <c r="K1242" s="103" t="e">
        <f>IF(ISTEXT(Tabla15[[#This Row],[CARRERA]]),Tabla15[[#This Row],[CARRERA]],Tabla15[[#This Row],[STATUS_01]])</f>
        <v>#REF!</v>
      </c>
      <c r="L1242" s="41">
        <f>_xlfn.XLOOKUP(Tabla15[[#This Row],[CODIGO]],Tabla20[CODIGO],Tabla20[sbruto])</f>
        <v>35000</v>
      </c>
      <c r="M1242" s="105">
        <f>_xlfn.XLOOKUP(Tabla15[[#This Row],[CODIGO]],Tabla20[CODIGO],Tabla20[Otros Descuentos])</f>
        <v>25</v>
      </c>
      <c r="N1242" s="124">
        <f>_xlfn.XLOOKUP(Tabla15[[#This Row],[CODIGO]],Tabla20[CODIGO],Tabla20[sneto])</f>
        <v>32906.5</v>
      </c>
      <c r="O1242" s="101" t="str">
        <f>_xlfn.XLOOKUP(Tabla15[[#This Row],[CODIGO]],Tabla20[CODIGO],Tabla20[PERIODO])</f>
        <v>08-2023</v>
      </c>
      <c r="P1242" s="41">
        <f>Tabla15[[#This Row],[sbruto]]-SUM(Tabla15[[#This Row],[ISR]:[AFP]])-Tabla15[[#This Row],[SNETO]]</f>
        <v>2068.5</v>
      </c>
      <c r="Q1242" s="104">
        <f>_xlfn.XLOOKUP(Tabla15[[#This Row],[CODIGO]],Tabla20[CODIGO],Tabla20[ADP])</f>
        <v>0</v>
      </c>
      <c r="R1242" s="99" t="str">
        <f>_xlfn.XLOOKUP(Tabla15[[#This Row],[cedula]],EMPXSEXO[NODOC],EMPXSEXO[GENERO])</f>
        <v>F</v>
      </c>
      <c r="S1242" s="61" t="e">
        <f>_xlfn.XLOOKUP(Tabla15[[#This Row],[nomdepto2]],Tabla21[LUGAR],Tabla21[CODLUGAR])</f>
        <v>#REF!</v>
      </c>
      <c r="T1242">
        <v>44</v>
      </c>
    </row>
    <row r="1243" spans="1:20">
      <c r="A1243" s="61" t="s">
        <v>2463</v>
      </c>
      <c r="B1243" s="61" t="s">
        <v>3199</v>
      </c>
      <c r="C1243" s="61" t="s">
        <v>2493</v>
      </c>
      <c r="D1243" s="61" t="str">
        <f>Tabla15[[#This Row],[cedula]]&amp;Tabla15[[#This Row],[prog]]&amp;LEFT(Tabla15[[#This Row],[TIPO]],3)</f>
        <v>4021985876401FIJ</v>
      </c>
      <c r="E1243" s="61" t="e">
        <f>_xlfn.XLOOKUP(Tabla15[[#This Row],[CODIGO]],#REF!,#REF!,_xlfn.XLOOKUP(Tabla15[[#This Row],[CODIGO]],Tabla20[CODIGO],Tabla20[nombre],"BUSCAR"))</f>
        <v>#REF!</v>
      </c>
      <c r="F1243" s="61" t="e">
        <f>_xlfn.XLOOKUP(Tabla15[[#This Row],[CODIGO]],#REF!,#REF!,_xlfn.XLOOKUP(Tabla15[[#This Row],[CODIGO]],Tabla20[CODIGO],Tabla20[cargo],"BUSCAR"))</f>
        <v>#REF!</v>
      </c>
      <c r="G1243" s="110" t="e">
        <f>_xlfn.XLOOKUP(Tabla15[[#This Row],[cedula]],#REF!,#REF!,"X")</f>
        <v>#REF!</v>
      </c>
      <c r="H1243" s="61" t="str">
        <f>_xlfn.XLOOKUP(Tabla15[[#This Row],[ctapresup]],TBLTIPO[cta],TBLTIPO[Tipo Empleado])</f>
        <v>FIJO</v>
      </c>
      <c r="I1243" s="92">
        <f>_xlfn.XLOOKUP(Tabla15[[#This Row],[cedula]],TCARRERA[CEDULA],TCARRERA[CATEGORIA DEL SERVIDOR],0)</f>
        <v>0</v>
      </c>
      <c r="J124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43" s="61" t="e">
        <f>IF(ISTEXT(Tabla15[[#This Row],[CARRERA]]),Tabla15[[#This Row],[CARRERA]],Tabla15[[#This Row],[STATUS_01]])</f>
        <v>#REF!</v>
      </c>
      <c r="L1243" s="78">
        <f>_xlfn.XLOOKUP(Tabla15[[#This Row],[CODIGO]],Tabla20[CODIGO],Tabla20[sbruto])</f>
        <v>35000</v>
      </c>
      <c r="M1243" s="82">
        <f>_xlfn.XLOOKUP(Tabla15[[#This Row],[CODIGO]],Tabla20[CODIGO],Tabla20[Otros Descuentos])</f>
        <v>25</v>
      </c>
      <c r="N1243" s="79">
        <f>_xlfn.XLOOKUP(Tabla15[[#This Row],[CODIGO]],Tabla20[CODIGO],Tabla20[sneto])</f>
        <v>32906.5</v>
      </c>
      <c r="O1243" s="78" t="str">
        <f>_xlfn.XLOOKUP(Tabla15[[#This Row],[CODIGO]],Tabla20[CODIGO],Tabla20[PERIODO])</f>
        <v>08-2023</v>
      </c>
      <c r="P1243" s="41">
        <f>Tabla15[[#This Row],[sbruto]]-SUM(Tabla15[[#This Row],[ISR]:[AFP]])-Tabla15[[#This Row],[SNETO]]</f>
        <v>2068.5</v>
      </c>
      <c r="Q1243" s="41">
        <f>_xlfn.XLOOKUP(Tabla15[[#This Row],[CODIGO]],Tabla20[CODIGO],Tabla20[ADP])</f>
        <v>0</v>
      </c>
      <c r="R1243" s="61" t="str">
        <f>_xlfn.XLOOKUP(Tabla15[[#This Row],[cedula]],EMPXSEXO[NODOC],EMPXSEXO[GENERO])</f>
        <v>M</v>
      </c>
      <c r="S1243" s="61" t="e">
        <f>_xlfn.XLOOKUP(Tabla15[[#This Row],[nomdepto2]],Tabla21[LUGAR],Tabla21[CODLUGAR])</f>
        <v>#REF!</v>
      </c>
      <c r="T1243">
        <v>97</v>
      </c>
    </row>
    <row r="1244" spans="1:20">
      <c r="A1244" s="61" t="s">
        <v>2463</v>
      </c>
      <c r="B1244" s="61" t="s">
        <v>1759</v>
      </c>
      <c r="C1244" s="61" t="s">
        <v>2493</v>
      </c>
      <c r="D1244" s="61" t="str">
        <f>Tabla15[[#This Row],[cedula]]&amp;Tabla15[[#This Row],[prog]]&amp;LEFT(Tabla15[[#This Row],[TIPO]],3)</f>
        <v>4021223775001FIJ</v>
      </c>
      <c r="E1244" s="61" t="e">
        <f>_xlfn.XLOOKUP(Tabla15[[#This Row],[CODIGO]],#REF!,#REF!,_xlfn.XLOOKUP(Tabla15[[#This Row],[CODIGO]],Tabla20[CODIGO],Tabla20[nombre],"BUSCAR"))</f>
        <v>#REF!</v>
      </c>
      <c r="F1244" s="61" t="e">
        <f>_xlfn.XLOOKUP(Tabla15[[#This Row],[CODIGO]],#REF!,#REF!,_xlfn.XLOOKUP(Tabla15[[#This Row],[CODIGO]],Tabla20[CODIGO],Tabla20[cargo],"BUSCAR"))</f>
        <v>#REF!</v>
      </c>
      <c r="G1244" s="110" t="e">
        <f>_xlfn.XLOOKUP(Tabla15[[#This Row],[cedula]],#REF!,#REF!,"X")</f>
        <v>#REF!</v>
      </c>
      <c r="H1244" s="61" t="str">
        <f>_xlfn.XLOOKUP(Tabla15[[#This Row],[ctapresup]],TBLTIPO[cta],TBLTIPO[Tipo Empleado])</f>
        <v>FIJO</v>
      </c>
      <c r="I1244" s="92">
        <f>_xlfn.XLOOKUP(Tabla15[[#This Row],[cedula]],TCARRERA[CEDULA],TCARRERA[CATEGORIA DEL SERVIDOR],0)</f>
        <v>0</v>
      </c>
      <c r="J124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44" s="61" t="e">
        <f>IF(ISTEXT(Tabla15[[#This Row],[CARRERA]]),Tabla15[[#This Row],[CARRERA]],Tabla15[[#This Row],[STATUS_01]])</f>
        <v>#REF!</v>
      </c>
      <c r="L1244" s="78">
        <f>_xlfn.XLOOKUP(Tabla15[[#This Row],[CODIGO]],Tabla20[CODIGO],Tabla20[sbruto])</f>
        <v>35000</v>
      </c>
      <c r="M1244" s="82">
        <f>_xlfn.XLOOKUP(Tabla15[[#This Row],[CODIGO]],Tabla20[CODIGO],Tabla20[Otros Descuentos])</f>
        <v>25</v>
      </c>
      <c r="N1244" s="79">
        <f>_xlfn.XLOOKUP(Tabla15[[#This Row],[CODIGO]],Tabla20[CODIGO],Tabla20[sneto])</f>
        <v>32906.5</v>
      </c>
      <c r="O1244" s="78" t="str">
        <f>_xlfn.XLOOKUP(Tabla15[[#This Row],[CODIGO]],Tabla20[CODIGO],Tabla20[PERIODO])</f>
        <v>08-2023</v>
      </c>
      <c r="P1244" s="41">
        <f>Tabla15[[#This Row],[sbruto]]-SUM(Tabla15[[#This Row],[ISR]:[AFP]])-Tabla15[[#This Row],[SNETO]]</f>
        <v>2068.5</v>
      </c>
      <c r="Q1244" s="41">
        <f>_xlfn.XLOOKUP(Tabla15[[#This Row],[CODIGO]],Tabla20[CODIGO],Tabla20[ADP])</f>
        <v>0</v>
      </c>
      <c r="R1244" s="61" t="str">
        <f>_xlfn.XLOOKUP(Tabla15[[#This Row],[cedula]],EMPXSEXO[NODOC],EMPXSEXO[GENERO])</f>
        <v>F</v>
      </c>
      <c r="S1244" s="61" t="e">
        <f>_xlfn.XLOOKUP(Tabla15[[#This Row],[nomdepto2]],Tabla21[LUGAR],Tabla21[CODLUGAR])</f>
        <v>#REF!</v>
      </c>
      <c r="T1244">
        <v>109</v>
      </c>
    </row>
    <row r="1245" spans="1:20">
      <c r="A1245" s="61" t="s">
        <v>2463</v>
      </c>
      <c r="B1245" s="61" t="s">
        <v>3209</v>
      </c>
      <c r="C1245" s="61" t="s">
        <v>2493</v>
      </c>
      <c r="D1245" s="61" t="str">
        <f>Tabla15[[#This Row],[cedula]]&amp;Tabla15[[#This Row],[prog]]&amp;LEFT(Tabla15[[#This Row],[TIPO]],3)</f>
        <v>4022189455901FIJ</v>
      </c>
      <c r="E1245" s="61" t="e">
        <f>_xlfn.XLOOKUP(Tabla15[[#This Row],[CODIGO]],#REF!,#REF!,_xlfn.XLOOKUP(Tabla15[[#This Row],[CODIGO]],Tabla20[CODIGO],Tabla20[nombre],"BUSCAR"))</f>
        <v>#REF!</v>
      </c>
      <c r="F1245" s="61" t="e">
        <f>_xlfn.XLOOKUP(Tabla15[[#This Row],[CODIGO]],#REF!,#REF!,_xlfn.XLOOKUP(Tabla15[[#This Row],[CODIGO]],Tabla20[CODIGO],Tabla20[cargo],"BUSCAR"))</f>
        <v>#REF!</v>
      </c>
      <c r="G1245" s="110" t="e">
        <f>_xlfn.XLOOKUP(Tabla15[[#This Row],[cedula]],#REF!,#REF!,"X")</f>
        <v>#REF!</v>
      </c>
      <c r="H1245" s="61" t="str">
        <f>_xlfn.XLOOKUP(Tabla15[[#This Row],[ctapresup]],TBLTIPO[cta],TBLTIPO[Tipo Empleado])</f>
        <v>FIJO</v>
      </c>
      <c r="I1245" s="92">
        <f>_xlfn.XLOOKUP(Tabla15[[#This Row],[cedula]],TCARRERA[CEDULA],TCARRERA[CATEGORIA DEL SERVIDOR],0)</f>
        <v>0</v>
      </c>
      <c r="J124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45" s="61" t="e">
        <f>IF(ISTEXT(Tabla15[[#This Row],[CARRERA]]),Tabla15[[#This Row],[CARRERA]],Tabla15[[#This Row],[STATUS_01]])</f>
        <v>#REF!</v>
      </c>
      <c r="L1245" s="78">
        <f>_xlfn.XLOOKUP(Tabla15[[#This Row],[CODIGO]],Tabla20[CODIGO],Tabla20[sbruto])</f>
        <v>35000</v>
      </c>
      <c r="M1245" s="82">
        <f>_xlfn.XLOOKUP(Tabla15[[#This Row],[CODIGO]],Tabla20[CODIGO],Tabla20[Otros Descuentos])</f>
        <v>25</v>
      </c>
      <c r="N1245" s="82">
        <f>_xlfn.XLOOKUP(Tabla15[[#This Row],[CODIGO]],Tabla20[CODIGO],Tabla20[sneto])</f>
        <v>32906.5</v>
      </c>
      <c r="O1245" s="81" t="str">
        <f>_xlfn.XLOOKUP(Tabla15[[#This Row],[CODIGO]],Tabla20[CODIGO],Tabla20[PERIODO])</f>
        <v>08-2023</v>
      </c>
      <c r="P1245" s="41">
        <f>Tabla15[[#This Row],[sbruto]]-SUM(Tabla15[[#This Row],[ISR]:[AFP]])-Tabla15[[#This Row],[SNETO]]</f>
        <v>2068.5</v>
      </c>
      <c r="Q1245" s="41">
        <f>_xlfn.XLOOKUP(Tabla15[[#This Row],[CODIGO]],Tabla20[CODIGO],Tabla20[ADP])</f>
        <v>0</v>
      </c>
      <c r="R1245" s="61" t="str">
        <f>_xlfn.XLOOKUP(Tabla15[[#This Row],[cedula]],EMPXSEXO[NODOC],EMPXSEXO[GENERO])</f>
        <v>F</v>
      </c>
      <c r="S1245" s="61" t="e">
        <f>_xlfn.XLOOKUP(Tabla15[[#This Row],[nomdepto2]],Tabla21[LUGAR],Tabla21[CODLUGAR])</f>
        <v>#REF!</v>
      </c>
      <c r="T1245">
        <v>233</v>
      </c>
    </row>
    <row r="1246" spans="1:20">
      <c r="A1246" s="61" t="s">
        <v>2463</v>
      </c>
      <c r="B1246" s="61" t="s">
        <v>1720</v>
      </c>
      <c r="C1246" s="61" t="s">
        <v>2493</v>
      </c>
      <c r="D1246" s="61" t="str">
        <f>Tabla15[[#This Row],[cedula]]&amp;Tabla15[[#This Row],[prog]]&amp;LEFT(Tabla15[[#This Row],[TIPO]],3)</f>
        <v>0010855983201FIJ</v>
      </c>
      <c r="E1246" s="61" t="e">
        <f>_xlfn.XLOOKUP(Tabla15[[#This Row],[CODIGO]],#REF!,#REF!,_xlfn.XLOOKUP(Tabla15[[#This Row],[CODIGO]],Tabla20[CODIGO],Tabla20[nombre],"BUSCAR"))</f>
        <v>#REF!</v>
      </c>
      <c r="F1246" s="61" t="e">
        <f>_xlfn.XLOOKUP(Tabla15[[#This Row],[CODIGO]],#REF!,#REF!,_xlfn.XLOOKUP(Tabla15[[#This Row],[CODIGO]],Tabla20[CODIGO],Tabla20[cargo],"BUSCAR"))</f>
        <v>#REF!</v>
      </c>
      <c r="G1246" s="110" t="e">
        <f>_xlfn.XLOOKUP(Tabla15[[#This Row],[cedula]],#REF!,#REF!,"X")</f>
        <v>#REF!</v>
      </c>
      <c r="H1246" s="61" t="str">
        <f>_xlfn.XLOOKUP(Tabla15[[#This Row],[ctapresup]],TBLTIPO[cta],TBLTIPO[Tipo Empleado])</f>
        <v>FIJO</v>
      </c>
      <c r="I1246" s="92">
        <f>_xlfn.XLOOKUP(Tabla15[[#This Row],[cedula]],TCARRERA[CEDULA],TCARRERA[CATEGORIA DEL SERVIDOR],0)</f>
        <v>0</v>
      </c>
      <c r="J124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46" s="61" t="e">
        <f>IF(ISTEXT(Tabla15[[#This Row],[CARRERA]]),Tabla15[[#This Row],[CARRERA]],Tabla15[[#This Row],[STATUS_01]])</f>
        <v>#REF!</v>
      </c>
      <c r="L1246" s="78">
        <f>_xlfn.XLOOKUP(Tabla15[[#This Row],[CODIGO]],Tabla20[CODIGO],Tabla20[sbruto])</f>
        <v>31500</v>
      </c>
      <c r="M1246" s="82">
        <f>_xlfn.XLOOKUP(Tabla15[[#This Row],[CODIGO]],Tabla20[CODIGO],Tabla20[Otros Descuentos])</f>
        <v>7870.98</v>
      </c>
      <c r="N1246" s="79">
        <f>_xlfn.XLOOKUP(Tabla15[[#This Row],[CODIGO]],Tabla20[CODIGO],Tabla20[sneto])</f>
        <v>21767.37</v>
      </c>
      <c r="O1246" s="78" t="str">
        <f>_xlfn.XLOOKUP(Tabla15[[#This Row],[CODIGO]],Tabla20[CODIGO],Tabla20[PERIODO])</f>
        <v>08-2023</v>
      </c>
      <c r="P1246" s="41">
        <f>Tabla15[[#This Row],[sbruto]]-SUM(Tabla15[[#This Row],[ISR]:[AFP]])-Tabla15[[#This Row],[SNETO]]</f>
        <v>1861.6500000000015</v>
      </c>
      <c r="Q1246" s="41">
        <f>_xlfn.XLOOKUP(Tabla15[[#This Row],[CODIGO]],Tabla20[CODIGO],Tabla20[ADP])</f>
        <v>0</v>
      </c>
      <c r="R1246" s="61" t="str">
        <f>_xlfn.XLOOKUP(Tabla15[[#This Row],[cedula]],EMPXSEXO[NODOC],EMPXSEXO[GENERO])</f>
        <v>M</v>
      </c>
      <c r="S1246" s="61" t="e">
        <f>_xlfn.XLOOKUP(Tabla15[[#This Row],[nomdepto2]],Tabla21[LUGAR],Tabla21[CODLUGAR])</f>
        <v>#REF!</v>
      </c>
      <c r="T1246">
        <v>37</v>
      </c>
    </row>
    <row r="1247" spans="1:20">
      <c r="A1247" s="61" t="s">
        <v>2463</v>
      </c>
      <c r="B1247" s="61" t="s">
        <v>1746</v>
      </c>
      <c r="C1247" s="61" t="s">
        <v>2493</v>
      </c>
      <c r="D1247" s="61" t="str">
        <f>Tabla15[[#This Row],[cedula]]&amp;Tabla15[[#This Row],[prog]]&amp;LEFT(Tabla15[[#This Row],[TIPO]],3)</f>
        <v>0010004918801FIJ</v>
      </c>
      <c r="E1247" s="61" t="e">
        <f>_xlfn.XLOOKUP(Tabla15[[#This Row],[CODIGO]],#REF!,#REF!,_xlfn.XLOOKUP(Tabla15[[#This Row],[CODIGO]],Tabla20[CODIGO],Tabla20[nombre],"BUSCAR"))</f>
        <v>#REF!</v>
      </c>
      <c r="F1247" s="61" t="e">
        <f>_xlfn.XLOOKUP(Tabla15[[#This Row],[CODIGO]],#REF!,#REF!,_xlfn.XLOOKUP(Tabla15[[#This Row],[CODIGO]],Tabla20[CODIGO],Tabla20[cargo],"BUSCAR"))</f>
        <v>#REF!</v>
      </c>
      <c r="G1247" s="110" t="e">
        <f>_xlfn.XLOOKUP(Tabla15[[#This Row],[cedula]],#REF!,#REF!,"X")</f>
        <v>#REF!</v>
      </c>
      <c r="H1247" s="61" t="str">
        <f>_xlfn.XLOOKUP(Tabla15[[#This Row],[ctapresup]],TBLTIPO[cta],TBLTIPO[Tipo Empleado])</f>
        <v>FIJO</v>
      </c>
      <c r="I1247" s="92">
        <f>_xlfn.XLOOKUP(Tabla15[[#This Row],[cedula]],TCARRERA[CEDULA],TCARRERA[CATEGORIA DEL SERVIDOR],0)</f>
        <v>0</v>
      </c>
      <c r="J124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47" s="61" t="e">
        <f>IF(ISTEXT(Tabla15[[#This Row],[CARRERA]]),Tabla15[[#This Row],[CARRERA]],Tabla15[[#This Row],[STATUS_01]])</f>
        <v>#REF!</v>
      </c>
      <c r="L1247" s="78">
        <f>_xlfn.XLOOKUP(Tabla15[[#This Row],[CODIGO]],Tabla20[CODIGO],Tabla20[sbruto])</f>
        <v>30000</v>
      </c>
      <c r="M1247" s="82">
        <f>_xlfn.XLOOKUP(Tabla15[[#This Row],[CODIGO]],Tabla20[CODIGO],Tabla20[Otros Descuentos])</f>
        <v>25</v>
      </c>
      <c r="N1247" s="79">
        <f>_xlfn.XLOOKUP(Tabla15[[#This Row],[CODIGO]],Tabla20[CODIGO],Tabla20[sneto])</f>
        <v>28202</v>
      </c>
      <c r="O1247" s="78" t="str">
        <f>_xlfn.XLOOKUP(Tabla15[[#This Row],[CODIGO]],Tabla20[CODIGO],Tabla20[PERIODO])</f>
        <v>08-2023</v>
      </c>
      <c r="P1247" s="41">
        <f>Tabla15[[#This Row],[sbruto]]-SUM(Tabla15[[#This Row],[ISR]:[AFP]])-Tabla15[[#This Row],[SNETO]]</f>
        <v>1773</v>
      </c>
      <c r="Q1247" s="41">
        <f>_xlfn.XLOOKUP(Tabla15[[#This Row],[CODIGO]],Tabla20[CODIGO],Tabla20[ADP])</f>
        <v>0</v>
      </c>
      <c r="R1247" s="61" t="str">
        <f>_xlfn.XLOOKUP(Tabla15[[#This Row],[cedula]],EMPXSEXO[NODOC],EMPXSEXO[GENERO])</f>
        <v>M</v>
      </c>
      <c r="S1247" s="61" t="e">
        <f>_xlfn.XLOOKUP(Tabla15[[#This Row],[nomdepto2]],Tabla21[LUGAR],Tabla21[CODLUGAR])</f>
        <v>#REF!</v>
      </c>
      <c r="T1247">
        <v>83</v>
      </c>
    </row>
    <row r="1248" spans="1:20">
      <c r="A1248" s="61" t="s">
        <v>2463</v>
      </c>
      <c r="B1248" s="61" t="s">
        <v>1770</v>
      </c>
      <c r="C1248" s="61" t="s">
        <v>2493</v>
      </c>
      <c r="D1248" s="61" t="str">
        <f>Tabla15[[#This Row],[cedula]]&amp;Tabla15[[#This Row],[prog]]&amp;LEFT(Tabla15[[#This Row],[TIPO]],3)</f>
        <v>0100061489901FIJ</v>
      </c>
      <c r="E1248" s="61" t="e">
        <f>_xlfn.XLOOKUP(Tabla15[[#This Row],[CODIGO]],#REF!,#REF!,_xlfn.XLOOKUP(Tabla15[[#This Row],[CODIGO]],Tabla20[CODIGO],Tabla20[nombre],"BUSCAR"))</f>
        <v>#REF!</v>
      </c>
      <c r="F1248" s="61" t="e">
        <f>_xlfn.XLOOKUP(Tabla15[[#This Row],[CODIGO]],#REF!,#REF!,_xlfn.XLOOKUP(Tabla15[[#This Row],[CODIGO]],Tabla20[CODIGO],Tabla20[cargo],"BUSCAR"))</f>
        <v>#REF!</v>
      </c>
      <c r="G1248" s="110" t="e">
        <f>_xlfn.XLOOKUP(Tabla15[[#This Row],[cedula]],#REF!,#REF!,"X")</f>
        <v>#REF!</v>
      </c>
      <c r="H1248" s="61" t="str">
        <f>_xlfn.XLOOKUP(Tabla15[[#This Row],[ctapresup]],TBLTIPO[cta],TBLTIPO[Tipo Empleado])</f>
        <v>FIJO</v>
      </c>
      <c r="I1248" s="92">
        <f>_xlfn.XLOOKUP(Tabla15[[#This Row],[cedula]],TCARRERA[CEDULA],TCARRERA[CATEGORIA DEL SERVIDOR],0)</f>
        <v>0</v>
      </c>
      <c r="J124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48" s="61" t="e">
        <f>IF(ISTEXT(Tabla15[[#This Row],[CARRERA]]),Tabla15[[#This Row],[CARRERA]],Tabla15[[#This Row],[STATUS_01]])</f>
        <v>#REF!</v>
      </c>
      <c r="L1248" s="78">
        <f>_xlfn.XLOOKUP(Tabla15[[#This Row],[CODIGO]],Tabla20[CODIGO],Tabla20[sbruto])</f>
        <v>30000</v>
      </c>
      <c r="M1248" s="82">
        <f>_xlfn.XLOOKUP(Tabla15[[#This Row],[CODIGO]],Tabla20[CODIGO],Tabla20[Otros Descuentos])</f>
        <v>25</v>
      </c>
      <c r="N1248" s="79">
        <f>_xlfn.XLOOKUP(Tabla15[[#This Row],[CODIGO]],Tabla20[CODIGO],Tabla20[sneto])</f>
        <v>28202</v>
      </c>
      <c r="O1248" s="78" t="str">
        <f>_xlfn.XLOOKUP(Tabla15[[#This Row],[CODIGO]],Tabla20[CODIGO],Tabla20[PERIODO])</f>
        <v>08-2023</v>
      </c>
      <c r="P1248" s="41">
        <f>Tabla15[[#This Row],[sbruto]]-SUM(Tabla15[[#This Row],[ISR]:[AFP]])-Tabla15[[#This Row],[SNETO]]</f>
        <v>1773</v>
      </c>
      <c r="Q1248" s="41">
        <f>_xlfn.XLOOKUP(Tabla15[[#This Row],[CODIGO]],Tabla20[CODIGO],Tabla20[ADP])</f>
        <v>0</v>
      </c>
      <c r="R1248" s="61" t="str">
        <f>_xlfn.XLOOKUP(Tabla15[[#This Row],[cedula]],EMPXSEXO[NODOC],EMPXSEXO[GENERO])</f>
        <v>M</v>
      </c>
      <c r="S1248" s="61" t="e">
        <f>_xlfn.XLOOKUP(Tabla15[[#This Row],[nomdepto2]],Tabla21[LUGAR],Tabla21[CODLUGAR])</f>
        <v>#REF!</v>
      </c>
      <c r="T1248">
        <v>136</v>
      </c>
    </row>
    <row r="1249" spans="1:20">
      <c r="A1249" s="61" t="s">
        <v>2463</v>
      </c>
      <c r="B1249" s="61" t="s">
        <v>1893</v>
      </c>
      <c r="C1249" s="61" t="s">
        <v>2493</v>
      </c>
      <c r="D1249" s="61" t="str">
        <f>Tabla15[[#This Row],[cedula]]&amp;Tabla15[[#This Row],[prog]]&amp;LEFT(Tabla15[[#This Row],[TIPO]],3)</f>
        <v>0011807700701FIJ</v>
      </c>
      <c r="E1249" s="61" t="e">
        <f>_xlfn.XLOOKUP(Tabla15[[#This Row],[CODIGO]],#REF!,#REF!,_xlfn.XLOOKUP(Tabla15[[#This Row],[CODIGO]],Tabla20[CODIGO],Tabla20[nombre],"BUSCAR"))</f>
        <v>#REF!</v>
      </c>
      <c r="F1249" s="61" t="e">
        <f>_xlfn.XLOOKUP(Tabla15[[#This Row],[CODIGO]],#REF!,#REF!,_xlfn.XLOOKUP(Tabla15[[#This Row],[CODIGO]],Tabla20[CODIGO],Tabla20[cargo],"BUSCAR"))</f>
        <v>#REF!</v>
      </c>
      <c r="G1249" s="110" t="e">
        <f>_xlfn.XLOOKUP(Tabla15[[#This Row],[cedula]],#REF!,#REF!,"X")</f>
        <v>#REF!</v>
      </c>
      <c r="H1249" s="61" t="str">
        <f>_xlfn.XLOOKUP(Tabla15[[#This Row],[ctapresup]],TBLTIPO[cta],TBLTIPO[Tipo Empleado])</f>
        <v>FIJO</v>
      </c>
      <c r="I1249" s="92">
        <f>_xlfn.XLOOKUP(Tabla15[[#This Row],[cedula]],TCARRERA[CEDULA],TCARRERA[CATEGORIA DEL SERVIDOR],0)</f>
        <v>0</v>
      </c>
      <c r="J124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49" s="61" t="e">
        <f>IF(ISTEXT(Tabla15[[#This Row],[CARRERA]]),Tabla15[[#This Row],[CARRERA]],Tabla15[[#This Row],[STATUS_01]])</f>
        <v>#REF!</v>
      </c>
      <c r="L1249" s="78">
        <f>_xlfn.XLOOKUP(Tabla15[[#This Row],[CODIGO]],Tabla20[CODIGO],Tabla20[sbruto])</f>
        <v>30000</v>
      </c>
      <c r="M1249" s="82">
        <f>_xlfn.XLOOKUP(Tabla15[[#This Row],[CODIGO]],Tabla20[CODIGO],Tabla20[Otros Descuentos])</f>
        <v>25</v>
      </c>
      <c r="N1249" s="79">
        <f>_xlfn.XLOOKUP(Tabla15[[#This Row],[CODIGO]],Tabla20[CODIGO],Tabla20[sneto])</f>
        <v>28202</v>
      </c>
      <c r="O1249" s="78" t="str">
        <f>_xlfn.XLOOKUP(Tabla15[[#This Row],[CODIGO]],Tabla20[CODIGO],Tabla20[PERIODO])</f>
        <v>08-2023</v>
      </c>
      <c r="P1249" s="41">
        <f>Tabla15[[#This Row],[sbruto]]-SUM(Tabla15[[#This Row],[ISR]:[AFP]])-Tabla15[[#This Row],[SNETO]]</f>
        <v>1773</v>
      </c>
      <c r="Q1249" s="41">
        <f>_xlfn.XLOOKUP(Tabla15[[#This Row],[CODIGO]],Tabla20[CODIGO],Tabla20[ADP])</f>
        <v>0</v>
      </c>
      <c r="R1249" s="61" t="str">
        <f>_xlfn.XLOOKUP(Tabla15[[#This Row],[cedula]],EMPXSEXO[NODOC],EMPXSEXO[GENERO])</f>
        <v>M</v>
      </c>
      <c r="S1249" s="61" t="e">
        <f>_xlfn.XLOOKUP(Tabla15[[#This Row],[nomdepto2]],Tabla21[LUGAR],Tabla21[CODLUGAR])</f>
        <v>#REF!</v>
      </c>
      <c r="T1249">
        <v>343</v>
      </c>
    </row>
    <row r="1250" spans="1:20" hidden="1">
      <c r="A1250" s="61" t="s">
        <v>3002</v>
      </c>
      <c r="B1250" s="61" t="s">
        <v>1126</v>
      </c>
      <c r="C1250" s="61" t="s">
        <v>2493</v>
      </c>
      <c r="D1250" s="61" t="str">
        <f>Tabla15[[#This Row],[cedula]]&amp;Tabla15[[#This Row],[prog]]&amp;LEFT(Tabla15[[#This Row],[TIPO]],3)</f>
        <v>0011702168301SUP</v>
      </c>
      <c r="E1250" s="61" t="e">
        <f>_xlfn.XLOOKUP(Tabla15[[#This Row],[CODIGO]],#REF!,#REF!,_xlfn.XLOOKUP(Tabla15[[#This Row],[CODIGO]],Tabla20[CODIGO],Tabla20[nombre],"BUSCAR"))</f>
        <v>#REF!</v>
      </c>
      <c r="F1250" s="61" t="e">
        <f>_xlfn.XLOOKUP(Tabla15[[#This Row],[CODIGO]],#REF!,#REF!,_xlfn.XLOOKUP(Tabla15[[#This Row],[CODIGO]],Tabla20[CODIGO],Tabla20[cargo],"BUSCAR"))</f>
        <v>#REF!</v>
      </c>
      <c r="G1250" s="110" t="e">
        <f>_xlfn.XLOOKUP(Tabla15[[#This Row],[cedula]],#REF!,#REF!,"X")</f>
        <v>#REF!</v>
      </c>
      <c r="H1250" s="61" t="str">
        <f>_xlfn.XLOOKUP(Tabla15[[#This Row],[ctapresup]],TBLTIPO[cta],TBLTIPO[Tipo Empleado])</f>
        <v>SUPLENCIA</v>
      </c>
      <c r="I1250" s="92" t="str">
        <f>_xlfn.XLOOKUP(Tabla15[[#This Row],[cedula]],TCARRERA[CEDULA],TCARRERA[CATEGORIA DEL SERVIDOR],0)</f>
        <v>CARRERA ADMINISTRATIVA</v>
      </c>
      <c r="J125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50" s="61" t="str">
        <f>IF(ISTEXT(Tabla15[[#This Row],[CARRERA]]),Tabla15[[#This Row],[CARRERA]],Tabla15[[#This Row],[STATUS_01]])</f>
        <v>CARRERA ADMINISTRATIVA</v>
      </c>
      <c r="L1250" s="78">
        <f>_xlfn.XLOOKUP(Tabla15[[#This Row],[CODIGO]],Tabla20[CODIGO],Tabla20[sbruto])</f>
        <v>25000</v>
      </c>
      <c r="M1250" s="82">
        <f>_xlfn.XLOOKUP(Tabla15[[#This Row],[CODIGO]],Tabla20[CODIGO],Tabla20[Otros Descuentos])</f>
        <v>0</v>
      </c>
      <c r="N1250" s="79">
        <f>_xlfn.XLOOKUP(Tabla15[[#This Row],[CODIGO]],Tabla20[CODIGO],Tabla20[sneto])</f>
        <v>19302.37</v>
      </c>
      <c r="O1250" s="78" t="str">
        <f>_xlfn.XLOOKUP(Tabla15[[#This Row],[CODIGO]],Tabla20[CODIGO],Tabla20[PERIODO])</f>
        <v>08-2023</v>
      </c>
      <c r="P1250" s="41">
        <f>Tabla15[[#This Row],[sbruto]]-SUM(Tabla15[[#This Row],[ISR]:[AFP]])-Tabla15[[#This Row],[SNETO]]</f>
        <v>5697.630000000001</v>
      </c>
      <c r="Q1250" s="41">
        <f>_xlfn.XLOOKUP(Tabla15[[#This Row],[CODIGO]],Tabla20[CODIGO],Tabla20[ADP])</f>
        <v>0</v>
      </c>
      <c r="R1250" s="61" t="str">
        <f>_xlfn.XLOOKUP(Tabla15[[#This Row],[cedula]],EMPXSEXO[NODOC],EMPXSEXO[GENERO])</f>
        <v>F</v>
      </c>
      <c r="S1250" s="61" t="e">
        <f>_xlfn.XLOOKUP(Tabla15[[#This Row],[nomdepto2]],Tabla21[LUGAR],Tabla21[CODLUGAR])</f>
        <v>#REF!</v>
      </c>
      <c r="T1250">
        <v>840</v>
      </c>
    </row>
    <row r="1251" spans="1:20" hidden="1">
      <c r="A1251" s="61" t="s">
        <v>3076</v>
      </c>
      <c r="B1251" s="61" t="s">
        <v>1759</v>
      </c>
      <c r="C1251" s="61" t="s">
        <v>2493</v>
      </c>
      <c r="D1251" s="61" t="str">
        <f>Tabla15[[#This Row],[cedula]]&amp;Tabla15[[#This Row],[prog]]&amp;LEFT(Tabla15[[#This Row],[TIPO]],3)</f>
        <v>4021223775001INT</v>
      </c>
      <c r="E1251" s="61" t="e">
        <f>_xlfn.XLOOKUP(Tabla15[[#This Row],[CODIGO]],#REF!,#REF!,_xlfn.XLOOKUP(Tabla15[[#This Row],[CODIGO]],Tabla20[CODIGO],Tabla20[nombre],"BUSCAR"))</f>
        <v>#REF!</v>
      </c>
      <c r="F1251" s="61" t="e">
        <f>_xlfn.XLOOKUP(Tabla15[[#This Row],[CODIGO]],#REF!,#REF!,_xlfn.XLOOKUP(Tabla15[[#This Row],[CODIGO]],Tabla20[CODIGO],Tabla20[cargo],"BUSCAR"))</f>
        <v>#REF!</v>
      </c>
      <c r="G1251" s="110" t="e">
        <f>_xlfn.XLOOKUP(Tabla15[[#This Row],[cedula]],#REF!,#REF!,"X")</f>
        <v>#REF!</v>
      </c>
      <c r="H1251" s="61" t="str">
        <f>_xlfn.XLOOKUP(Tabla15[[#This Row],[ctapresup]],TBLTIPO[cta],TBLTIPO[Tipo Empleado])</f>
        <v>INTERINATO</v>
      </c>
      <c r="I1251" s="92">
        <f>_xlfn.XLOOKUP(Tabla15[[#This Row],[cedula]],TCARRERA[CEDULA],TCARRERA[CATEGORIA DEL SERVIDOR],0)</f>
        <v>0</v>
      </c>
      <c r="J125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51" s="61" t="e">
        <f>IF(ISTEXT(Tabla15[[#This Row],[CARRERA]]),Tabla15[[#This Row],[CARRERA]],Tabla15[[#This Row],[STATUS_01]])</f>
        <v>#REF!</v>
      </c>
      <c r="L1251" s="78">
        <f>_xlfn.XLOOKUP(Tabla15[[#This Row],[CODIGO]],Tabla20[CODIGO],Tabla20[sbruto])</f>
        <v>20000</v>
      </c>
      <c r="M1251" s="82">
        <f>_xlfn.XLOOKUP(Tabla15[[#This Row],[CODIGO]],Tabla20[CODIGO],Tabla20[Otros Descuentos])</f>
        <v>0</v>
      </c>
      <c r="N1251" s="82">
        <f>_xlfn.XLOOKUP(Tabla15[[#This Row],[CODIGO]],Tabla20[CODIGO],Tabla20[sneto])</f>
        <v>16233.33</v>
      </c>
      <c r="O1251" s="81" t="str">
        <f>_xlfn.XLOOKUP(Tabla15[[#This Row],[CODIGO]],Tabla20[CODIGO],Tabla20[PERIODO])</f>
        <v>08-2023</v>
      </c>
      <c r="P1251" s="41">
        <f>Tabla15[[#This Row],[sbruto]]-SUM(Tabla15[[#This Row],[ISR]:[AFP]])-Tabla15[[#This Row],[SNETO]]</f>
        <v>3766.67</v>
      </c>
      <c r="Q1251" s="41">
        <f>_xlfn.XLOOKUP(Tabla15[[#This Row],[CODIGO]],Tabla20[CODIGO],Tabla20[ADP])</f>
        <v>0</v>
      </c>
      <c r="R1251" s="61" t="str">
        <f>_xlfn.XLOOKUP(Tabla15[[#This Row],[cedula]],EMPXSEXO[NODOC],EMPXSEXO[GENERO])</f>
        <v>F</v>
      </c>
      <c r="S1251" s="61" t="e">
        <f>_xlfn.XLOOKUP(Tabla15[[#This Row],[nomdepto2]],Tabla21[LUGAR],Tabla21[CODLUGAR])</f>
        <v>#REF!</v>
      </c>
      <c r="T1251">
        <v>1133</v>
      </c>
    </row>
    <row r="1252" spans="1:20" hidden="1">
      <c r="A1252" s="61" t="s">
        <v>2462</v>
      </c>
      <c r="B1252" s="61" t="s">
        <v>2318</v>
      </c>
      <c r="C1252" s="61" t="s">
        <v>2493</v>
      </c>
      <c r="D1252" s="61" t="str">
        <f>Tabla15[[#This Row],[cedula]]&amp;Tabla15[[#This Row],[prog]]&amp;LEFT(Tabla15[[#This Row],[TIPO]],3)</f>
        <v>0030068772001TEM</v>
      </c>
      <c r="E1252" s="61" t="e">
        <f>_xlfn.XLOOKUP(Tabla15[[#This Row],[CODIGO]],#REF!,#REF!,_xlfn.XLOOKUP(Tabla15[[#This Row],[CODIGO]],Tabla20[CODIGO],Tabla20[nombre],"BUSCAR"))</f>
        <v>#REF!</v>
      </c>
      <c r="F1252" s="61" t="e">
        <f>_xlfn.XLOOKUP(Tabla15[[#This Row],[CODIGO]],#REF!,#REF!,_xlfn.XLOOKUP(Tabla15[[#This Row],[CODIGO]],Tabla20[CODIGO],Tabla20[cargo],"BUSCAR"))</f>
        <v>#REF!</v>
      </c>
      <c r="G1252" s="110" t="e">
        <f>_xlfn.XLOOKUP(Tabla15[[#This Row],[cedula]],#REF!,#REF!,"X")</f>
        <v>#REF!</v>
      </c>
      <c r="H1252" s="61" t="str">
        <f>_xlfn.XLOOKUP(Tabla15[[#This Row],[ctapresup]],TBLTIPO[cta],TBLTIPO[Tipo Empleado])</f>
        <v>TEMPORALES</v>
      </c>
      <c r="I1252" s="92">
        <f>_xlfn.XLOOKUP(Tabla15[[#This Row],[cedula]],TCARRERA[CEDULA],TCARRERA[CATEGORIA DEL SERVIDOR],0)</f>
        <v>0</v>
      </c>
      <c r="J1252" s="93" t="e">
        <f>_xlfn.XLOOKUP(Tabla15[[#This Row],[nombre]],TNOMBRADOS[EMPLEADO],TNOMBRADOS[STATUS],_xlfn.XLOOKUP(Tabla15[[#This Row],[cargo]],Tabla612[CARGO],Tabla612[CATEGORIA DEL SERVIDOR],Tabla15[[#This Row],[TIPO]]))</f>
        <v>#REF!</v>
      </c>
      <c r="K1252" s="61" t="e">
        <f>IF(ISTEXT(Tabla15[[#This Row],[CARRERA]]),Tabla15[[#This Row],[CARRERA]],Tabla15[[#This Row],[STATUS_01]])</f>
        <v>#REF!</v>
      </c>
      <c r="L1252" s="78">
        <f>_xlfn.XLOOKUP(Tabla15[[#This Row],[CODIGO]],Tabla20[CODIGO],Tabla20[sbruto])</f>
        <v>120000</v>
      </c>
      <c r="M1252" s="79">
        <f>_xlfn.XLOOKUP(Tabla15[[#This Row],[CODIGO]],Tabla20[CODIGO],Tabla20[Otros Descuentos])</f>
        <v>2602.4499999999998</v>
      </c>
      <c r="N1252" s="79">
        <f>_xlfn.XLOOKUP(Tabla15[[#This Row],[CODIGO]],Tabla20[CODIGO],Tabla20[sneto])</f>
        <v>93890.04</v>
      </c>
      <c r="O1252" s="78" t="str">
        <f>_xlfn.XLOOKUP(Tabla15[[#This Row],[CODIGO]],Tabla20[CODIGO],Tabla20[PERIODO])</f>
        <v>08-2023</v>
      </c>
      <c r="P1252" s="41">
        <f>Tabla15[[#This Row],[sbruto]]-SUM(Tabla15[[#This Row],[ISR]:[AFP]])-Tabla15[[#This Row],[SNETO]]</f>
        <v>23507.510000000009</v>
      </c>
      <c r="Q1252" s="41">
        <f>_xlfn.XLOOKUP(Tabla15[[#This Row],[CODIGO]],Tabla20[CODIGO],Tabla20[ADP])</f>
        <v>0</v>
      </c>
      <c r="R1252" s="61" t="str">
        <f>_xlfn.XLOOKUP(Tabla15[[#This Row],[cedula]],EMPXSEXO[NODOC],EMPXSEXO[GENERO])</f>
        <v>F</v>
      </c>
      <c r="S1252" s="61" t="e">
        <f>_xlfn.XLOOKUP(Tabla15[[#This Row],[nomdepto2]],Tabla21[LUGAR],Tabla21[CODLUGAR])</f>
        <v>#REF!</v>
      </c>
      <c r="T1252">
        <v>1081</v>
      </c>
    </row>
    <row r="1253" spans="1:20" hidden="1">
      <c r="A1253" s="61" t="s">
        <v>2462</v>
      </c>
      <c r="B1253" s="61" t="s">
        <v>2306</v>
      </c>
      <c r="C1253" s="61" t="s">
        <v>2493</v>
      </c>
      <c r="D1253" s="61" t="str">
        <f>Tabla15[[#This Row],[cedula]]&amp;Tabla15[[#This Row],[prog]]&amp;LEFT(Tabla15[[#This Row],[TIPO]],3)</f>
        <v>0230056602901TEM</v>
      </c>
      <c r="E1253" s="61" t="e">
        <f>_xlfn.XLOOKUP(Tabla15[[#This Row],[CODIGO]],#REF!,#REF!,_xlfn.XLOOKUP(Tabla15[[#This Row],[CODIGO]],Tabla20[CODIGO],Tabla20[nombre],"BUSCAR"))</f>
        <v>#REF!</v>
      </c>
      <c r="F1253" s="61" t="e">
        <f>_xlfn.XLOOKUP(Tabla15[[#This Row],[CODIGO]],#REF!,#REF!,_xlfn.XLOOKUP(Tabla15[[#This Row],[CODIGO]],Tabla20[CODIGO],Tabla20[cargo],"BUSCAR"))</f>
        <v>#REF!</v>
      </c>
      <c r="G1253" s="110" t="e">
        <f>_xlfn.XLOOKUP(Tabla15[[#This Row],[cedula]],#REF!,#REF!,"X")</f>
        <v>#REF!</v>
      </c>
      <c r="H1253" s="61" t="str">
        <f>_xlfn.XLOOKUP(Tabla15[[#This Row],[ctapresup]],TBLTIPO[cta],TBLTIPO[Tipo Empleado])</f>
        <v>TEMPORALES</v>
      </c>
      <c r="I1253" s="92">
        <f>_xlfn.XLOOKUP(Tabla15[[#This Row],[cedula]],TCARRERA[CEDULA],TCARRERA[CATEGORIA DEL SERVIDOR],0)</f>
        <v>0</v>
      </c>
      <c r="J125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53" s="61" t="e">
        <f>IF(ISTEXT(Tabla15[[#This Row],[CARRERA]]),Tabla15[[#This Row],[CARRERA]],Tabla15[[#This Row],[STATUS_01]])</f>
        <v>#REF!</v>
      </c>
      <c r="L1253" s="78">
        <f>_xlfn.XLOOKUP(Tabla15[[#This Row],[CODIGO]],Tabla20[CODIGO],Tabla20[sbruto])</f>
        <v>110000</v>
      </c>
      <c r="M1253" s="82">
        <f>_xlfn.XLOOKUP(Tabla15[[#This Row],[CODIGO]],Tabla20[CODIGO],Tabla20[Otros Descuentos])</f>
        <v>25</v>
      </c>
      <c r="N1253" s="82">
        <f>_xlfn.XLOOKUP(Tabla15[[#This Row],[CODIGO]],Tabla20[CODIGO],Tabla20[sneto])</f>
        <v>89016.38</v>
      </c>
      <c r="O1253" s="81" t="str">
        <f>_xlfn.XLOOKUP(Tabla15[[#This Row],[CODIGO]],Tabla20[CODIGO],Tabla20[PERIODO])</f>
        <v>08-2023</v>
      </c>
      <c r="P1253" s="41">
        <f>Tabla15[[#This Row],[sbruto]]-SUM(Tabla15[[#This Row],[ISR]:[AFP]])-Tabla15[[#This Row],[SNETO]]</f>
        <v>20958.619999999995</v>
      </c>
      <c r="Q1253" s="41">
        <f>_xlfn.XLOOKUP(Tabla15[[#This Row],[CODIGO]],Tabla20[CODIGO],Tabla20[ADP])</f>
        <v>0</v>
      </c>
      <c r="R1253" s="61" t="str">
        <f>_xlfn.XLOOKUP(Tabla15[[#This Row],[cedula]],EMPXSEXO[NODOC],EMPXSEXO[GENERO])</f>
        <v>M</v>
      </c>
      <c r="S1253" s="61" t="e">
        <f>_xlfn.XLOOKUP(Tabla15[[#This Row],[nomdepto2]],Tabla21[LUGAR],Tabla21[CODLUGAR])</f>
        <v>#REF!</v>
      </c>
      <c r="T1253">
        <v>1052</v>
      </c>
    </row>
    <row r="1254" spans="1:20" hidden="1">
      <c r="A1254" s="61" t="s">
        <v>2462</v>
      </c>
      <c r="B1254" s="61" t="s">
        <v>2325</v>
      </c>
      <c r="C1254" s="61" t="s">
        <v>2493</v>
      </c>
      <c r="D1254" s="61" t="str">
        <f>Tabla15[[#This Row],[cedula]]&amp;Tabla15[[#This Row],[prog]]&amp;LEFT(Tabla15[[#This Row],[TIPO]],3)</f>
        <v>0180008172901TEM</v>
      </c>
      <c r="E1254" s="61" t="e">
        <f>_xlfn.XLOOKUP(Tabla15[[#This Row],[CODIGO]],#REF!,#REF!,_xlfn.XLOOKUP(Tabla15[[#This Row],[CODIGO]],Tabla20[CODIGO],Tabla20[nombre],"BUSCAR"))</f>
        <v>#REF!</v>
      </c>
      <c r="F1254" s="61" t="e">
        <f>_xlfn.XLOOKUP(Tabla15[[#This Row],[CODIGO]],#REF!,#REF!,_xlfn.XLOOKUP(Tabla15[[#This Row],[CODIGO]],Tabla20[CODIGO],Tabla20[cargo],"BUSCAR"))</f>
        <v>#REF!</v>
      </c>
      <c r="G1254" s="110" t="e">
        <f>_xlfn.XLOOKUP(Tabla15[[#This Row],[cedula]],#REF!,#REF!,"X")</f>
        <v>#REF!</v>
      </c>
      <c r="H1254" s="61" t="str">
        <f>_xlfn.XLOOKUP(Tabla15[[#This Row],[ctapresup]],TBLTIPO[cta],TBLTIPO[Tipo Empleado])</f>
        <v>TEMPORALES</v>
      </c>
      <c r="I1254" s="92">
        <f>_xlfn.XLOOKUP(Tabla15[[#This Row],[cedula]],TCARRERA[CEDULA],TCARRERA[CATEGORIA DEL SERVIDOR],0)</f>
        <v>0</v>
      </c>
      <c r="J125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54" s="61" t="e">
        <f>IF(ISTEXT(Tabla15[[#This Row],[CARRERA]]),Tabla15[[#This Row],[CARRERA]],Tabla15[[#This Row],[STATUS_01]])</f>
        <v>#REF!</v>
      </c>
      <c r="L1254" s="78">
        <f>_xlfn.XLOOKUP(Tabla15[[#This Row],[CODIGO]],Tabla20[CODIGO],Tabla20[sbruto])</f>
        <v>110000</v>
      </c>
      <c r="M1254" s="82">
        <f>_xlfn.XLOOKUP(Tabla15[[#This Row],[CODIGO]],Tabla20[CODIGO],Tabla20[Otros Descuentos])</f>
        <v>25</v>
      </c>
      <c r="N1254" s="79">
        <f>_xlfn.XLOOKUP(Tabla15[[#This Row],[CODIGO]],Tabla20[CODIGO],Tabla20[sneto])</f>
        <v>89016.38</v>
      </c>
      <c r="O1254" s="78" t="str">
        <f>_xlfn.XLOOKUP(Tabla15[[#This Row],[CODIGO]],Tabla20[CODIGO],Tabla20[PERIODO])</f>
        <v>08-2023</v>
      </c>
      <c r="P1254" s="41">
        <f>Tabla15[[#This Row],[sbruto]]-SUM(Tabla15[[#This Row],[ISR]:[AFP]])-Tabla15[[#This Row],[SNETO]]</f>
        <v>20958.619999999995</v>
      </c>
      <c r="Q1254" s="41">
        <f>_xlfn.XLOOKUP(Tabla15[[#This Row],[CODIGO]],Tabla20[CODIGO],Tabla20[ADP])</f>
        <v>0</v>
      </c>
      <c r="R1254" s="61" t="str">
        <f>_xlfn.XLOOKUP(Tabla15[[#This Row],[cedula]],EMPXSEXO[NODOC],EMPXSEXO[GENERO])</f>
        <v>M</v>
      </c>
      <c r="S1254" s="61" t="e">
        <f>_xlfn.XLOOKUP(Tabla15[[#This Row],[nomdepto2]],Tabla21[LUGAR],Tabla21[CODLUGAR])</f>
        <v>#REF!</v>
      </c>
      <c r="T1254">
        <v>1097</v>
      </c>
    </row>
    <row r="1255" spans="1:20" hidden="1">
      <c r="A1255" s="61" t="s">
        <v>2462</v>
      </c>
      <c r="B1255" s="61" t="s">
        <v>2851</v>
      </c>
      <c r="C1255" s="61" t="s">
        <v>2493</v>
      </c>
      <c r="D1255" s="61" t="str">
        <f>Tabla15[[#This Row],[cedula]]&amp;Tabla15[[#This Row],[prog]]&amp;LEFT(Tabla15[[#This Row],[TIPO]],3)</f>
        <v>4022079295201TEM</v>
      </c>
      <c r="E1255" s="61" t="e">
        <f>_xlfn.XLOOKUP(Tabla15[[#This Row],[CODIGO]],#REF!,#REF!,_xlfn.XLOOKUP(Tabla15[[#This Row],[CODIGO]],Tabla20[CODIGO],Tabla20[nombre],"BUSCAR"))</f>
        <v>#REF!</v>
      </c>
      <c r="F1255" s="61" t="e">
        <f>_xlfn.XLOOKUP(Tabla15[[#This Row],[CODIGO]],#REF!,#REF!,_xlfn.XLOOKUP(Tabla15[[#This Row],[CODIGO]],Tabla20[CODIGO],Tabla20[cargo],"BUSCAR"))</f>
        <v>#REF!</v>
      </c>
      <c r="G1255" s="110" t="e">
        <f>_xlfn.XLOOKUP(Tabla15[[#This Row],[cedula]],#REF!,#REF!,"X")</f>
        <v>#REF!</v>
      </c>
      <c r="H1255" s="61" t="str">
        <f>_xlfn.XLOOKUP(Tabla15[[#This Row],[ctapresup]],TBLTIPO[cta],TBLTIPO[Tipo Empleado])</f>
        <v>TEMPORALES</v>
      </c>
      <c r="I1255" s="92">
        <f>_xlfn.XLOOKUP(Tabla15[[#This Row],[cedula]],TCARRERA[CEDULA],TCARRERA[CATEGORIA DEL SERVIDOR],0)</f>
        <v>0</v>
      </c>
      <c r="J125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55" s="61" t="e">
        <f>IF(ISTEXT(Tabla15[[#This Row],[CARRERA]]),Tabla15[[#This Row],[CARRERA]],Tabla15[[#This Row],[STATUS_01]])</f>
        <v>#REF!</v>
      </c>
      <c r="L1255" s="78">
        <f>_xlfn.XLOOKUP(Tabla15[[#This Row],[CODIGO]],Tabla20[CODIGO],Tabla20[sbruto])</f>
        <v>50000</v>
      </c>
      <c r="M1255" s="82">
        <f>_xlfn.XLOOKUP(Tabla15[[#This Row],[CODIGO]],Tabla20[CODIGO],Tabla20[Otros Descuentos])</f>
        <v>25</v>
      </c>
      <c r="N1255" s="79">
        <f>_xlfn.XLOOKUP(Tabla15[[#This Row],[CODIGO]],Tabla20[CODIGO],Tabla20[sneto])</f>
        <v>45166</v>
      </c>
      <c r="O1255" s="78" t="str">
        <f>_xlfn.XLOOKUP(Tabla15[[#This Row],[CODIGO]],Tabla20[CODIGO],Tabla20[PERIODO])</f>
        <v>08-2023</v>
      </c>
      <c r="P1255" s="41">
        <f>Tabla15[[#This Row],[sbruto]]-SUM(Tabla15[[#This Row],[ISR]:[AFP]])-Tabla15[[#This Row],[SNETO]]</f>
        <v>4809</v>
      </c>
      <c r="Q1255" s="41">
        <f>_xlfn.XLOOKUP(Tabla15[[#This Row],[CODIGO]],Tabla20[CODIGO],Tabla20[ADP])</f>
        <v>0</v>
      </c>
      <c r="R1255" s="61" t="str">
        <f>_xlfn.XLOOKUP(Tabla15[[#This Row],[cedula]],EMPXSEXO[NODOC],EMPXSEXO[GENERO])</f>
        <v>M</v>
      </c>
      <c r="S1255" s="61" t="e">
        <f>_xlfn.XLOOKUP(Tabla15[[#This Row],[nomdepto2]],Tabla21[LUGAR],Tabla21[CODLUGAR])</f>
        <v>#REF!</v>
      </c>
      <c r="T1255">
        <v>960</v>
      </c>
    </row>
    <row r="1256" spans="1:20" hidden="1">
      <c r="A1256" s="61" t="s">
        <v>2462</v>
      </c>
      <c r="B1256" s="61" t="s">
        <v>3145</v>
      </c>
      <c r="C1256" s="61" t="s">
        <v>2493</v>
      </c>
      <c r="D1256" s="61" t="str">
        <f>Tabla15[[#This Row],[cedula]]&amp;Tabla15[[#This Row],[prog]]&amp;LEFT(Tabla15[[#This Row],[TIPO]],3)</f>
        <v>0310032810701TEM</v>
      </c>
      <c r="E1256" s="61" t="e">
        <f>_xlfn.XLOOKUP(Tabla15[[#This Row],[CODIGO]],#REF!,#REF!,_xlfn.XLOOKUP(Tabla15[[#This Row],[CODIGO]],Tabla20[CODIGO],Tabla20[nombre],"BUSCAR"))</f>
        <v>#REF!</v>
      </c>
      <c r="F1256" s="61" t="e">
        <f>_xlfn.XLOOKUP(Tabla15[[#This Row],[CODIGO]],#REF!,#REF!,_xlfn.XLOOKUP(Tabla15[[#This Row],[CODIGO]],Tabla20[CODIGO],Tabla20[cargo],"BUSCAR"))</f>
        <v>#REF!</v>
      </c>
      <c r="G1256" s="110" t="e">
        <f>_xlfn.XLOOKUP(Tabla15[[#This Row],[cedula]],#REF!,#REF!,"X")</f>
        <v>#REF!</v>
      </c>
      <c r="H1256" s="61" t="str">
        <f>_xlfn.XLOOKUP(Tabla15[[#This Row],[ctapresup]],TBLTIPO[cta],TBLTIPO[Tipo Empleado])</f>
        <v>TEMPORALES</v>
      </c>
      <c r="I1256" s="92">
        <f>_xlfn.XLOOKUP(Tabla15[[#This Row],[cedula]],TCARRERA[CEDULA],TCARRERA[CATEGORIA DEL SERVIDOR],0)</f>
        <v>0</v>
      </c>
      <c r="J125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56" s="61" t="e">
        <f>IF(ISTEXT(Tabla15[[#This Row],[CARRERA]]),Tabla15[[#This Row],[CARRERA]],Tabla15[[#This Row],[STATUS_01]])</f>
        <v>#REF!</v>
      </c>
      <c r="L1256" s="78">
        <f>_xlfn.XLOOKUP(Tabla15[[#This Row],[CODIGO]],Tabla20[CODIGO],Tabla20[sbruto])</f>
        <v>50000</v>
      </c>
      <c r="M1256" s="82">
        <f>_xlfn.XLOOKUP(Tabla15[[#This Row],[CODIGO]],Tabla20[CODIGO],Tabla20[Otros Descuentos])</f>
        <v>25</v>
      </c>
      <c r="N1256" s="82">
        <f>_xlfn.XLOOKUP(Tabla15[[#This Row],[CODIGO]],Tabla20[CODIGO],Tabla20[sneto])</f>
        <v>45166</v>
      </c>
      <c r="O1256" s="81" t="str">
        <f>_xlfn.XLOOKUP(Tabla15[[#This Row],[CODIGO]],Tabla20[CODIGO],Tabla20[PERIODO])</f>
        <v>08-2023</v>
      </c>
      <c r="P1256" s="41">
        <f>Tabla15[[#This Row],[sbruto]]-SUM(Tabla15[[#This Row],[ISR]:[AFP]])-Tabla15[[#This Row],[SNETO]]</f>
        <v>4809</v>
      </c>
      <c r="Q1256" s="41">
        <f>_xlfn.XLOOKUP(Tabla15[[#This Row],[CODIGO]],Tabla20[CODIGO],Tabla20[ADP])</f>
        <v>0</v>
      </c>
      <c r="R1256" s="61" t="str">
        <f>_xlfn.XLOOKUP(Tabla15[[#This Row],[cedula]],EMPXSEXO[NODOC],EMPXSEXO[GENERO])</f>
        <v>F</v>
      </c>
      <c r="S1256" s="61" t="e">
        <f>_xlfn.XLOOKUP(Tabla15[[#This Row],[nomdepto2]],Tabla21[LUGAR],Tabla21[CODLUGAR])</f>
        <v>#REF!</v>
      </c>
      <c r="T1256">
        <v>1101</v>
      </c>
    </row>
    <row r="1257" spans="1:20">
      <c r="A1257" s="61" t="s">
        <v>2463</v>
      </c>
      <c r="B1257" s="61" t="s">
        <v>1262</v>
      </c>
      <c r="C1257" s="61" t="s">
        <v>2493</v>
      </c>
      <c r="D1257" s="61" t="str">
        <f>Tabla15[[#This Row],[cedula]]&amp;Tabla15[[#This Row],[prog]]&amp;LEFT(Tabla15[[#This Row],[TIPO]],3)</f>
        <v>0310460782901FIJ</v>
      </c>
      <c r="E1257" s="61" t="e">
        <f>_xlfn.XLOOKUP(Tabla15[[#This Row],[CODIGO]],#REF!,#REF!,_xlfn.XLOOKUP(Tabla15[[#This Row],[CODIGO]],Tabla20[CODIGO],Tabla20[nombre],"BUSCAR"))</f>
        <v>#REF!</v>
      </c>
      <c r="F1257" s="61" t="e">
        <f>_xlfn.XLOOKUP(Tabla15[[#This Row],[CODIGO]],#REF!,#REF!,_xlfn.XLOOKUP(Tabla15[[#This Row],[CODIGO]],Tabla20[CODIGO],Tabla20[cargo],"BUSCAR"))</f>
        <v>#REF!</v>
      </c>
      <c r="G1257" s="110" t="e">
        <f>_xlfn.XLOOKUP(Tabla15[[#This Row],[cedula]],#REF!,#REF!,"X")</f>
        <v>#REF!</v>
      </c>
      <c r="H1257" s="61" t="str">
        <f>_xlfn.XLOOKUP(Tabla15[[#This Row],[ctapresup]],TBLTIPO[cta],TBLTIPO[Tipo Empleado])</f>
        <v>FIJO</v>
      </c>
      <c r="I1257" s="92" t="str">
        <f>_xlfn.XLOOKUP(Tabla15[[#This Row],[cedula]],TCARRERA[CEDULA],TCARRERA[CATEGORIA DEL SERVIDOR],0)</f>
        <v>CARRERA ADMINISTRATIVA</v>
      </c>
      <c r="J125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57" s="61" t="str">
        <f>IF(ISTEXT(Tabla15[[#This Row],[CARRERA]]),Tabla15[[#This Row],[CARRERA]],Tabla15[[#This Row],[STATUS_01]])</f>
        <v>CARRERA ADMINISTRATIVA</v>
      </c>
      <c r="L1257" s="78">
        <f>_xlfn.XLOOKUP(Tabla15[[#This Row],[CODIGO]],Tabla20[CODIGO],Tabla20[sbruto])</f>
        <v>45000</v>
      </c>
      <c r="M1257" s="82">
        <f>_xlfn.XLOOKUP(Tabla15[[#This Row],[CODIGO]],Tabla20[CODIGO],Tabla20[Otros Descuentos])</f>
        <v>1602.45</v>
      </c>
      <c r="N1257" s="79">
        <f>_xlfn.XLOOKUP(Tabla15[[#This Row],[CODIGO]],Tabla20[CODIGO],Tabla20[sneto])</f>
        <v>39826.339999999997</v>
      </c>
      <c r="O1257" s="78" t="str">
        <f>_xlfn.XLOOKUP(Tabla15[[#This Row],[CODIGO]],Tabla20[CODIGO],Tabla20[PERIODO])</f>
        <v>08-2023</v>
      </c>
      <c r="P1257" s="41">
        <f>Tabla15[[#This Row],[sbruto]]-SUM(Tabla15[[#This Row],[ISR]:[AFP]])-Tabla15[[#This Row],[SNETO]]</f>
        <v>3571.2100000000064</v>
      </c>
      <c r="Q1257" s="41">
        <f>_xlfn.XLOOKUP(Tabla15[[#This Row],[CODIGO]],Tabla20[CODIGO],Tabla20[ADP])</f>
        <v>0</v>
      </c>
      <c r="R1257" s="61" t="str">
        <f>_xlfn.XLOOKUP(Tabla15[[#This Row],[cedula]],EMPXSEXO[NODOC],EMPXSEXO[GENERO])</f>
        <v>M</v>
      </c>
      <c r="S1257" s="61" t="e">
        <f>_xlfn.XLOOKUP(Tabla15[[#This Row],[nomdepto2]],Tabla21[LUGAR],Tabla21[CODLUGAR])</f>
        <v>#REF!</v>
      </c>
      <c r="T1257">
        <v>424</v>
      </c>
    </row>
    <row r="1258" spans="1:20" hidden="1">
      <c r="A1258" s="61" t="s">
        <v>2462</v>
      </c>
      <c r="B1258" s="61" t="s">
        <v>2784</v>
      </c>
      <c r="C1258" s="61" t="s">
        <v>2493</v>
      </c>
      <c r="D1258" s="61" t="str">
        <f>Tabla15[[#This Row],[cedula]]&amp;Tabla15[[#This Row],[prog]]&amp;LEFT(Tabla15[[#This Row],[TIPO]],3)</f>
        <v>0540088816901TEM</v>
      </c>
      <c r="E1258" s="61" t="e">
        <f>_xlfn.XLOOKUP(Tabla15[[#This Row],[CODIGO]],#REF!,#REF!,_xlfn.XLOOKUP(Tabla15[[#This Row],[CODIGO]],Tabla20[CODIGO],Tabla20[nombre],"BUSCAR"))</f>
        <v>#REF!</v>
      </c>
      <c r="F1258" s="61" t="e">
        <f>_xlfn.XLOOKUP(Tabla15[[#This Row],[CODIGO]],#REF!,#REF!,_xlfn.XLOOKUP(Tabla15[[#This Row],[CODIGO]],Tabla20[CODIGO],Tabla20[cargo],"BUSCAR"))</f>
        <v>#REF!</v>
      </c>
      <c r="G1258" s="110" t="e">
        <f>_xlfn.XLOOKUP(Tabla15[[#This Row],[cedula]],#REF!,#REF!,"X")</f>
        <v>#REF!</v>
      </c>
      <c r="H1258" s="61" t="str">
        <f>_xlfn.XLOOKUP(Tabla15[[#This Row],[ctapresup]],TBLTIPO[cta],TBLTIPO[Tipo Empleado])</f>
        <v>TEMPORALES</v>
      </c>
      <c r="I1258" s="92">
        <f>_xlfn.XLOOKUP(Tabla15[[#This Row],[cedula]],TCARRERA[CEDULA],TCARRERA[CATEGORIA DEL SERVIDOR],0)</f>
        <v>0</v>
      </c>
      <c r="J125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58" s="61" t="e">
        <f>IF(ISTEXT(Tabla15[[#This Row],[CARRERA]]),Tabla15[[#This Row],[CARRERA]],Tabla15[[#This Row],[STATUS_01]])</f>
        <v>#REF!</v>
      </c>
      <c r="L1258" s="78">
        <f>_xlfn.XLOOKUP(Tabla15[[#This Row],[CODIGO]],Tabla20[CODIGO],Tabla20[sbruto])</f>
        <v>40000</v>
      </c>
      <c r="M1258" s="82">
        <f>_xlfn.XLOOKUP(Tabla15[[#This Row],[CODIGO]],Tabla20[CODIGO],Tabla20[Otros Descuentos])</f>
        <v>25</v>
      </c>
      <c r="N1258" s="79">
        <f>_xlfn.XLOOKUP(Tabla15[[#This Row],[CODIGO]],Tabla20[CODIGO],Tabla20[sneto])</f>
        <v>37168.35</v>
      </c>
      <c r="O1258" s="78" t="str">
        <f>_xlfn.XLOOKUP(Tabla15[[#This Row],[CODIGO]],Tabla20[CODIGO],Tabla20[PERIODO])</f>
        <v>08-2023</v>
      </c>
      <c r="P1258" s="41">
        <f>Tabla15[[#This Row],[sbruto]]-SUM(Tabla15[[#This Row],[ISR]:[AFP]])-Tabla15[[#This Row],[SNETO]]</f>
        <v>2806.6500000000015</v>
      </c>
      <c r="Q1258" s="41">
        <f>_xlfn.XLOOKUP(Tabla15[[#This Row],[CODIGO]],Tabla20[CODIGO],Tabla20[ADP])</f>
        <v>0</v>
      </c>
      <c r="R1258" s="61" t="str">
        <f>_xlfn.XLOOKUP(Tabla15[[#This Row],[cedula]],EMPXSEXO[NODOC],EMPXSEXO[GENERO])</f>
        <v>F</v>
      </c>
      <c r="S1258" s="61" t="e">
        <f>_xlfn.XLOOKUP(Tabla15[[#This Row],[nomdepto2]],Tabla21[LUGAR],Tabla21[CODLUGAR])</f>
        <v>#REF!</v>
      </c>
      <c r="T1258">
        <v>899</v>
      </c>
    </row>
    <row r="1259" spans="1:20" hidden="1">
      <c r="A1259" s="61" t="s">
        <v>2462</v>
      </c>
      <c r="B1259" s="61" t="s">
        <v>2899</v>
      </c>
      <c r="C1259" s="61" t="s">
        <v>2493</v>
      </c>
      <c r="D1259" s="61" t="str">
        <f>Tabla15[[#This Row],[cedula]]&amp;Tabla15[[#This Row],[prog]]&amp;LEFT(Tabla15[[#This Row],[TIPO]],3)</f>
        <v>0550001152201TEM</v>
      </c>
      <c r="E1259" s="61" t="e">
        <f>_xlfn.XLOOKUP(Tabla15[[#This Row],[CODIGO]],#REF!,#REF!,_xlfn.XLOOKUP(Tabla15[[#This Row],[CODIGO]],Tabla20[CODIGO],Tabla20[nombre],"BUSCAR"))</f>
        <v>#REF!</v>
      </c>
      <c r="F1259" s="61" t="e">
        <f>_xlfn.XLOOKUP(Tabla15[[#This Row],[CODIGO]],#REF!,#REF!,_xlfn.XLOOKUP(Tabla15[[#This Row],[CODIGO]],Tabla20[CODIGO],Tabla20[cargo],"BUSCAR"))</f>
        <v>#REF!</v>
      </c>
      <c r="G1259" s="110" t="e">
        <f>_xlfn.XLOOKUP(Tabla15[[#This Row],[cedula]],#REF!,#REF!,"X")</f>
        <v>#REF!</v>
      </c>
      <c r="H1259" s="61" t="str">
        <f>_xlfn.XLOOKUP(Tabla15[[#This Row],[ctapresup]],TBLTIPO[cta],TBLTIPO[Tipo Empleado])</f>
        <v>TEMPORALES</v>
      </c>
      <c r="I1259" s="92">
        <f>_xlfn.XLOOKUP(Tabla15[[#This Row],[cedula]],TCARRERA[CEDULA],TCARRERA[CATEGORIA DEL SERVIDOR],0)</f>
        <v>0</v>
      </c>
      <c r="J125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59" s="61" t="e">
        <f>IF(ISTEXT(Tabla15[[#This Row],[CARRERA]]),Tabla15[[#This Row],[CARRERA]],Tabla15[[#This Row],[STATUS_01]])</f>
        <v>#REF!</v>
      </c>
      <c r="L1259" s="78">
        <f>_xlfn.XLOOKUP(Tabla15[[#This Row],[CODIGO]],Tabla20[CODIGO],Tabla20[sbruto])</f>
        <v>40000</v>
      </c>
      <c r="M1259" s="82">
        <f>_xlfn.XLOOKUP(Tabla15[[#This Row],[CODIGO]],Tabla20[CODIGO],Tabla20[Otros Descuentos])</f>
        <v>25</v>
      </c>
      <c r="N1259" s="79">
        <f>_xlfn.XLOOKUP(Tabla15[[#This Row],[CODIGO]],Tabla20[CODIGO],Tabla20[sneto])</f>
        <v>37168.35</v>
      </c>
      <c r="O1259" s="78" t="str">
        <f>_xlfn.XLOOKUP(Tabla15[[#This Row],[CODIGO]],Tabla20[CODIGO],Tabla20[PERIODO])</f>
        <v>08-2023</v>
      </c>
      <c r="P1259" s="41">
        <f>Tabla15[[#This Row],[sbruto]]-SUM(Tabla15[[#This Row],[ISR]:[AFP]])-Tabla15[[#This Row],[SNETO]]</f>
        <v>2806.6500000000015</v>
      </c>
      <c r="Q1259" s="41">
        <f>_xlfn.XLOOKUP(Tabla15[[#This Row],[CODIGO]],Tabla20[CODIGO],Tabla20[ADP])</f>
        <v>0</v>
      </c>
      <c r="R1259" s="61" t="str">
        <f>_xlfn.XLOOKUP(Tabla15[[#This Row],[cedula]],EMPXSEXO[NODOC],EMPXSEXO[GENERO])</f>
        <v>F</v>
      </c>
      <c r="S1259" s="61" t="e">
        <f>_xlfn.XLOOKUP(Tabla15[[#This Row],[nomdepto2]],Tabla21[LUGAR],Tabla21[CODLUGAR])</f>
        <v>#REF!</v>
      </c>
      <c r="T1259">
        <v>1015</v>
      </c>
    </row>
    <row r="1260" spans="1:20" hidden="1">
      <c r="A1260" s="61" t="s">
        <v>2462</v>
      </c>
      <c r="B1260" s="61" t="s">
        <v>2290</v>
      </c>
      <c r="C1260" s="61" t="s">
        <v>2493</v>
      </c>
      <c r="D1260" s="61" t="str">
        <f>Tabla15[[#This Row],[cedula]]&amp;Tabla15[[#This Row],[prog]]&amp;LEFT(Tabla15[[#This Row],[TIPO]],3)</f>
        <v>0280000655901TEM</v>
      </c>
      <c r="E1260" s="61" t="e">
        <f>_xlfn.XLOOKUP(Tabla15[[#This Row],[CODIGO]],#REF!,#REF!,_xlfn.XLOOKUP(Tabla15[[#This Row],[CODIGO]],Tabla20[CODIGO],Tabla20[nombre],"BUSCAR"))</f>
        <v>#REF!</v>
      </c>
      <c r="F1260" s="61" t="e">
        <f>_xlfn.XLOOKUP(Tabla15[[#This Row],[CODIGO]],#REF!,#REF!,_xlfn.XLOOKUP(Tabla15[[#This Row],[CODIGO]],Tabla20[CODIGO],Tabla20[cargo],"BUSCAR"))</f>
        <v>#REF!</v>
      </c>
      <c r="G1260" s="110" t="e">
        <f>_xlfn.XLOOKUP(Tabla15[[#This Row],[cedula]],#REF!,#REF!,"X")</f>
        <v>#REF!</v>
      </c>
      <c r="H1260" s="61" t="str">
        <f>_xlfn.XLOOKUP(Tabla15[[#This Row],[ctapresup]],TBLTIPO[cta],TBLTIPO[Tipo Empleado])</f>
        <v>TEMPORALES</v>
      </c>
      <c r="I1260" s="92">
        <f>_xlfn.XLOOKUP(Tabla15[[#This Row],[cedula]],TCARRERA[CEDULA],TCARRERA[CATEGORIA DEL SERVIDOR],0)</f>
        <v>0</v>
      </c>
      <c r="J126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0" s="61" t="e">
        <f>IF(ISTEXT(Tabla15[[#This Row],[CARRERA]]),Tabla15[[#This Row],[CARRERA]],Tabla15[[#This Row],[STATUS_01]])</f>
        <v>#REF!</v>
      </c>
      <c r="L1260" s="78">
        <f>_xlfn.XLOOKUP(Tabla15[[#This Row],[CODIGO]],Tabla20[CODIGO],Tabla20[sbruto])</f>
        <v>40000</v>
      </c>
      <c r="M1260" s="82">
        <f>_xlfn.XLOOKUP(Tabla15[[#This Row],[CODIGO]],Tabla20[CODIGO],Tabla20[Otros Descuentos])</f>
        <v>25</v>
      </c>
      <c r="N1260" s="79">
        <f>_xlfn.XLOOKUP(Tabla15[[#This Row],[CODIGO]],Tabla20[CODIGO],Tabla20[sneto])</f>
        <v>37168.35</v>
      </c>
      <c r="O1260" s="78" t="str">
        <f>_xlfn.XLOOKUP(Tabla15[[#This Row],[CODIGO]],Tabla20[CODIGO],Tabla20[PERIODO])</f>
        <v>08-2023</v>
      </c>
      <c r="P1260" s="41">
        <f>Tabla15[[#This Row],[sbruto]]-SUM(Tabla15[[#This Row],[ISR]:[AFP]])-Tabla15[[#This Row],[SNETO]]</f>
        <v>2806.6500000000015</v>
      </c>
      <c r="Q1260" s="41">
        <f>_xlfn.XLOOKUP(Tabla15[[#This Row],[CODIGO]],Tabla20[CODIGO],Tabla20[ADP])</f>
        <v>0</v>
      </c>
      <c r="R1260" s="61" t="str">
        <f>_xlfn.XLOOKUP(Tabla15[[#This Row],[cedula]],EMPXSEXO[NODOC],EMPXSEXO[GENERO])</f>
        <v>F</v>
      </c>
      <c r="S1260" s="61" t="e">
        <f>_xlfn.XLOOKUP(Tabla15[[#This Row],[nomdepto2]],Tabla21[LUGAR],Tabla21[CODLUGAR])</f>
        <v>#REF!</v>
      </c>
      <c r="T1260">
        <v>1025</v>
      </c>
    </row>
    <row r="1261" spans="1:20" hidden="1">
      <c r="A1261" s="61" t="s">
        <v>2462</v>
      </c>
      <c r="B1261" s="61" t="s">
        <v>2233</v>
      </c>
      <c r="C1261" s="61" t="s">
        <v>2493</v>
      </c>
      <c r="D1261" s="61" t="str">
        <f>Tabla15[[#This Row],[cedula]]&amp;Tabla15[[#This Row],[prog]]&amp;LEFT(Tabla15[[#This Row],[TIPO]],3)</f>
        <v>0370070066301TEM</v>
      </c>
      <c r="E1261" s="61" t="e">
        <f>_xlfn.XLOOKUP(Tabla15[[#This Row],[CODIGO]],#REF!,#REF!,_xlfn.XLOOKUP(Tabla15[[#This Row],[CODIGO]],Tabla20[CODIGO],Tabla20[nombre],"BUSCAR"))</f>
        <v>#REF!</v>
      </c>
      <c r="F1261" s="61" t="e">
        <f>_xlfn.XLOOKUP(Tabla15[[#This Row],[CODIGO]],#REF!,#REF!,_xlfn.XLOOKUP(Tabla15[[#This Row],[CODIGO]],Tabla20[CODIGO],Tabla20[cargo],"BUSCAR"))</f>
        <v>#REF!</v>
      </c>
      <c r="G1261" s="110" t="e">
        <f>_xlfn.XLOOKUP(Tabla15[[#This Row],[cedula]],#REF!,#REF!,"X")</f>
        <v>#REF!</v>
      </c>
      <c r="H1261" s="61" t="str">
        <f>_xlfn.XLOOKUP(Tabla15[[#This Row],[ctapresup]],TBLTIPO[cta],TBLTIPO[Tipo Empleado])</f>
        <v>TEMPORALES</v>
      </c>
      <c r="I1261" s="92">
        <f>_xlfn.XLOOKUP(Tabla15[[#This Row],[cedula]],TCARRERA[CEDULA],TCARRERA[CATEGORIA DEL SERVIDOR],0)</f>
        <v>0</v>
      </c>
      <c r="J126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1" s="61" t="e">
        <f>IF(ISTEXT(Tabla15[[#This Row],[CARRERA]]),Tabla15[[#This Row],[CARRERA]],Tabla15[[#This Row],[STATUS_01]])</f>
        <v>#REF!</v>
      </c>
      <c r="L1261" s="78">
        <f>_xlfn.XLOOKUP(Tabla15[[#This Row],[CODIGO]],Tabla20[CODIGO],Tabla20[sbruto])</f>
        <v>35000</v>
      </c>
      <c r="M1261" s="82">
        <f>_xlfn.XLOOKUP(Tabla15[[#This Row],[CODIGO]],Tabla20[CODIGO],Tabla20[Otros Descuentos])</f>
        <v>25</v>
      </c>
      <c r="N1261" s="79">
        <f>_xlfn.XLOOKUP(Tabla15[[#This Row],[CODIGO]],Tabla20[CODIGO],Tabla20[sneto])</f>
        <v>32906.5</v>
      </c>
      <c r="O1261" s="78" t="str">
        <f>_xlfn.XLOOKUP(Tabla15[[#This Row],[CODIGO]],Tabla20[CODIGO],Tabla20[PERIODO])</f>
        <v>08-2023</v>
      </c>
      <c r="P1261" s="41">
        <f>Tabla15[[#This Row],[sbruto]]-SUM(Tabla15[[#This Row],[ISR]:[AFP]])-Tabla15[[#This Row],[SNETO]]</f>
        <v>2068.5</v>
      </c>
      <c r="Q1261" s="41">
        <f>_xlfn.XLOOKUP(Tabla15[[#This Row],[CODIGO]],Tabla20[CODIGO],Tabla20[ADP])</f>
        <v>0</v>
      </c>
      <c r="R1261" s="61" t="str">
        <f>_xlfn.XLOOKUP(Tabla15[[#This Row],[cedula]],EMPXSEXO[NODOC],EMPXSEXO[GENERO])</f>
        <v>F</v>
      </c>
      <c r="S1261" s="61" t="e">
        <f>_xlfn.XLOOKUP(Tabla15[[#This Row],[nomdepto2]],Tabla21[LUGAR],Tabla21[CODLUGAR])</f>
        <v>#REF!</v>
      </c>
      <c r="T1261">
        <v>882</v>
      </c>
    </row>
    <row r="1262" spans="1:20" hidden="1">
      <c r="A1262" s="61" t="s">
        <v>2462</v>
      </c>
      <c r="B1262" s="61" t="s">
        <v>2253</v>
      </c>
      <c r="C1262" s="61" t="s">
        <v>2493</v>
      </c>
      <c r="D1262" s="61" t="str">
        <f>Tabla15[[#This Row],[cedula]]&amp;Tabla15[[#This Row],[prog]]&amp;LEFT(Tabla15[[#This Row],[TIPO]],3)</f>
        <v>0010364409201TEM</v>
      </c>
      <c r="E1262" s="61" t="e">
        <f>_xlfn.XLOOKUP(Tabla15[[#This Row],[CODIGO]],#REF!,#REF!,_xlfn.XLOOKUP(Tabla15[[#This Row],[CODIGO]],Tabla20[CODIGO],Tabla20[nombre],"BUSCAR"))</f>
        <v>#REF!</v>
      </c>
      <c r="F1262" s="61" t="e">
        <f>_xlfn.XLOOKUP(Tabla15[[#This Row],[CODIGO]],#REF!,#REF!,_xlfn.XLOOKUP(Tabla15[[#This Row],[CODIGO]],Tabla20[CODIGO],Tabla20[cargo],"BUSCAR"))</f>
        <v>#REF!</v>
      </c>
      <c r="G1262" s="110" t="e">
        <f>_xlfn.XLOOKUP(Tabla15[[#This Row],[cedula]],#REF!,#REF!,"X")</f>
        <v>#REF!</v>
      </c>
      <c r="H1262" s="61" t="str">
        <f>_xlfn.XLOOKUP(Tabla15[[#This Row],[ctapresup]],TBLTIPO[cta],TBLTIPO[Tipo Empleado])</f>
        <v>TEMPORALES</v>
      </c>
      <c r="I1262" s="92">
        <f>_xlfn.XLOOKUP(Tabla15[[#This Row],[cedula]],TCARRERA[CEDULA],TCARRERA[CATEGORIA DEL SERVIDOR],0)</f>
        <v>0</v>
      </c>
      <c r="J126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2" s="61" t="e">
        <f>IF(ISTEXT(Tabla15[[#This Row],[CARRERA]]),Tabla15[[#This Row],[CARRERA]],Tabla15[[#This Row],[STATUS_01]])</f>
        <v>#REF!</v>
      </c>
      <c r="L1262" s="78">
        <f>_xlfn.XLOOKUP(Tabla15[[#This Row],[CODIGO]],Tabla20[CODIGO],Tabla20[sbruto])</f>
        <v>35000</v>
      </c>
      <c r="M1262" s="82">
        <f>_xlfn.XLOOKUP(Tabla15[[#This Row],[CODIGO]],Tabla20[CODIGO],Tabla20[Otros Descuentos])</f>
        <v>25</v>
      </c>
      <c r="N1262" s="82">
        <f>_xlfn.XLOOKUP(Tabla15[[#This Row],[CODIGO]],Tabla20[CODIGO],Tabla20[sneto])</f>
        <v>32906.5</v>
      </c>
      <c r="O1262" s="81" t="str">
        <f>_xlfn.XLOOKUP(Tabla15[[#This Row],[CODIGO]],Tabla20[CODIGO],Tabla20[PERIODO])</f>
        <v>08-2023</v>
      </c>
      <c r="P1262" s="41">
        <f>Tabla15[[#This Row],[sbruto]]-SUM(Tabla15[[#This Row],[ISR]:[AFP]])-Tabla15[[#This Row],[SNETO]]</f>
        <v>2068.5</v>
      </c>
      <c r="Q1262" s="41">
        <f>_xlfn.XLOOKUP(Tabla15[[#This Row],[CODIGO]],Tabla20[CODIGO],Tabla20[ADP])</f>
        <v>0</v>
      </c>
      <c r="R1262" s="61" t="str">
        <f>_xlfn.XLOOKUP(Tabla15[[#This Row],[cedula]],EMPXSEXO[NODOC],EMPXSEXO[GENERO])</f>
        <v>M</v>
      </c>
      <c r="S1262" s="61" t="e">
        <f>_xlfn.XLOOKUP(Tabla15[[#This Row],[nomdepto2]],Tabla21[LUGAR],Tabla21[CODLUGAR])</f>
        <v>#REF!</v>
      </c>
      <c r="T1262">
        <v>929</v>
      </c>
    </row>
    <row r="1263" spans="1:20" hidden="1">
      <c r="A1263" s="61" t="s">
        <v>2462</v>
      </c>
      <c r="B1263" s="61" t="s">
        <v>2818</v>
      </c>
      <c r="C1263" s="61" t="s">
        <v>2493</v>
      </c>
      <c r="D1263" s="61" t="str">
        <f>Tabla15[[#This Row],[cedula]]&amp;Tabla15[[#This Row],[prog]]&amp;LEFT(Tabla15[[#This Row],[TIPO]],3)</f>
        <v>0540083268801TEM</v>
      </c>
      <c r="E1263" s="61" t="e">
        <f>_xlfn.XLOOKUP(Tabla15[[#This Row],[CODIGO]],#REF!,#REF!,_xlfn.XLOOKUP(Tabla15[[#This Row],[CODIGO]],Tabla20[CODIGO],Tabla20[nombre],"BUSCAR"))</f>
        <v>#REF!</v>
      </c>
      <c r="F1263" s="61" t="e">
        <f>_xlfn.XLOOKUP(Tabla15[[#This Row],[CODIGO]],#REF!,#REF!,_xlfn.XLOOKUP(Tabla15[[#This Row],[CODIGO]],Tabla20[CODIGO],Tabla20[cargo],"BUSCAR"))</f>
        <v>#REF!</v>
      </c>
      <c r="G1263" s="110" t="e">
        <f>_xlfn.XLOOKUP(Tabla15[[#This Row],[cedula]],#REF!,#REF!,"X")</f>
        <v>#REF!</v>
      </c>
      <c r="H1263" s="61" t="str">
        <f>_xlfn.XLOOKUP(Tabla15[[#This Row],[ctapresup]],TBLTIPO[cta],TBLTIPO[Tipo Empleado])</f>
        <v>TEMPORALES</v>
      </c>
      <c r="I1263" s="92">
        <f>_xlfn.XLOOKUP(Tabla15[[#This Row],[cedula]],TCARRERA[CEDULA],TCARRERA[CATEGORIA DEL SERVIDOR],0)</f>
        <v>0</v>
      </c>
      <c r="J126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3" s="61" t="e">
        <f>IF(ISTEXT(Tabla15[[#This Row],[CARRERA]]),Tabla15[[#This Row],[CARRERA]],Tabla15[[#This Row],[STATUS_01]])</f>
        <v>#REF!</v>
      </c>
      <c r="L1263" s="78">
        <f>_xlfn.XLOOKUP(Tabla15[[#This Row],[CODIGO]],Tabla20[CODIGO],Tabla20[sbruto])</f>
        <v>35000</v>
      </c>
      <c r="M1263" s="82">
        <f>_xlfn.XLOOKUP(Tabla15[[#This Row],[CODIGO]],Tabla20[CODIGO],Tabla20[Otros Descuentos])</f>
        <v>25</v>
      </c>
      <c r="N1263" s="82">
        <f>_xlfn.XLOOKUP(Tabla15[[#This Row],[CODIGO]],Tabla20[CODIGO],Tabla20[sneto])</f>
        <v>32906.5</v>
      </c>
      <c r="O1263" s="81" t="str">
        <f>_xlfn.XLOOKUP(Tabla15[[#This Row],[CODIGO]],Tabla20[CODIGO],Tabla20[PERIODO])</f>
        <v>08-2023</v>
      </c>
      <c r="P1263" s="41">
        <f>Tabla15[[#This Row],[sbruto]]-SUM(Tabla15[[#This Row],[ISR]:[AFP]])-Tabla15[[#This Row],[SNETO]]</f>
        <v>2068.5</v>
      </c>
      <c r="Q1263" s="41">
        <f>_xlfn.XLOOKUP(Tabla15[[#This Row],[CODIGO]],Tabla20[CODIGO],Tabla20[ADP])</f>
        <v>0</v>
      </c>
      <c r="R1263" s="61" t="str">
        <f>_xlfn.XLOOKUP(Tabla15[[#This Row],[cedula]],EMPXSEXO[NODOC],EMPXSEXO[GENERO])</f>
        <v>M</v>
      </c>
      <c r="S1263" s="61" t="e">
        <f>_xlfn.XLOOKUP(Tabla15[[#This Row],[nomdepto2]],Tabla21[LUGAR],Tabla21[CODLUGAR])</f>
        <v>#REF!</v>
      </c>
      <c r="T1263">
        <v>933</v>
      </c>
    </row>
    <row r="1264" spans="1:20" hidden="1">
      <c r="A1264" s="61" t="s">
        <v>2462</v>
      </c>
      <c r="B1264" s="61" t="s">
        <v>2844</v>
      </c>
      <c r="C1264" s="61" t="s">
        <v>2493</v>
      </c>
      <c r="D1264" s="61" t="str">
        <f>Tabla15[[#This Row],[cedula]]&amp;Tabla15[[#This Row],[prog]]&amp;LEFT(Tabla15[[#This Row],[TIPO]],3)</f>
        <v>0730001545501TEM</v>
      </c>
      <c r="E1264" s="61" t="e">
        <f>_xlfn.XLOOKUP(Tabla15[[#This Row],[CODIGO]],#REF!,#REF!,_xlfn.XLOOKUP(Tabla15[[#This Row],[CODIGO]],Tabla20[CODIGO],Tabla20[nombre],"BUSCAR"))</f>
        <v>#REF!</v>
      </c>
      <c r="F1264" s="61" t="e">
        <f>_xlfn.XLOOKUP(Tabla15[[#This Row],[CODIGO]],#REF!,#REF!,_xlfn.XLOOKUP(Tabla15[[#This Row],[CODIGO]],Tabla20[CODIGO],Tabla20[cargo],"BUSCAR"))</f>
        <v>#REF!</v>
      </c>
      <c r="G1264" s="110" t="e">
        <f>_xlfn.XLOOKUP(Tabla15[[#This Row],[cedula]],#REF!,#REF!,"X")</f>
        <v>#REF!</v>
      </c>
      <c r="H1264" s="61" t="str">
        <f>_xlfn.XLOOKUP(Tabla15[[#This Row],[ctapresup]],TBLTIPO[cta],TBLTIPO[Tipo Empleado])</f>
        <v>TEMPORALES</v>
      </c>
      <c r="I1264" s="92">
        <f>_xlfn.XLOOKUP(Tabla15[[#This Row],[cedula]],TCARRERA[CEDULA],TCARRERA[CATEGORIA DEL SERVIDOR],0)</f>
        <v>0</v>
      </c>
      <c r="J126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4" s="61" t="e">
        <f>IF(ISTEXT(Tabla15[[#This Row],[CARRERA]]),Tabla15[[#This Row],[CARRERA]],Tabla15[[#This Row],[STATUS_01]])</f>
        <v>#REF!</v>
      </c>
      <c r="L1264" s="78">
        <f>_xlfn.XLOOKUP(Tabla15[[#This Row],[CODIGO]],Tabla20[CODIGO],Tabla20[sbruto])</f>
        <v>35000</v>
      </c>
      <c r="M1264" s="82">
        <f>_xlfn.XLOOKUP(Tabla15[[#This Row],[CODIGO]],Tabla20[CODIGO],Tabla20[Otros Descuentos])</f>
        <v>25</v>
      </c>
      <c r="N1264" s="79">
        <f>_xlfn.XLOOKUP(Tabla15[[#This Row],[CODIGO]],Tabla20[CODIGO],Tabla20[sneto])</f>
        <v>32906.5</v>
      </c>
      <c r="O1264" s="78" t="str">
        <f>_xlfn.XLOOKUP(Tabla15[[#This Row],[CODIGO]],Tabla20[CODIGO],Tabla20[PERIODO])</f>
        <v>08-2023</v>
      </c>
      <c r="P1264" s="41">
        <f>Tabla15[[#This Row],[sbruto]]-SUM(Tabla15[[#This Row],[ISR]:[AFP]])-Tabla15[[#This Row],[SNETO]]</f>
        <v>2068.5</v>
      </c>
      <c r="Q1264" s="41">
        <f>_xlfn.XLOOKUP(Tabla15[[#This Row],[CODIGO]],Tabla20[CODIGO],Tabla20[ADP])</f>
        <v>0</v>
      </c>
      <c r="R1264" s="61" t="str">
        <f>_xlfn.XLOOKUP(Tabla15[[#This Row],[cedula]],EMPXSEXO[NODOC],EMPXSEXO[GENERO])</f>
        <v>M</v>
      </c>
      <c r="S1264" s="61" t="e">
        <f>_xlfn.XLOOKUP(Tabla15[[#This Row],[nomdepto2]],Tabla21[LUGAR],Tabla21[CODLUGAR])</f>
        <v>#REF!</v>
      </c>
      <c r="T1264">
        <v>955</v>
      </c>
    </row>
    <row r="1265" spans="1:20" hidden="1">
      <c r="A1265" s="61" t="s">
        <v>2462</v>
      </c>
      <c r="B1265" s="61" t="s">
        <v>2262</v>
      </c>
      <c r="C1265" s="61" t="s">
        <v>2493</v>
      </c>
      <c r="D1265" s="61" t="str">
        <f>Tabla15[[#This Row],[cedula]]&amp;Tabla15[[#This Row],[prog]]&amp;LEFT(Tabla15[[#This Row],[TIPO]],3)</f>
        <v>0310321754701TEM</v>
      </c>
      <c r="E1265" s="61" t="e">
        <f>_xlfn.XLOOKUP(Tabla15[[#This Row],[CODIGO]],#REF!,#REF!,_xlfn.XLOOKUP(Tabla15[[#This Row],[CODIGO]],Tabla20[CODIGO],Tabla20[nombre],"BUSCAR"))</f>
        <v>#REF!</v>
      </c>
      <c r="F1265" s="61" t="e">
        <f>_xlfn.XLOOKUP(Tabla15[[#This Row],[CODIGO]],#REF!,#REF!,_xlfn.XLOOKUP(Tabla15[[#This Row],[CODIGO]],Tabla20[CODIGO],Tabla20[cargo],"BUSCAR"))</f>
        <v>#REF!</v>
      </c>
      <c r="G1265" s="110" t="e">
        <f>_xlfn.XLOOKUP(Tabla15[[#This Row],[cedula]],#REF!,#REF!,"X")</f>
        <v>#REF!</v>
      </c>
      <c r="H1265" s="61" t="str">
        <f>_xlfn.XLOOKUP(Tabla15[[#This Row],[ctapresup]],TBLTIPO[cta],TBLTIPO[Tipo Empleado])</f>
        <v>TEMPORALES</v>
      </c>
      <c r="I1265" s="92">
        <f>_xlfn.XLOOKUP(Tabla15[[#This Row],[cedula]],TCARRERA[CEDULA],TCARRERA[CATEGORIA DEL SERVIDOR],0)</f>
        <v>0</v>
      </c>
      <c r="J126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5" s="61" t="e">
        <f>IF(ISTEXT(Tabla15[[#This Row],[CARRERA]]),Tabla15[[#This Row],[CARRERA]],Tabla15[[#This Row],[STATUS_01]])</f>
        <v>#REF!</v>
      </c>
      <c r="L1265" s="78">
        <f>_xlfn.XLOOKUP(Tabla15[[#This Row],[CODIGO]],Tabla20[CODIGO],Tabla20[sbruto])</f>
        <v>35000</v>
      </c>
      <c r="M1265" s="82">
        <f>_xlfn.XLOOKUP(Tabla15[[#This Row],[CODIGO]],Tabla20[CODIGO],Tabla20[Otros Descuentos])</f>
        <v>25</v>
      </c>
      <c r="N1265" s="79">
        <f>_xlfn.XLOOKUP(Tabla15[[#This Row],[CODIGO]],Tabla20[CODIGO],Tabla20[sneto])</f>
        <v>32906.5</v>
      </c>
      <c r="O1265" s="78" t="str">
        <f>_xlfn.XLOOKUP(Tabla15[[#This Row],[CODIGO]],Tabla20[CODIGO],Tabla20[PERIODO])</f>
        <v>08-2023</v>
      </c>
      <c r="P1265" s="41">
        <f>Tabla15[[#This Row],[sbruto]]-SUM(Tabla15[[#This Row],[ISR]:[AFP]])-Tabla15[[#This Row],[SNETO]]</f>
        <v>2068.5</v>
      </c>
      <c r="Q1265" s="41">
        <f>_xlfn.XLOOKUP(Tabla15[[#This Row],[CODIGO]],Tabla20[CODIGO],Tabla20[ADP])</f>
        <v>0</v>
      </c>
      <c r="R1265" s="61" t="str">
        <f>_xlfn.XLOOKUP(Tabla15[[#This Row],[cedula]],EMPXSEXO[NODOC],EMPXSEXO[GENERO])</f>
        <v>F</v>
      </c>
      <c r="S1265" s="61" t="e">
        <f>_xlfn.XLOOKUP(Tabla15[[#This Row],[nomdepto2]],Tabla21[LUGAR],Tabla21[CODLUGAR])</f>
        <v>#REF!</v>
      </c>
      <c r="T1265">
        <v>957</v>
      </c>
    </row>
    <row r="1266" spans="1:20" hidden="1">
      <c r="A1266" s="61" t="s">
        <v>2462</v>
      </c>
      <c r="B1266" s="61" t="s">
        <v>2267</v>
      </c>
      <c r="C1266" s="61" t="s">
        <v>2493</v>
      </c>
      <c r="D1266" s="61" t="str">
        <f>Tabla15[[#This Row],[cedula]]&amp;Tabla15[[#This Row],[prog]]&amp;LEFT(Tabla15[[#This Row],[TIPO]],3)</f>
        <v>0010011511201TEM</v>
      </c>
      <c r="E1266" s="61" t="e">
        <f>_xlfn.XLOOKUP(Tabla15[[#This Row],[CODIGO]],#REF!,#REF!,_xlfn.XLOOKUP(Tabla15[[#This Row],[CODIGO]],Tabla20[CODIGO],Tabla20[nombre],"BUSCAR"))</f>
        <v>#REF!</v>
      </c>
      <c r="F1266" s="61" t="e">
        <f>_xlfn.XLOOKUP(Tabla15[[#This Row],[CODIGO]],#REF!,#REF!,_xlfn.XLOOKUP(Tabla15[[#This Row],[CODIGO]],Tabla20[CODIGO],Tabla20[cargo],"BUSCAR"))</f>
        <v>#REF!</v>
      </c>
      <c r="G1266" s="110" t="e">
        <f>_xlfn.XLOOKUP(Tabla15[[#This Row],[cedula]],#REF!,#REF!,"X")</f>
        <v>#REF!</v>
      </c>
      <c r="H1266" s="61" t="str">
        <f>_xlfn.XLOOKUP(Tabla15[[#This Row],[ctapresup]],TBLTIPO[cta],TBLTIPO[Tipo Empleado])</f>
        <v>TEMPORALES</v>
      </c>
      <c r="I1266" s="92">
        <f>_xlfn.XLOOKUP(Tabla15[[#This Row],[cedula]],TCARRERA[CEDULA],TCARRERA[CATEGORIA DEL SERVIDOR],0)</f>
        <v>0</v>
      </c>
      <c r="J126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6" s="61" t="e">
        <f>IF(ISTEXT(Tabla15[[#This Row],[CARRERA]]),Tabla15[[#This Row],[CARRERA]],Tabla15[[#This Row],[STATUS_01]])</f>
        <v>#REF!</v>
      </c>
      <c r="L1266" s="78">
        <f>_xlfn.XLOOKUP(Tabla15[[#This Row],[CODIGO]],Tabla20[CODIGO],Tabla20[sbruto])</f>
        <v>35000</v>
      </c>
      <c r="M1266" s="82">
        <f>_xlfn.XLOOKUP(Tabla15[[#This Row],[CODIGO]],Tabla20[CODIGO],Tabla20[Otros Descuentos])</f>
        <v>9825</v>
      </c>
      <c r="N1266" s="79">
        <f>_xlfn.XLOOKUP(Tabla15[[#This Row],[CODIGO]],Tabla20[CODIGO],Tabla20[sneto])</f>
        <v>23106.5</v>
      </c>
      <c r="O1266" s="78" t="str">
        <f>_xlfn.XLOOKUP(Tabla15[[#This Row],[CODIGO]],Tabla20[CODIGO],Tabla20[PERIODO])</f>
        <v>08-2023</v>
      </c>
      <c r="P1266" s="41">
        <f>Tabla15[[#This Row],[sbruto]]-SUM(Tabla15[[#This Row],[ISR]:[AFP]])-Tabla15[[#This Row],[SNETO]]</f>
        <v>2068.5</v>
      </c>
      <c r="Q1266" s="41">
        <f>_xlfn.XLOOKUP(Tabla15[[#This Row],[CODIGO]],Tabla20[CODIGO],Tabla20[ADP])</f>
        <v>0</v>
      </c>
      <c r="R1266" s="61" t="str">
        <f>_xlfn.XLOOKUP(Tabla15[[#This Row],[cedula]],EMPXSEXO[NODOC],EMPXSEXO[GENERO])</f>
        <v>M</v>
      </c>
      <c r="S1266" s="61" t="e">
        <f>_xlfn.XLOOKUP(Tabla15[[#This Row],[nomdepto2]],Tabla21[LUGAR],Tabla21[CODLUGAR])</f>
        <v>#REF!</v>
      </c>
      <c r="T1266">
        <v>971</v>
      </c>
    </row>
    <row r="1267" spans="1:20" hidden="1">
      <c r="A1267" s="61" t="s">
        <v>2462</v>
      </c>
      <c r="B1267" s="61" t="s">
        <v>2897</v>
      </c>
      <c r="C1267" s="61" t="s">
        <v>2493</v>
      </c>
      <c r="D1267" s="61" t="str">
        <f>Tabla15[[#This Row],[cedula]]&amp;Tabla15[[#This Row],[prog]]&amp;LEFT(Tabla15[[#This Row],[TIPO]],3)</f>
        <v>0540049958701TEM</v>
      </c>
      <c r="E1267" s="61" t="e">
        <f>_xlfn.XLOOKUP(Tabla15[[#This Row],[CODIGO]],#REF!,#REF!,_xlfn.XLOOKUP(Tabla15[[#This Row],[CODIGO]],Tabla20[CODIGO],Tabla20[nombre],"BUSCAR"))</f>
        <v>#REF!</v>
      </c>
      <c r="F1267" s="61" t="e">
        <f>_xlfn.XLOOKUP(Tabla15[[#This Row],[CODIGO]],#REF!,#REF!,_xlfn.XLOOKUP(Tabla15[[#This Row],[CODIGO]],Tabla20[CODIGO],Tabla20[cargo],"BUSCAR"))</f>
        <v>#REF!</v>
      </c>
      <c r="G1267" s="110" t="e">
        <f>_xlfn.XLOOKUP(Tabla15[[#This Row],[cedula]],#REF!,#REF!,"X")</f>
        <v>#REF!</v>
      </c>
      <c r="H1267" s="61" t="str">
        <f>_xlfn.XLOOKUP(Tabla15[[#This Row],[ctapresup]],TBLTIPO[cta],TBLTIPO[Tipo Empleado])</f>
        <v>TEMPORALES</v>
      </c>
      <c r="I1267" s="92">
        <f>_xlfn.XLOOKUP(Tabla15[[#This Row],[cedula]],TCARRERA[CEDULA],TCARRERA[CATEGORIA DEL SERVIDOR],0)</f>
        <v>0</v>
      </c>
      <c r="J126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7" s="61" t="e">
        <f>IF(ISTEXT(Tabla15[[#This Row],[CARRERA]]),Tabla15[[#This Row],[CARRERA]],Tabla15[[#This Row],[STATUS_01]])</f>
        <v>#REF!</v>
      </c>
      <c r="L1267" s="78">
        <f>_xlfn.XLOOKUP(Tabla15[[#This Row],[CODIGO]],Tabla20[CODIGO],Tabla20[sbruto])</f>
        <v>35000</v>
      </c>
      <c r="M1267" s="82">
        <f>_xlfn.XLOOKUP(Tabla15[[#This Row],[CODIGO]],Tabla20[CODIGO],Tabla20[Otros Descuentos])</f>
        <v>25</v>
      </c>
      <c r="N1267" s="79">
        <f>_xlfn.XLOOKUP(Tabla15[[#This Row],[CODIGO]],Tabla20[CODIGO],Tabla20[sneto])</f>
        <v>32906.5</v>
      </c>
      <c r="O1267" s="78" t="str">
        <f>_xlfn.XLOOKUP(Tabla15[[#This Row],[CODIGO]],Tabla20[CODIGO],Tabla20[PERIODO])</f>
        <v>08-2023</v>
      </c>
      <c r="P1267" s="41">
        <f>Tabla15[[#This Row],[sbruto]]-SUM(Tabla15[[#This Row],[ISR]:[AFP]])-Tabla15[[#This Row],[SNETO]]</f>
        <v>2068.5</v>
      </c>
      <c r="Q1267" s="41">
        <f>_xlfn.XLOOKUP(Tabla15[[#This Row],[CODIGO]],Tabla20[CODIGO],Tabla20[ADP])</f>
        <v>0</v>
      </c>
      <c r="R1267" s="61" t="str">
        <f>_xlfn.XLOOKUP(Tabla15[[#This Row],[cedula]],EMPXSEXO[NODOC],EMPXSEXO[GENERO])</f>
        <v>F</v>
      </c>
      <c r="S1267" s="61" t="e">
        <f>_xlfn.XLOOKUP(Tabla15[[#This Row],[nomdepto2]],Tabla21[LUGAR],Tabla21[CODLUGAR])</f>
        <v>#REF!</v>
      </c>
      <c r="T1267">
        <v>1013</v>
      </c>
    </row>
    <row r="1268" spans="1:20" hidden="1">
      <c r="A1268" s="61" t="s">
        <v>2462</v>
      </c>
      <c r="B1268" s="61" t="s">
        <v>3010</v>
      </c>
      <c r="C1268" s="61" t="s">
        <v>2493</v>
      </c>
      <c r="D1268" s="61" t="str">
        <f>Tabla15[[#This Row],[cedula]]&amp;Tabla15[[#This Row],[prog]]&amp;LEFT(Tabla15[[#This Row],[TIPO]],3)</f>
        <v>0010685105801TEM</v>
      </c>
      <c r="E1268" s="61" t="e">
        <f>_xlfn.XLOOKUP(Tabla15[[#This Row],[CODIGO]],#REF!,#REF!,_xlfn.XLOOKUP(Tabla15[[#This Row],[CODIGO]],Tabla20[CODIGO],Tabla20[nombre],"BUSCAR"))</f>
        <v>#REF!</v>
      </c>
      <c r="F1268" s="61" t="e">
        <f>_xlfn.XLOOKUP(Tabla15[[#This Row],[CODIGO]],#REF!,#REF!,_xlfn.XLOOKUP(Tabla15[[#This Row],[CODIGO]],Tabla20[CODIGO],Tabla20[cargo],"BUSCAR"))</f>
        <v>#REF!</v>
      </c>
      <c r="G1268" s="110" t="e">
        <f>_xlfn.XLOOKUP(Tabla15[[#This Row],[cedula]],#REF!,#REF!,"X")</f>
        <v>#REF!</v>
      </c>
      <c r="H1268" s="61" t="str">
        <f>_xlfn.XLOOKUP(Tabla15[[#This Row],[ctapresup]],TBLTIPO[cta],TBLTIPO[Tipo Empleado])</f>
        <v>TEMPORALES</v>
      </c>
      <c r="I1268" s="92">
        <f>_xlfn.XLOOKUP(Tabla15[[#This Row],[cedula]],TCARRERA[CEDULA],TCARRERA[CATEGORIA DEL SERVIDOR],0)</f>
        <v>0</v>
      </c>
      <c r="J126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8" s="61" t="e">
        <f>IF(ISTEXT(Tabla15[[#This Row],[CARRERA]]),Tabla15[[#This Row],[CARRERA]],Tabla15[[#This Row],[STATUS_01]])</f>
        <v>#REF!</v>
      </c>
      <c r="L1268" s="78">
        <f>_xlfn.XLOOKUP(Tabla15[[#This Row],[CODIGO]],Tabla20[CODIGO],Tabla20[sbruto])</f>
        <v>35000</v>
      </c>
      <c r="M1268" s="79">
        <f>_xlfn.XLOOKUP(Tabla15[[#This Row],[CODIGO]],Tabla20[CODIGO],Tabla20[Otros Descuentos])</f>
        <v>25</v>
      </c>
      <c r="N1268" s="79">
        <f>_xlfn.XLOOKUP(Tabla15[[#This Row],[CODIGO]],Tabla20[CODIGO],Tabla20[sneto])</f>
        <v>32906.5</v>
      </c>
      <c r="O1268" s="78" t="str">
        <f>_xlfn.XLOOKUP(Tabla15[[#This Row],[CODIGO]],Tabla20[CODIGO],Tabla20[PERIODO])</f>
        <v>08-2023</v>
      </c>
      <c r="P1268" s="41">
        <f>Tabla15[[#This Row],[sbruto]]-SUM(Tabla15[[#This Row],[ISR]:[AFP]])-Tabla15[[#This Row],[SNETO]]</f>
        <v>2068.5</v>
      </c>
      <c r="Q1268" s="41">
        <f>_xlfn.XLOOKUP(Tabla15[[#This Row],[CODIGO]],Tabla20[CODIGO],Tabla20[ADP])</f>
        <v>0</v>
      </c>
      <c r="R1268" s="61" t="str">
        <f>_xlfn.XLOOKUP(Tabla15[[#This Row],[cedula]],EMPXSEXO[NODOC],EMPXSEXO[GENERO])</f>
        <v>F</v>
      </c>
      <c r="S1268" s="61" t="e">
        <f>_xlfn.XLOOKUP(Tabla15[[#This Row],[nomdepto2]],Tabla21[LUGAR],Tabla21[CODLUGAR])</f>
        <v>#REF!</v>
      </c>
      <c r="T1268">
        <v>1034</v>
      </c>
    </row>
    <row r="1269" spans="1:20" hidden="1">
      <c r="A1269" s="61" t="s">
        <v>2462</v>
      </c>
      <c r="B1269" s="61" t="s">
        <v>2956</v>
      </c>
      <c r="C1269" s="61" t="s">
        <v>2493</v>
      </c>
      <c r="D1269" s="61" t="str">
        <f>Tabla15[[#This Row],[cedula]]&amp;Tabla15[[#This Row],[prog]]&amp;LEFT(Tabla15[[#This Row],[TIPO]],3)</f>
        <v>0540140379401TEM</v>
      </c>
      <c r="E1269" s="61" t="e">
        <f>_xlfn.XLOOKUP(Tabla15[[#This Row],[CODIGO]],#REF!,#REF!,_xlfn.XLOOKUP(Tabla15[[#This Row],[CODIGO]],Tabla20[CODIGO],Tabla20[nombre],"BUSCAR"))</f>
        <v>#REF!</v>
      </c>
      <c r="F1269" s="61" t="e">
        <f>_xlfn.XLOOKUP(Tabla15[[#This Row],[CODIGO]],#REF!,#REF!,_xlfn.XLOOKUP(Tabla15[[#This Row],[CODIGO]],Tabla20[CODIGO],Tabla20[cargo],"BUSCAR"))</f>
        <v>#REF!</v>
      </c>
      <c r="G1269" s="110" t="e">
        <f>_xlfn.XLOOKUP(Tabla15[[#This Row],[cedula]],#REF!,#REF!,"X")</f>
        <v>#REF!</v>
      </c>
      <c r="H1269" s="61" t="str">
        <f>_xlfn.XLOOKUP(Tabla15[[#This Row],[ctapresup]],TBLTIPO[cta],TBLTIPO[Tipo Empleado])</f>
        <v>TEMPORALES</v>
      </c>
      <c r="I1269" s="92">
        <f>_xlfn.XLOOKUP(Tabla15[[#This Row],[cedula]],TCARRERA[CEDULA],TCARRERA[CATEGORIA DEL SERVIDOR],0)</f>
        <v>0</v>
      </c>
      <c r="J126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69" s="61" t="e">
        <f>IF(ISTEXT(Tabla15[[#This Row],[CARRERA]]),Tabla15[[#This Row],[CARRERA]],Tabla15[[#This Row],[STATUS_01]])</f>
        <v>#REF!</v>
      </c>
      <c r="L1269" s="78">
        <f>_xlfn.XLOOKUP(Tabla15[[#This Row],[CODIGO]],Tabla20[CODIGO],Tabla20[sbruto])</f>
        <v>35000</v>
      </c>
      <c r="M1269" s="79">
        <f>_xlfn.XLOOKUP(Tabla15[[#This Row],[CODIGO]],Tabla20[CODIGO],Tabla20[Otros Descuentos])</f>
        <v>25</v>
      </c>
      <c r="N1269" s="79">
        <f>_xlfn.XLOOKUP(Tabla15[[#This Row],[CODIGO]],Tabla20[CODIGO],Tabla20[sneto])</f>
        <v>32906.5</v>
      </c>
      <c r="O1269" s="78" t="str">
        <f>_xlfn.XLOOKUP(Tabla15[[#This Row],[CODIGO]],Tabla20[CODIGO],Tabla20[PERIODO])</f>
        <v>08-2023</v>
      </c>
      <c r="P1269" s="41">
        <f>Tabla15[[#This Row],[sbruto]]-SUM(Tabla15[[#This Row],[ISR]:[AFP]])-Tabla15[[#This Row],[SNETO]]</f>
        <v>2068.5</v>
      </c>
      <c r="Q1269" s="41">
        <f>_xlfn.XLOOKUP(Tabla15[[#This Row],[CODIGO]],Tabla20[CODIGO],Tabla20[ADP])</f>
        <v>0</v>
      </c>
      <c r="R1269" s="61" t="str">
        <f>_xlfn.XLOOKUP(Tabla15[[#This Row],[cedula]],EMPXSEXO[NODOC],EMPXSEXO[GENERO])</f>
        <v>F</v>
      </c>
      <c r="S1269" s="61" t="e">
        <f>_xlfn.XLOOKUP(Tabla15[[#This Row],[nomdepto2]],Tabla21[LUGAR],Tabla21[CODLUGAR])</f>
        <v>#REF!</v>
      </c>
      <c r="T1269">
        <v>1076</v>
      </c>
    </row>
    <row r="1270" spans="1:20" hidden="1">
      <c r="A1270" s="61" t="s">
        <v>2462</v>
      </c>
      <c r="B1270" s="61" t="s">
        <v>2320</v>
      </c>
      <c r="C1270" s="61" t="s">
        <v>2493</v>
      </c>
      <c r="D1270" s="61" t="str">
        <f>Tabla15[[#This Row],[cedula]]&amp;Tabla15[[#This Row],[prog]]&amp;LEFT(Tabla15[[#This Row],[TIPO]],3)</f>
        <v>0470016471001TEM</v>
      </c>
      <c r="E1270" s="61" t="e">
        <f>_xlfn.XLOOKUP(Tabla15[[#This Row],[CODIGO]],#REF!,#REF!,_xlfn.XLOOKUP(Tabla15[[#This Row],[CODIGO]],Tabla20[CODIGO],Tabla20[nombre],"BUSCAR"))</f>
        <v>#REF!</v>
      </c>
      <c r="F1270" s="61" t="e">
        <f>_xlfn.XLOOKUP(Tabla15[[#This Row],[CODIGO]],#REF!,#REF!,_xlfn.XLOOKUP(Tabla15[[#This Row],[CODIGO]],Tabla20[CODIGO],Tabla20[cargo],"BUSCAR"))</f>
        <v>#REF!</v>
      </c>
      <c r="G1270" s="110" t="e">
        <f>_xlfn.XLOOKUP(Tabla15[[#This Row],[cedula]],#REF!,#REF!,"X")</f>
        <v>#REF!</v>
      </c>
      <c r="H1270" s="61" t="str">
        <f>_xlfn.XLOOKUP(Tabla15[[#This Row],[ctapresup]],TBLTIPO[cta],TBLTIPO[Tipo Empleado])</f>
        <v>TEMPORALES</v>
      </c>
      <c r="I1270" s="92">
        <f>_xlfn.XLOOKUP(Tabla15[[#This Row],[cedula]],TCARRERA[CEDULA],TCARRERA[CATEGORIA DEL SERVIDOR],0)</f>
        <v>0</v>
      </c>
      <c r="J127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70" s="61" t="e">
        <f>IF(ISTEXT(Tabla15[[#This Row],[CARRERA]]),Tabla15[[#This Row],[CARRERA]],Tabla15[[#This Row],[STATUS_01]])</f>
        <v>#REF!</v>
      </c>
      <c r="L1270" s="78">
        <f>_xlfn.XLOOKUP(Tabla15[[#This Row],[CODIGO]],Tabla20[CODIGO],Tabla20[sbruto])</f>
        <v>35000</v>
      </c>
      <c r="M1270" s="82">
        <f>_xlfn.XLOOKUP(Tabla15[[#This Row],[CODIGO]],Tabla20[CODIGO],Tabla20[Otros Descuentos])</f>
        <v>25</v>
      </c>
      <c r="N1270" s="79">
        <f>_xlfn.XLOOKUP(Tabla15[[#This Row],[CODIGO]],Tabla20[CODIGO],Tabla20[sneto])</f>
        <v>32906.5</v>
      </c>
      <c r="O1270" s="78" t="str">
        <f>_xlfn.XLOOKUP(Tabla15[[#This Row],[CODIGO]],Tabla20[CODIGO],Tabla20[PERIODO])</f>
        <v>08-2023</v>
      </c>
      <c r="P1270" s="41">
        <f>Tabla15[[#This Row],[sbruto]]-SUM(Tabla15[[#This Row],[ISR]:[AFP]])-Tabla15[[#This Row],[SNETO]]</f>
        <v>2068.5</v>
      </c>
      <c r="Q1270" s="41">
        <f>_xlfn.XLOOKUP(Tabla15[[#This Row],[CODIGO]],Tabla20[CODIGO],Tabla20[ADP])</f>
        <v>0</v>
      </c>
      <c r="R1270" s="61" t="str">
        <f>_xlfn.XLOOKUP(Tabla15[[#This Row],[cedula]],EMPXSEXO[NODOC],EMPXSEXO[GENERO])</f>
        <v>M</v>
      </c>
      <c r="S1270" s="61" t="e">
        <f>_xlfn.XLOOKUP(Tabla15[[#This Row],[nomdepto2]],Tabla21[LUGAR],Tabla21[CODLUGAR])</f>
        <v>#REF!</v>
      </c>
      <c r="T1270">
        <v>1085</v>
      </c>
    </row>
    <row r="1271" spans="1:20">
      <c r="A1271" s="61" t="s">
        <v>2463</v>
      </c>
      <c r="B1271" s="61" t="s">
        <v>3553</v>
      </c>
      <c r="C1271" s="61" t="s">
        <v>2493</v>
      </c>
      <c r="D1271" s="61" t="str">
        <f>Tabla15[[#This Row],[cedula]]&amp;Tabla15[[#This Row],[prog]]&amp;LEFT(Tabla15[[#This Row],[TIPO]],3)</f>
        <v>4022727863301FIJ</v>
      </c>
      <c r="E1271" s="61" t="e">
        <f>_xlfn.XLOOKUP(Tabla15[[#This Row],[CODIGO]],#REF!,#REF!,_xlfn.XLOOKUP(Tabla15[[#This Row],[CODIGO]],Tabla20[CODIGO],Tabla20[nombre],"BUSCAR"))</f>
        <v>#REF!</v>
      </c>
      <c r="F1271" s="61" t="e">
        <f>_xlfn.XLOOKUP(Tabla15[[#This Row],[CODIGO]],#REF!,#REF!,_xlfn.XLOOKUP(Tabla15[[#This Row],[CODIGO]],Tabla20[CODIGO],Tabla20[cargo],"BUSCAR"))</f>
        <v>#REF!</v>
      </c>
      <c r="G1271" s="110" t="e">
        <f>_xlfn.XLOOKUP(Tabla15[[#This Row],[cedula]],#REF!,#REF!,"X")</f>
        <v>#REF!</v>
      </c>
      <c r="H1271" s="61" t="str">
        <f>_xlfn.XLOOKUP(Tabla15[[#This Row],[ctapresup]],TBLTIPO[cta],TBLTIPO[Tipo Empleado])</f>
        <v>FIJO</v>
      </c>
      <c r="I1271" s="92">
        <f>_xlfn.XLOOKUP(Tabla15[[#This Row],[cedula]],TCARRERA[CEDULA],TCARRERA[CATEGORIA DEL SERVIDOR],0)</f>
        <v>0</v>
      </c>
      <c r="J127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71" s="61" t="e">
        <f>IF(ISTEXT(Tabla15[[#This Row],[CARRERA]]),Tabla15[[#This Row],[CARRERA]],Tabla15[[#This Row],[STATUS_01]])</f>
        <v>#REF!</v>
      </c>
      <c r="L1271" s="78">
        <f>_xlfn.XLOOKUP(Tabla15[[#This Row],[CODIGO]],Tabla20[CODIGO],Tabla20[sbruto])</f>
        <v>35000</v>
      </c>
      <c r="M1271" s="82">
        <f>_xlfn.XLOOKUP(Tabla15[[#This Row],[CODIGO]],Tabla20[CODIGO],Tabla20[Otros Descuentos])</f>
        <v>25</v>
      </c>
      <c r="N1271" s="82">
        <f>_xlfn.XLOOKUP(Tabla15[[#This Row],[CODIGO]],Tabla20[CODIGO],Tabla20[sneto])</f>
        <v>32906.5</v>
      </c>
      <c r="O1271" s="81" t="str">
        <f>_xlfn.XLOOKUP(Tabla15[[#This Row],[CODIGO]],Tabla20[CODIGO],Tabla20[PERIODO])</f>
        <v>08-2023</v>
      </c>
      <c r="P1271" s="41">
        <f>Tabla15[[#This Row],[sbruto]]-SUM(Tabla15[[#This Row],[ISR]:[AFP]])-Tabla15[[#This Row],[SNETO]]</f>
        <v>2068.5</v>
      </c>
      <c r="Q1271" s="41">
        <f>_xlfn.XLOOKUP(Tabla15[[#This Row],[CODIGO]],Tabla20[CODIGO],Tabla20[ADP])</f>
        <v>0</v>
      </c>
      <c r="R1271" s="61" t="str">
        <f>_xlfn.XLOOKUP(Tabla15[[#This Row],[cedula]],EMPXSEXO[NODOC],EMPXSEXO[GENERO])</f>
        <v>M</v>
      </c>
      <c r="S1271" s="61" t="e">
        <f>_xlfn.XLOOKUP(Tabla15[[#This Row],[nomdepto2]],Tabla21[LUGAR],Tabla21[CODLUGAR])</f>
        <v>#REF!</v>
      </c>
      <c r="T1271">
        <v>396</v>
      </c>
    </row>
    <row r="1272" spans="1:20">
      <c r="A1272" s="61" t="s">
        <v>2463</v>
      </c>
      <c r="B1272" s="61" t="s">
        <v>3589</v>
      </c>
      <c r="C1272" s="61" t="s">
        <v>2493</v>
      </c>
      <c r="D1272" s="61" t="str">
        <f>Tabla15[[#This Row],[cedula]]&amp;Tabla15[[#This Row],[prog]]&amp;LEFT(Tabla15[[#This Row],[TIPO]],3)</f>
        <v>0230150216301FIJ</v>
      </c>
      <c r="E1272" s="61" t="e">
        <f>_xlfn.XLOOKUP(Tabla15[[#This Row],[CODIGO]],#REF!,#REF!,_xlfn.XLOOKUP(Tabla15[[#This Row],[CODIGO]],Tabla20[CODIGO],Tabla20[nombre],"BUSCAR"))</f>
        <v>#REF!</v>
      </c>
      <c r="F1272" s="61" t="e">
        <f>_xlfn.XLOOKUP(Tabla15[[#This Row],[CODIGO]],#REF!,#REF!,_xlfn.XLOOKUP(Tabla15[[#This Row],[CODIGO]],Tabla20[CODIGO],Tabla20[cargo],"BUSCAR"))</f>
        <v>#REF!</v>
      </c>
      <c r="G1272" s="110" t="e">
        <f>_xlfn.XLOOKUP(Tabla15[[#This Row],[cedula]],#REF!,#REF!,"X")</f>
        <v>#REF!</v>
      </c>
      <c r="H1272" s="61" t="str">
        <f>_xlfn.XLOOKUP(Tabla15[[#This Row],[ctapresup]],TBLTIPO[cta],TBLTIPO[Tipo Empleado])</f>
        <v>FIJO</v>
      </c>
      <c r="I1272" s="92">
        <f>_xlfn.XLOOKUP(Tabla15[[#This Row],[cedula]],TCARRERA[CEDULA],TCARRERA[CATEGORIA DEL SERVIDOR],0)</f>
        <v>0</v>
      </c>
      <c r="J127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72" s="61" t="e">
        <f>IF(ISTEXT(Tabla15[[#This Row],[CARRERA]]),Tabla15[[#This Row],[CARRERA]],Tabla15[[#This Row],[STATUS_01]])</f>
        <v>#REF!</v>
      </c>
      <c r="L1272" s="78">
        <f>_xlfn.XLOOKUP(Tabla15[[#This Row],[CODIGO]],Tabla20[CODIGO],Tabla20[sbruto])</f>
        <v>35000</v>
      </c>
      <c r="M1272" s="79">
        <f>_xlfn.XLOOKUP(Tabla15[[#This Row],[CODIGO]],Tabla20[CODIGO],Tabla20[Otros Descuentos])</f>
        <v>25</v>
      </c>
      <c r="N1272" s="79">
        <f>_xlfn.XLOOKUP(Tabla15[[#This Row],[CODIGO]],Tabla20[CODIGO],Tabla20[sneto])</f>
        <v>32906.5</v>
      </c>
      <c r="O1272" s="78" t="str">
        <f>_xlfn.XLOOKUP(Tabla15[[#This Row],[CODIGO]],Tabla20[CODIGO],Tabla20[PERIODO])</f>
        <v>08-2023</v>
      </c>
      <c r="P1272" s="41">
        <f>Tabla15[[#This Row],[sbruto]]-SUM(Tabla15[[#This Row],[ISR]:[AFP]])-Tabla15[[#This Row],[SNETO]]</f>
        <v>2068.5</v>
      </c>
      <c r="Q1272" s="41">
        <f>_xlfn.XLOOKUP(Tabla15[[#This Row],[CODIGO]],Tabla20[CODIGO],Tabla20[ADP])</f>
        <v>0</v>
      </c>
      <c r="R1272" s="61" t="str">
        <f>_xlfn.XLOOKUP(Tabla15[[#This Row],[cedula]],EMPXSEXO[NODOC],EMPXSEXO[GENERO])</f>
        <v>M</v>
      </c>
      <c r="S1272" s="61" t="e">
        <f>_xlfn.XLOOKUP(Tabla15[[#This Row],[nomdepto2]],Tabla21[LUGAR],Tabla21[CODLUGAR])</f>
        <v>#REF!</v>
      </c>
      <c r="T1272">
        <v>58</v>
      </c>
    </row>
    <row r="1273" spans="1:20">
      <c r="A1273" s="61" t="s">
        <v>2463</v>
      </c>
      <c r="B1273" s="61" t="s">
        <v>3603</v>
      </c>
      <c r="C1273" s="61" t="s">
        <v>2493</v>
      </c>
      <c r="D1273" s="61" t="str">
        <f>Tabla15[[#This Row],[cedula]]&amp;Tabla15[[#This Row],[prog]]&amp;LEFT(Tabla15[[#This Row],[TIPO]],3)</f>
        <v>4022203925301FIJ</v>
      </c>
      <c r="E1273" s="61" t="e">
        <f>_xlfn.XLOOKUP(Tabla15[[#This Row],[CODIGO]],#REF!,#REF!,_xlfn.XLOOKUP(Tabla15[[#This Row],[CODIGO]],Tabla20[CODIGO],Tabla20[nombre],"BUSCAR"))</f>
        <v>#REF!</v>
      </c>
      <c r="F1273" s="61" t="e">
        <f>_xlfn.XLOOKUP(Tabla15[[#This Row],[CODIGO]],#REF!,#REF!,_xlfn.XLOOKUP(Tabla15[[#This Row],[CODIGO]],Tabla20[CODIGO],Tabla20[cargo],"BUSCAR"))</f>
        <v>#REF!</v>
      </c>
      <c r="G1273" s="110" t="e">
        <f>_xlfn.XLOOKUP(Tabla15[[#This Row],[cedula]],#REF!,#REF!,"X")</f>
        <v>#REF!</v>
      </c>
      <c r="H1273" s="61" t="str">
        <f>_xlfn.XLOOKUP(Tabla15[[#This Row],[ctapresup]],TBLTIPO[cta],TBLTIPO[Tipo Empleado])</f>
        <v>FIJO</v>
      </c>
      <c r="I1273" s="92">
        <f>_xlfn.XLOOKUP(Tabla15[[#This Row],[cedula]],TCARRERA[CEDULA],TCARRERA[CATEGORIA DEL SERVIDOR],0)</f>
        <v>0</v>
      </c>
      <c r="J127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73" s="61" t="e">
        <f>IF(ISTEXT(Tabla15[[#This Row],[CARRERA]]),Tabla15[[#This Row],[CARRERA]],Tabla15[[#This Row],[STATUS_01]])</f>
        <v>#REF!</v>
      </c>
      <c r="L1273" s="78">
        <f>_xlfn.XLOOKUP(Tabla15[[#This Row],[CODIGO]],Tabla20[CODIGO],Tabla20[sbruto])</f>
        <v>35000</v>
      </c>
      <c r="M1273" s="82">
        <f>_xlfn.XLOOKUP(Tabla15[[#This Row],[CODIGO]],Tabla20[CODIGO],Tabla20[Otros Descuentos])</f>
        <v>25</v>
      </c>
      <c r="N1273" s="79">
        <f>_xlfn.XLOOKUP(Tabla15[[#This Row],[CODIGO]],Tabla20[CODIGO],Tabla20[sneto])</f>
        <v>32906.5</v>
      </c>
      <c r="O1273" s="78" t="str">
        <f>_xlfn.XLOOKUP(Tabla15[[#This Row],[CODIGO]],Tabla20[CODIGO],Tabla20[PERIODO])</f>
        <v>08-2023</v>
      </c>
      <c r="P1273" s="41">
        <f>Tabla15[[#This Row],[sbruto]]-SUM(Tabla15[[#This Row],[ISR]:[AFP]])-Tabla15[[#This Row],[SNETO]]</f>
        <v>2068.5</v>
      </c>
      <c r="Q1273" s="41">
        <f>_xlfn.XLOOKUP(Tabla15[[#This Row],[CODIGO]],Tabla20[CODIGO],Tabla20[ADP])</f>
        <v>0</v>
      </c>
      <c r="R1273" s="61" t="str">
        <f>_xlfn.XLOOKUP(Tabla15[[#This Row],[cedula]],EMPXSEXO[NODOC],EMPXSEXO[GENERO])</f>
        <v>F</v>
      </c>
      <c r="S1273" s="61" t="e">
        <f>_xlfn.XLOOKUP(Tabla15[[#This Row],[nomdepto2]],Tabla21[LUGAR],Tabla21[CODLUGAR])</f>
        <v>#REF!</v>
      </c>
      <c r="T1273">
        <v>115</v>
      </c>
    </row>
    <row r="1274" spans="1:20" hidden="1">
      <c r="A1274" s="61" t="s">
        <v>2462</v>
      </c>
      <c r="B1274" s="61" t="s">
        <v>2832</v>
      </c>
      <c r="C1274" s="61" t="s">
        <v>2493</v>
      </c>
      <c r="D1274" s="61" t="str">
        <f>Tabla15[[#This Row],[cedula]]&amp;Tabla15[[#This Row],[prog]]&amp;LEFT(Tabla15[[#This Row],[TIPO]],3)</f>
        <v>4021093817701TEM</v>
      </c>
      <c r="E1274" s="61" t="e">
        <f>_xlfn.XLOOKUP(Tabla15[[#This Row],[CODIGO]],#REF!,#REF!,_xlfn.XLOOKUP(Tabla15[[#This Row],[CODIGO]],Tabla20[CODIGO],Tabla20[nombre],"BUSCAR"))</f>
        <v>#REF!</v>
      </c>
      <c r="F1274" s="61" t="e">
        <f>_xlfn.XLOOKUP(Tabla15[[#This Row],[CODIGO]],#REF!,#REF!,_xlfn.XLOOKUP(Tabla15[[#This Row],[CODIGO]],Tabla20[CODIGO],Tabla20[cargo],"BUSCAR"))</f>
        <v>#REF!</v>
      </c>
      <c r="G1274" s="110" t="e">
        <f>_xlfn.XLOOKUP(Tabla15[[#This Row],[cedula]],#REF!,#REF!,"X")</f>
        <v>#REF!</v>
      </c>
      <c r="H1274" s="61" t="str">
        <f>_xlfn.XLOOKUP(Tabla15[[#This Row],[ctapresup]],TBLTIPO[cta],TBLTIPO[Tipo Empleado])</f>
        <v>TEMPORALES</v>
      </c>
      <c r="I1274" s="92">
        <f>_xlfn.XLOOKUP(Tabla15[[#This Row],[cedula]],TCARRERA[CEDULA],TCARRERA[CATEGORIA DEL SERVIDOR],0)</f>
        <v>0</v>
      </c>
      <c r="J127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74" s="61" t="e">
        <f>IF(ISTEXT(Tabla15[[#This Row],[CARRERA]]),Tabla15[[#This Row],[CARRERA]],Tabla15[[#This Row],[STATUS_01]])</f>
        <v>#REF!</v>
      </c>
      <c r="L1274" s="78">
        <f>_xlfn.XLOOKUP(Tabla15[[#This Row],[CODIGO]],Tabla20[CODIGO],Tabla20[sbruto])</f>
        <v>31500</v>
      </c>
      <c r="M1274" s="82">
        <f>_xlfn.XLOOKUP(Tabla15[[#This Row],[CODIGO]],Tabla20[CODIGO],Tabla20[Otros Descuentos])</f>
        <v>25</v>
      </c>
      <c r="N1274" s="79">
        <f>_xlfn.XLOOKUP(Tabla15[[#This Row],[CODIGO]],Tabla20[CODIGO],Tabla20[sneto])</f>
        <v>29613.35</v>
      </c>
      <c r="O1274" s="78" t="str">
        <f>_xlfn.XLOOKUP(Tabla15[[#This Row],[CODIGO]],Tabla20[CODIGO],Tabla20[PERIODO])</f>
        <v>08-2023</v>
      </c>
      <c r="P1274" s="41">
        <f>Tabla15[[#This Row],[sbruto]]-SUM(Tabla15[[#This Row],[ISR]:[AFP]])-Tabla15[[#This Row],[SNETO]]</f>
        <v>1861.6500000000015</v>
      </c>
      <c r="Q1274" s="41">
        <f>_xlfn.XLOOKUP(Tabla15[[#This Row],[CODIGO]],Tabla20[CODIGO],Tabla20[ADP])</f>
        <v>0</v>
      </c>
      <c r="R1274" s="61" t="str">
        <f>_xlfn.XLOOKUP(Tabla15[[#This Row],[cedula]],EMPXSEXO[NODOC],EMPXSEXO[GENERO])</f>
        <v>M</v>
      </c>
      <c r="S1274" s="61" t="e">
        <f>_xlfn.XLOOKUP(Tabla15[[#This Row],[nomdepto2]],Tabla21[LUGAR],Tabla21[CODLUGAR])</f>
        <v>#REF!</v>
      </c>
      <c r="T1274">
        <v>945</v>
      </c>
    </row>
    <row r="1275" spans="1:20" hidden="1">
      <c r="A1275" s="61" t="s">
        <v>2462</v>
      </c>
      <c r="B1275" s="61" t="s">
        <v>2866</v>
      </c>
      <c r="C1275" s="61" t="s">
        <v>2493</v>
      </c>
      <c r="D1275" s="61" t="str">
        <f>Tabla15[[#This Row],[cedula]]&amp;Tabla15[[#This Row],[prog]]&amp;LEFT(Tabla15[[#This Row],[TIPO]],3)</f>
        <v>0270040165201TEM</v>
      </c>
      <c r="E1275" s="61" t="e">
        <f>_xlfn.XLOOKUP(Tabla15[[#This Row],[CODIGO]],#REF!,#REF!,_xlfn.XLOOKUP(Tabla15[[#This Row],[CODIGO]],Tabla20[CODIGO],Tabla20[nombre],"BUSCAR"))</f>
        <v>#REF!</v>
      </c>
      <c r="F1275" s="61" t="e">
        <f>_xlfn.XLOOKUP(Tabla15[[#This Row],[CODIGO]],#REF!,#REF!,_xlfn.XLOOKUP(Tabla15[[#This Row],[CODIGO]],Tabla20[CODIGO],Tabla20[cargo],"BUSCAR"))</f>
        <v>#REF!</v>
      </c>
      <c r="G1275" s="110" t="e">
        <f>_xlfn.XLOOKUP(Tabla15[[#This Row],[cedula]],#REF!,#REF!,"X")</f>
        <v>#REF!</v>
      </c>
      <c r="H1275" s="61" t="str">
        <f>_xlfn.XLOOKUP(Tabla15[[#This Row],[ctapresup]],TBLTIPO[cta],TBLTIPO[Tipo Empleado])</f>
        <v>TEMPORALES</v>
      </c>
      <c r="I1275" s="92">
        <f>_xlfn.XLOOKUP(Tabla15[[#This Row],[cedula]],TCARRERA[CEDULA],TCARRERA[CATEGORIA DEL SERVIDOR],0)</f>
        <v>0</v>
      </c>
      <c r="J127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75" s="61" t="e">
        <f>IF(ISTEXT(Tabla15[[#This Row],[CARRERA]]),Tabla15[[#This Row],[CARRERA]],Tabla15[[#This Row],[STATUS_01]])</f>
        <v>#REF!</v>
      </c>
      <c r="L1275" s="78">
        <f>_xlfn.XLOOKUP(Tabla15[[#This Row],[CODIGO]],Tabla20[CODIGO],Tabla20[sbruto])</f>
        <v>31500</v>
      </c>
      <c r="M1275" s="82">
        <f>_xlfn.XLOOKUP(Tabla15[[#This Row],[CODIGO]],Tabla20[CODIGO],Tabla20[Otros Descuentos])</f>
        <v>25</v>
      </c>
      <c r="N1275" s="79">
        <f>_xlfn.XLOOKUP(Tabla15[[#This Row],[CODIGO]],Tabla20[CODIGO],Tabla20[sneto])</f>
        <v>29613.35</v>
      </c>
      <c r="O1275" s="78" t="str">
        <f>_xlfn.XLOOKUP(Tabla15[[#This Row],[CODIGO]],Tabla20[CODIGO],Tabla20[PERIODO])</f>
        <v>08-2023</v>
      </c>
      <c r="P1275" s="41">
        <f>Tabla15[[#This Row],[sbruto]]-SUM(Tabla15[[#This Row],[ISR]:[AFP]])-Tabla15[[#This Row],[SNETO]]</f>
        <v>1861.6500000000015</v>
      </c>
      <c r="Q1275" s="41">
        <f>_xlfn.XLOOKUP(Tabla15[[#This Row],[CODIGO]],Tabla20[CODIGO],Tabla20[ADP])</f>
        <v>0</v>
      </c>
      <c r="R1275" s="61" t="str">
        <f>_xlfn.XLOOKUP(Tabla15[[#This Row],[cedula]],EMPXSEXO[NODOC],EMPXSEXO[GENERO])</f>
        <v>M</v>
      </c>
      <c r="S1275" s="61" t="e">
        <f>_xlfn.XLOOKUP(Tabla15[[#This Row],[nomdepto2]],Tabla21[LUGAR],Tabla21[CODLUGAR])</f>
        <v>#REF!</v>
      </c>
      <c r="T1275">
        <v>970</v>
      </c>
    </row>
    <row r="1276" spans="1:20" hidden="1">
      <c r="A1276" s="61" t="s">
        <v>2462</v>
      </c>
      <c r="B1276" s="61" t="s">
        <v>2958</v>
      </c>
      <c r="C1276" s="61" t="s">
        <v>2493</v>
      </c>
      <c r="D1276" s="61" t="str">
        <f>Tabla15[[#This Row],[cedula]]&amp;Tabla15[[#This Row],[prog]]&amp;LEFT(Tabla15[[#This Row],[TIPO]],3)</f>
        <v>0250026059701TEM</v>
      </c>
      <c r="E1276" s="61" t="e">
        <f>_xlfn.XLOOKUP(Tabla15[[#This Row],[CODIGO]],#REF!,#REF!,_xlfn.XLOOKUP(Tabla15[[#This Row],[CODIGO]],Tabla20[CODIGO],Tabla20[nombre],"BUSCAR"))</f>
        <v>#REF!</v>
      </c>
      <c r="F1276" s="61" t="e">
        <f>_xlfn.XLOOKUP(Tabla15[[#This Row],[CODIGO]],#REF!,#REF!,_xlfn.XLOOKUP(Tabla15[[#This Row],[CODIGO]],Tabla20[CODIGO],Tabla20[cargo],"BUSCAR"))</f>
        <v>#REF!</v>
      </c>
      <c r="G1276" s="110" t="e">
        <f>_xlfn.XLOOKUP(Tabla15[[#This Row],[cedula]],#REF!,#REF!,"X")</f>
        <v>#REF!</v>
      </c>
      <c r="H1276" s="61" t="str">
        <f>_xlfn.XLOOKUP(Tabla15[[#This Row],[ctapresup]],TBLTIPO[cta],TBLTIPO[Tipo Empleado])</f>
        <v>TEMPORALES</v>
      </c>
      <c r="I1276" s="92">
        <f>_xlfn.XLOOKUP(Tabla15[[#This Row],[cedula]],TCARRERA[CEDULA],TCARRERA[CATEGORIA DEL SERVIDOR],0)</f>
        <v>0</v>
      </c>
      <c r="J127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76" s="61" t="e">
        <f>IF(ISTEXT(Tabla15[[#This Row],[CARRERA]]),Tabla15[[#This Row],[CARRERA]],Tabla15[[#This Row],[STATUS_01]])</f>
        <v>#REF!</v>
      </c>
      <c r="L1276" s="78">
        <f>_xlfn.XLOOKUP(Tabla15[[#This Row],[CODIGO]],Tabla20[CODIGO],Tabla20[sbruto])</f>
        <v>31500</v>
      </c>
      <c r="M1276" s="82">
        <f>_xlfn.XLOOKUP(Tabla15[[#This Row],[CODIGO]],Tabla20[CODIGO],Tabla20[Otros Descuentos])</f>
        <v>25</v>
      </c>
      <c r="N1276" s="79">
        <f>_xlfn.XLOOKUP(Tabla15[[#This Row],[CODIGO]],Tabla20[CODIGO],Tabla20[sneto])</f>
        <v>29613.35</v>
      </c>
      <c r="O1276" s="78" t="str">
        <f>_xlfn.XLOOKUP(Tabla15[[#This Row],[CODIGO]],Tabla20[CODIGO],Tabla20[PERIODO])</f>
        <v>08-2023</v>
      </c>
      <c r="P1276" s="41">
        <f>Tabla15[[#This Row],[sbruto]]-SUM(Tabla15[[#This Row],[ISR]:[AFP]])-Tabla15[[#This Row],[SNETO]]</f>
        <v>1861.6500000000015</v>
      </c>
      <c r="Q1276" s="41">
        <f>_xlfn.XLOOKUP(Tabla15[[#This Row],[CODIGO]],Tabla20[CODIGO],Tabla20[ADP])</f>
        <v>0</v>
      </c>
      <c r="R1276" s="61" t="str">
        <f>_xlfn.XLOOKUP(Tabla15[[#This Row],[cedula]],EMPXSEXO[NODOC],EMPXSEXO[GENERO])</f>
        <v>F</v>
      </c>
      <c r="S1276" s="61" t="e">
        <f>_xlfn.XLOOKUP(Tabla15[[#This Row],[nomdepto2]],Tabla21[LUGAR],Tabla21[CODLUGAR])</f>
        <v>#REF!</v>
      </c>
      <c r="T1276">
        <v>1084</v>
      </c>
    </row>
    <row r="1277" spans="1:20" hidden="1">
      <c r="A1277" s="61" t="s">
        <v>2462</v>
      </c>
      <c r="B1277" s="61" t="s">
        <v>2266</v>
      </c>
      <c r="C1277" s="61" t="s">
        <v>2493</v>
      </c>
      <c r="D1277" s="61" t="str">
        <f>Tabla15[[#This Row],[cedula]]&amp;Tabla15[[#This Row],[prog]]&amp;LEFT(Tabla15[[#This Row],[TIPO]],3)</f>
        <v>0120001307401TEM</v>
      </c>
      <c r="E1277" s="61" t="e">
        <f>_xlfn.XLOOKUP(Tabla15[[#This Row],[CODIGO]],#REF!,#REF!,_xlfn.XLOOKUP(Tabla15[[#This Row],[CODIGO]],Tabla20[CODIGO],Tabla20[nombre],"BUSCAR"))</f>
        <v>#REF!</v>
      </c>
      <c r="F1277" s="61" t="e">
        <f>_xlfn.XLOOKUP(Tabla15[[#This Row],[CODIGO]],#REF!,#REF!,_xlfn.XLOOKUP(Tabla15[[#This Row],[CODIGO]],Tabla20[CODIGO],Tabla20[cargo],"BUSCAR"))</f>
        <v>#REF!</v>
      </c>
      <c r="G1277" s="110" t="e">
        <f>_xlfn.XLOOKUP(Tabla15[[#This Row],[cedula]],#REF!,#REF!,"X")</f>
        <v>#REF!</v>
      </c>
      <c r="H1277" s="61" t="str">
        <f>_xlfn.XLOOKUP(Tabla15[[#This Row],[ctapresup]],TBLTIPO[cta],TBLTIPO[Tipo Empleado])</f>
        <v>TEMPORALES</v>
      </c>
      <c r="I1277" s="92">
        <f>_xlfn.XLOOKUP(Tabla15[[#This Row],[cedula]],TCARRERA[CEDULA],TCARRERA[CATEGORIA DEL SERVIDOR],0)</f>
        <v>0</v>
      </c>
      <c r="J127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77" s="61" t="e">
        <f>IF(ISTEXT(Tabla15[[#This Row],[CARRERA]]),Tabla15[[#This Row],[CARRERA]],Tabla15[[#This Row],[STATUS_01]])</f>
        <v>#REF!</v>
      </c>
      <c r="L1277" s="78">
        <f>_xlfn.XLOOKUP(Tabla15[[#This Row],[CODIGO]],Tabla20[CODIGO],Tabla20[sbruto])</f>
        <v>30000</v>
      </c>
      <c r="M1277" s="79">
        <f>_xlfn.XLOOKUP(Tabla15[[#This Row],[CODIGO]],Tabla20[CODIGO],Tabla20[Otros Descuentos])</f>
        <v>25</v>
      </c>
      <c r="N1277" s="79">
        <f>_xlfn.XLOOKUP(Tabla15[[#This Row],[CODIGO]],Tabla20[CODIGO],Tabla20[sneto])</f>
        <v>28202</v>
      </c>
      <c r="O1277" s="78" t="str">
        <f>_xlfn.XLOOKUP(Tabla15[[#This Row],[CODIGO]],Tabla20[CODIGO],Tabla20[PERIODO])</f>
        <v>08-2023</v>
      </c>
      <c r="P1277" s="41">
        <f>Tabla15[[#This Row],[sbruto]]-SUM(Tabla15[[#This Row],[ISR]:[AFP]])-Tabla15[[#This Row],[SNETO]]</f>
        <v>1773</v>
      </c>
      <c r="Q1277" s="41">
        <f>_xlfn.XLOOKUP(Tabla15[[#This Row],[CODIGO]],Tabla20[CODIGO],Tabla20[ADP])</f>
        <v>0</v>
      </c>
      <c r="R1277" s="61" t="str">
        <f>_xlfn.XLOOKUP(Tabla15[[#This Row],[cedula]],EMPXSEXO[NODOC],EMPXSEXO[GENERO])</f>
        <v>M</v>
      </c>
      <c r="S1277" s="61" t="e">
        <f>_xlfn.XLOOKUP(Tabla15[[#This Row],[nomdepto2]],Tabla21[LUGAR],Tabla21[CODLUGAR])</f>
        <v>#REF!</v>
      </c>
      <c r="T1277">
        <v>969</v>
      </c>
    </row>
    <row r="1278" spans="1:20" hidden="1">
      <c r="A1278" s="61" t="s">
        <v>2462</v>
      </c>
      <c r="B1278" s="61" t="s">
        <v>2868</v>
      </c>
      <c r="C1278" s="61" t="s">
        <v>2493</v>
      </c>
      <c r="D1278" s="61" t="str">
        <f>Tabla15[[#This Row],[cedula]]&amp;Tabla15[[#This Row],[prog]]&amp;LEFT(Tabla15[[#This Row],[TIPO]],3)</f>
        <v>0680002796001TEM</v>
      </c>
      <c r="E1278" s="61" t="e">
        <f>_xlfn.XLOOKUP(Tabla15[[#This Row],[CODIGO]],#REF!,#REF!,_xlfn.XLOOKUP(Tabla15[[#This Row],[CODIGO]],Tabla20[CODIGO],Tabla20[nombre],"BUSCAR"))</f>
        <v>#REF!</v>
      </c>
      <c r="F1278" s="61" t="e">
        <f>_xlfn.XLOOKUP(Tabla15[[#This Row],[CODIGO]],#REF!,#REF!,_xlfn.XLOOKUP(Tabla15[[#This Row],[CODIGO]],Tabla20[CODIGO],Tabla20[cargo],"BUSCAR"))</f>
        <v>#REF!</v>
      </c>
      <c r="G1278" s="110" t="e">
        <f>_xlfn.XLOOKUP(Tabla15[[#This Row],[cedula]],#REF!,#REF!,"X")</f>
        <v>#REF!</v>
      </c>
      <c r="H1278" s="61" t="str">
        <f>_xlfn.XLOOKUP(Tabla15[[#This Row],[ctapresup]],TBLTIPO[cta],TBLTIPO[Tipo Empleado])</f>
        <v>TEMPORALES</v>
      </c>
      <c r="I1278" s="92">
        <f>_xlfn.XLOOKUP(Tabla15[[#This Row],[cedula]],TCARRERA[CEDULA],TCARRERA[CATEGORIA DEL SERVIDOR],0)</f>
        <v>0</v>
      </c>
      <c r="J127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78" s="61" t="e">
        <f>IF(ISTEXT(Tabla15[[#This Row],[CARRERA]]),Tabla15[[#This Row],[CARRERA]],Tabla15[[#This Row],[STATUS_01]])</f>
        <v>#REF!</v>
      </c>
      <c r="L1278" s="78">
        <f>_xlfn.XLOOKUP(Tabla15[[#This Row],[CODIGO]],Tabla20[CODIGO],Tabla20[sbruto])</f>
        <v>30000</v>
      </c>
      <c r="M1278" s="79">
        <f>_xlfn.XLOOKUP(Tabla15[[#This Row],[CODIGO]],Tabla20[CODIGO],Tabla20[Otros Descuentos])</f>
        <v>25</v>
      </c>
      <c r="N1278" s="79">
        <f>_xlfn.XLOOKUP(Tabla15[[#This Row],[CODIGO]],Tabla20[CODIGO],Tabla20[sneto])</f>
        <v>28202</v>
      </c>
      <c r="O1278" s="78" t="str">
        <f>_xlfn.XLOOKUP(Tabla15[[#This Row],[CODIGO]],Tabla20[CODIGO],Tabla20[PERIODO])</f>
        <v>08-2023</v>
      </c>
      <c r="P1278" s="41">
        <f>Tabla15[[#This Row],[sbruto]]-SUM(Tabla15[[#This Row],[ISR]:[AFP]])-Tabla15[[#This Row],[SNETO]]</f>
        <v>1773</v>
      </c>
      <c r="Q1278" s="41">
        <f>_xlfn.XLOOKUP(Tabla15[[#This Row],[CODIGO]],Tabla20[CODIGO],Tabla20[ADP])</f>
        <v>0</v>
      </c>
      <c r="R1278" s="61" t="str">
        <f>_xlfn.XLOOKUP(Tabla15[[#This Row],[cedula]],EMPXSEXO[NODOC],EMPXSEXO[GENERO])</f>
        <v>M</v>
      </c>
      <c r="S1278" s="61" t="e">
        <f>_xlfn.XLOOKUP(Tabla15[[#This Row],[nomdepto2]],Tabla21[LUGAR],Tabla21[CODLUGAR])</f>
        <v>#REF!</v>
      </c>
      <c r="T1278">
        <v>973</v>
      </c>
    </row>
    <row r="1279" spans="1:20" hidden="1">
      <c r="A1279" s="61" t="s">
        <v>2462</v>
      </c>
      <c r="B1279" s="61" t="s">
        <v>2933</v>
      </c>
      <c r="C1279" s="61" t="s">
        <v>2493</v>
      </c>
      <c r="D1279" s="61" t="str">
        <f>Tabla15[[#This Row],[cedula]]&amp;Tabla15[[#This Row],[prog]]&amp;LEFT(Tabla15[[#This Row],[TIPO]],3)</f>
        <v>0010197291701TEM</v>
      </c>
      <c r="E1279" s="61" t="e">
        <f>_xlfn.XLOOKUP(Tabla15[[#This Row],[CODIGO]],#REF!,#REF!,_xlfn.XLOOKUP(Tabla15[[#This Row],[CODIGO]],Tabla20[CODIGO],Tabla20[nombre],"BUSCAR"))</f>
        <v>#REF!</v>
      </c>
      <c r="F1279" s="61" t="e">
        <f>_xlfn.XLOOKUP(Tabla15[[#This Row],[CODIGO]],#REF!,#REF!,_xlfn.XLOOKUP(Tabla15[[#This Row],[CODIGO]],Tabla20[CODIGO],Tabla20[cargo],"BUSCAR"))</f>
        <v>#REF!</v>
      </c>
      <c r="G1279" s="110" t="e">
        <f>_xlfn.XLOOKUP(Tabla15[[#This Row],[cedula]],#REF!,#REF!,"X")</f>
        <v>#REF!</v>
      </c>
      <c r="H1279" s="61" t="str">
        <f>_xlfn.XLOOKUP(Tabla15[[#This Row],[ctapresup]],TBLTIPO[cta],TBLTIPO[Tipo Empleado])</f>
        <v>TEMPORALES</v>
      </c>
      <c r="I1279" s="92">
        <f>_xlfn.XLOOKUP(Tabla15[[#This Row],[cedula]],TCARRERA[CEDULA],TCARRERA[CATEGORIA DEL SERVIDOR],0)</f>
        <v>0</v>
      </c>
      <c r="J127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79" s="61" t="e">
        <f>IF(ISTEXT(Tabla15[[#This Row],[CARRERA]]),Tabla15[[#This Row],[CARRERA]],Tabla15[[#This Row],[STATUS_01]])</f>
        <v>#REF!</v>
      </c>
      <c r="L1279" s="78">
        <f>_xlfn.XLOOKUP(Tabla15[[#This Row],[CODIGO]],Tabla20[CODIGO],Tabla20[sbruto])</f>
        <v>30000</v>
      </c>
      <c r="M1279" s="79">
        <f>_xlfn.XLOOKUP(Tabla15[[#This Row],[CODIGO]],Tabla20[CODIGO],Tabla20[Otros Descuentos])</f>
        <v>25</v>
      </c>
      <c r="N1279" s="79">
        <f>_xlfn.XLOOKUP(Tabla15[[#This Row],[CODIGO]],Tabla20[CODIGO],Tabla20[sneto])</f>
        <v>28202</v>
      </c>
      <c r="O1279" s="78" t="str">
        <f>_xlfn.XLOOKUP(Tabla15[[#This Row],[CODIGO]],Tabla20[CODIGO],Tabla20[PERIODO])</f>
        <v>08-2023</v>
      </c>
      <c r="P1279" s="41">
        <f>Tabla15[[#This Row],[sbruto]]-SUM(Tabla15[[#This Row],[ISR]:[AFP]])-Tabla15[[#This Row],[SNETO]]</f>
        <v>1773</v>
      </c>
      <c r="Q1279" s="41">
        <f>_xlfn.XLOOKUP(Tabla15[[#This Row],[CODIGO]],Tabla20[CODIGO],Tabla20[ADP])</f>
        <v>0</v>
      </c>
      <c r="R1279" s="61" t="str">
        <f>_xlfn.XLOOKUP(Tabla15[[#This Row],[cedula]],EMPXSEXO[NODOC],EMPXSEXO[GENERO])</f>
        <v>M</v>
      </c>
      <c r="S1279" s="61" t="e">
        <f>_xlfn.XLOOKUP(Tabla15[[#This Row],[nomdepto2]],Tabla21[LUGAR],Tabla21[CODLUGAR])</f>
        <v>#REF!</v>
      </c>
      <c r="T1279">
        <v>1053</v>
      </c>
    </row>
    <row r="1280" spans="1:20" hidden="1">
      <c r="A1280" s="61" t="s">
        <v>2462</v>
      </c>
      <c r="B1280" s="61" t="s">
        <v>2937</v>
      </c>
      <c r="C1280" s="61" t="s">
        <v>2493</v>
      </c>
      <c r="D1280" s="61" t="str">
        <f>Tabla15[[#This Row],[cedula]]&amp;Tabla15[[#This Row],[prog]]&amp;LEFT(Tabla15[[#This Row],[TIPO]],3)</f>
        <v>0470005368101TEM</v>
      </c>
      <c r="E1280" s="61" t="e">
        <f>_xlfn.XLOOKUP(Tabla15[[#This Row],[CODIGO]],#REF!,#REF!,_xlfn.XLOOKUP(Tabla15[[#This Row],[CODIGO]],Tabla20[CODIGO],Tabla20[nombre],"BUSCAR"))</f>
        <v>#REF!</v>
      </c>
      <c r="F1280" s="61" t="e">
        <f>_xlfn.XLOOKUP(Tabla15[[#This Row],[CODIGO]],#REF!,#REF!,_xlfn.XLOOKUP(Tabla15[[#This Row],[CODIGO]],Tabla20[CODIGO],Tabla20[cargo],"BUSCAR"))</f>
        <v>#REF!</v>
      </c>
      <c r="G1280" s="110" t="e">
        <f>_xlfn.XLOOKUP(Tabla15[[#This Row],[cedula]],#REF!,#REF!,"X")</f>
        <v>#REF!</v>
      </c>
      <c r="H1280" s="61" t="str">
        <f>_xlfn.XLOOKUP(Tabla15[[#This Row],[ctapresup]],TBLTIPO[cta],TBLTIPO[Tipo Empleado])</f>
        <v>TEMPORALES</v>
      </c>
      <c r="I1280" s="92">
        <f>_xlfn.XLOOKUP(Tabla15[[#This Row],[cedula]],TCARRERA[CEDULA],TCARRERA[CATEGORIA DEL SERVIDOR],0)</f>
        <v>0</v>
      </c>
      <c r="J128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0" s="61" t="e">
        <f>IF(ISTEXT(Tabla15[[#This Row],[CARRERA]]),Tabla15[[#This Row],[CARRERA]],Tabla15[[#This Row],[STATUS_01]])</f>
        <v>#REF!</v>
      </c>
      <c r="L1280" s="78">
        <f>_xlfn.XLOOKUP(Tabla15[[#This Row],[CODIGO]],Tabla20[CODIGO],Tabla20[sbruto])</f>
        <v>30000</v>
      </c>
      <c r="M1280" s="79">
        <f>_xlfn.XLOOKUP(Tabla15[[#This Row],[CODIGO]],Tabla20[CODIGO],Tabla20[Otros Descuentos])</f>
        <v>25</v>
      </c>
      <c r="N1280" s="79">
        <f>_xlfn.XLOOKUP(Tabla15[[#This Row],[CODIGO]],Tabla20[CODIGO],Tabla20[sneto])</f>
        <v>28202</v>
      </c>
      <c r="O1280" s="78" t="str">
        <f>_xlfn.XLOOKUP(Tabla15[[#This Row],[CODIGO]],Tabla20[CODIGO],Tabla20[PERIODO])</f>
        <v>08-2023</v>
      </c>
      <c r="P1280" s="41">
        <f>Tabla15[[#This Row],[sbruto]]-SUM(Tabla15[[#This Row],[ISR]:[AFP]])-Tabla15[[#This Row],[SNETO]]</f>
        <v>1773</v>
      </c>
      <c r="Q1280" s="41">
        <f>_xlfn.XLOOKUP(Tabla15[[#This Row],[CODIGO]],Tabla20[CODIGO],Tabla20[ADP])</f>
        <v>0</v>
      </c>
      <c r="R1280" s="61" t="str">
        <f>_xlfn.XLOOKUP(Tabla15[[#This Row],[cedula]],EMPXSEXO[NODOC],EMPXSEXO[GENERO])</f>
        <v>M</v>
      </c>
      <c r="S1280" s="61" t="e">
        <f>_xlfn.XLOOKUP(Tabla15[[#This Row],[nomdepto2]],Tabla21[LUGAR],Tabla21[CODLUGAR])</f>
        <v>#REF!</v>
      </c>
      <c r="T1280">
        <v>1057</v>
      </c>
    </row>
    <row r="1281" spans="1:20" hidden="1">
      <c r="A1281" s="61" t="s">
        <v>2462</v>
      </c>
      <c r="B1281" s="61" t="s">
        <v>2952</v>
      </c>
      <c r="C1281" s="61" t="s">
        <v>2493</v>
      </c>
      <c r="D1281" s="61" t="str">
        <f>Tabla15[[#This Row],[cedula]]&amp;Tabla15[[#This Row],[prog]]&amp;LEFT(Tabla15[[#This Row],[TIPO]],3)</f>
        <v>0840008458101TEM</v>
      </c>
      <c r="E1281" s="61" t="e">
        <f>_xlfn.XLOOKUP(Tabla15[[#This Row],[CODIGO]],#REF!,#REF!,_xlfn.XLOOKUP(Tabla15[[#This Row],[CODIGO]],Tabla20[CODIGO],Tabla20[nombre],"BUSCAR"))</f>
        <v>#REF!</v>
      </c>
      <c r="F1281" s="61" t="e">
        <f>_xlfn.XLOOKUP(Tabla15[[#This Row],[CODIGO]],#REF!,#REF!,_xlfn.XLOOKUP(Tabla15[[#This Row],[CODIGO]],Tabla20[CODIGO],Tabla20[cargo],"BUSCAR"))</f>
        <v>#REF!</v>
      </c>
      <c r="G1281" s="110" t="e">
        <f>_xlfn.XLOOKUP(Tabla15[[#This Row],[cedula]],#REF!,#REF!,"X")</f>
        <v>#REF!</v>
      </c>
      <c r="H1281" s="61" t="str">
        <f>_xlfn.XLOOKUP(Tabla15[[#This Row],[ctapresup]],TBLTIPO[cta],TBLTIPO[Tipo Empleado])</f>
        <v>TEMPORALES</v>
      </c>
      <c r="I1281" s="92">
        <f>_xlfn.XLOOKUP(Tabla15[[#This Row],[cedula]],TCARRERA[CEDULA],TCARRERA[CATEGORIA DEL SERVIDOR],0)</f>
        <v>0</v>
      </c>
      <c r="J128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1" s="61" t="e">
        <f>IF(ISTEXT(Tabla15[[#This Row],[CARRERA]]),Tabla15[[#This Row],[CARRERA]],Tabla15[[#This Row],[STATUS_01]])</f>
        <v>#REF!</v>
      </c>
      <c r="L1281" s="78">
        <f>_xlfn.XLOOKUP(Tabla15[[#This Row],[CODIGO]],Tabla20[CODIGO],Tabla20[sbruto])</f>
        <v>30000</v>
      </c>
      <c r="M1281" s="79">
        <f>_xlfn.XLOOKUP(Tabla15[[#This Row],[CODIGO]],Tabla20[CODIGO],Tabla20[Otros Descuentos])</f>
        <v>25</v>
      </c>
      <c r="N1281" s="79">
        <f>_xlfn.XLOOKUP(Tabla15[[#This Row],[CODIGO]],Tabla20[CODIGO],Tabla20[sneto])</f>
        <v>28202</v>
      </c>
      <c r="O1281" s="78" t="str">
        <f>_xlfn.XLOOKUP(Tabla15[[#This Row],[CODIGO]],Tabla20[CODIGO],Tabla20[PERIODO])</f>
        <v>08-2023</v>
      </c>
      <c r="P1281" s="41">
        <f>Tabla15[[#This Row],[sbruto]]-SUM(Tabla15[[#This Row],[ISR]:[AFP]])-Tabla15[[#This Row],[SNETO]]</f>
        <v>1773</v>
      </c>
      <c r="Q1281" s="41">
        <f>_xlfn.XLOOKUP(Tabla15[[#This Row],[CODIGO]],Tabla20[CODIGO],Tabla20[ADP])</f>
        <v>0</v>
      </c>
      <c r="R1281" s="61" t="str">
        <f>_xlfn.XLOOKUP(Tabla15[[#This Row],[cedula]],EMPXSEXO[NODOC],EMPXSEXO[GENERO])</f>
        <v>F</v>
      </c>
      <c r="S1281" s="61" t="e">
        <f>_xlfn.XLOOKUP(Tabla15[[#This Row],[nomdepto2]],Tabla21[LUGAR],Tabla21[CODLUGAR])</f>
        <v>#REF!</v>
      </c>
      <c r="T1281">
        <v>1071</v>
      </c>
    </row>
    <row r="1282" spans="1:20" hidden="1">
      <c r="A1282" s="61" t="s">
        <v>2462</v>
      </c>
      <c r="B1282" s="61" t="s">
        <v>2980</v>
      </c>
      <c r="C1282" s="61" t="s">
        <v>2493</v>
      </c>
      <c r="D1282" s="61" t="str">
        <f>Tabla15[[#This Row],[cedula]]&amp;Tabla15[[#This Row],[prog]]&amp;LEFT(Tabla15[[#This Row],[TIPO]],3)</f>
        <v>0011180101501TEM</v>
      </c>
      <c r="E1282" s="61" t="e">
        <f>_xlfn.XLOOKUP(Tabla15[[#This Row],[CODIGO]],#REF!,#REF!,_xlfn.XLOOKUP(Tabla15[[#This Row],[CODIGO]],Tabla20[CODIGO],Tabla20[nombre],"BUSCAR"))</f>
        <v>#REF!</v>
      </c>
      <c r="F1282" s="61" t="e">
        <f>_xlfn.XLOOKUP(Tabla15[[#This Row],[CODIGO]],#REF!,#REF!,_xlfn.XLOOKUP(Tabla15[[#This Row],[CODIGO]],Tabla20[CODIGO],Tabla20[cargo],"BUSCAR"))</f>
        <v>#REF!</v>
      </c>
      <c r="G1282" s="110" t="e">
        <f>_xlfn.XLOOKUP(Tabla15[[#This Row],[cedula]],#REF!,#REF!,"X")</f>
        <v>#REF!</v>
      </c>
      <c r="H1282" s="61" t="str">
        <f>_xlfn.XLOOKUP(Tabla15[[#This Row],[ctapresup]],TBLTIPO[cta],TBLTIPO[Tipo Empleado])</f>
        <v>TEMPORALES</v>
      </c>
      <c r="I1282" s="92">
        <f>_xlfn.XLOOKUP(Tabla15[[#This Row],[cedula]],TCARRERA[CEDULA],TCARRERA[CATEGORIA DEL SERVIDOR],0)</f>
        <v>0</v>
      </c>
      <c r="J128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2" s="61" t="e">
        <f>IF(ISTEXT(Tabla15[[#This Row],[CARRERA]]),Tabla15[[#This Row],[CARRERA]],Tabla15[[#This Row],[STATUS_01]])</f>
        <v>#REF!</v>
      </c>
      <c r="L1282" s="78">
        <f>_xlfn.XLOOKUP(Tabla15[[#This Row],[CODIGO]],Tabla20[CODIGO],Tabla20[sbruto])</f>
        <v>26250</v>
      </c>
      <c r="M1282" s="82">
        <f>_xlfn.XLOOKUP(Tabla15[[#This Row],[CODIGO]],Tabla20[CODIGO],Tabla20[Otros Descuentos])</f>
        <v>25</v>
      </c>
      <c r="N1282" s="79">
        <f>_xlfn.XLOOKUP(Tabla15[[#This Row],[CODIGO]],Tabla20[CODIGO],Tabla20[sneto])</f>
        <v>24673.62</v>
      </c>
      <c r="O1282" s="78" t="str">
        <f>_xlfn.XLOOKUP(Tabla15[[#This Row],[CODIGO]],Tabla20[CODIGO],Tabla20[PERIODO])</f>
        <v>08-2023</v>
      </c>
      <c r="P1282" s="41">
        <f>Tabla15[[#This Row],[sbruto]]-SUM(Tabla15[[#This Row],[ISR]:[AFP]])-Tabla15[[#This Row],[SNETO]]</f>
        <v>1551.380000000001</v>
      </c>
      <c r="Q1282" s="41">
        <f>_xlfn.XLOOKUP(Tabla15[[#This Row],[CODIGO]],Tabla20[CODIGO],Tabla20[ADP])</f>
        <v>0</v>
      </c>
      <c r="R1282" s="61" t="str">
        <f>_xlfn.XLOOKUP(Tabla15[[#This Row],[cedula]],EMPXSEXO[NODOC],EMPXSEXO[GENERO])</f>
        <v>M</v>
      </c>
      <c r="S1282" s="61" t="e">
        <f>_xlfn.XLOOKUP(Tabla15[[#This Row],[nomdepto2]],Tabla21[LUGAR],Tabla21[CODLUGAR])</f>
        <v>#REF!</v>
      </c>
      <c r="T1282">
        <v>1103</v>
      </c>
    </row>
    <row r="1283" spans="1:20" hidden="1">
      <c r="A1283" s="61" t="s">
        <v>2462</v>
      </c>
      <c r="B1283" s="61" t="s">
        <v>2891</v>
      </c>
      <c r="C1283" s="61" t="s">
        <v>2493</v>
      </c>
      <c r="D1283" s="61" t="str">
        <f>Tabla15[[#This Row],[cedula]]&amp;Tabla15[[#This Row],[prog]]&amp;LEFT(Tabla15[[#This Row],[TIPO]],3)</f>
        <v>1380003616501TEM</v>
      </c>
      <c r="E1283" s="61" t="e">
        <f>_xlfn.XLOOKUP(Tabla15[[#This Row],[CODIGO]],#REF!,#REF!,_xlfn.XLOOKUP(Tabla15[[#This Row],[CODIGO]],Tabla20[CODIGO],Tabla20[nombre],"BUSCAR"))</f>
        <v>#REF!</v>
      </c>
      <c r="F1283" s="61" t="e">
        <f>_xlfn.XLOOKUP(Tabla15[[#This Row],[CODIGO]],#REF!,#REF!,_xlfn.XLOOKUP(Tabla15[[#This Row],[CODIGO]],Tabla20[CODIGO],Tabla20[cargo],"BUSCAR"))</f>
        <v>#REF!</v>
      </c>
      <c r="G1283" s="110" t="e">
        <f>_xlfn.XLOOKUP(Tabla15[[#This Row],[cedula]],#REF!,#REF!,"X")</f>
        <v>#REF!</v>
      </c>
      <c r="H1283" s="61" t="str">
        <f>_xlfn.XLOOKUP(Tabla15[[#This Row],[ctapresup]],TBLTIPO[cta],TBLTIPO[Tipo Empleado])</f>
        <v>TEMPORALES</v>
      </c>
      <c r="I1283" s="92">
        <f>_xlfn.XLOOKUP(Tabla15[[#This Row],[cedula]],TCARRERA[CEDULA],TCARRERA[CATEGORIA DEL SERVIDOR],0)</f>
        <v>0</v>
      </c>
      <c r="J128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3" s="61" t="e">
        <f>IF(ISTEXT(Tabla15[[#This Row],[CARRERA]]),Tabla15[[#This Row],[CARRERA]],Tabla15[[#This Row],[STATUS_01]])</f>
        <v>#REF!</v>
      </c>
      <c r="L1283" s="78">
        <f>_xlfn.XLOOKUP(Tabla15[[#This Row],[CODIGO]],Tabla20[CODIGO],Tabla20[sbruto])</f>
        <v>25000</v>
      </c>
      <c r="M1283" s="82">
        <f>_xlfn.XLOOKUP(Tabla15[[#This Row],[CODIGO]],Tabla20[CODIGO],Tabla20[Otros Descuentos])</f>
        <v>25</v>
      </c>
      <c r="N1283" s="82">
        <f>_xlfn.XLOOKUP(Tabla15[[#This Row],[CODIGO]],Tabla20[CODIGO],Tabla20[sneto])</f>
        <v>23497.5</v>
      </c>
      <c r="O1283" s="81" t="str">
        <f>_xlfn.XLOOKUP(Tabla15[[#This Row],[CODIGO]],Tabla20[CODIGO],Tabla20[PERIODO])</f>
        <v>08-2023</v>
      </c>
      <c r="P1283" s="41">
        <f>Tabla15[[#This Row],[sbruto]]-SUM(Tabla15[[#This Row],[ISR]:[AFP]])-Tabla15[[#This Row],[SNETO]]</f>
        <v>1477.5</v>
      </c>
      <c r="Q1283" s="41">
        <f>_xlfn.XLOOKUP(Tabla15[[#This Row],[CODIGO]],Tabla20[CODIGO],Tabla20[ADP])</f>
        <v>0</v>
      </c>
      <c r="R1283" s="61" t="str">
        <f>_xlfn.XLOOKUP(Tabla15[[#This Row],[cedula]],EMPXSEXO[NODOC],EMPXSEXO[GENERO])</f>
        <v>F</v>
      </c>
      <c r="S1283" s="61" t="e">
        <f>_xlfn.XLOOKUP(Tabla15[[#This Row],[nomdepto2]],Tabla21[LUGAR],Tabla21[CODLUGAR])</f>
        <v>#REF!</v>
      </c>
      <c r="T1283">
        <v>1003</v>
      </c>
    </row>
    <row r="1284" spans="1:20">
      <c r="A1284" s="61" t="s">
        <v>2463</v>
      </c>
      <c r="B1284" s="61" t="s">
        <v>1762</v>
      </c>
      <c r="C1284" s="61" t="s">
        <v>2493</v>
      </c>
      <c r="D1284" s="61" t="str">
        <f>Tabla15[[#This Row],[cedula]]&amp;Tabla15[[#This Row],[prog]]&amp;LEFT(Tabla15[[#This Row],[TIPO]],3)</f>
        <v>0270025643701FIJ</v>
      </c>
      <c r="E1284" s="61" t="e">
        <f>_xlfn.XLOOKUP(Tabla15[[#This Row],[CODIGO]],#REF!,#REF!,_xlfn.XLOOKUP(Tabla15[[#This Row],[CODIGO]],Tabla20[CODIGO],Tabla20[nombre],"BUSCAR"))</f>
        <v>#REF!</v>
      </c>
      <c r="F1284" s="61" t="e">
        <f>_xlfn.XLOOKUP(Tabla15[[#This Row],[CODIGO]],#REF!,#REF!,_xlfn.XLOOKUP(Tabla15[[#This Row],[CODIGO]],Tabla20[CODIGO],Tabla20[cargo],"BUSCAR"))</f>
        <v>#REF!</v>
      </c>
      <c r="G1284" s="110" t="e">
        <f>_xlfn.XLOOKUP(Tabla15[[#This Row],[cedula]],#REF!,#REF!,"X")</f>
        <v>#REF!</v>
      </c>
      <c r="H1284" s="61" t="str">
        <f>_xlfn.XLOOKUP(Tabla15[[#This Row],[ctapresup]],TBLTIPO[cta],TBLTIPO[Tipo Empleado])</f>
        <v>FIJO</v>
      </c>
      <c r="I1284" s="92">
        <f>_xlfn.XLOOKUP(Tabla15[[#This Row],[cedula]],TCARRERA[CEDULA],TCARRERA[CATEGORIA DEL SERVIDOR],0)</f>
        <v>0</v>
      </c>
      <c r="J128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4" s="61" t="e">
        <f>IF(ISTEXT(Tabla15[[#This Row],[CARRERA]]),Tabla15[[#This Row],[CARRERA]],Tabla15[[#This Row],[STATUS_01]])</f>
        <v>#REF!</v>
      </c>
      <c r="L1284" s="78" t="e">
        <f>_xlfn.XLOOKUP(Tabla15[[#This Row],[CODIGO]],Tabla20[CODIGO],Tabla20[sbruto])</f>
        <v>#N/A</v>
      </c>
      <c r="M1284" s="82" t="e">
        <f>_xlfn.XLOOKUP(Tabla15[[#This Row],[CODIGO]],Tabla20[CODIGO],Tabla20[Otros Descuentos])</f>
        <v>#N/A</v>
      </c>
      <c r="N1284" s="79" t="e">
        <f>_xlfn.XLOOKUP(Tabla15[[#This Row],[CODIGO]],Tabla20[CODIGO],Tabla20[sneto])</f>
        <v>#N/A</v>
      </c>
      <c r="O1284" s="78" t="e">
        <f>_xlfn.XLOOKUP(Tabla15[[#This Row],[CODIGO]],Tabla20[CODIGO],Tabla20[PERIODO])</f>
        <v>#N/A</v>
      </c>
      <c r="P1284" s="41" t="e">
        <f>Tabla15[[#This Row],[sbruto]]-SUM(Tabla15[[#This Row],[ISR]:[AFP]])-Tabla15[[#This Row],[SNETO]]</f>
        <v>#N/A</v>
      </c>
      <c r="Q1284" s="41" t="e">
        <f>_xlfn.XLOOKUP(Tabla15[[#This Row],[CODIGO]],Tabla20[CODIGO],Tabla20[ADP])</f>
        <v>#N/A</v>
      </c>
      <c r="R1284" s="61" t="str">
        <f>_xlfn.XLOOKUP(Tabla15[[#This Row],[cedula]],EMPXSEXO[NODOC],EMPXSEXO[GENERO])</f>
        <v>M</v>
      </c>
      <c r="S1284" s="61" t="e">
        <f>_xlfn.XLOOKUP(Tabla15[[#This Row],[nomdepto2]],Tabla21[LUGAR],Tabla21[CODLUGAR])</f>
        <v>#REF!</v>
      </c>
      <c r="T1284">
        <v>116</v>
      </c>
    </row>
    <row r="1285" spans="1:20" hidden="1">
      <c r="A1285" s="61" t="s">
        <v>2462</v>
      </c>
      <c r="B1285" s="61" t="s">
        <v>2269</v>
      </c>
      <c r="C1285" s="61" t="s">
        <v>2493</v>
      </c>
      <c r="D1285" s="61" t="str">
        <f>Tabla15[[#This Row],[cedula]]&amp;Tabla15[[#This Row],[prog]]&amp;LEFT(Tabla15[[#This Row],[TIPO]],3)</f>
        <v>0550027296701TEM</v>
      </c>
      <c r="E1285" s="61" t="e">
        <f>_xlfn.XLOOKUP(Tabla15[[#This Row],[CODIGO]],#REF!,#REF!,_xlfn.XLOOKUP(Tabla15[[#This Row],[CODIGO]],Tabla20[CODIGO],Tabla20[nombre],"BUSCAR"))</f>
        <v>#REF!</v>
      </c>
      <c r="F1285" s="61" t="e">
        <f>_xlfn.XLOOKUP(Tabla15[[#This Row],[CODIGO]],#REF!,#REF!,_xlfn.XLOOKUP(Tabla15[[#This Row],[CODIGO]],Tabla20[CODIGO],Tabla20[cargo],"BUSCAR"))</f>
        <v>#REF!</v>
      </c>
      <c r="G1285" s="110" t="e">
        <f>_xlfn.XLOOKUP(Tabla15[[#This Row],[cedula]],#REF!,#REF!,"X")</f>
        <v>#REF!</v>
      </c>
      <c r="H1285" s="61" t="str">
        <f>_xlfn.XLOOKUP(Tabla15[[#This Row],[ctapresup]],TBLTIPO[cta],TBLTIPO[Tipo Empleado])</f>
        <v>TEMPORALES</v>
      </c>
      <c r="I1285" s="92">
        <f>_xlfn.XLOOKUP(Tabla15[[#This Row],[cedula]],TCARRERA[CEDULA],TCARRERA[CATEGORIA DEL SERVIDOR],0)</f>
        <v>0</v>
      </c>
      <c r="J128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5" s="61" t="e">
        <f>IF(ISTEXT(Tabla15[[#This Row],[CARRERA]]),Tabla15[[#This Row],[CARRERA]],Tabla15[[#This Row],[STATUS_01]])</f>
        <v>#REF!</v>
      </c>
      <c r="L1285" s="78">
        <f>_xlfn.XLOOKUP(Tabla15[[#This Row],[CODIGO]],Tabla20[CODIGO],Tabla20[sbruto])</f>
        <v>20000</v>
      </c>
      <c r="M1285" s="82">
        <f>_xlfn.XLOOKUP(Tabla15[[#This Row],[CODIGO]],Tabla20[CODIGO],Tabla20[Otros Descuentos])</f>
        <v>25</v>
      </c>
      <c r="N1285" s="79">
        <f>_xlfn.XLOOKUP(Tabla15[[#This Row],[CODIGO]],Tabla20[CODIGO],Tabla20[sneto])</f>
        <v>18793</v>
      </c>
      <c r="O1285" s="78" t="str">
        <f>_xlfn.XLOOKUP(Tabla15[[#This Row],[CODIGO]],Tabla20[CODIGO],Tabla20[PERIODO])</f>
        <v>08-2023</v>
      </c>
      <c r="P1285" s="41">
        <f>Tabla15[[#This Row],[sbruto]]-SUM(Tabla15[[#This Row],[ISR]:[AFP]])-Tabla15[[#This Row],[SNETO]]</f>
        <v>1182</v>
      </c>
      <c r="Q1285" s="41">
        <f>_xlfn.XLOOKUP(Tabla15[[#This Row],[CODIGO]],Tabla20[CODIGO],Tabla20[ADP])</f>
        <v>0</v>
      </c>
      <c r="R1285" s="61" t="str">
        <f>_xlfn.XLOOKUP(Tabla15[[#This Row],[cedula]],EMPXSEXO[NODOC],EMPXSEXO[GENERO])</f>
        <v>M</v>
      </c>
      <c r="S1285" s="61" t="e">
        <f>_xlfn.XLOOKUP(Tabla15[[#This Row],[nomdepto2]],Tabla21[LUGAR],Tabla21[CODLUGAR])</f>
        <v>#REF!</v>
      </c>
      <c r="T1285">
        <v>977</v>
      </c>
    </row>
    <row r="1286" spans="1:20">
      <c r="A1286" s="61" t="s">
        <v>2463</v>
      </c>
      <c r="B1286" s="61" t="s">
        <v>1775</v>
      </c>
      <c r="C1286" s="61" t="s">
        <v>2493</v>
      </c>
      <c r="D1286" s="61" t="str">
        <f>Tabla15[[#This Row],[cedula]]&amp;Tabla15[[#This Row],[prog]]&amp;LEFT(Tabla15[[#This Row],[TIPO]],3)</f>
        <v>0470054514001FIJ</v>
      </c>
      <c r="E1286" s="61" t="e">
        <f>_xlfn.XLOOKUP(Tabla15[[#This Row],[CODIGO]],#REF!,#REF!,_xlfn.XLOOKUP(Tabla15[[#This Row],[CODIGO]],Tabla20[CODIGO],Tabla20[nombre],"BUSCAR"))</f>
        <v>#REF!</v>
      </c>
      <c r="F1286" s="61" t="e">
        <f>_xlfn.XLOOKUP(Tabla15[[#This Row],[CODIGO]],#REF!,#REF!,_xlfn.XLOOKUP(Tabla15[[#This Row],[CODIGO]],Tabla20[CODIGO],Tabla20[cargo],"BUSCAR"))</f>
        <v>#REF!</v>
      </c>
      <c r="G1286" s="110" t="e">
        <f>_xlfn.XLOOKUP(Tabla15[[#This Row],[cedula]],#REF!,#REF!,"X")</f>
        <v>#REF!</v>
      </c>
      <c r="H1286" s="61" t="str">
        <f>_xlfn.XLOOKUP(Tabla15[[#This Row],[ctapresup]],TBLTIPO[cta],TBLTIPO[Tipo Empleado])</f>
        <v>FIJO</v>
      </c>
      <c r="I1286" s="92">
        <f>_xlfn.XLOOKUP(Tabla15[[#This Row],[cedula]],TCARRERA[CEDULA],TCARRERA[CATEGORIA DEL SERVIDOR],0)</f>
        <v>0</v>
      </c>
      <c r="J128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6" s="61" t="e">
        <f>IF(ISTEXT(Tabla15[[#This Row],[CARRERA]]),Tabla15[[#This Row],[CARRERA]],Tabla15[[#This Row],[STATUS_01]])</f>
        <v>#REF!</v>
      </c>
      <c r="L1286" s="78">
        <f>_xlfn.XLOOKUP(Tabla15[[#This Row],[CODIGO]],Tabla20[CODIGO],Tabla20[sbruto])</f>
        <v>19000.55</v>
      </c>
      <c r="M1286" s="82">
        <f>_xlfn.XLOOKUP(Tabla15[[#This Row],[CODIGO]],Tabla20[CODIGO],Tabla20[Otros Descuentos])</f>
        <v>25</v>
      </c>
      <c r="N1286" s="79">
        <f>_xlfn.XLOOKUP(Tabla15[[#This Row],[CODIGO]],Tabla20[CODIGO],Tabla20[sneto])</f>
        <v>17852.61</v>
      </c>
      <c r="O1286" s="78" t="str">
        <f>_xlfn.XLOOKUP(Tabla15[[#This Row],[CODIGO]],Tabla20[CODIGO],Tabla20[PERIODO])</f>
        <v>08-2023</v>
      </c>
      <c r="P1286" s="41">
        <f>Tabla15[[#This Row],[sbruto]]-SUM(Tabla15[[#This Row],[ISR]:[AFP]])-Tabla15[[#This Row],[SNETO]]</f>
        <v>1122.9399999999987</v>
      </c>
      <c r="Q1286" s="41">
        <f>_xlfn.XLOOKUP(Tabla15[[#This Row],[CODIGO]],Tabla20[CODIGO],Tabla20[ADP])</f>
        <v>0</v>
      </c>
      <c r="R1286" s="61" t="str">
        <f>_xlfn.XLOOKUP(Tabla15[[#This Row],[cedula]],EMPXSEXO[NODOC],EMPXSEXO[GENERO])</f>
        <v>M</v>
      </c>
      <c r="S1286" s="61" t="e">
        <f>_xlfn.XLOOKUP(Tabla15[[#This Row],[nomdepto2]],Tabla21[LUGAR],Tabla21[CODLUGAR])</f>
        <v>#REF!</v>
      </c>
      <c r="T1286">
        <v>144</v>
      </c>
    </row>
    <row r="1287" spans="1:20">
      <c r="A1287" s="61" t="s">
        <v>2463</v>
      </c>
      <c r="B1287" s="61" t="s">
        <v>1928</v>
      </c>
      <c r="C1287" s="61" t="s">
        <v>2493</v>
      </c>
      <c r="D1287" s="61" t="str">
        <f>Tabla15[[#This Row],[cedula]]&amp;Tabla15[[#This Row],[prog]]&amp;LEFT(Tabla15[[#This Row],[TIPO]],3)</f>
        <v>0370001695301FIJ</v>
      </c>
      <c r="E1287" s="61" t="e">
        <f>_xlfn.XLOOKUP(Tabla15[[#This Row],[CODIGO]],#REF!,#REF!,_xlfn.XLOOKUP(Tabla15[[#This Row],[CODIGO]],Tabla20[CODIGO],Tabla20[nombre],"BUSCAR"))</f>
        <v>#REF!</v>
      </c>
      <c r="F1287" s="61" t="e">
        <f>_xlfn.XLOOKUP(Tabla15[[#This Row],[CODIGO]],#REF!,#REF!,_xlfn.XLOOKUP(Tabla15[[#This Row],[CODIGO]],Tabla20[CODIGO],Tabla20[cargo],"BUSCAR"))</f>
        <v>#REF!</v>
      </c>
      <c r="G1287" s="110" t="e">
        <f>_xlfn.XLOOKUP(Tabla15[[#This Row],[cedula]],#REF!,#REF!,"X")</f>
        <v>#REF!</v>
      </c>
      <c r="H1287" s="61" t="str">
        <f>_xlfn.XLOOKUP(Tabla15[[#This Row],[ctapresup]],TBLTIPO[cta],TBLTIPO[Tipo Empleado])</f>
        <v>FIJO</v>
      </c>
      <c r="I1287" s="92">
        <f>_xlfn.XLOOKUP(Tabla15[[#This Row],[cedula]],TCARRERA[CEDULA],TCARRERA[CATEGORIA DEL SERVIDOR],0)</f>
        <v>0</v>
      </c>
      <c r="J128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7" s="61" t="e">
        <f>IF(ISTEXT(Tabla15[[#This Row],[CARRERA]]),Tabla15[[#This Row],[CARRERA]],Tabla15[[#This Row],[STATUS_01]])</f>
        <v>#REF!</v>
      </c>
      <c r="L1287" s="78">
        <f>_xlfn.XLOOKUP(Tabla15[[#This Row],[CODIGO]],Tabla20[CODIGO],Tabla20[sbruto])</f>
        <v>16992.62</v>
      </c>
      <c r="M1287" s="82">
        <f>_xlfn.XLOOKUP(Tabla15[[#This Row],[CODIGO]],Tabla20[CODIGO],Tabla20[Otros Descuentos])</f>
        <v>325</v>
      </c>
      <c r="N1287" s="79">
        <f>_xlfn.XLOOKUP(Tabla15[[#This Row],[CODIGO]],Tabla20[CODIGO],Tabla20[sneto])</f>
        <v>15663.35</v>
      </c>
      <c r="O1287" s="78" t="str">
        <f>_xlfn.XLOOKUP(Tabla15[[#This Row],[CODIGO]],Tabla20[CODIGO],Tabla20[PERIODO])</f>
        <v>08-2023</v>
      </c>
      <c r="P1287" s="41">
        <f>Tabla15[[#This Row],[sbruto]]-SUM(Tabla15[[#This Row],[ISR]:[AFP]])-Tabla15[[#This Row],[SNETO]]</f>
        <v>1004.2699999999986</v>
      </c>
      <c r="Q1287" s="41">
        <f>_xlfn.XLOOKUP(Tabla15[[#This Row],[CODIGO]],Tabla20[CODIGO],Tabla20[ADP])</f>
        <v>0</v>
      </c>
      <c r="R1287" s="61" t="str">
        <f>_xlfn.XLOOKUP(Tabla15[[#This Row],[cedula]],EMPXSEXO[NODOC],EMPXSEXO[GENERO])</f>
        <v>F</v>
      </c>
      <c r="S1287" s="61" t="e">
        <f>_xlfn.XLOOKUP(Tabla15[[#This Row],[nomdepto2]],Tabla21[LUGAR],Tabla21[CODLUGAR])</f>
        <v>#REF!</v>
      </c>
      <c r="T1287">
        <v>391</v>
      </c>
    </row>
    <row r="1288" spans="1:20">
      <c r="A1288" s="61" t="s">
        <v>2463</v>
      </c>
      <c r="B1288" s="61" t="s">
        <v>1939</v>
      </c>
      <c r="C1288" s="61" t="s">
        <v>2493</v>
      </c>
      <c r="D1288" s="61" t="str">
        <f>Tabla15[[#This Row],[cedula]]&amp;Tabla15[[#This Row],[prog]]&amp;LEFT(Tabla15[[#This Row],[TIPO]],3)</f>
        <v>0310060349101FIJ</v>
      </c>
      <c r="E1288" s="61" t="e">
        <f>_xlfn.XLOOKUP(Tabla15[[#This Row],[CODIGO]],#REF!,#REF!,_xlfn.XLOOKUP(Tabla15[[#This Row],[CODIGO]],Tabla20[CODIGO],Tabla20[nombre],"BUSCAR"))</f>
        <v>#REF!</v>
      </c>
      <c r="F1288" s="61" t="e">
        <f>_xlfn.XLOOKUP(Tabla15[[#This Row],[CODIGO]],#REF!,#REF!,_xlfn.XLOOKUP(Tabla15[[#This Row],[CODIGO]],Tabla20[CODIGO],Tabla20[cargo],"BUSCAR"))</f>
        <v>#REF!</v>
      </c>
      <c r="G1288" s="110" t="e">
        <f>_xlfn.XLOOKUP(Tabla15[[#This Row],[cedula]],#REF!,#REF!,"X")</f>
        <v>#REF!</v>
      </c>
      <c r="H1288" s="61" t="str">
        <f>_xlfn.XLOOKUP(Tabla15[[#This Row],[ctapresup]],TBLTIPO[cta],TBLTIPO[Tipo Empleado])</f>
        <v>FIJO</v>
      </c>
      <c r="I1288" s="92">
        <f>_xlfn.XLOOKUP(Tabla15[[#This Row],[cedula]],TCARRERA[CEDULA],TCARRERA[CATEGORIA DEL SERVIDOR],0)</f>
        <v>0</v>
      </c>
      <c r="J128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8" s="61" t="e">
        <f>IF(ISTEXT(Tabla15[[#This Row],[CARRERA]]),Tabla15[[#This Row],[CARRERA]],Tabla15[[#This Row],[STATUS_01]])</f>
        <v>#REF!</v>
      </c>
      <c r="L1288" s="78">
        <f>_xlfn.XLOOKUP(Tabla15[[#This Row],[CODIGO]],Tabla20[CODIGO],Tabla20[sbruto])</f>
        <v>15400</v>
      </c>
      <c r="M1288" s="79">
        <f>_xlfn.XLOOKUP(Tabla15[[#This Row],[CODIGO]],Tabla20[CODIGO],Tabla20[Otros Descuentos])</f>
        <v>325</v>
      </c>
      <c r="N1288" s="79">
        <f>_xlfn.XLOOKUP(Tabla15[[#This Row],[CODIGO]],Tabla20[CODIGO],Tabla20[sneto])</f>
        <v>14164.86</v>
      </c>
      <c r="O1288" s="78" t="str">
        <f>_xlfn.XLOOKUP(Tabla15[[#This Row],[CODIGO]],Tabla20[CODIGO],Tabla20[PERIODO])</f>
        <v>08-2023</v>
      </c>
      <c r="P1288" s="41">
        <f>Tabla15[[#This Row],[sbruto]]-SUM(Tabla15[[#This Row],[ISR]:[AFP]])-Tabla15[[#This Row],[SNETO]]</f>
        <v>910.13999999999942</v>
      </c>
      <c r="Q1288" s="41">
        <f>_xlfn.XLOOKUP(Tabla15[[#This Row],[CODIGO]],Tabla20[CODIGO],Tabla20[ADP])</f>
        <v>0</v>
      </c>
      <c r="R1288" s="61" t="str">
        <f>_xlfn.XLOOKUP(Tabla15[[#This Row],[cedula]],EMPXSEXO[NODOC],EMPXSEXO[GENERO])</f>
        <v>M</v>
      </c>
      <c r="S1288" s="61" t="e">
        <f>_xlfn.XLOOKUP(Tabla15[[#This Row],[nomdepto2]],Tabla21[LUGAR],Tabla21[CODLUGAR])</f>
        <v>#REF!</v>
      </c>
      <c r="T1288">
        <v>409</v>
      </c>
    </row>
    <row r="1289" spans="1:20" hidden="1">
      <c r="A1289" s="61" t="s">
        <v>2462</v>
      </c>
      <c r="B1289" s="61" t="s">
        <v>2887</v>
      </c>
      <c r="C1289" s="61" t="s">
        <v>2493</v>
      </c>
      <c r="D1289" s="61" t="str">
        <f>Tabla15[[#This Row],[cedula]]&amp;Tabla15[[#This Row],[prog]]&amp;LEFT(Tabla15[[#This Row],[TIPO]],3)</f>
        <v>0011633216401TEM</v>
      </c>
      <c r="E1289" s="61" t="e">
        <f>_xlfn.XLOOKUP(Tabla15[[#This Row],[CODIGO]],#REF!,#REF!,_xlfn.XLOOKUP(Tabla15[[#This Row],[CODIGO]],Tabla20[CODIGO],Tabla20[nombre],"BUSCAR"))</f>
        <v>#REF!</v>
      </c>
      <c r="F1289" s="61" t="e">
        <f>_xlfn.XLOOKUP(Tabla15[[#This Row],[CODIGO]],#REF!,#REF!,_xlfn.XLOOKUP(Tabla15[[#This Row],[CODIGO]],Tabla20[CODIGO],Tabla20[cargo],"BUSCAR"))</f>
        <v>#REF!</v>
      </c>
      <c r="G1289" s="110" t="e">
        <f>_xlfn.XLOOKUP(Tabla15[[#This Row],[cedula]],#REF!,#REF!,"X")</f>
        <v>#REF!</v>
      </c>
      <c r="H1289" s="61" t="str">
        <f>_xlfn.XLOOKUP(Tabla15[[#This Row],[ctapresup]],TBLTIPO[cta],TBLTIPO[Tipo Empleado])</f>
        <v>TEMPORALES</v>
      </c>
      <c r="I1289" s="92">
        <f>_xlfn.XLOOKUP(Tabla15[[#This Row],[cedula]],TCARRERA[CEDULA],TCARRERA[CATEGORIA DEL SERVIDOR],0)</f>
        <v>0</v>
      </c>
      <c r="J128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89" s="61" t="e">
        <f>IF(ISTEXT(Tabla15[[#This Row],[CARRERA]]),Tabla15[[#This Row],[CARRERA]],Tabla15[[#This Row],[STATUS_01]])</f>
        <v>#REF!</v>
      </c>
      <c r="L1289" s="78">
        <f>_xlfn.XLOOKUP(Tabla15[[#This Row],[CODIGO]],Tabla20[CODIGO],Tabla20[sbruto])</f>
        <v>15000</v>
      </c>
      <c r="M1289" s="82">
        <f>_xlfn.XLOOKUP(Tabla15[[#This Row],[CODIGO]],Tabla20[CODIGO],Tabla20[Otros Descuentos])</f>
        <v>25</v>
      </c>
      <c r="N1289" s="79">
        <f>_xlfn.XLOOKUP(Tabla15[[#This Row],[CODIGO]],Tabla20[CODIGO],Tabla20[sneto])</f>
        <v>14088.5</v>
      </c>
      <c r="O1289" s="78" t="str">
        <f>_xlfn.XLOOKUP(Tabla15[[#This Row],[CODIGO]],Tabla20[CODIGO],Tabla20[PERIODO])</f>
        <v>08-2023</v>
      </c>
      <c r="P1289" s="41">
        <f>Tabla15[[#This Row],[sbruto]]-SUM(Tabla15[[#This Row],[ISR]:[AFP]])-Tabla15[[#This Row],[SNETO]]</f>
        <v>886.5</v>
      </c>
      <c r="Q1289" s="41">
        <f>_xlfn.XLOOKUP(Tabla15[[#This Row],[CODIGO]],Tabla20[CODIGO],Tabla20[ADP])</f>
        <v>0</v>
      </c>
      <c r="R1289" s="61" t="str">
        <f>_xlfn.XLOOKUP(Tabla15[[#This Row],[cedula]],EMPXSEXO[NODOC],EMPXSEXO[GENERO])</f>
        <v>M</v>
      </c>
      <c r="S1289" s="61" t="e">
        <f>_xlfn.XLOOKUP(Tabla15[[#This Row],[nomdepto2]],Tabla21[LUGAR],Tabla21[CODLUGAR])</f>
        <v>#REF!</v>
      </c>
      <c r="T1289">
        <v>997</v>
      </c>
    </row>
    <row r="1290" spans="1:20">
      <c r="A1290" s="61" t="s">
        <v>2463</v>
      </c>
      <c r="B1290" s="61" t="s">
        <v>1848</v>
      </c>
      <c r="C1290" s="61" t="s">
        <v>2493</v>
      </c>
      <c r="D1290" s="61" t="str">
        <f>Tabla15[[#This Row],[cedula]]&amp;Tabla15[[#This Row],[prog]]&amp;LEFT(Tabla15[[#This Row],[TIPO]],3)</f>
        <v>0310451816601FIJ</v>
      </c>
      <c r="E1290" s="61" t="e">
        <f>_xlfn.XLOOKUP(Tabla15[[#This Row],[CODIGO]],#REF!,#REF!,_xlfn.XLOOKUP(Tabla15[[#This Row],[CODIGO]],Tabla20[CODIGO],Tabla20[nombre],"BUSCAR"))</f>
        <v>#REF!</v>
      </c>
      <c r="F1290" s="61" t="e">
        <f>_xlfn.XLOOKUP(Tabla15[[#This Row],[CODIGO]],#REF!,#REF!,_xlfn.XLOOKUP(Tabla15[[#This Row],[CODIGO]],Tabla20[CODIGO],Tabla20[cargo],"BUSCAR"))</f>
        <v>#REF!</v>
      </c>
      <c r="G1290" s="110" t="e">
        <f>_xlfn.XLOOKUP(Tabla15[[#This Row],[cedula]],#REF!,#REF!,"X")</f>
        <v>#REF!</v>
      </c>
      <c r="H1290" s="61" t="str">
        <f>_xlfn.XLOOKUP(Tabla15[[#This Row],[ctapresup]],TBLTIPO[cta],TBLTIPO[Tipo Empleado])</f>
        <v>FIJO</v>
      </c>
      <c r="I1290" s="92">
        <f>_xlfn.XLOOKUP(Tabla15[[#This Row],[cedula]],TCARRERA[CEDULA],TCARRERA[CATEGORIA DEL SERVIDOR],0)</f>
        <v>0</v>
      </c>
      <c r="J129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0" s="61" t="e">
        <f>IF(ISTEXT(Tabla15[[#This Row],[CARRERA]]),Tabla15[[#This Row],[CARRERA]],Tabla15[[#This Row],[STATUS_01]])</f>
        <v>#REF!</v>
      </c>
      <c r="L1290" s="78">
        <f>_xlfn.XLOOKUP(Tabla15[[#This Row],[CODIGO]],Tabla20[CODIGO],Tabla20[sbruto])</f>
        <v>11000</v>
      </c>
      <c r="M1290" s="82">
        <f>_xlfn.XLOOKUP(Tabla15[[#This Row],[CODIGO]],Tabla20[CODIGO],Tabla20[Otros Descuentos])</f>
        <v>75</v>
      </c>
      <c r="N1290" s="79">
        <f>_xlfn.XLOOKUP(Tabla15[[#This Row],[CODIGO]],Tabla20[CODIGO],Tabla20[sneto])</f>
        <v>10274.9</v>
      </c>
      <c r="O1290" s="78" t="str">
        <f>_xlfn.XLOOKUP(Tabla15[[#This Row],[CODIGO]],Tabla20[CODIGO],Tabla20[PERIODO])</f>
        <v>08-2023</v>
      </c>
      <c r="P1290" s="41">
        <f>Tabla15[[#This Row],[sbruto]]-SUM(Tabla15[[#This Row],[ISR]:[AFP]])-Tabla15[[#This Row],[SNETO]]</f>
        <v>650.10000000000036</v>
      </c>
      <c r="Q1290" s="41">
        <f>_xlfn.XLOOKUP(Tabla15[[#This Row],[CODIGO]],Tabla20[CODIGO],Tabla20[ADP])</f>
        <v>0</v>
      </c>
      <c r="R1290" s="61" t="str">
        <f>_xlfn.XLOOKUP(Tabla15[[#This Row],[cedula]],EMPXSEXO[NODOC],EMPXSEXO[GENERO])</f>
        <v>F</v>
      </c>
      <c r="S1290" s="61" t="e">
        <f>_xlfn.XLOOKUP(Tabla15[[#This Row],[nomdepto2]],Tabla21[LUGAR],Tabla21[CODLUGAR])</f>
        <v>#REF!</v>
      </c>
      <c r="T1290">
        <v>266</v>
      </c>
    </row>
    <row r="1291" spans="1:20">
      <c r="A1291" s="61" t="s">
        <v>2463</v>
      </c>
      <c r="B1291" s="61" t="s">
        <v>1857</v>
      </c>
      <c r="C1291" s="61" t="s">
        <v>2493</v>
      </c>
      <c r="D1291" s="61" t="str">
        <f>Tabla15[[#This Row],[cedula]]&amp;Tabla15[[#This Row],[prog]]&amp;LEFT(Tabla15[[#This Row],[TIPO]],3)</f>
        <v>0310155190501FIJ</v>
      </c>
      <c r="E1291" s="61" t="e">
        <f>_xlfn.XLOOKUP(Tabla15[[#This Row],[CODIGO]],#REF!,#REF!,_xlfn.XLOOKUP(Tabla15[[#This Row],[CODIGO]],Tabla20[CODIGO],Tabla20[nombre],"BUSCAR"))</f>
        <v>#REF!</v>
      </c>
      <c r="F1291" s="61" t="e">
        <f>_xlfn.XLOOKUP(Tabla15[[#This Row],[CODIGO]],#REF!,#REF!,_xlfn.XLOOKUP(Tabla15[[#This Row],[CODIGO]],Tabla20[CODIGO],Tabla20[cargo],"BUSCAR"))</f>
        <v>#REF!</v>
      </c>
      <c r="G1291" s="110" t="e">
        <f>_xlfn.XLOOKUP(Tabla15[[#This Row],[cedula]],#REF!,#REF!,"X")</f>
        <v>#REF!</v>
      </c>
      <c r="H1291" s="61" t="str">
        <f>_xlfn.XLOOKUP(Tabla15[[#This Row],[ctapresup]],TBLTIPO[cta],TBLTIPO[Tipo Empleado])</f>
        <v>FIJO</v>
      </c>
      <c r="I1291" s="92">
        <f>_xlfn.XLOOKUP(Tabla15[[#This Row],[cedula]],TCARRERA[CEDULA],TCARRERA[CATEGORIA DEL SERVIDOR],0)</f>
        <v>0</v>
      </c>
      <c r="J129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1" s="61" t="e">
        <f>IF(ISTEXT(Tabla15[[#This Row],[CARRERA]]),Tabla15[[#This Row],[CARRERA]],Tabla15[[#This Row],[STATUS_01]])</f>
        <v>#REF!</v>
      </c>
      <c r="L1291" s="78">
        <f>_xlfn.XLOOKUP(Tabla15[[#This Row],[CODIGO]],Tabla20[CODIGO],Tabla20[sbruto])</f>
        <v>11000</v>
      </c>
      <c r="M1291" s="82">
        <f>_xlfn.XLOOKUP(Tabla15[[#This Row],[CODIGO]],Tabla20[CODIGO],Tabla20[Otros Descuentos])</f>
        <v>25</v>
      </c>
      <c r="N1291" s="82">
        <f>_xlfn.XLOOKUP(Tabla15[[#This Row],[CODIGO]],Tabla20[CODIGO],Tabla20[sneto])</f>
        <v>10324.9</v>
      </c>
      <c r="O1291" s="81" t="str">
        <f>_xlfn.XLOOKUP(Tabla15[[#This Row],[CODIGO]],Tabla20[CODIGO],Tabla20[PERIODO])</f>
        <v>08-2023</v>
      </c>
      <c r="P1291" s="41">
        <f>Tabla15[[#This Row],[sbruto]]-SUM(Tabla15[[#This Row],[ISR]:[AFP]])-Tabla15[[#This Row],[SNETO]]</f>
        <v>650.10000000000036</v>
      </c>
      <c r="Q1291" s="41">
        <f>_xlfn.XLOOKUP(Tabla15[[#This Row],[CODIGO]],Tabla20[CODIGO],Tabla20[ADP])</f>
        <v>0</v>
      </c>
      <c r="R1291" s="61" t="str">
        <f>_xlfn.XLOOKUP(Tabla15[[#This Row],[cedula]],EMPXSEXO[NODOC],EMPXSEXO[GENERO])</f>
        <v>F</v>
      </c>
      <c r="S1291" s="61" t="e">
        <f>_xlfn.XLOOKUP(Tabla15[[#This Row],[nomdepto2]],Tabla21[LUGAR],Tabla21[CODLUGAR])</f>
        <v>#REF!</v>
      </c>
      <c r="T1291">
        <v>280</v>
      </c>
    </row>
    <row r="1292" spans="1:20">
      <c r="A1292" s="61" t="s">
        <v>2463</v>
      </c>
      <c r="B1292" s="61" t="s">
        <v>1853</v>
      </c>
      <c r="C1292" s="61" t="s">
        <v>2493</v>
      </c>
      <c r="D1292" s="61" t="str">
        <f>Tabla15[[#This Row],[cedula]]&amp;Tabla15[[#This Row],[prog]]&amp;LEFT(Tabla15[[#This Row],[TIPO]],3)</f>
        <v>0310128488701FIJ</v>
      </c>
      <c r="E1292" s="61" t="e">
        <f>_xlfn.XLOOKUP(Tabla15[[#This Row],[CODIGO]],#REF!,#REF!,_xlfn.XLOOKUP(Tabla15[[#This Row],[CODIGO]],Tabla20[CODIGO],Tabla20[nombre],"BUSCAR"))</f>
        <v>#REF!</v>
      </c>
      <c r="F1292" s="61" t="e">
        <f>_xlfn.XLOOKUP(Tabla15[[#This Row],[CODIGO]],#REF!,#REF!,_xlfn.XLOOKUP(Tabla15[[#This Row],[CODIGO]],Tabla20[CODIGO],Tabla20[cargo],"BUSCAR"))</f>
        <v>#REF!</v>
      </c>
      <c r="G1292" s="110" t="e">
        <f>_xlfn.XLOOKUP(Tabla15[[#This Row],[cedula]],#REF!,#REF!,"X")</f>
        <v>#REF!</v>
      </c>
      <c r="H1292" s="61" t="str">
        <f>_xlfn.XLOOKUP(Tabla15[[#This Row],[ctapresup]],TBLTIPO[cta],TBLTIPO[Tipo Empleado])</f>
        <v>FIJO</v>
      </c>
      <c r="I1292" s="92">
        <f>_xlfn.XLOOKUP(Tabla15[[#This Row],[cedula]],TCARRERA[CEDULA],TCARRERA[CATEGORIA DEL SERVIDOR],0)</f>
        <v>0</v>
      </c>
      <c r="J129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2" s="61" t="e">
        <f>IF(ISTEXT(Tabla15[[#This Row],[CARRERA]]),Tabla15[[#This Row],[CARRERA]],Tabla15[[#This Row],[STATUS_01]])</f>
        <v>#REF!</v>
      </c>
      <c r="L1292" s="78">
        <f>_xlfn.XLOOKUP(Tabla15[[#This Row],[CODIGO]],Tabla20[CODIGO],Tabla20[sbruto])</f>
        <v>10000</v>
      </c>
      <c r="M1292" s="79">
        <f>_xlfn.XLOOKUP(Tabla15[[#This Row],[CODIGO]],Tabla20[CODIGO],Tabla20[Otros Descuentos])</f>
        <v>375</v>
      </c>
      <c r="N1292" s="79">
        <f>_xlfn.XLOOKUP(Tabla15[[#This Row],[CODIGO]],Tabla20[CODIGO],Tabla20[sneto])</f>
        <v>9034</v>
      </c>
      <c r="O1292" s="78" t="str">
        <f>_xlfn.XLOOKUP(Tabla15[[#This Row],[CODIGO]],Tabla20[CODIGO],Tabla20[PERIODO])</f>
        <v>08-2023</v>
      </c>
      <c r="P1292" s="41">
        <f>Tabla15[[#This Row],[sbruto]]-SUM(Tabla15[[#This Row],[ISR]:[AFP]])-Tabla15[[#This Row],[SNETO]]</f>
        <v>591</v>
      </c>
      <c r="Q1292" s="41">
        <f>_xlfn.XLOOKUP(Tabla15[[#This Row],[CODIGO]],Tabla20[CODIGO],Tabla20[ADP])</f>
        <v>0</v>
      </c>
      <c r="R1292" s="61" t="str">
        <f>_xlfn.XLOOKUP(Tabla15[[#This Row],[cedula]],EMPXSEXO[NODOC],EMPXSEXO[GENERO])</f>
        <v>F</v>
      </c>
      <c r="S1292" s="61" t="e">
        <f>_xlfn.XLOOKUP(Tabla15[[#This Row],[nomdepto2]],Tabla21[LUGAR],Tabla21[CODLUGAR])</f>
        <v>#REF!</v>
      </c>
      <c r="T1292">
        <v>274</v>
      </c>
    </row>
    <row r="1293" spans="1:20" hidden="1">
      <c r="A1293" s="61" t="s">
        <v>2462</v>
      </c>
      <c r="B1293" s="61" t="s">
        <v>2280</v>
      </c>
      <c r="C1293" s="61" t="s">
        <v>2493</v>
      </c>
      <c r="D1293" s="61" t="str">
        <f>Tabla15[[#This Row],[cedula]]&amp;Tabla15[[#This Row],[prog]]&amp;LEFT(Tabla15[[#This Row],[TIPO]],3)</f>
        <v>0230158041701TEM</v>
      </c>
      <c r="E1293" s="61" t="e">
        <f>_xlfn.XLOOKUP(Tabla15[[#This Row],[CODIGO]],#REF!,#REF!,_xlfn.XLOOKUP(Tabla15[[#This Row],[CODIGO]],Tabla20[CODIGO],Tabla20[nombre],"BUSCAR"))</f>
        <v>#REF!</v>
      </c>
      <c r="F1293" s="61" t="e">
        <f>_xlfn.XLOOKUP(Tabla15[[#This Row],[CODIGO]],#REF!,#REF!,_xlfn.XLOOKUP(Tabla15[[#This Row],[CODIGO]],Tabla20[CODIGO],Tabla20[cargo],"BUSCAR"))</f>
        <v>#REF!</v>
      </c>
      <c r="G1293" s="110" t="e">
        <f>_xlfn.XLOOKUP(Tabla15[[#This Row],[cedula]],#REF!,#REF!,"X")</f>
        <v>#REF!</v>
      </c>
      <c r="H1293" s="61" t="str">
        <f>_xlfn.XLOOKUP(Tabla15[[#This Row],[ctapresup]],TBLTIPO[cta],TBLTIPO[Tipo Empleado])</f>
        <v>TEMPORALES</v>
      </c>
      <c r="I1293" s="92">
        <f>_xlfn.XLOOKUP(Tabla15[[#This Row],[cedula]],TCARRERA[CEDULA],TCARRERA[CATEGORIA DEL SERVIDOR],0)</f>
        <v>0</v>
      </c>
      <c r="J129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3" s="61" t="e">
        <f>IF(ISTEXT(Tabla15[[#This Row],[CARRERA]]),Tabla15[[#This Row],[CARRERA]],Tabla15[[#This Row],[STATUS_01]])</f>
        <v>#REF!</v>
      </c>
      <c r="L1293" s="78">
        <f>_xlfn.XLOOKUP(Tabla15[[#This Row],[CODIGO]],Tabla20[CODIGO],Tabla20[sbruto])</f>
        <v>115000</v>
      </c>
      <c r="M1293" s="82">
        <f>_xlfn.XLOOKUP(Tabla15[[#This Row],[CODIGO]],Tabla20[CODIGO],Tabla20[Otros Descuentos])</f>
        <v>825</v>
      </c>
      <c r="N1293" s="79">
        <f>_xlfn.XLOOKUP(Tabla15[[#This Row],[CODIGO]],Tabla20[CODIGO],Tabla20[sneto])</f>
        <v>91744.76</v>
      </c>
      <c r="O1293" s="78" t="str">
        <f>_xlfn.XLOOKUP(Tabla15[[#This Row],[CODIGO]],Tabla20[CODIGO],Tabla20[PERIODO])</f>
        <v>08-2023</v>
      </c>
      <c r="P1293" s="41">
        <f>Tabla15[[#This Row],[sbruto]]-SUM(Tabla15[[#This Row],[ISR]:[AFP]])-Tabla15[[#This Row],[SNETO]]</f>
        <v>22430.240000000005</v>
      </c>
      <c r="Q1293" s="41">
        <f>_xlfn.XLOOKUP(Tabla15[[#This Row],[CODIGO]],Tabla20[CODIGO],Tabla20[ADP])</f>
        <v>0</v>
      </c>
      <c r="R1293" s="61" t="str">
        <f>_xlfn.XLOOKUP(Tabla15[[#This Row],[cedula]],EMPXSEXO[NODOC],EMPXSEXO[GENERO])</f>
        <v>M</v>
      </c>
      <c r="S1293" s="61" t="e">
        <f>_xlfn.XLOOKUP(Tabla15[[#This Row],[nomdepto2]],Tabla21[LUGAR],Tabla21[CODLUGAR])</f>
        <v>#REF!</v>
      </c>
      <c r="T1293">
        <v>1008</v>
      </c>
    </row>
    <row r="1294" spans="1:20" hidden="1">
      <c r="A1294" s="61" t="s">
        <v>2462</v>
      </c>
      <c r="B1294" s="61" t="s">
        <v>3088</v>
      </c>
      <c r="C1294" s="61" t="s">
        <v>2493</v>
      </c>
      <c r="D1294" s="61" t="str">
        <f>Tabla15[[#This Row],[cedula]]&amp;Tabla15[[#This Row],[prog]]&amp;LEFT(Tabla15[[#This Row],[TIPO]],3)</f>
        <v>0500022736201TEM</v>
      </c>
      <c r="E1294" s="61" t="e">
        <f>_xlfn.XLOOKUP(Tabla15[[#This Row],[CODIGO]],#REF!,#REF!,_xlfn.XLOOKUP(Tabla15[[#This Row],[CODIGO]],Tabla20[CODIGO],Tabla20[nombre],"BUSCAR"))</f>
        <v>#REF!</v>
      </c>
      <c r="F1294" s="61" t="e">
        <f>_xlfn.XLOOKUP(Tabla15[[#This Row],[CODIGO]],#REF!,#REF!,_xlfn.XLOOKUP(Tabla15[[#This Row],[CODIGO]],Tabla20[CODIGO],Tabla20[cargo],"BUSCAR"))</f>
        <v>#REF!</v>
      </c>
      <c r="G1294" s="110" t="e">
        <f>_xlfn.XLOOKUP(Tabla15[[#This Row],[cedula]],#REF!,#REF!,"X")</f>
        <v>#REF!</v>
      </c>
      <c r="H1294" s="61" t="str">
        <f>_xlfn.XLOOKUP(Tabla15[[#This Row],[ctapresup]],TBLTIPO[cta],TBLTIPO[Tipo Empleado])</f>
        <v>TEMPORALES</v>
      </c>
      <c r="I1294" s="92">
        <f>_xlfn.XLOOKUP(Tabla15[[#This Row],[cedula]],TCARRERA[CEDULA],TCARRERA[CATEGORIA DEL SERVIDOR],0)</f>
        <v>0</v>
      </c>
      <c r="J129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4" s="61" t="e">
        <f>IF(ISTEXT(Tabla15[[#This Row],[CARRERA]]),Tabla15[[#This Row],[CARRERA]],Tabla15[[#This Row],[STATUS_01]])</f>
        <v>#REF!</v>
      </c>
      <c r="L1294" s="78">
        <f>_xlfn.XLOOKUP(Tabla15[[#This Row],[CODIGO]],Tabla20[CODIGO],Tabla20[sbruto])</f>
        <v>95000</v>
      </c>
      <c r="M1294" s="82">
        <f>_xlfn.XLOOKUP(Tabla15[[#This Row],[CODIGO]],Tabla20[CODIGO],Tabla20[Otros Descuentos])</f>
        <v>25</v>
      </c>
      <c r="N1294" s="79">
        <f>_xlfn.XLOOKUP(Tabla15[[#This Row],[CODIGO]],Tabla20[CODIGO],Tabla20[sneto])</f>
        <v>78431.259999999995</v>
      </c>
      <c r="O1294" s="78" t="str">
        <f>_xlfn.XLOOKUP(Tabla15[[#This Row],[CODIGO]],Tabla20[CODIGO],Tabla20[PERIODO])</f>
        <v>08-2023</v>
      </c>
      <c r="P1294" s="41">
        <f>Tabla15[[#This Row],[sbruto]]-SUM(Tabla15[[#This Row],[ISR]:[AFP]])-Tabla15[[#This Row],[SNETO]]</f>
        <v>16543.740000000005</v>
      </c>
      <c r="Q1294" s="41">
        <f>_xlfn.XLOOKUP(Tabla15[[#This Row],[CODIGO]],Tabla20[CODIGO],Tabla20[ADP])</f>
        <v>0</v>
      </c>
      <c r="R1294" s="61" t="str">
        <f>_xlfn.XLOOKUP(Tabla15[[#This Row],[cedula]],EMPXSEXO[NODOC],EMPXSEXO[GENERO])</f>
        <v>M</v>
      </c>
      <c r="S1294" s="61" t="e">
        <f>_xlfn.XLOOKUP(Tabla15[[#This Row],[nomdepto2]],Tabla21[LUGAR],Tabla21[CODLUGAR])</f>
        <v>#REF!</v>
      </c>
      <c r="T1294">
        <v>1051</v>
      </c>
    </row>
    <row r="1295" spans="1:20" hidden="1">
      <c r="A1295" s="61" t="s">
        <v>2462</v>
      </c>
      <c r="B1295" s="61" t="s">
        <v>2790</v>
      </c>
      <c r="C1295" s="61" t="s">
        <v>2493</v>
      </c>
      <c r="D1295" s="61" t="str">
        <f>Tabla15[[#This Row],[cedula]]&amp;Tabla15[[#This Row],[prog]]&amp;LEFT(Tabla15[[#This Row],[TIPO]],3)</f>
        <v>0120087895501TEM</v>
      </c>
      <c r="E1295" s="61" t="e">
        <f>_xlfn.XLOOKUP(Tabla15[[#This Row],[CODIGO]],#REF!,#REF!,_xlfn.XLOOKUP(Tabla15[[#This Row],[CODIGO]],Tabla20[CODIGO],Tabla20[nombre],"BUSCAR"))</f>
        <v>#REF!</v>
      </c>
      <c r="F1295" s="61" t="e">
        <f>_xlfn.XLOOKUP(Tabla15[[#This Row],[CODIGO]],#REF!,#REF!,_xlfn.XLOOKUP(Tabla15[[#This Row],[CODIGO]],Tabla20[CODIGO],Tabla20[cargo],"BUSCAR"))</f>
        <v>#REF!</v>
      </c>
      <c r="G1295" s="110" t="e">
        <f>_xlfn.XLOOKUP(Tabla15[[#This Row],[cedula]],#REF!,#REF!,"X")</f>
        <v>#REF!</v>
      </c>
      <c r="H1295" s="61" t="str">
        <f>_xlfn.XLOOKUP(Tabla15[[#This Row],[ctapresup]],TBLTIPO[cta],TBLTIPO[Tipo Empleado])</f>
        <v>TEMPORALES</v>
      </c>
      <c r="I1295" s="92">
        <f>_xlfn.XLOOKUP(Tabla15[[#This Row],[cedula]],TCARRERA[CEDULA],TCARRERA[CATEGORIA DEL SERVIDOR],0)</f>
        <v>0</v>
      </c>
      <c r="J129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5" s="61" t="e">
        <f>IF(ISTEXT(Tabla15[[#This Row],[CARRERA]]),Tabla15[[#This Row],[CARRERA]],Tabla15[[#This Row],[STATUS_01]])</f>
        <v>#REF!</v>
      </c>
      <c r="L1295" s="78">
        <f>_xlfn.XLOOKUP(Tabla15[[#This Row],[CODIGO]],Tabla20[CODIGO],Tabla20[sbruto])</f>
        <v>70000</v>
      </c>
      <c r="M1295" s="79">
        <f>_xlfn.XLOOKUP(Tabla15[[#This Row],[CODIGO]],Tabla20[CODIGO],Tabla20[Otros Descuentos])</f>
        <v>25</v>
      </c>
      <c r="N1295" s="79">
        <f>_xlfn.XLOOKUP(Tabla15[[#This Row],[CODIGO]],Tabla20[CODIGO],Tabla20[sneto])</f>
        <v>60469.52</v>
      </c>
      <c r="O1295" s="78" t="str">
        <f>_xlfn.XLOOKUP(Tabla15[[#This Row],[CODIGO]],Tabla20[CODIGO],Tabla20[PERIODO])</f>
        <v>08-2023</v>
      </c>
      <c r="P1295" s="41">
        <f>Tabla15[[#This Row],[sbruto]]-SUM(Tabla15[[#This Row],[ISR]:[AFP]])-Tabla15[[#This Row],[SNETO]]</f>
        <v>9505.4800000000032</v>
      </c>
      <c r="Q1295" s="78">
        <f>_xlfn.XLOOKUP(Tabla15[[#This Row],[CODIGO]],Tabla20[CODIGO],Tabla20[ADP])</f>
        <v>0</v>
      </c>
      <c r="R1295" s="61" t="str">
        <f>_xlfn.XLOOKUP(Tabla15[[#This Row],[cedula]],EMPXSEXO[NODOC],EMPXSEXO[GENERO])</f>
        <v>M</v>
      </c>
      <c r="S1295" s="61" t="e">
        <f>_xlfn.XLOOKUP(Tabla15[[#This Row],[nomdepto2]],Tabla21[LUGAR],Tabla21[CODLUGAR])</f>
        <v>#REF!</v>
      </c>
      <c r="T1295">
        <v>906</v>
      </c>
    </row>
    <row r="1296" spans="1:20" hidden="1">
      <c r="A1296" s="61" t="s">
        <v>2462</v>
      </c>
      <c r="B1296" s="61" t="s">
        <v>2788</v>
      </c>
      <c r="C1296" s="61" t="s">
        <v>2493</v>
      </c>
      <c r="D1296" s="61" t="str">
        <f>Tabla15[[#This Row],[cedula]]&amp;Tabla15[[#This Row],[prog]]&amp;LEFT(Tabla15[[#This Row],[TIPO]],3)</f>
        <v>0010032588501TEM</v>
      </c>
      <c r="E1296" s="61" t="e">
        <f>_xlfn.XLOOKUP(Tabla15[[#This Row],[CODIGO]],#REF!,#REF!,_xlfn.XLOOKUP(Tabla15[[#This Row],[CODIGO]],Tabla20[CODIGO],Tabla20[nombre],"BUSCAR"))</f>
        <v>#REF!</v>
      </c>
      <c r="F1296" s="61" t="e">
        <f>_xlfn.XLOOKUP(Tabla15[[#This Row],[CODIGO]],#REF!,#REF!,_xlfn.XLOOKUP(Tabla15[[#This Row],[CODIGO]],Tabla20[CODIGO],Tabla20[cargo],"BUSCAR"))</f>
        <v>#REF!</v>
      </c>
      <c r="G1296" s="110" t="e">
        <f>_xlfn.XLOOKUP(Tabla15[[#This Row],[cedula]],#REF!,#REF!,"X")</f>
        <v>#REF!</v>
      </c>
      <c r="H1296" s="61" t="str">
        <f>_xlfn.XLOOKUP(Tabla15[[#This Row],[ctapresup]],TBLTIPO[cta],TBLTIPO[Tipo Empleado])</f>
        <v>TEMPORALES</v>
      </c>
      <c r="I1296" s="92">
        <f>_xlfn.XLOOKUP(Tabla15[[#This Row],[cedula]],TCARRERA[CEDULA],TCARRERA[CATEGORIA DEL SERVIDOR],0)</f>
        <v>0</v>
      </c>
      <c r="J129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6" s="61" t="e">
        <f>IF(ISTEXT(Tabla15[[#This Row],[CARRERA]]),Tabla15[[#This Row],[CARRERA]],Tabla15[[#This Row],[STATUS_01]])</f>
        <v>#REF!</v>
      </c>
      <c r="L1296" s="78">
        <f>_xlfn.XLOOKUP(Tabla15[[#This Row],[CODIGO]],Tabla20[CODIGO],Tabla20[sbruto])</f>
        <v>50000</v>
      </c>
      <c r="M1296" s="82">
        <f>_xlfn.XLOOKUP(Tabla15[[#This Row],[CODIGO]],Tabla20[CODIGO],Tabla20[Otros Descuentos])</f>
        <v>25</v>
      </c>
      <c r="N1296" s="79">
        <f>_xlfn.XLOOKUP(Tabla15[[#This Row],[CODIGO]],Tabla20[CODIGO],Tabla20[sneto])</f>
        <v>45166</v>
      </c>
      <c r="O1296" s="78" t="str">
        <f>_xlfn.XLOOKUP(Tabla15[[#This Row],[CODIGO]],Tabla20[CODIGO],Tabla20[PERIODO])</f>
        <v>08-2023</v>
      </c>
      <c r="P1296" s="41">
        <f>Tabla15[[#This Row],[sbruto]]-SUM(Tabla15[[#This Row],[ISR]:[AFP]])-Tabla15[[#This Row],[SNETO]]</f>
        <v>4809</v>
      </c>
      <c r="Q1296" s="41">
        <f>_xlfn.XLOOKUP(Tabla15[[#This Row],[CODIGO]],Tabla20[CODIGO],Tabla20[ADP])</f>
        <v>0</v>
      </c>
      <c r="R1296" s="61" t="str">
        <f>_xlfn.XLOOKUP(Tabla15[[#This Row],[cedula]],EMPXSEXO[NODOC],EMPXSEXO[GENERO])</f>
        <v>M</v>
      </c>
      <c r="S1296" s="61" t="e">
        <f>_xlfn.XLOOKUP(Tabla15[[#This Row],[nomdepto2]],Tabla21[LUGAR],Tabla21[CODLUGAR])</f>
        <v>#REF!</v>
      </c>
      <c r="T1296">
        <v>903</v>
      </c>
    </row>
    <row r="1297" spans="1:20" hidden="1">
      <c r="A1297" s="61" t="s">
        <v>2462</v>
      </c>
      <c r="B1297" s="61" t="s">
        <v>2279</v>
      </c>
      <c r="C1297" s="61" t="s">
        <v>2493</v>
      </c>
      <c r="D1297" s="61" t="str">
        <f>Tabla15[[#This Row],[cedula]]&amp;Tabla15[[#This Row],[prog]]&amp;LEFT(Tabla15[[#This Row],[TIPO]],3)</f>
        <v>0690000453901TEM</v>
      </c>
      <c r="E1297" s="61" t="e">
        <f>_xlfn.XLOOKUP(Tabla15[[#This Row],[CODIGO]],#REF!,#REF!,_xlfn.XLOOKUP(Tabla15[[#This Row],[CODIGO]],Tabla20[CODIGO],Tabla20[nombre],"BUSCAR"))</f>
        <v>#REF!</v>
      </c>
      <c r="F1297" s="61" t="e">
        <f>_xlfn.XLOOKUP(Tabla15[[#This Row],[CODIGO]],#REF!,#REF!,_xlfn.XLOOKUP(Tabla15[[#This Row],[CODIGO]],Tabla20[CODIGO],Tabla20[cargo],"BUSCAR"))</f>
        <v>#REF!</v>
      </c>
      <c r="G1297" s="110" t="e">
        <f>_xlfn.XLOOKUP(Tabla15[[#This Row],[cedula]],#REF!,#REF!,"X")</f>
        <v>#REF!</v>
      </c>
      <c r="H1297" s="61" t="str">
        <f>_xlfn.XLOOKUP(Tabla15[[#This Row],[ctapresup]],TBLTIPO[cta],TBLTIPO[Tipo Empleado])</f>
        <v>TEMPORALES</v>
      </c>
      <c r="I1297" s="92">
        <f>_xlfn.XLOOKUP(Tabla15[[#This Row],[cedula]],TCARRERA[CEDULA],TCARRERA[CATEGORIA DEL SERVIDOR],0)</f>
        <v>0</v>
      </c>
      <c r="J129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7" s="61" t="e">
        <f>IF(ISTEXT(Tabla15[[#This Row],[CARRERA]]),Tabla15[[#This Row],[CARRERA]],Tabla15[[#This Row],[STATUS_01]])</f>
        <v>#REF!</v>
      </c>
      <c r="L1297" s="78">
        <f>_xlfn.XLOOKUP(Tabla15[[#This Row],[CODIGO]],Tabla20[CODIGO],Tabla20[sbruto])</f>
        <v>50000</v>
      </c>
      <c r="M1297" s="79">
        <f>_xlfn.XLOOKUP(Tabla15[[#This Row],[CODIGO]],Tabla20[CODIGO],Tabla20[Otros Descuentos])</f>
        <v>25</v>
      </c>
      <c r="N1297" s="79">
        <f>_xlfn.XLOOKUP(Tabla15[[#This Row],[CODIGO]],Tabla20[CODIGO],Tabla20[sneto])</f>
        <v>45166</v>
      </c>
      <c r="O1297" s="78" t="str">
        <f>_xlfn.XLOOKUP(Tabla15[[#This Row],[CODIGO]],Tabla20[CODIGO],Tabla20[PERIODO])</f>
        <v>08-2023</v>
      </c>
      <c r="P1297" s="41">
        <f>Tabla15[[#This Row],[sbruto]]-SUM(Tabla15[[#This Row],[ISR]:[AFP]])-Tabla15[[#This Row],[SNETO]]</f>
        <v>4809</v>
      </c>
      <c r="Q1297" s="41">
        <f>_xlfn.XLOOKUP(Tabla15[[#This Row],[CODIGO]],Tabla20[CODIGO],Tabla20[ADP])</f>
        <v>0</v>
      </c>
      <c r="R1297" s="61" t="str">
        <f>_xlfn.XLOOKUP(Tabla15[[#This Row],[cedula]],EMPXSEXO[NODOC],EMPXSEXO[GENERO])</f>
        <v>F</v>
      </c>
      <c r="S1297" s="61" t="e">
        <f>_xlfn.XLOOKUP(Tabla15[[#This Row],[nomdepto2]],Tabla21[LUGAR],Tabla21[CODLUGAR])</f>
        <v>#REF!</v>
      </c>
      <c r="T1297">
        <v>1007</v>
      </c>
    </row>
    <row r="1298" spans="1:20" hidden="1">
      <c r="A1298" s="61" t="s">
        <v>2462</v>
      </c>
      <c r="B1298" s="61" t="s">
        <v>2982</v>
      </c>
      <c r="C1298" s="61" t="s">
        <v>2493</v>
      </c>
      <c r="D1298" s="61" t="str">
        <f>Tabla15[[#This Row],[cedula]]&amp;Tabla15[[#This Row],[prog]]&amp;LEFT(Tabla15[[#This Row],[TIPO]],3)</f>
        <v>0650001261901TEM</v>
      </c>
      <c r="E1298" s="61" t="e">
        <f>_xlfn.XLOOKUP(Tabla15[[#This Row],[CODIGO]],#REF!,#REF!,_xlfn.XLOOKUP(Tabla15[[#This Row],[CODIGO]],Tabla20[CODIGO],Tabla20[nombre],"BUSCAR"))</f>
        <v>#REF!</v>
      </c>
      <c r="F1298" s="61" t="e">
        <f>_xlfn.XLOOKUP(Tabla15[[#This Row],[CODIGO]],#REF!,#REF!,_xlfn.XLOOKUP(Tabla15[[#This Row],[CODIGO]],Tabla20[CODIGO],Tabla20[cargo],"BUSCAR"))</f>
        <v>#REF!</v>
      </c>
      <c r="G1298" s="110" t="e">
        <f>_xlfn.XLOOKUP(Tabla15[[#This Row],[cedula]],#REF!,#REF!,"X")</f>
        <v>#REF!</v>
      </c>
      <c r="H1298" s="61" t="str">
        <f>_xlfn.XLOOKUP(Tabla15[[#This Row],[ctapresup]],TBLTIPO[cta],TBLTIPO[Tipo Empleado])</f>
        <v>TEMPORALES</v>
      </c>
      <c r="I1298" s="92">
        <f>_xlfn.XLOOKUP(Tabla15[[#This Row],[cedula]],TCARRERA[CEDULA],TCARRERA[CATEGORIA DEL SERVIDOR],0)</f>
        <v>0</v>
      </c>
      <c r="J129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8" s="61" t="e">
        <f>IF(ISTEXT(Tabla15[[#This Row],[CARRERA]]),Tabla15[[#This Row],[CARRERA]],Tabla15[[#This Row],[STATUS_01]])</f>
        <v>#REF!</v>
      </c>
      <c r="L1298" s="78">
        <f>_xlfn.XLOOKUP(Tabla15[[#This Row],[CODIGO]],Tabla20[CODIGO],Tabla20[sbruto])</f>
        <v>50000</v>
      </c>
      <c r="M1298" s="82">
        <f>_xlfn.XLOOKUP(Tabla15[[#This Row],[CODIGO]],Tabla20[CODIGO],Tabla20[Otros Descuentos])</f>
        <v>25</v>
      </c>
      <c r="N1298" s="79">
        <f>_xlfn.XLOOKUP(Tabla15[[#This Row],[CODIGO]],Tabla20[CODIGO],Tabla20[sneto])</f>
        <v>45166</v>
      </c>
      <c r="O1298" s="78" t="str">
        <f>_xlfn.XLOOKUP(Tabla15[[#This Row],[CODIGO]],Tabla20[CODIGO],Tabla20[PERIODO])</f>
        <v>08-2023</v>
      </c>
      <c r="P1298" s="41">
        <f>Tabla15[[#This Row],[sbruto]]-SUM(Tabla15[[#This Row],[ISR]:[AFP]])-Tabla15[[#This Row],[SNETO]]</f>
        <v>4809</v>
      </c>
      <c r="Q1298" s="41">
        <f>_xlfn.XLOOKUP(Tabla15[[#This Row],[CODIGO]],Tabla20[CODIGO],Tabla20[ADP])</f>
        <v>0</v>
      </c>
      <c r="R1298" s="61" t="str">
        <f>_xlfn.XLOOKUP(Tabla15[[#This Row],[cedula]],EMPXSEXO[NODOC],EMPXSEXO[GENERO])</f>
        <v>M</v>
      </c>
      <c r="S1298" s="61" t="e">
        <f>_xlfn.XLOOKUP(Tabla15[[#This Row],[nomdepto2]],Tabla21[LUGAR],Tabla21[CODLUGAR])</f>
        <v>#REF!</v>
      </c>
      <c r="T1298">
        <v>1104</v>
      </c>
    </row>
    <row r="1299" spans="1:20" hidden="1">
      <c r="A1299" s="61" t="s">
        <v>2462</v>
      </c>
      <c r="B1299" s="61" t="s">
        <v>2216</v>
      </c>
      <c r="C1299" s="61" t="s">
        <v>2493</v>
      </c>
      <c r="D1299" s="61" t="str">
        <f>Tabla15[[#This Row],[cedula]]&amp;Tabla15[[#This Row],[prog]]&amp;LEFT(Tabla15[[#This Row],[TIPO]],3)</f>
        <v>0011821645601TEM</v>
      </c>
      <c r="E1299" s="61" t="e">
        <f>_xlfn.XLOOKUP(Tabla15[[#This Row],[CODIGO]],#REF!,#REF!,_xlfn.XLOOKUP(Tabla15[[#This Row],[CODIGO]],Tabla20[CODIGO],Tabla20[nombre],"BUSCAR"))</f>
        <v>#REF!</v>
      </c>
      <c r="F1299" s="61" t="e">
        <f>_xlfn.XLOOKUP(Tabla15[[#This Row],[CODIGO]],#REF!,#REF!,_xlfn.XLOOKUP(Tabla15[[#This Row],[CODIGO]],Tabla20[CODIGO],Tabla20[cargo],"BUSCAR"))</f>
        <v>#REF!</v>
      </c>
      <c r="G1299" s="110" t="e">
        <f>_xlfn.XLOOKUP(Tabla15[[#This Row],[cedula]],#REF!,#REF!,"X")</f>
        <v>#REF!</v>
      </c>
      <c r="H1299" s="61" t="str">
        <f>_xlfn.XLOOKUP(Tabla15[[#This Row],[ctapresup]],TBLTIPO[cta],TBLTIPO[Tipo Empleado])</f>
        <v>TEMPORALES</v>
      </c>
      <c r="I1299" s="92">
        <f>_xlfn.XLOOKUP(Tabla15[[#This Row],[cedula]],TCARRERA[CEDULA],TCARRERA[CATEGORIA DEL SERVIDOR],0)</f>
        <v>0</v>
      </c>
      <c r="J129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299" s="61" t="e">
        <f>IF(ISTEXT(Tabla15[[#This Row],[CARRERA]]),Tabla15[[#This Row],[CARRERA]],Tabla15[[#This Row],[STATUS_01]])</f>
        <v>#REF!</v>
      </c>
      <c r="L1299" s="78">
        <f>_xlfn.XLOOKUP(Tabla15[[#This Row],[CODIGO]],Tabla20[CODIGO],Tabla20[sbruto])</f>
        <v>40000</v>
      </c>
      <c r="M1299" s="82">
        <f>_xlfn.XLOOKUP(Tabla15[[#This Row],[CODIGO]],Tabla20[CODIGO],Tabla20[Otros Descuentos])</f>
        <v>25</v>
      </c>
      <c r="N1299" s="79">
        <f>_xlfn.XLOOKUP(Tabla15[[#This Row],[CODIGO]],Tabla20[CODIGO],Tabla20[sneto])</f>
        <v>37389.69</v>
      </c>
      <c r="O1299" s="78" t="str">
        <f>_xlfn.XLOOKUP(Tabla15[[#This Row],[CODIGO]],Tabla20[CODIGO],Tabla20[PERIODO])</f>
        <v>08-2023</v>
      </c>
      <c r="P1299" s="41">
        <f>Tabla15[[#This Row],[sbruto]]-SUM(Tabla15[[#This Row],[ISR]:[AFP]])-Tabla15[[#This Row],[SNETO]]</f>
        <v>2585.3099999999977</v>
      </c>
      <c r="Q1299" s="41">
        <f>_xlfn.XLOOKUP(Tabla15[[#This Row],[CODIGO]],Tabla20[CODIGO],Tabla20[ADP])</f>
        <v>0</v>
      </c>
      <c r="R1299" s="61" t="str">
        <f>_xlfn.XLOOKUP(Tabla15[[#This Row],[cedula]],EMPXSEXO[NODOC],EMPXSEXO[GENERO])</f>
        <v>M</v>
      </c>
      <c r="S1299" s="61" t="e">
        <f>_xlfn.XLOOKUP(Tabla15[[#This Row],[nomdepto2]],Tabla21[LUGAR],Tabla21[CODLUGAR])</f>
        <v>#REF!</v>
      </c>
      <c r="T1299">
        <v>850</v>
      </c>
    </row>
    <row r="1300" spans="1:20" hidden="1">
      <c r="A1300" s="61" t="s">
        <v>2462</v>
      </c>
      <c r="B1300" s="61" t="s">
        <v>2222</v>
      </c>
      <c r="C1300" s="61" t="s">
        <v>2493</v>
      </c>
      <c r="D1300" s="61" t="str">
        <f>Tabla15[[#This Row],[cedula]]&amp;Tabla15[[#This Row],[prog]]&amp;LEFT(Tabla15[[#This Row],[TIPO]],3)</f>
        <v>0490034097901TEM</v>
      </c>
      <c r="E1300" s="61" t="e">
        <f>_xlfn.XLOOKUP(Tabla15[[#This Row],[CODIGO]],#REF!,#REF!,_xlfn.XLOOKUP(Tabla15[[#This Row],[CODIGO]],Tabla20[CODIGO],Tabla20[nombre],"BUSCAR"))</f>
        <v>#REF!</v>
      </c>
      <c r="F1300" s="61" t="e">
        <f>_xlfn.XLOOKUP(Tabla15[[#This Row],[CODIGO]],#REF!,#REF!,_xlfn.XLOOKUP(Tabla15[[#This Row],[CODIGO]],Tabla20[CODIGO],Tabla20[cargo],"BUSCAR"))</f>
        <v>#REF!</v>
      </c>
      <c r="G1300" s="110" t="e">
        <f>_xlfn.XLOOKUP(Tabla15[[#This Row],[cedula]],#REF!,#REF!,"X")</f>
        <v>#REF!</v>
      </c>
      <c r="H1300" s="61" t="str">
        <f>_xlfn.XLOOKUP(Tabla15[[#This Row],[ctapresup]],TBLTIPO[cta],TBLTIPO[Tipo Empleado])</f>
        <v>TEMPORALES</v>
      </c>
      <c r="I1300" s="92">
        <f>_xlfn.XLOOKUP(Tabla15[[#This Row],[cedula]],TCARRERA[CEDULA],TCARRERA[CATEGORIA DEL SERVIDOR],0)</f>
        <v>0</v>
      </c>
      <c r="J130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0" s="61" t="e">
        <f>IF(ISTEXT(Tabla15[[#This Row],[CARRERA]]),Tabla15[[#This Row],[CARRERA]],Tabla15[[#This Row],[STATUS_01]])</f>
        <v>#REF!</v>
      </c>
      <c r="L1300" s="78">
        <f>_xlfn.XLOOKUP(Tabla15[[#This Row],[CODIGO]],Tabla20[CODIGO],Tabla20[sbruto])</f>
        <v>40000</v>
      </c>
      <c r="M1300" s="82">
        <f>_xlfn.XLOOKUP(Tabla15[[#This Row],[CODIGO]],Tabla20[CODIGO],Tabla20[Otros Descuentos])</f>
        <v>25</v>
      </c>
      <c r="N1300" s="79">
        <f>_xlfn.XLOOKUP(Tabla15[[#This Row],[CODIGO]],Tabla20[CODIGO],Tabla20[sneto])</f>
        <v>37389.69</v>
      </c>
      <c r="O1300" s="78" t="str">
        <f>_xlfn.XLOOKUP(Tabla15[[#This Row],[CODIGO]],Tabla20[CODIGO],Tabla20[PERIODO])</f>
        <v>08-2023</v>
      </c>
      <c r="P1300" s="41">
        <f>Tabla15[[#This Row],[sbruto]]-SUM(Tabla15[[#This Row],[ISR]:[AFP]])-Tabla15[[#This Row],[SNETO]]</f>
        <v>2585.3099999999977</v>
      </c>
      <c r="Q1300" s="41">
        <f>_xlfn.XLOOKUP(Tabla15[[#This Row],[CODIGO]],Tabla20[CODIGO],Tabla20[ADP])</f>
        <v>0</v>
      </c>
      <c r="R1300" s="61" t="str">
        <f>_xlfn.XLOOKUP(Tabla15[[#This Row],[cedula]],EMPXSEXO[NODOC],EMPXSEXO[GENERO])</f>
        <v>M</v>
      </c>
      <c r="S1300" s="61" t="e">
        <f>_xlfn.XLOOKUP(Tabla15[[#This Row],[nomdepto2]],Tabla21[LUGAR],Tabla21[CODLUGAR])</f>
        <v>#REF!</v>
      </c>
      <c r="T1300">
        <v>858</v>
      </c>
    </row>
    <row r="1301" spans="1:20" hidden="1">
      <c r="A1301" s="61" t="s">
        <v>2462</v>
      </c>
      <c r="B1301" s="61" t="s">
        <v>2228</v>
      </c>
      <c r="C1301" s="61" t="s">
        <v>2493</v>
      </c>
      <c r="D1301" s="61" t="str">
        <f>Tabla15[[#This Row],[cedula]]&amp;Tabla15[[#This Row],[prog]]&amp;LEFT(Tabla15[[#This Row],[TIPO]],3)</f>
        <v>0450015703901TEM</v>
      </c>
      <c r="E1301" s="61" t="e">
        <f>_xlfn.XLOOKUP(Tabla15[[#This Row],[CODIGO]],#REF!,#REF!,_xlfn.XLOOKUP(Tabla15[[#This Row],[CODIGO]],Tabla20[CODIGO],Tabla20[nombre],"BUSCAR"))</f>
        <v>#REF!</v>
      </c>
      <c r="F1301" s="61" t="e">
        <f>_xlfn.XLOOKUP(Tabla15[[#This Row],[CODIGO]],#REF!,#REF!,_xlfn.XLOOKUP(Tabla15[[#This Row],[CODIGO]],Tabla20[CODIGO],Tabla20[cargo],"BUSCAR"))</f>
        <v>#REF!</v>
      </c>
      <c r="G1301" s="110" t="e">
        <f>_xlfn.XLOOKUP(Tabla15[[#This Row],[cedula]],#REF!,#REF!,"X")</f>
        <v>#REF!</v>
      </c>
      <c r="H1301" s="61" t="str">
        <f>_xlfn.XLOOKUP(Tabla15[[#This Row],[ctapresup]],TBLTIPO[cta],TBLTIPO[Tipo Empleado])</f>
        <v>TEMPORALES</v>
      </c>
      <c r="I1301" s="92">
        <f>_xlfn.XLOOKUP(Tabla15[[#This Row],[cedula]],TCARRERA[CEDULA],TCARRERA[CATEGORIA DEL SERVIDOR],0)</f>
        <v>0</v>
      </c>
      <c r="J130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1" s="61" t="e">
        <f>IF(ISTEXT(Tabla15[[#This Row],[CARRERA]]),Tabla15[[#This Row],[CARRERA]],Tabla15[[#This Row],[STATUS_01]])</f>
        <v>#REF!</v>
      </c>
      <c r="L1301" s="78">
        <f>_xlfn.XLOOKUP(Tabla15[[#This Row],[CODIGO]],Tabla20[CODIGO],Tabla20[sbruto])</f>
        <v>40000</v>
      </c>
      <c r="M1301" s="82">
        <f>_xlfn.XLOOKUP(Tabla15[[#This Row],[CODIGO]],Tabla20[CODIGO],Tabla20[Otros Descuentos])</f>
        <v>25</v>
      </c>
      <c r="N1301" s="79">
        <f>_xlfn.XLOOKUP(Tabla15[[#This Row],[CODIGO]],Tabla20[CODIGO],Tabla20[sneto])</f>
        <v>37168.35</v>
      </c>
      <c r="O1301" s="78" t="str">
        <f>_xlfn.XLOOKUP(Tabla15[[#This Row],[CODIGO]],Tabla20[CODIGO],Tabla20[PERIODO])</f>
        <v>08-2023</v>
      </c>
      <c r="P1301" s="41">
        <f>Tabla15[[#This Row],[sbruto]]-SUM(Tabla15[[#This Row],[ISR]:[AFP]])-Tabla15[[#This Row],[SNETO]]</f>
        <v>2806.6500000000015</v>
      </c>
      <c r="Q1301" s="41">
        <f>_xlfn.XLOOKUP(Tabla15[[#This Row],[CODIGO]],Tabla20[CODIGO],Tabla20[ADP])</f>
        <v>0</v>
      </c>
      <c r="R1301" s="61" t="str">
        <f>_xlfn.XLOOKUP(Tabla15[[#This Row],[cedula]],EMPXSEXO[NODOC],EMPXSEXO[GENERO])</f>
        <v>M</v>
      </c>
      <c r="S1301" s="61" t="e">
        <f>_xlfn.XLOOKUP(Tabla15[[#This Row],[nomdepto2]],Tabla21[LUGAR],Tabla21[CODLUGAR])</f>
        <v>#REF!</v>
      </c>
      <c r="T1301">
        <v>871</v>
      </c>
    </row>
    <row r="1302" spans="1:20" hidden="1">
      <c r="A1302" s="61" t="s">
        <v>2462</v>
      </c>
      <c r="B1302" s="61" t="s">
        <v>2261</v>
      </c>
      <c r="C1302" s="61" t="s">
        <v>2493</v>
      </c>
      <c r="D1302" s="61" t="str">
        <f>Tabla15[[#This Row],[cedula]]&amp;Tabla15[[#This Row],[prog]]&amp;LEFT(Tabla15[[#This Row],[TIPO]],3)</f>
        <v>0480005615401TEM</v>
      </c>
      <c r="E1302" s="61" t="e">
        <f>_xlfn.XLOOKUP(Tabla15[[#This Row],[CODIGO]],#REF!,#REF!,_xlfn.XLOOKUP(Tabla15[[#This Row],[CODIGO]],Tabla20[CODIGO],Tabla20[nombre],"BUSCAR"))</f>
        <v>#REF!</v>
      </c>
      <c r="F1302" s="61" t="e">
        <f>_xlfn.XLOOKUP(Tabla15[[#This Row],[CODIGO]],#REF!,#REF!,_xlfn.XLOOKUP(Tabla15[[#This Row],[CODIGO]],Tabla20[CODIGO],Tabla20[cargo],"BUSCAR"))</f>
        <v>#REF!</v>
      </c>
      <c r="G1302" s="110" t="e">
        <f>_xlfn.XLOOKUP(Tabla15[[#This Row],[cedula]],#REF!,#REF!,"X")</f>
        <v>#REF!</v>
      </c>
      <c r="H1302" s="61" t="str">
        <f>_xlfn.XLOOKUP(Tabla15[[#This Row],[ctapresup]],TBLTIPO[cta],TBLTIPO[Tipo Empleado])</f>
        <v>TEMPORALES</v>
      </c>
      <c r="I1302" s="92">
        <f>_xlfn.XLOOKUP(Tabla15[[#This Row],[cedula]],TCARRERA[CEDULA],TCARRERA[CATEGORIA DEL SERVIDOR],0)</f>
        <v>0</v>
      </c>
      <c r="J130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2" s="61" t="e">
        <f>IF(ISTEXT(Tabla15[[#This Row],[CARRERA]]),Tabla15[[#This Row],[CARRERA]],Tabla15[[#This Row],[STATUS_01]])</f>
        <v>#REF!</v>
      </c>
      <c r="L1302" s="78">
        <f>_xlfn.XLOOKUP(Tabla15[[#This Row],[CODIGO]],Tabla20[CODIGO],Tabla20[sbruto])</f>
        <v>40000</v>
      </c>
      <c r="M1302" s="82">
        <f>_xlfn.XLOOKUP(Tabla15[[#This Row],[CODIGO]],Tabla20[CODIGO],Tabla20[Otros Descuentos])</f>
        <v>25</v>
      </c>
      <c r="N1302" s="79">
        <f>_xlfn.XLOOKUP(Tabla15[[#This Row],[CODIGO]],Tabla20[CODIGO],Tabla20[sneto])</f>
        <v>37389.69</v>
      </c>
      <c r="O1302" s="78" t="str">
        <f>_xlfn.XLOOKUP(Tabla15[[#This Row],[CODIGO]],Tabla20[CODIGO],Tabla20[PERIODO])</f>
        <v>08-2023</v>
      </c>
      <c r="P1302" s="41">
        <f>Tabla15[[#This Row],[sbruto]]-SUM(Tabla15[[#This Row],[ISR]:[AFP]])-Tabla15[[#This Row],[SNETO]]</f>
        <v>2585.3099999999977</v>
      </c>
      <c r="Q1302" s="41">
        <f>_xlfn.XLOOKUP(Tabla15[[#This Row],[CODIGO]],Tabla20[CODIGO],Tabla20[ADP])</f>
        <v>0</v>
      </c>
      <c r="R1302" s="61" t="str">
        <f>_xlfn.XLOOKUP(Tabla15[[#This Row],[cedula]],EMPXSEXO[NODOC],EMPXSEXO[GENERO])</f>
        <v>M</v>
      </c>
      <c r="S1302" s="61" t="e">
        <f>_xlfn.XLOOKUP(Tabla15[[#This Row],[nomdepto2]],Tabla21[LUGAR],Tabla21[CODLUGAR])</f>
        <v>#REF!</v>
      </c>
      <c r="T1302">
        <v>953</v>
      </c>
    </row>
    <row r="1303" spans="1:20" hidden="1">
      <c r="A1303" s="61" t="s">
        <v>2462</v>
      </c>
      <c r="B1303" s="61" t="s">
        <v>2282</v>
      </c>
      <c r="C1303" s="61" t="s">
        <v>2493</v>
      </c>
      <c r="D1303" s="61" t="str">
        <f>Tabla15[[#This Row],[cedula]]&amp;Tabla15[[#This Row],[prog]]&amp;LEFT(Tabla15[[#This Row],[TIPO]],3)</f>
        <v>0470000857801TEM</v>
      </c>
      <c r="E1303" s="61" t="e">
        <f>_xlfn.XLOOKUP(Tabla15[[#This Row],[CODIGO]],#REF!,#REF!,_xlfn.XLOOKUP(Tabla15[[#This Row],[CODIGO]],Tabla20[CODIGO],Tabla20[nombre],"BUSCAR"))</f>
        <v>#REF!</v>
      </c>
      <c r="F1303" s="61" t="e">
        <f>_xlfn.XLOOKUP(Tabla15[[#This Row],[CODIGO]],#REF!,#REF!,_xlfn.XLOOKUP(Tabla15[[#This Row],[CODIGO]],Tabla20[CODIGO],Tabla20[cargo],"BUSCAR"))</f>
        <v>#REF!</v>
      </c>
      <c r="G1303" s="110" t="e">
        <f>_xlfn.XLOOKUP(Tabla15[[#This Row],[cedula]],#REF!,#REF!,"X")</f>
        <v>#REF!</v>
      </c>
      <c r="H1303" s="61" t="str">
        <f>_xlfn.XLOOKUP(Tabla15[[#This Row],[ctapresup]],TBLTIPO[cta],TBLTIPO[Tipo Empleado])</f>
        <v>TEMPORALES</v>
      </c>
      <c r="I1303" s="92">
        <f>_xlfn.XLOOKUP(Tabla15[[#This Row],[cedula]],TCARRERA[CEDULA],TCARRERA[CATEGORIA DEL SERVIDOR],0)</f>
        <v>0</v>
      </c>
      <c r="J130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3" s="61" t="e">
        <f>IF(ISTEXT(Tabla15[[#This Row],[CARRERA]]),Tabla15[[#This Row],[CARRERA]],Tabla15[[#This Row],[STATUS_01]])</f>
        <v>#REF!</v>
      </c>
      <c r="L1303" s="78">
        <f>_xlfn.XLOOKUP(Tabla15[[#This Row],[CODIGO]],Tabla20[CODIGO],Tabla20[sbruto])</f>
        <v>40000</v>
      </c>
      <c r="M1303" s="82">
        <f>_xlfn.XLOOKUP(Tabla15[[#This Row],[CODIGO]],Tabla20[CODIGO],Tabla20[Otros Descuentos])</f>
        <v>25</v>
      </c>
      <c r="N1303" s="79">
        <f>_xlfn.XLOOKUP(Tabla15[[#This Row],[CODIGO]],Tabla20[CODIGO],Tabla20[sneto])</f>
        <v>37389.69</v>
      </c>
      <c r="O1303" s="78" t="str">
        <f>_xlfn.XLOOKUP(Tabla15[[#This Row],[CODIGO]],Tabla20[CODIGO],Tabla20[PERIODO])</f>
        <v>08-2023</v>
      </c>
      <c r="P1303" s="41">
        <f>Tabla15[[#This Row],[sbruto]]-SUM(Tabla15[[#This Row],[ISR]:[AFP]])-Tabla15[[#This Row],[SNETO]]</f>
        <v>2585.3099999999977</v>
      </c>
      <c r="Q1303" s="41">
        <f>_xlfn.XLOOKUP(Tabla15[[#This Row],[CODIGO]],Tabla20[CODIGO],Tabla20[ADP])</f>
        <v>0</v>
      </c>
      <c r="R1303" s="61" t="str">
        <f>_xlfn.XLOOKUP(Tabla15[[#This Row],[cedula]],EMPXSEXO[NODOC],EMPXSEXO[GENERO])</f>
        <v>M</v>
      </c>
      <c r="S1303" s="61" t="e">
        <f>_xlfn.XLOOKUP(Tabla15[[#This Row],[nomdepto2]],Tabla21[LUGAR],Tabla21[CODLUGAR])</f>
        <v>#REF!</v>
      </c>
      <c r="T1303">
        <v>1010</v>
      </c>
    </row>
    <row r="1304" spans="1:20" hidden="1">
      <c r="A1304" s="61" t="s">
        <v>2462</v>
      </c>
      <c r="B1304" s="61" t="s">
        <v>2316</v>
      </c>
      <c r="C1304" s="61" t="s">
        <v>2493</v>
      </c>
      <c r="D1304" s="61" t="str">
        <f>Tabla15[[#This Row],[cedula]]&amp;Tabla15[[#This Row],[prog]]&amp;LEFT(Tabla15[[#This Row],[TIPO]],3)</f>
        <v>0011633400401TEM</v>
      </c>
      <c r="E1304" s="61" t="e">
        <f>_xlfn.XLOOKUP(Tabla15[[#This Row],[CODIGO]],#REF!,#REF!,_xlfn.XLOOKUP(Tabla15[[#This Row],[CODIGO]],Tabla20[CODIGO],Tabla20[nombre],"BUSCAR"))</f>
        <v>#REF!</v>
      </c>
      <c r="F1304" s="61" t="e">
        <f>_xlfn.XLOOKUP(Tabla15[[#This Row],[CODIGO]],#REF!,#REF!,_xlfn.XLOOKUP(Tabla15[[#This Row],[CODIGO]],Tabla20[CODIGO],Tabla20[cargo],"BUSCAR"))</f>
        <v>#REF!</v>
      </c>
      <c r="G1304" s="110" t="e">
        <f>_xlfn.XLOOKUP(Tabla15[[#This Row],[cedula]],#REF!,#REF!,"X")</f>
        <v>#REF!</v>
      </c>
      <c r="H1304" s="61" t="str">
        <f>_xlfn.XLOOKUP(Tabla15[[#This Row],[ctapresup]],TBLTIPO[cta],TBLTIPO[Tipo Empleado])</f>
        <v>TEMPORALES</v>
      </c>
      <c r="I1304" s="92">
        <f>_xlfn.XLOOKUP(Tabla15[[#This Row],[cedula]],TCARRERA[CEDULA],TCARRERA[CATEGORIA DEL SERVIDOR],0)</f>
        <v>0</v>
      </c>
      <c r="J130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4" s="61" t="e">
        <f>IF(ISTEXT(Tabla15[[#This Row],[CARRERA]]),Tabla15[[#This Row],[CARRERA]],Tabla15[[#This Row],[STATUS_01]])</f>
        <v>#REF!</v>
      </c>
      <c r="L1304" s="78">
        <f>_xlfn.XLOOKUP(Tabla15[[#This Row],[CODIGO]],Tabla20[CODIGO],Tabla20[sbruto])</f>
        <v>40000</v>
      </c>
      <c r="M1304" s="79">
        <f>_xlfn.XLOOKUP(Tabla15[[#This Row],[CODIGO]],Tabla20[CODIGO],Tabla20[Otros Descuentos])</f>
        <v>25</v>
      </c>
      <c r="N1304" s="79">
        <f>_xlfn.XLOOKUP(Tabla15[[#This Row],[CODIGO]],Tabla20[CODIGO],Tabla20[sneto])</f>
        <v>37389.69</v>
      </c>
      <c r="O1304" s="78" t="str">
        <f>_xlfn.XLOOKUP(Tabla15[[#This Row],[CODIGO]],Tabla20[CODIGO],Tabla20[PERIODO])</f>
        <v>08-2023</v>
      </c>
      <c r="P1304" s="41">
        <f>Tabla15[[#This Row],[sbruto]]-SUM(Tabla15[[#This Row],[ISR]:[AFP]])-Tabla15[[#This Row],[SNETO]]</f>
        <v>2585.3099999999977</v>
      </c>
      <c r="Q1304" s="41">
        <f>_xlfn.XLOOKUP(Tabla15[[#This Row],[CODIGO]],Tabla20[CODIGO],Tabla20[ADP])</f>
        <v>0</v>
      </c>
      <c r="R1304" s="61" t="str">
        <f>_xlfn.XLOOKUP(Tabla15[[#This Row],[cedula]],EMPXSEXO[NODOC],EMPXSEXO[GENERO])</f>
        <v>M</v>
      </c>
      <c r="S1304" s="61" t="e">
        <f>_xlfn.XLOOKUP(Tabla15[[#This Row],[nomdepto2]],Tabla21[LUGAR],Tabla21[CODLUGAR])</f>
        <v>#REF!</v>
      </c>
      <c r="T1304">
        <v>1077</v>
      </c>
    </row>
    <row r="1305" spans="1:20" hidden="1">
      <c r="A1305" s="61" t="s">
        <v>2462</v>
      </c>
      <c r="B1305" s="61" t="s">
        <v>2966</v>
      </c>
      <c r="C1305" s="61" t="s">
        <v>2493</v>
      </c>
      <c r="D1305" s="61" t="str">
        <f>Tabla15[[#This Row],[cedula]]&amp;Tabla15[[#This Row],[prog]]&amp;LEFT(Tabla15[[#This Row],[TIPO]],3)</f>
        <v>0440001388601TEM</v>
      </c>
      <c r="E1305" s="61" t="e">
        <f>_xlfn.XLOOKUP(Tabla15[[#This Row],[CODIGO]],#REF!,#REF!,_xlfn.XLOOKUP(Tabla15[[#This Row],[CODIGO]],Tabla20[CODIGO],Tabla20[nombre],"BUSCAR"))</f>
        <v>#REF!</v>
      </c>
      <c r="F1305" s="61" t="e">
        <f>_xlfn.XLOOKUP(Tabla15[[#This Row],[CODIGO]],#REF!,#REF!,_xlfn.XLOOKUP(Tabla15[[#This Row],[CODIGO]],Tabla20[CODIGO],Tabla20[cargo],"BUSCAR"))</f>
        <v>#REF!</v>
      </c>
      <c r="G1305" s="110" t="e">
        <f>_xlfn.XLOOKUP(Tabla15[[#This Row],[cedula]],#REF!,#REF!,"X")</f>
        <v>#REF!</v>
      </c>
      <c r="H1305" s="61" t="str">
        <f>_xlfn.XLOOKUP(Tabla15[[#This Row],[ctapresup]],TBLTIPO[cta],TBLTIPO[Tipo Empleado])</f>
        <v>TEMPORALES</v>
      </c>
      <c r="I1305" s="92">
        <f>_xlfn.XLOOKUP(Tabla15[[#This Row],[cedula]],TCARRERA[CEDULA],TCARRERA[CATEGORIA DEL SERVIDOR],0)</f>
        <v>0</v>
      </c>
      <c r="J130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5" s="61" t="e">
        <f>IF(ISTEXT(Tabla15[[#This Row],[CARRERA]]),Tabla15[[#This Row],[CARRERA]],Tabla15[[#This Row],[STATUS_01]])</f>
        <v>#REF!</v>
      </c>
      <c r="L1305" s="78">
        <f>_xlfn.XLOOKUP(Tabla15[[#This Row],[CODIGO]],Tabla20[CODIGO],Tabla20[sbruto])</f>
        <v>40000</v>
      </c>
      <c r="M1305" s="82">
        <f>_xlfn.XLOOKUP(Tabla15[[#This Row],[CODIGO]],Tabla20[CODIGO],Tabla20[Otros Descuentos])</f>
        <v>25</v>
      </c>
      <c r="N1305" s="82">
        <f>_xlfn.XLOOKUP(Tabla15[[#This Row],[CODIGO]],Tabla20[CODIGO],Tabla20[sneto])</f>
        <v>37168.35</v>
      </c>
      <c r="O1305" s="81" t="str">
        <f>_xlfn.XLOOKUP(Tabla15[[#This Row],[CODIGO]],Tabla20[CODIGO],Tabla20[PERIODO])</f>
        <v>08-2023</v>
      </c>
      <c r="P1305" s="41">
        <f>Tabla15[[#This Row],[sbruto]]-SUM(Tabla15[[#This Row],[ISR]:[AFP]])-Tabla15[[#This Row],[SNETO]]</f>
        <v>2806.6500000000015</v>
      </c>
      <c r="Q1305" s="41">
        <f>_xlfn.XLOOKUP(Tabla15[[#This Row],[CODIGO]],Tabla20[CODIGO],Tabla20[ADP])</f>
        <v>0</v>
      </c>
      <c r="R1305" s="61" t="str">
        <f>_xlfn.XLOOKUP(Tabla15[[#This Row],[cedula]],EMPXSEXO[NODOC],EMPXSEXO[GENERO])</f>
        <v>F</v>
      </c>
      <c r="S1305" s="61" t="e">
        <f>_xlfn.XLOOKUP(Tabla15[[#This Row],[nomdepto2]],Tabla21[LUGAR],Tabla21[CODLUGAR])</f>
        <v>#REF!</v>
      </c>
      <c r="T1305">
        <v>1089</v>
      </c>
    </row>
    <row r="1306" spans="1:20" hidden="1">
      <c r="A1306" s="61" t="s">
        <v>2462</v>
      </c>
      <c r="B1306" s="61" t="s">
        <v>2766</v>
      </c>
      <c r="C1306" s="61" t="s">
        <v>2493</v>
      </c>
      <c r="D1306" s="61" t="str">
        <f>Tabla15[[#This Row],[cedula]]&amp;Tabla15[[#This Row],[prog]]&amp;LEFT(Tabla15[[#This Row],[TIPO]],3)</f>
        <v>0220001570501TEM</v>
      </c>
      <c r="E1306" s="61" t="e">
        <f>_xlfn.XLOOKUP(Tabla15[[#This Row],[CODIGO]],#REF!,#REF!,_xlfn.XLOOKUP(Tabla15[[#This Row],[CODIGO]],Tabla20[CODIGO],Tabla20[nombre],"BUSCAR"))</f>
        <v>#REF!</v>
      </c>
      <c r="F1306" s="61" t="e">
        <f>_xlfn.XLOOKUP(Tabla15[[#This Row],[CODIGO]],#REF!,#REF!,_xlfn.XLOOKUP(Tabla15[[#This Row],[CODIGO]],Tabla20[CODIGO],Tabla20[cargo],"BUSCAR"))</f>
        <v>#REF!</v>
      </c>
      <c r="G1306" s="110" t="e">
        <f>_xlfn.XLOOKUP(Tabla15[[#This Row],[cedula]],#REF!,#REF!,"X")</f>
        <v>#REF!</v>
      </c>
      <c r="H1306" s="61" t="str">
        <f>_xlfn.XLOOKUP(Tabla15[[#This Row],[ctapresup]],TBLTIPO[cta],TBLTIPO[Tipo Empleado])</f>
        <v>TEMPORALES</v>
      </c>
      <c r="I1306" s="92">
        <f>_xlfn.XLOOKUP(Tabla15[[#This Row],[cedula]],TCARRERA[CEDULA],TCARRERA[CATEGORIA DEL SERVIDOR],0)</f>
        <v>0</v>
      </c>
      <c r="J130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6" s="61" t="e">
        <f>IF(ISTEXT(Tabla15[[#This Row],[CARRERA]]),Tabla15[[#This Row],[CARRERA]],Tabla15[[#This Row],[STATUS_01]])</f>
        <v>#REF!</v>
      </c>
      <c r="L1306" s="78">
        <f>_xlfn.XLOOKUP(Tabla15[[#This Row],[CODIGO]],Tabla20[CODIGO],Tabla20[sbruto])</f>
        <v>35000</v>
      </c>
      <c r="M1306" s="82">
        <f>_xlfn.XLOOKUP(Tabla15[[#This Row],[CODIGO]],Tabla20[CODIGO],Tabla20[Otros Descuentos])</f>
        <v>25</v>
      </c>
      <c r="N1306" s="79">
        <f>_xlfn.XLOOKUP(Tabla15[[#This Row],[CODIGO]],Tabla20[CODIGO],Tabla20[sneto])</f>
        <v>32906.5</v>
      </c>
      <c r="O1306" s="78" t="str">
        <f>_xlfn.XLOOKUP(Tabla15[[#This Row],[CODIGO]],Tabla20[CODIGO],Tabla20[PERIODO])</f>
        <v>08-2023</v>
      </c>
      <c r="P1306" s="41">
        <f>Tabla15[[#This Row],[sbruto]]-SUM(Tabla15[[#This Row],[ISR]:[AFP]])-Tabla15[[#This Row],[SNETO]]</f>
        <v>2068.5</v>
      </c>
      <c r="Q1306" s="41">
        <f>_xlfn.XLOOKUP(Tabla15[[#This Row],[CODIGO]],Tabla20[CODIGO],Tabla20[ADP])</f>
        <v>0</v>
      </c>
      <c r="R1306" s="61" t="str">
        <f>_xlfn.XLOOKUP(Tabla15[[#This Row],[cedula]],EMPXSEXO[NODOC],EMPXSEXO[GENERO])</f>
        <v>F</v>
      </c>
      <c r="S1306" s="61" t="e">
        <f>_xlfn.XLOOKUP(Tabla15[[#This Row],[nomdepto2]],Tabla21[LUGAR],Tabla21[CODLUGAR])</f>
        <v>#REF!</v>
      </c>
      <c r="T1306">
        <v>872</v>
      </c>
    </row>
    <row r="1307" spans="1:20" hidden="1">
      <c r="A1307" s="61" t="s">
        <v>2462</v>
      </c>
      <c r="B1307" s="61" t="s">
        <v>2800</v>
      </c>
      <c r="C1307" s="61" t="s">
        <v>2493</v>
      </c>
      <c r="D1307" s="61" t="str">
        <f>Tabla15[[#This Row],[cedula]]&amp;Tabla15[[#This Row],[prog]]&amp;LEFT(Tabla15[[#This Row],[TIPO]],3)</f>
        <v>0770006068901TEM</v>
      </c>
      <c r="E1307" s="61" t="e">
        <f>_xlfn.XLOOKUP(Tabla15[[#This Row],[CODIGO]],#REF!,#REF!,_xlfn.XLOOKUP(Tabla15[[#This Row],[CODIGO]],Tabla20[CODIGO],Tabla20[nombre],"BUSCAR"))</f>
        <v>#REF!</v>
      </c>
      <c r="F1307" s="61" t="e">
        <f>_xlfn.XLOOKUP(Tabla15[[#This Row],[CODIGO]],#REF!,#REF!,_xlfn.XLOOKUP(Tabla15[[#This Row],[CODIGO]],Tabla20[CODIGO],Tabla20[cargo],"BUSCAR"))</f>
        <v>#REF!</v>
      </c>
      <c r="G1307" s="110" t="e">
        <f>_xlfn.XLOOKUP(Tabla15[[#This Row],[cedula]],#REF!,#REF!,"X")</f>
        <v>#REF!</v>
      </c>
      <c r="H1307" s="61" t="str">
        <f>_xlfn.XLOOKUP(Tabla15[[#This Row],[ctapresup]],TBLTIPO[cta],TBLTIPO[Tipo Empleado])</f>
        <v>TEMPORALES</v>
      </c>
      <c r="I1307" s="92">
        <f>_xlfn.XLOOKUP(Tabla15[[#This Row],[cedula]],TCARRERA[CEDULA],TCARRERA[CATEGORIA DEL SERVIDOR],0)</f>
        <v>0</v>
      </c>
      <c r="J130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7" s="61" t="e">
        <f>IF(ISTEXT(Tabla15[[#This Row],[CARRERA]]),Tabla15[[#This Row],[CARRERA]],Tabla15[[#This Row],[STATUS_01]])</f>
        <v>#REF!</v>
      </c>
      <c r="L1307" s="78">
        <f>_xlfn.XLOOKUP(Tabla15[[#This Row],[CODIGO]],Tabla20[CODIGO],Tabla20[sbruto])</f>
        <v>35000</v>
      </c>
      <c r="M1307" s="82">
        <f>_xlfn.XLOOKUP(Tabla15[[#This Row],[CODIGO]],Tabla20[CODIGO],Tabla20[Otros Descuentos])</f>
        <v>25</v>
      </c>
      <c r="N1307" s="79">
        <f>_xlfn.XLOOKUP(Tabla15[[#This Row],[CODIGO]],Tabla20[CODIGO],Tabla20[sneto])</f>
        <v>32906.5</v>
      </c>
      <c r="O1307" s="78" t="str">
        <f>_xlfn.XLOOKUP(Tabla15[[#This Row],[CODIGO]],Tabla20[CODIGO],Tabla20[PERIODO])</f>
        <v>08-2023</v>
      </c>
      <c r="P1307" s="41">
        <f>Tabla15[[#This Row],[sbruto]]-SUM(Tabla15[[#This Row],[ISR]:[AFP]])-Tabla15[[#This Row],[SNETO]]</f>
        <v>2068.5</v>
      </c>
      <c r="Q1307" s="41">
        <f>_xlfn.XLOOKUP(Tabla15[[#This Row],[CODIGO]],Tabla20[CODIGO],Tabla20[ADP])</f>
        <v>0</v>
      </c>
      <c r="R1307" s="61" t="str">
        <f>_xlfn.XLOOKUP(Tabla15[[#This Row],[cedula]],EMPXSEXO[NODOC],EMPXSEXO[GENERO])</f>
        <v>F</v>
      </c>
      <c r="S1307" s="61" t="e">
        <f>_xlfn.XLOOKUP(Tabla15[[#This Row],[nomdepto2]],Tabla21[LUGAR],Tabla21[CODLUGAR])</f>
        <v>#REF!</v>
      </c>
      <c r="T1307">
        <v>917</v>
      </c>
    </row>
    <row r="1308" spans="1:20">
      <c r="A1308" s="61" t="s">
        <v>2463</v>
      </c>
      <c r="B1308" s="61" t="s">
        <v>1897</v>
      </c>
      <c r="C1308" s="61" t="s">
        <v>2493</v>
      </c>
      <c r="D1308" s="61" t="str">
        <f>Tabla15[[#This Row],[cedula]]&amp;Tabla15[[#This Row],[prog]]&amp;LEFT(Tabla15[[#This Row],[TIPO]],3)</f>
        <v>0560009595301FIJ</v>
      </c>
      <c r="E1308" s="61" t="e">
        <f>_xlfn.XLOOKUP(Tabla15[[#This Row],[CODIGO]],#REF!,#REF!,_xlfn.XLOOKUP(Tabla15[[#This Row],[CODIGO]],Tabla20[CODIGO],Tabla20[nombre],"BUSCAR"))</f>
        <v>#REF!</v>
      </c>
      <c r="F1308" s="61" t="e">
        <f>_xlfn.XLOOKUP(Tabla15[[#This Row],[CODIGO]],#REF!,#REF!,_xlfn.XLOOKUP(Tabla15[[#This Row],[CODIGO]],Tabla20[CODIGO],Tabla20[cargo],"BUSCAR"))</f>
        <v>#REF!</v>
      </c>
      <c r="G1308" s="110" t="e">
        <f>_xlfn.XLOOKUP(Tabla15[[#This Row],[cedula]],#REF!,#REF!,"X")</f>
        <v>#REF!</v>
      </c>
      <c r="H1308" s="61" t="str">
        <f>_xlfn.XLOOKUP(Tabla15[[#This Row],[ctapresup]],TBLTIPO[cta],TBLTIPO[Tipo Empleado])</f>
        <v>FIJO</v>
      </c>
      <c r="I1308" s="92">
        <f>_xlfn.XLOOKUP(Tabla15[[#This Row],[cedula]],TCARRERA[CEDULA],TCARRERA[CATEGORIA DEL SERVIDOR],0)</f>
        <v>0</v>
      </c>
      <c r="J130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8" s="61" t="e">
        <f>IF(ISTEXT(Tabla15[[#This Row],[CARRERA]]),Tabla15[[#This Row],[CARRERA]],Tabla15[[#This Row],[STATUS_01]])</f>
        <v>#REF!</v>
      </c>
      <c r="L1308" s="78">
        <f>_xlfn.XLOOKUP(Tabla15[[#This Row],[CODIGO]],Tabla20[CODIGO],Tabla20[sbruto])</f>
        <v>35000</v>
      </c>
      <c r="M1308" s="82">
        <f>_xlfn.XLOOKUP(Tabla15[[#This Row],[CODIGO]],Tabla20[CODIGO],Tabla20[Otros Descuentos])</f>
        <v>19382.61</v>
      </c>
      <c r="N1308" s="79">
        <f>_xlfn.XLOOKUP(Tabla15[[#This Row],[CODIGO]],Tabla20[CODIGO],Tabla20[sneto])</f>
        <v>13548.89</v>
      </c>
      <c r="O1308" s="78" t="str">
        <f>_xlfn.XLOOKUP(Tabla15[[#This Row],[CODIGO]],Tabla20[CODIGO],Tabla20[PERIODO])</f>
        <v>08-2023</v>
      </c>
      <c r="P1308" s="41">
        <f>Tabla15[[#This Row],[sbruto]]-SUM(Tabla15[[#This Row],[ISR]:[AFP]])-Tabla15[[#This Row],[SNETO]]</f>
        <v>2068.5</v>
      </c>
      <c r="Q1308" s="41">
        <f>_xlfn.XLOOKUP(Tabla15[[#This Row],[CODIGO]],Tabla20[CODIGO],Tabla20[ADP])</f>
        <v>0</v>
      </c>
      <c r="R1308" s="61" t="str">
        <f>_xlfn.XLOOKUP(Tabla15[[#This Row],[cedula]],EMPXSEXO[NODOC],EMPXSEXO[GENERO])</f>
        <v>M</v>
      </c>
      <c r="S1308" s="61" t="e">
        <f>_xlfn.XLOOKUP(Tabla15[[#This Row],[nomdepto2]],Tabla21[LUGAR],Tabla21[CODLUGAR])</f>
        <v>#REF!</v>
      </c>
      <c r="T1308">
        <v>348</v>
      </c>
    </row>
    <row r="1309" spans="1:20">
      <c r="A1309" s="61" t="s">
        <v>2463</v>
      </c>
      <c r="B1309" s="61" t="s">
        <v>1898</v>
      </c>
      <c r="C1309" s="61" t="s">
        <v>2493</v>
      </c>
      <c r="D1309" s="61" t="str">
        <f>Tabla15[[#This Row],[cedula]]&amp;Tabla15[[#This Row],[prog]]&amp;LEFT(Tabla15[[#This Row],[TIPO]],3)</f>
        <v>0480029792301FIJ</v>
      </c>
      <c r="E1309" s="61" t="e">
        <f>_xlfn.XLOOKUP(Tabla15[[#This Row],[CODIGO]],#REF!,#REF!,_xlfn.XLOOKUP(Tabla15[[#This Row],[CODIGO]],Tabla20[CODIGO],Tabla20[nombre],"BUSCAR"))</f>
        <v>#REF!</v>
      </c>
      <c r="F1309" s="61" t="e">
        <f>_xlfn.XLOOKUP(Tabla15[[#This Row],[CODIGO]],#REF!,#REF!,_xlfn.XLOOKUP(Tabla15[[#This Row],[CODIGO]],Tabla20[CODIGO],Tabla20[cargo],"BUSCAR"))</f>
        <v>#REF!</v>
      </c>
      <c r="G1309" s="110" t="e">
        <f>_xlfn.XLOOKUP(Tabla15[[#This Row],[cedula]],#REF!,#REF!,"X")</f>
        <v>#REF!</v>
      </c>
      <c r="H1309" s="61" t="str">
        <f>_xlfn.XLOOKUP(Tabla15[[#This Row],[ctapresup]],TBLTIPO[cta],TBLTIPO[Tipo Empleado])</f>
        <v>FIJO</v>
      </c>
      <c r="I1309" s="92">
        <f>_xlfn.XLOOKUP(Tabla15[[#This Row],[cedula]],TCARRERA[CEDULA],TCARRERA[CATEGORIA DEL SERVIDOR],0)</f>
        <v>0</v>
      </c>
      <c r="J1309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09" s="61" t="e">
        <f>IF(ISTEXT(Tabla15[[#This Row],[CARRERA]]),Tabla15[[#This Row],[CARRERA]],Tabla15[[#This Row],[STATUS_01]])</f>
        <v>#REF!</v>
      </c>
      <c r="L1309" s="78">
        <f>_xlfn.XLOOKUP(Tabla15[[#This Row],[CODIGO]],Tabla20[CODIGO],Tabla20[sbruto])</f>
        <v>35000</v>
      </c>
      <c r="M1309" s="82">
        <f>_xlfn.XLOOKUP(Tabla15[[#This Row],[CODIGO]],Tabla20[CODIGO],Tabla20[Otros Descuentos])</f>
        <v>25</v>
      </c>
      <c r="N1309" s="79">
        <f>_xlfn.XLOOKUP(Tabla15[[#This Row],[CODIGO]],Tabla20[CODIGO],Tabla20[sneto])</f>
        <v>32906.5</v>
      </c>
      <c r="O1309" s="78" t="str">
        <f>_xlfn.XLOOKUP(Tabla15[[#This Row],[CODIGO]],Tabla20[CODIGO],Tabla20[PERIODO])</f>
        <v>08-2023</v>
      </c>
      <c r="P1309" s="41">
        <f>Tabla15[[#This Row],[sbruto]]-SUM(Tabla15[[#This Row],[ISR]:[AFP]])-Tabla15[[#This Row],[SNETO]]</f>
        <v>2068.5</v>
      </c>
      <c r="Q1309" s="41">
        <f>_xlfn.XLOOKUP(Tabla15[[#This Row],[CODIGO]],Tabla20[CODIGO],Tabla20[ADP])</f>
        <v>0</v>
      </c>
      <c r="R1309" s="61" t="str">
        <f>_xlfn.XLOOKUP(Tabla15[[#This Row],[cedula]],EMPXSEXO[NODOC],EMPXSEXO[GENERO])</f>
        <v>M</v>
      </c>
      <c r="S1309" s="61" t="e">
        <f>_xlfn.XLOOKUP(Tabla15[[#This Row],[nomdepto2]],Tabla21[LUGAR],Tabla21[CODLUGAR])</f>
        <v>#REF!</v>
      </c>
      <c r="T1309">
        <v>350</v>
      </c>
    </row>
    <row r="1310" spans="1:20">
      <c r="A1310" s="61" t="s">
        <v>2463</v>
      </c>
      <c r="B1310" s="61" t="s">
        <v>1930</v>
      </c>
      <c r="C1310" s="61" t="s">
        <v>2493</v>
      </c>
      <c r="D1310" s="61" t="str">
        <f>Tabla15[[#This Row],[cedula]]&amp;Tabla15[[#This Row],[prog]]&amp;LEFT(Tabla15[[#This Row],[TIPO]],3)</f>
        <v>0470010918601FIJ</v>
      </c>
      <c r="E1310" s="61" t="e">
        <f>_xlfn.XLOOKUP(Tabla15[[#This Row],[CODIGO]],#REF!,#REF!,_xlfn.XLOOKUP(Tabla15[[#This Row],[CODIGO]],Tabla20[CODIGO],Tabla20[nombre],"BUSCAR"))</f>
        <v>#REF!</v>
      </c>
      <c r="F1310" s="61" t="e">
        <f>_xlfn.XLOOKUP(Tabla15[[#This Row],[CODIGO]],#REF!,#REF!,_xlfn.XLOOKUP(Tabla15[[#This Row],[CODIGO]],Tabla20[CODIGO],Tabla20[cargo],"BUSCAR"))</f>
        <v>#REF!</v>
      </c>
      <c r="G1310" s="110" t="e">
        <f>_xlfn.XLOOKUP(Tabla15[[#This Row],[cedula]],#REF!,#REF!,"X")</f>
        <v>#REF!</v>
      </c>
      <c r="H1310" s="61" t="str">
        <f>_xlfn.XLOOKUP(Tabla15[[#This Row],[ctapresup]],TBLTIPO[cta],TBLTIPO[Tipo Empleado])</f>
        <v>FIJO</v>
      </c>
      <c r="I1310" s="92">
        <f>_xlfn.XLOOKUP(Tabla15[[#This Row],[cedula]],TCARRERA[CEDULA],TCARRERA[CATEGORIA DEL SERVIDOR],0)</f>
        <v>0</v>
      </c>
      <c r="J1310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10" s="61" t="e">
        <f>IF(ISTEXT(Tabla15[[#This Row],[CARRERA]]),Tabla15[[#This Row],[CARRERA]],Tabla15[[#This Row],[STATUS_01]])</f>
        <v>#REF!</v>
      </c>
      <c r="L1310" s="78">
        <f>_xlfn.XLOOKUP(Tabla15[[#This Row],[CODIGO]],Tabla20[CODIGO],Tabla20[sbruto])</f>
        <v>35000</v>
      </c>
      <c r="M1310" s="79">
        <f>_xlfn.XLOOKUP(Tabla15[[#This Row],[CODIGO]],Tabla20[CODIGO],Tabla20[Otros Descuentos])</f>
        <v>25</v>
      </c>
      <c r="N1310" s="79">
        <f>_xlfn.XLOOKUP(Tabla15[[#This Row],[CODIGO]],Tabla20[CODIGO],Tabla20[sneto])</f>
        <v>32906.5</v>
      </c>
      <c r="O1310" s="78" t="str">
        <f>_xlfn.XLOOKUP(Tabla15[[#This Row],[CODIGO]],Tabla20[CODIGO],Tabla20[PERIODO])</f>
        <v>08-2023</v>
      </c>
      <c r="P1310" s="41">
        <f>Tabla15[[#This Row],[sbruto]]-SUM(Tabla15[[#This Row],[ISR]:[AFP]])-Tabla15[[#This Row],[SNETO]]</f>
        <v>2068.5</v>
      </c>
      <c r="Q1310" s="41">
        <f>_xlfn.XLOOKUP(Tabla15[[#This Row],[CODIGO]],Tabla20[CODIGO],Tabla20[ADP])</f>
        <v>0</v>
      </c>
      <c r="R1310" s="61" t="str">
        <f>_xlfn.XLOOKUP(Tabla15[[#This Row],[cedula]],EMPXSEXO[NODOC],EMPXSEXO[GENERO])</f>
        <v>M</v>
      </c>
      <c r="S1310" s="61" t="e">
        <f>_xlfn.XLOOKUP(Tabla15[[#This Row],[nomdepto2]],Tabla21[LUGAR],Tabla21[CODLUGAR])</f>
        <v>#REF!</v>
      </c>
      <c r="T1310">
        <v>393</v>
      </c>
    </row>
    <row r="1311" spans="1:20">
      <c r="A1311" s="61" t="s">
        <v>2463</v>
      </c>
      <c r="B1311" s="61" t="s">
        <v>1708</v>
      </c>
      <c r="C1311" s="61" t="s">
        <v>2493</v>
      </c>
      <c r="D1311" s="61" t="str">
        <f>Tabla15[[#This Row],[cedula]]&amp;Tabla15[[#This Row],[prog]]&amp;LEFT(Tabla15[[#This Row],[TIPO]],3)</f>
        <v>0480050567101FIJ</v>
      </c>
      <c r="E1311" s="61" t="e">
        <f>_xlfn.XLOOKUP(Tabla15[[#This Row],[CODIGO]],#REF!,#REF!,_xlfn.XLOOKUP(Tabla15[[#This Row],[CODIGO]],Tabla20[CODIGO],Tabla20[nombre],"BUSCAR"))</f>
        <v>#REF!</v>
      </c>
      <c r="F1311" s="61" t="e">
        <f>_xlfn.XLOOKUP(Tabla15[[#This Row],[CODIGO]],#REF!,#REF!,_xlfn.XLOOKUP(Tabla15[[#This Row],[CODIGO]],Tabla20[CODIGO],Tabla20[cargo],"BUSCAR"))</f>
        <v>#REF!</v>
      </c>
      <c r="G1311" s="110" t="e">
        <f>_xlfn.XLOOKUP(Tabla15[[#This Row],[cedula]],#REF!,#REF!,"X")</f>
        <v>#REF!</v>
      </c>
      <c r="H1311" s="61" t="str">
        <f>_xlfn.XLOOKUP(Tabla15[[#This Row],[ctapresup]],TBLTIPO[cta],TBLTIPO[Tipo Empleado])</f>
        <v>FIJO</v>
      </c>
      <c r="I1311" s="92">
        <f>_xlfn.XLOOKUP(Tabla15[[#This Row],[cedula]],TCARRERA[CEDULA],TCARRERA[CATEGORIA DEL SERVIDOR],0)</f>
        <v>0</v>
      </c>
      <c r="J1311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11" s="61" t="e">
        <f>IF(ISTEXT(Tabla15[[#This Row],[CARRERA]]),Tabla15[[#This Row],[CARRERA]],Tabla15[[#This Row],[STATUS_01]])</f>
        <v>#REF!</v>
      </c>
      <c r="L1311" s="78">
        <f>_xlfn.XLOOKUP(Tabla15[[#This Row],[CODIGO]],Tabla20[CODIGO],Tabla20[sbruto])</f>
        <v>35000</v>
      </c>
      <c r="M1311" s="82">
        <f>_xlfn.XLOOKUP(Tabla15[[#This Row],[CODIGO]],Tabla20[CODIGO],Tabla20[Otros Descuentos])</f>
        <v>25</v>
      </c>
      <c r="N1311" s="79">
        <f>_xlfn.XLOOKUP(Tabla15[[#This Row],[CODIGO]],Tabla20[CODIGO],Tabla20[sneto])</f>
        <v>32906.5</v>
      </c>
      <c r="O1311" s="78" t="str">
        <f>_xlfn.XLOOKUP(Tabla15[[#This Row],[CODIGO]],Tabla20[CODIGO],Tabla20[PERIODO])</f>
        <v>08-2023</v>
      </c>
      <c r="P1311" s="41">
        <f>Tabla15[[#This Row],[sbruto]]-SUM(Tabla15[[#This Row],[ISR]:[AFP]])-Tabla15[[#This Row],[SNETO]]</f>
        <v>2068.5</v>
      </c>
      <c r="Q1311" s="41">
        <f>_xlfn.XLOOKUP(Tabla15[[#This Row],[CODIGO]],Tabla20[CODIGO],Tabla20[ADP])</f>
        <v>0</v>
      </c>
      <c r="R1311" s="61" t="str">
        <f>_xlfn.XLOOKUP(Tabla15[[#This Row],[cedula]],EMPXSEXO[NODOC],EMPXSEXO[GENERO])</f>
        <v>M</v>
      </c>
      <c r="S1311" s="61" t="e">
        <f>_xlfn.XLOOKUP(Tabla15[[#This Row],[nomdepto2]],Tabla21[LUGAR],Tabla21[CODLUGAR])</f>
        <v>#REF!</v>
      </c>
      <c r="T1311">
        <v>5</v>
      </c>
    </row>
    <row r="1312" spans="1:20">
      <c r="A1312" s="61" t="s">
        <v>2463</v>
      </c>
      <c r="B1312" s="61" t="s">
        <v>1725</v>
      </c>
      <c r="C1312" s="61" t="s">
        <v>2493</v>
      </c>
      <c r="D1312" s="61" t="str">
        <f>Tabla15[[#This Row],[cedula]]&amp;Tabla15[[#This Row],[prog]]&amp;LEFT(Tabla15[[#This Row],[TIPO]],3)</f>
        <v>0480047644401FIJ</v>
      </c>
      <c r="E1312" s="61" t="e">
        <f>_xlfn.XLOOKUP(Tabla15[[#This Row],[CODIGO]],#REF!,#REF!,_xlfn.XLOOKUP(Tabla15[[#This Row],[CODIGO]],Tabla20[CODIGO],Tabla20[nombre],"BUSCAR"))</f>
        <v>#REF!</v>
      </c>
      <c r="F1312" s="61" t="e">
        <f>_xlfn.XLOOKUP(Tabla15[[#This Row],[CODIGO]],#REF!,#REF!,_xlfn.XLOOKUP(Tabla15[[#This Row],[CODIGO]],Tabla20[CODIGO],Tabla20[cargo],"BUSCAR"))</f>
        <v>#REF!</v>
      </c>
      <c r="G1312" s="110" t="e">
        <f>_xlfn.XLOOKUP(Tabla15[[#This Row],[cedula]],#REF!,#REF!,"X")</f>
        <v>#REF!</v>
      </c>
      <c r="H1312" s="61" t="str">
        <f>_xlfn.XLOOKUP(Tabla15[[#This Row],[ctapresup]],TBLTIPO[cta],TBLTIPO[Tipo Empleado])</f>
        <v>FIJO</v>
      </c>
      <c r="I1312" s="92">
        <f>_xlfn.XLOOKUP(Tabla15[[#This Row],[cedula]],TCARRERA[CEDULA],TCARRERA[CATEGORIA DEL SERVIDOR],0)</f>
        <v>0</v>
      </c>
      <c r="J1312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12" s="61" t="e">
        <f>IF(ISTEXT(Tabla15[[#This Row],[CARRERA]]),Tabla15[[#This Row],[CARRERA]],Tabla15[[#This Row],[STATUS_01]])</f>
        <v>#REF!</v>
      </c>
      <c r="L1312" s="78">
        <f>_xlfn.XLOOKUP(Tabla15[[#This Row],[CODIGO]],Tabla20[CODIGO],Tabla20[sbruto])</f>
        <v>35000</v>
      </c>
      <c r="M1312" s="82">
        <f>_xlfn.XLOOKUP(Tabla15[[#This Row],[CODIGO]],Tabla20[CODIGO],Tabla20[Otros Descuentos])</f>
        <v>25</v>
      </c>
      <c r="N1312" s="82">
        <f>_xlfn.XLOOKUP(Tabla15[[#This Row],[CODIGO]],Tabla20[CODIGO],Tabla20[sneto])</f>
        <v>32906.5</v>
      </c>
      <c r="O1312" s="81" t="str">
        <f>_xlfn.XLOOKUP(Tabla15[[#This Row],[CODIGO]],Tabla20[CODIGO],Tabla20[PERIODO])</f>
        <v>08-2023</v>
      </c>
      <c r="P1312" s="41">
        <f>Tabla15[[#This Row],[sbruto]]-SUM(Tabla15[[#This Row],[ISR]:[AFP]])-Tabla15[[#This Row],[SNETO]]</f>
        <v>2068.5</v>
      </c>
      <c r="Q1312" s="41">
        <f>_xlfn.XLOOKUP(Tabla15[[#This Row],[CODIGO]],Tabla20[CODIGO],Tabla20[ADP])</f>
        <v>0</v>
      </c>
      <c r="R1312" s="61" t="str">
        <f>_xlfn.XLOOKUP(Tabla15[[#This Row],[cedula]],EMPXSEXO[NODOC],EMPXSEXO[GENERO])</f>
        <v>M</v>
      </c>
      <c r="S1312" s="61" t="e">
        <f>_xlfn.XLOOKUP(Tabla15[[#This Row],[nomdepto2]],Tabla21[LUGAR],Tabla21[CODLUGAR])</f>
        <v>#REF!</v>
      </c>
      <c r="T1312">
        <v>48</v>
      </c>
    </row>
    <row r="1313" spans="1:20">
      <c r="A1313" s="61" t="s">
        <v>2463</v>
      </c>
      <c r="B1313" s="61" t="s">
        <v>1792</v>
      </c>
      <c r="C1313" s="61" t="s">
        <v>2493</v>
      </c>
      <c r="D1313" s="61" t="str">
        <f>Tabla15[[#This Row],[cedula]]&amp;Tabla15[[#This Row],[prog]]&amp;LEFT(Tabla15[[#This Row],[TIPO]],3)</f>
        <v>0470000533501FIJ</v>
      </c>
      <c r="E1313" s="61" t="e">
        <f>_xlfn.XLOOKUP(Tabla15[[#This Row],[CODIGO]],#REF!,#REF!,_xlfn.XLOOKUP(Tabla15[[#This Row],[CODIGO]],Tabla20[CODIGO],Tabla20[nombre],"BUSCAR"))</f>
        <v>#REF!</v>
      </c>
      <c r="F1313" s="61" t="e">
        <f>_xlfn.XLOOKUP(Tabla15[[#This Row],[CODIGO]],#REF!,#REF!,_xlfn.XLOOKUP(Tabla15[[#This Row],[CODIGO]],Tabla20[CODIGO],Tabla20[cargo],"BUSCAR"))</f>
        <v>#REF!</v>
      </c>
      <c r="G1313" s="110" t="e">
        <f>_xlfn.XLOOKUP(Tabla15[[#This Row],[cedula]],#REF!,#REF!,"X")</f>
        <v>#REF!</v>
      </c>
      <c r="H1313" s="61" t="str">
        <f>_xlfn.XLOOKUP(Tabla15[[#This Row],[ctapresup]],TBLTIPO[cta],TBLTIPO[Tipo Empleado])</f>
        <v>FIJO</v>
      </c>
      <c r="I1313" s="92">
        <f>_xlfn.XLOOKUP(Tabla15[[#This Row],[cedula]],TCARRERA[CEDULA],TCARRERA[CATEGORIA DEL SERVIDOR],0)</f>
        <v>0</v>
      </c>
      <c r="J1313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13" s="61" t="e">
        <f>IF(ISTEXT(Tabla15[[#This Row],[CARRERA]]),Tabla15[[#This Row],[CARRERA]],Tabla15[[#This Row],[STATUS_01]])</f>
        <v>#REF!</v>
      </c>
      <c r="L1313" s="78">
        <f>_xlfn.XLOOKUP(Tabla15[[#This Row],[CODIGO]],Tabla20[CODIGO],Tabla20[sbruto])</f>
        <v>35000</v>
      </c>
      <c r="M1313" s="82">
        <f>_xlfn.XLOOKUP(Tabla15[[#This Row],[CODIGO]],Tabla20[CODIGO],Tabla20[Otros Descuentos])</f>
        <v>25</v>
      </c>
      <c r="N1313" s="79">
        <f>_xlfn.XLOOKUP(Tabla15[[#This Row],[CODIGO]],Tabla20[CODIGO],Tabla20[sneto])</f>
        <v>32906.5</v>
      </c>
      <c r="O1313" s="78" t="str">
        <f>_xlfn.XLOOKUP(Tabla15[[#This Row],[CODIGO]],Tabla20[CODIGO],Tabla20[PERIODO])</f>
        <v>08-2023</v>
      </c>
      <c r="P1313" s="41">
        <f>Tabla15[[#This Row],[sbruto]]-SUM(Tabla15[[#This Row],[ISR]:[AFP]])-Tabla15[[#This Row],[SNETO]]</f>
        <v>2068.5</v>
      </c>
      <c r="Q1313" s="41">
        <f>_xlfn.XLOOKUP(Tabla15[[#This Row],[CODIGO]],Tabla20[CODIGO],Tabla20[ADP])</f>
        <v>0</v>
      </c>
      <c r="R1313" s="61" t="str">
        <f>_xlfn.XLOOKUP(Tabla15[[#This Row],[cedula]],EMPXSEXO[NODOC],EMPXSEXO[GENERO])</f>
        <v>M</v>
      </c>
      <c r="S1313" s="61" t="e">
        <f>_xlfn.XLOOKUP(Tabla15[[#This Row],[nomdepto2]],Tabla21[LUGAR],Tabla21[CODLUGAR])</f>
        <v>#REF!</v>
      </c>
      <c r="T1313">
        <v>166</v>
      </c>
    </row>
    <row r="1314" spans="1:20">
      <c r="A1314" s="61" t="s">
        <v>2463</v>
      </c>
      <c r="B1314" s="61" t="s">
        <v>1847</v>
      </c>
      <c r="C1314" s="61" t="s">
        <v>2493</v>
      </c>
      <c r="D1314" s="61" t="str">
        <f>Tabla15[[#This Row],[cedula]]&amp;Tabla15[[#This Row],[prog]]&amp;LEFT(Tabla15[[#This Row],[TIPO]],3)</f>
        <v>0560081670501FIJ</v>
      </c>
      <c r="E1314" s="61" t="e">
        <f>_xlfn.XLOOKUP(Tabla15[[#This Row],[CODIGO]],#REF!,#REF!,_xlfn.XLOOKUP(Tabla15[[#This Row],[CODIGO]],Tabla20[CODIGO],Tabla20[nombre],"BUSCAR"))</f>
        <v>#REF!</v>
      </c>
      <c r="F1314" s="61" t="e">
        <f>_xlfn.XLOOKUP(Tabla15[[#This Row],[CODIGO]],#REF!,#REF!,_xlfn.XLOOKUP(Tabla15[[#This Row],[CODIGO]],Tabla20[CODIGO],Tabla20[cargo],"BUSCAR"))</f>
        <v>#REF!</v>
      </c>
      <c r="G1314" s="110" t="e">
        <f>_xlfn.XLOOKUP(Tabla15[[#This Row],[cedula]],#REF!,#REF!,"X")</f>
        <v>#REF!</v>
      </c>
      <c r="H1314" s="61" t="str">
        <f>_xlfn.XLOOKUP(Tabla15[[#This Row],[ctapresup]],TBLTIPO[cta],TBLTIPO[Tipo Empleado])</f>
        <v>FIJO</v>
      </c>
      <c r="I1314" s="92">
        <f>_xlfn.XLOOKUP(Tabla15[[#This Row],[cedula]],TCARRERA[CEDULA],TCARRERA[CATEGORIA DEL SERVIDOR],0)</f>
        <v>0</v>
      </c>
      <c r="J1314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14" s="61" t="e">
        <f>IF(ISTEXT(Tabla15[[#This Row],[CARRERA]]),Tabla15[[#This Row],[CARRERA]],Tabla15[[#This Row],[STATUS_01]])</f>
        <v>#REF!</v>
      </c>
      <c r="L1314" s="78">
        <f>_xlfn.XLOOKUP(Tabla15[[#This Row],[CODIGO]],Tabla20[CODIGO],Tabla20[sbruto])</f>
        <v>35000</v>
      </c>
      <c r="M1314" s="82">
        <f>_xlfn.XLOOKUP(Tabla15[[#This Row],[CODIGO]],Tabla20[CODIGO],Tabla20[Otros Descuentos])</f>
        <v>25</v>
      </c>
      <c r="N1314" s="82">
        <f>_xlfn.XLOOKUP(Tabla15[[#This Row],[CODIGO]],Tabla20[CODIGO],Tabla20[sneto])</f>
        <v>32906.5</v>
      </c>
      <c r="O1314" s="81" t="str">
        <f>_xlfn.XLOOKUP(Tabla15[[#This Row],[CODIGO]],Tabla20[CODIGO],Tabla20[PERIODO])</f>
        <v>08-2023</v>
      </c>
      <c r="P1314" s="41">
        <f>Tabla15[[#This Row],[sbruto]]-SUM(Tabla15[[#This Row],[ISR]:[AFP]])-Tabla15[[#This Row],[SNETO]]</f>
        <v>2068.5</v>
      </c>
      <c r="Q1314" s="41">
        <f>_xlfn.XLOOKUP(Tabla15[[#This Row],[CODIGO]],Tabla20[CODIGO],Tabla20[ADP])</f>
        <v>0</v>
      </c>
      <c r="R1314" s="61" t="str">
        <f>_xlfn.XLOOKUP(Tabla15[[#This Row],[cedula]],EMPXSEXO[NODOC],EMPXSEXO[GENERO])</f>
        <v>M</v>
      </c>
      <c r="S1314" s="61" t="e">
        <f>_xlfn.XLOOKUP(Tabla15[[#This Row],[nomdepto2]],Tabla21[LUGAR],Tabla21[CODLUGAR])</f>
        <v>#REF!</v>
      </c>
      <c r="T1314">
        <v>262</v>
      </c>
    </row>
    <row r="1315" spans="1:20">
      <c r="A1315" s="61" t="s">
        <v>2463</v>
      </c>
      <c r="B1315" s="61" t="s">
        <v>3357</v>
      </c>
      <c r="C1315" s="61" t="s">
        <v>2493</v>
      </c>
      <c r="D1315" s="61" t="str">
        <f>Tabla15[[#This Row],[cedula]]&amp;Tabla15[[#This Row],[prog]]&amp;LEFT(Tabla15[[#This Row],[TIPO]],3)</f>
        <v>0310423815301FIJ</v>
      </c>
      <c r="E1315" s="61" t="e">
        <f>_xlfn.XLOOKUP(Tabla15[[#This Row],[CODIGO]],#REF!,#REF!,_xlfn.XLOOKUP(Tabla15[[#This Row],[CODIGO]],Tabla20[CODIGO],Tabla20[nombre],"BUSCAR"))</f>
        <v>#REF!</v>
      </c>
      <c r="F1315" s="61" t="e">
        <f>_xlfn.XLOOKUP(Tabla15[[#This Row],[CODIGO]],#REF!,#REF!,_xlfn.XLOOKUP(Tabla15[[#This Row],[CODIGO]],Tabla20[CODIGO],Tabla20[cargo],"BUSCAR"))</f>
        <v>#REF!</v>
      </c>
      <c r="G1315" s="110" t="e">
        <f>_xlfn.XLOOKUP(Tabla15[[#This Row],[cedula]],#REF!,#REF!,"X")</f>
        <v>#REF!</v>
      </c>
      <c r="H1315" s="61" t="str">
        <f>_xlfn.XLOOKUP(Tabla15[[#This Row],[ctapresup]],TBLTIPO[cta],TBLTIPO[Tipo Empleado])</f>
        <v>FIJO</v>
      </c>
      <c r="I1315" s="92">
        <f>_xlfn.XLOOKUP(Tabla15[[#This Row],[cedula]],TCARRERA[CEDULA],TCARRERA[CATEGORIA DEL SERVIDOR],0)</f>
        <v>0</v>
      </c>
      <c r="J1315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15" s="61" t="e">
        <f>IF(ISTEXT(Tabla15[[#This Row],[CARRERA]]),Tabla15[[#This Row],[CARRERA]],Tabla15[[#This Row],[STATUS_01]])</f>
        <v>#REF!</v>
      </c>
      <c r="L1315" s="78">
        <f>_xlfn.XLOOKUP(Tabla15[[#This Row],[CODIGO]],Tabla20[CODIGO],Tabla20[sbruto])</f>
        <v>35000</v>
      </c>
      <c r="M1315" s="82">
        <f>_xlfn.XLOOKUP(Tabla15[[#This Row],[CODIGO]],Tabla20[CODIGO],Tabla20[Otros Descuentos])</f>
        <v>25</v>
      </c>
      <c r="N1315" s="79">
        <f>_xlfn.XLOOKUP(Tabla15[[#This Row],[CODIGO]],Tabla20[CODIGO],Tabla20[sneto])</f>
        <v>32906.5</v>
      </c>
      <c r="O1315" s="78" t="str">
        <f>_xlfn.XLOOKUP(Tabla15[[#This Row],[CODIGO]],Tabla20[CODIGO],Tabla20[PERIODO])</f>
        <v>08-2023</v>
      </c>
      <c r="P1315" s="41">
        <f>Tabla15[[#This Row],[sbruto]]-SUM(Tabla15[[#This Row],[ISR]:[AFP]])-Tabla15[[#This Row],[SNETO]]</f>
        <v>2068.5</v>
      </c>
      <c r="Q1315" s="41">
        <f>_xlfn.XLOOKUP(Tabla15[[#This Row],[CODIGO]],Tabla20[CODIGO],Tabla20[ADP])</f>
        <v>0</v>
      </c>
      <c r="R1315" s="61" t="str">
        <f>_xlfn.XLOOKUP(Tabla15[[#This Row],[cedula]],EMPXSEXO[NODOC],EMPXSEXO[GENERO])</f>
        <v>M</v>
      </c>
      <c r="S1315" s="61" t="e">
        <f>_xlfn.XLOOKUP(Tabla15[[#This Row],[nomdepto2]],Tabla21[LUGAR],Tabla21[CODLUGAR])</f>
        <v>#REF!</v>
      </c>
      <c r="T1315">
        <v>346</v>
      </c>
    </row>
    <row r="1316" spans="1:20" hidden="1">
      <c r="A1316" s="61" t="s">
        <v>2462</v>
      </c>
      <c r="B1316" s="61" t="s">
        <v>2915</v>
      </c>
      <c r="C1316" s="61" t="s">
        <v>2493</v>
      </c>
      <c r="D1316" s="61" t="str">
        <f>Tabla15[[#This Row],[cedula]]&amp;Tabla15[[#This Row],[prog]]&amp;LEFT(Tabla15[[#This Row],[TIPO]],3)</f>
        <v>0280010648201TEM</v>
      </c>
      <c r="E1316" s="61" t="e">
        <f>_xlfn.XLOOKUP(Tabla15[[#This Row],[CODIGO]],#REF!,#REF!,_xlfn.XLOOKUP(Tabla15[[#This Row],[CODIGO]],Tabla20[CODIGO],Tabla20[nombre],"BUSCAR"))</f>
        <v>#REF!</v>
      </c>
      <c r="F1316" s="61" t="e">
        <f>_xlfn.XLOOKUP(Tabla15[[#This Row],[CODIGO]],#REF!,#REF!,_xlfn.XLOOKUP(Tabla15[[#This Row],[CODIGO]],Tabla20[CODIGO],Tabla20[cargo],"BUSCAR"))</f>
        <v>#REF!</v>
      </c>
      <c r="G1316" s="110" t="e">
        <f>_xlfn.XLOOKUP(Tabla15[[#This Row],[cedula]],#REF!,#REF!,"X")</f>
        <v>#REF!</v>
      </c>
      <c r="H1316" s="61" t="str">
        <f>_xlfn.XLOOKUP(Tabla15[[#This Row],[ctapresup]],TBLTIPO[cta],TBLTIPO[Tipo Empleado])</f>
        <v>TEMPORALES</v>
      </c>
      <c r="I1316" s="92">
        <f>_xlfn.XLOOKUP(Tabla15[[#This Row],[cedula]],TCARRERA[CEDULA],TCARRERA[CATEGORIA DEL SERVIDOR],0)</f>
        <v>0</v>
      </c>
      <c r="J1316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16" s="61" t="e">
        <f>IF(ISTEXT(Tabla15[[#This Row],[CARRERA]]),Tabla15[[#This Row],[CARRERA]],Tabla15[[#This Row],[STATUS_01]])</f>
        <v>#REF!</v>
      </c>
      <c r="L1316" s="78">
        <f>_xlfn.XLOOKUP(Tabla15[[#This Row],[CODIGO]],Tabla20[CODIGO],Tabla20[sbruto])</f>
        <v>31500</v>
      </c>
      <c r="M1316" s="82">
        <f>_xlfn.XLOOKUP(Tabla15[[#This Row],[CODIGO]],Tabla20[CODIGO],Tabla20[Otros Descuentos])</f>
        <v>25</v>
      </c>
      <c r="N1316" s="79">
        <f>_xlfn.XLOOKUP(Tabla15[[#This Row],[CODIGO]],Tabla20[CODIGO],Tabla20[sneto])</f>
        <v>29613.35</v>
      </c>
      <c r="O1316" s="78" t="str">
        <f>_xlfn.XLOOKUP(Tabla15[[#This Row],[CODIGO]],Tabla20[CODIGO],Tabla20[PERIODO])</f>
        <v>08-2023</v>
      </c>
      <c r="P1316" s="41">
        <f>Tabla15[[#This Row],[sbruto]]-SUM(Tabla15[[#This Row],[ISR]:[AFP]])-Tabla15[[#This Row],[SNETO]]</f>
        <v>1861.6500000000015</v>
      </c>
      <c r="Q1316" s="41">
        <f>_xlfn.XLOOKUP(Tabla15[[#This Row],[CODIGO]],Tabla20[CODIGO],Tabla20[ADP])</f>
        <v>0</v>
      </c>
      <c r="R1316" s="61" t="str">
        <f>_xlfn.XLOOKUP(Tabla15[[#This Row],[cedula]],EMPXSEXO[NODOC],EMPXSEXO[GENERO])</f>
        <v>M</v>
      </c>
      <c r="S1316" s="61" t="e">
        <f>_xlfn.XLOOKUP(Tabla15[[#This Row],[nomdepto2]],Tabla21[LUGAR],Tabla21[CODLUGAR])</f>
        <v>#REF!</v>
      </c>
      <c r="T1316">
        <v>1032</v>
      </c>
    </row>
    <row r="1317" spans="1:20">
      <c r="A1317" s="61" t="s">
        <v>2463</v>
      </c>
      <c r="B1317" s="61" t="s">
        <v>2202</v>
      </c>
      <c r="C1317" s="61" t="s">
        <v>2493</v>
      </c>
      <c r="D1317" s="61" t="str">
        <f>Tabla15[[#This Row],[cedula]]&amp;Tabla15[[#This Row],[prog]]&amp;LEFT(Tabla15[[#This Row],[TIPO]],3)</f>
        <v>0310200621401FIJ</v>
      </c>
      <c r="E1317" s="61" t="e">
        <f>_xlfn.XLOOKUP(Tabla15[[#This Row],[CODIGO]],#REF!,#REF!,_xlfn.XLOOKUP(Tabla15[[#This Row],[CODIGO]],Tabla20[CODIGO],Tabla20[nombre],"BUSCAR"))</f>
        <v>#REF!</v>
      </c>
      <c r="F1317" s="61" t="e">
        <f>_xlfn.XLOOKUP(Tabla15[[#This Row],[CODIGO]],#REF!,#REF!,_xlfn.XLOOKUP(Tabla15[[#This Row],[CODIGO]],Tabla20[CODIGO],Tabla20[cargo],"BUSCAR"))</f>
        <v>#REF!</v>
      </c>
      <c r="G1317" s="110" t="e">
        <f>_xlfn.XLOOKUP(Tabla15[[#This Row],[cedula]],#REF!,#REF!,"X")</f>
        <v>#REF!</v>
      </c>
      <c r="H1317" s="61" t="str">
        <f>_xlfn.XLOOKUP(Tabla15[[#This Row],[ctapresup]],TBLTIPO[cta],TBLTIPO[Tipo Empleado])</f>
        <v>FIJO</v>
      </c>
      <c r="I1317" s="92">
        <f>_xlfn.XLOOKUP(Tabla15[[#This Row],[cedula]],TCARRERA[CEDULA],TCARRERA[CATEGORIA DEL SERVIDOR],0)</f>
        <v>0</v>
      </c>
      <c r="J1317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17" s="61" t="e">
        <f>IF(ISTEXT(Tabla15[[#This Row],[CARRERA]]),Tabla15[[#This Row],[CARRERA]],Tabla15[[#This Row],[STATUS_01]])</f>
        <v>#REF!</v>
      </c>
      <c r="L1317" s="78">
        <f>_xlfn.XLOOKUP(Tabla15[[#This Row],[CODIGO]],Tabla20[CODIGO],Tabla20[sbruto])</f>
        <v>20000</v>
      </c>
      <c r="M1317" s="82">
        <f>_xlfn.XLOOKUP(Tabla15[[#This Row],[CODIGO]],Tabla20[CODIGO],Tabla20[Otros Descuentos])</f>
        <v>25</v>
      </c>
      <c r="N1317" s="82">
        <f>_xlfn.XLOOKUP(Tabla15[[#This Row],[CODIGO]],Tabla20[CODIGO],Tabla20[sneto])</f>
        <v>18793</v>
      </c>
      <c r="O1317" s="81" t="str">
        <f>_xlfn.XLOOKUP(Tabla15[[#This Row],[CODIGO]],Tabla20[CODIGO],Tabla20[PERIODO])</f>
        <v>08-2023</v>
      </c>
      <c r="P1317" s="41">
        <f>Tabla15[[#This Row],[sbruto]]-SUM(Tabla15[[#This Row],[ISR]:[AFP]])-Tabla15[[#This Row],[SNETO]]</f>
        <v>1182</v>
      </c>
      <c r="Q1317" s="41">
        <f>_xlfn.XLOOKUP(Tabla15[[#This Row],[CODIGO]],Tabla20[CODIGO],Tabla20[ADP])</f>
        <v>0</v>
      </c>
      <c r="R1317" s="61" t="str">
        <f>_xlfn.XLOOKUP(Tabla15[[#This Row],[cedula]],EMPXSEXO[NODOC],EMPXSEXO[GENERO])</f>
        <v>F</v>
      </c>
      <c r="S1317" s="61" t="e">
        <f>_xlfn.XLOOKUP(Tabla15[[#This Row],[nomdepto2]],Tabla21[LUGAR],Tabla21[CODLUGAR])</f>
        <v>#REF!</v>
      </c>
      <c r="T1317">
        <v>425</v>
      </c>
    </row>
    <row r="1318" spans="1:20" hidden="1">
      <c r="A1318" s="61" t="s">
        <v>2462</v>
      </c>
      <c r="B1318" s="61" t="s">
        <v>2232</v>
      </c>
      <c r="C1318" s="61" t="s">
        <v>2493</v>
      </c>
      <c r="D1318" s="61" t="str">
        <f>Tabla15[[#This Row],[cedula]]&amp;Tabla15[[#This Row],[prog]]&amp;LEFT(Tabla15[[#This Row],[TIPO]],3)</f>
        <v>0710004469701TEM</v>
      </c>
      <c r="E1318" s="61" t="e">
        <f>_xlfn.XLOOKUP(Tabla15[[#This Row],[CODIGO]],#REF!,#REF!,_xlfn.XLOOKUP(Tabla15[[#This Row],[CODIGO]],Tabla20[CODIGO],Tabla20[nombre],"BUSCAR"))</f>
        <v>#REF!</v>
      </c>
      <c r="F1318" s="61" t="e">
        <f>_xlfn.XLOOKUP(Tabla15[[#This Row],[CODIGO]],#REF!,#REF!,_xlfn.XLOOKUP(Tabla15[[#This Row],[CODIGO]],Tabla20[CODIGO],Tabla20[cargo],"BUSCAR"))</f>
        <v>#REF!</v>
      </c>
      <c r="G1318" s="110" t="e">
        <f>_xlfn.XLOOKUP(Tabla15[[#This Row],[cedula]],#REF!,#REF!,"X")</f>
        <v>#REF!</v>
      </c>
      <c r="H1318" s="61" t="str">
        <f>_xlfn.XLOOKUP(Tabla15[[#This Row],[ctapresup]],TBLTIPO[cta],TBLTIPO[Tipo Empleado])</f>
        <v>TEMPORALES</v>
      </c>
      <c r="I1318" s="92">
        <f>_xlfn.XLOOKUP(Tabla15[[#This Row],[cedula]],TCARRERA[CEDULA],TCARRERA[CATEGORIA DEL SERVIDOR],0)</f>
        <v>0</v>
      </c>
      <c r="J1318" s="61" t="e">
        <f>_xlfn.XLOOKUP(Tabla15[[#This Row],[nombre]],TNOMBRADOS[EMPLEADO],TNOMBRADOS[STATUS],_xlfn.XLOOKUP(Tabla15[[#This Row],[cargo]],Tabla612[CARGO],Tabla612[CATEGORIA DEL SERVIDOR],Tabla15[[#This Row],[TIPO]]))</f>
        <v>#REF!</v>
      </c>
      <c r="K1318" s="61" t="e">
        <f>IF(ISTEXT(Tabla15[[#This Row],[CARRERA]]),Tabla15[[#This Row],[CARRERA]],Tabla15[[#This Row],[STATUS_01]])</f>
        <v>#REF!</v>
      </c>
      <c r="L1318" s="78">
        <f>_xlfn.XLOOKUP(Tabla15[[#This Row],[CODIGO]],Tabla20[CODIGO],Tabla20[sbruto])</f>
        <v>40000</v>
      </c>
      <c r="M1318" s="82">
        <f>_xlfn.XLOOKUP(Tabla15[[#This Row],[CODIGO]],Tabla20[CODIGO],Tabla20[Otros Descuentos])</f>
        <v>25</v>
      </c>
      <c r="N1318" s="79">
        <f>_xlfn.XLOOKUP(Tabla15[[#This Row],[CODIGO]],Tabla20[CODIGO],Tabla20[sneto])</f>
        <v>37168.35</v>
      </c>
      <c r="O1318" s="78" t="str">
        <f>_xlfn.XLOOKUP(Tabla15[[#This Row],[CODIGO]],Tabla20[CODIGO],Tabla20[PERIODO])</f>
        <v>08-2023</v>
      </c>
      <c r="P1318" s="41">
        <f>Tabla15[[#This Row],[sbruto]]-SUM(Tabla15[[#This Row],[ISR]:[AFP]])-Tabla15[[#This Row],[SNETO]]</f>
        <v>2806.6500000000015</v>
      </c>
      <c r="Q1318" s="41">
        <f>_xlfn.XLOOKUP(Tabla15[[#This Row],[CODIGO]],Tabla20[CODIGO],Tabla20[ADP])</f>
        <v>0</v>
      </c>
      <c r="R1318" s="61" t="str">
        <f>_xlfn.XLOOKUP(Tabla15[[#This Row],[cedula]],EMPXSEXO[NODOC],EMPXSEXO[GENERO])</f>
        <v>F</v>
      </c>
      <c r="S1318" s="61" t="e">
        <f>_xlfn.XLOOKUP(Tabla15[[#This Row],[nomdepto2]],Tabla21[LUGAR],Tabla21[CODLUGAR])</f>
        <v>#REF!</v>
      </c>
      <c r="T1318">
        <v>879</v>
      </c>
    </row>
    <row r="1319" spans="1:20">
      <c r="A1319" s="127" t="s">
        <v>859</v>
      </c>
      <c r="B1319" s="127"/>
      <c r="C1319" s="127"/>
      <c r="D1319" s="127"/>
      <c r="E1319" s="127"/>
      <c r="F1319" s="127"/>
      <c r="G1319" s="127"/>
      <c r="H1319" s="127"/>
      <c r="I1319" s="128"/>
      <c r="J1319" s="127"/>
      <c r="K1319" s="127"/>
      <c r="L1319" s="129" t="e">
        <f>SUBTOTAL(109,Tabla15[sbruto])</f>
        <v>#N/A</v>
      </c>
      <c r="M1319" s="130"/>
      <c r="N1319" s="132"/>
      <c r="O1319" s="131"/>
      <c r="P1319" s="129"/>
      <c r="Q1319" s="129"/>
      <c r="R1319" s="127"/>
      <c r="S1319" s="127"/>
      <c r="T1319">
        <f>SUBTOTAL(109,Tabla15[NO])</f>
        <v>342378</v>
      </c>
    </row>
    <row r="1320" spans="1:20">
      <c r="A1320">
        <f>COUNTA(Tabla15[ctapresup])</f>
        <v>1316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0"/>
  <sheetViews>
    <sheetView topLeftCell="A68" zoomScale="130" zoomScaleNormal="130" workbookViewId="0">
      <selection activeCell="B17" sqref="B17"/>
    </sheetView>
  </sheetViews>
  <sheetFormatPr baseColWidth="10" defaultRowHeight="15"/>
  <cols>
    <col min="1" max="1" width="46.7109375" style="43" customWidth="1"/>
    <col min="2" max="2" width="11.42578125" style="43"/>
    <col min="3" max="3" width="13.85546875" style="43" customWidth="1"/>
    <col min="4" max="4" width="26.28515625" style="43" customWidth="1"/>
    <col min="5" max="5" width="24.7109375" style="43" customWidth="1"/>
    <col min="6" max="6" width="32.7109375" style="43" customWidth="1"/>
    <col min="7" max="7" width="13.140625" style="43" customWidth="1"/>
    <col min="8" max="8" width="49.140625" style="43" bestFit="1" customWidth="1"/>
    <col min="9" max="9" width="24.42578125" style="43" bestFit="1" customWidth="1"/>
    <col min="10" max="10" width="36.42578125" style="43" bestFit="1" customWidth="1"/>
    <col min="11" max="11" width="49.140625" style="43" bestFit="1" customWidth="1"/>
    <col min="12" max="12" width="36.42578125" style="43" bestFit="1" customWidth="1"/>
    <col min="13" max="14" width="11.42578125" style="43"/>
    <col min="15" max="15" width="53.28515625" style="43" bestFit="1" customWidth="1"/>
    <col min="16" max="16" width="23.28515625" style="43" bestFit="1" customWidth="1"/>
    <col min="17" max="16384" width="11.42578125" style="43"/>
  </cols>
  <sheetData>
    <row r="1" spans="1:17">
      <c r="A1" s="43" t="s">
        <v>1603</v>
      </c>
      <c r="B1" s="43" t="s">
        <v>2461</v>
      </c>
      <c r="E1" s="43" t="s">
        <v>2564</v>
      </c>
      <c r="F1" s="43" t="s">
        <v>2546</v>
      </c>
    </row>
    <row r="2" spans="1:17">
      <c r="A2" s="43" t="s">
        <v>11</v>
      </c>
      <c r="B2" s="43" t="s">
        <v>2463</v>
      </c>
      <c r="E2" s="74" t="s">
        <v>2517</v>
      </c>
      <c r="F2" s="75" t="s">
        <v>2493</v>
      </c>
      <c r="G2" s="44"/>
    </row>
    <row r="3" spans="1:17">
      <c r="A3" s="43" t="s">
        <v>2744</v>
      </c>
      <c r="B3" s="43" t="s">
        <v>3002</v>
      </c>
      <c r="E3" s="74" t="s">
        <v>2520</v>
      </c>
      <c r="F3" s="75" t="s">
        <v>2496</v>
      </c>
      <c r="G3" s="44"/>
    </row>
    <row r="4" spans="1:17">
      <c r="A4" s="43" t="s">
        <v>3263</v>
      </c>
      <c r="B4" s="43" t="s">
        <v>3262</v>
      </c>
      <c r="E4" s="74" t="s">
        <v>2540</v>
      </c>
      <c r="F4" s="75" t="s">
        <v>2497</v>
      </c>
      <c r="G4" s="44"/>
    </row>
    <row r="5" spans="1:17">
      <c r="A5" s="43" t="s">
        <v>2659</v>
      </c>
      <c r="B5" s="43" t="s">
        <v>2462</v>
      </c>
    </row>
    <row r="6" spans="1:17">
      <c r="A6" s="43" t="s">
        <v>3285</v>
      </c>
      <c r="B6" s="43" t="s">
        <v>3284</v>
      </c>
    </row>
    <row r="7" spans="1:17">
      <c r="A7" s="43" t="s">
        <v>3077</v>
      </c>
      <c r="B7" s="43" t="s">
        <v>3076</v>
      </c>
    </row>
    <row r="8" spans="1:17">
      <c r="A8" s="43" t="s">
        <v>2460</v>
      </c>
      <c r="B8" s="43" t="s">
        <v>2465</v>
      </c>
    </row>
    <row r="9" spans="1:17">
      <c r="A9" s="43" t="s">
        <v>3292</v>
      </c>
      <c r="B9" s="43" t="s">
        <v>3291</v>
      </c>
    </row>
    <row r="10" spans="1:17">
      <c r="A10" s="43" t="s">
        <v>243</v>
      </c>
      <c r="B10" s="43" t="s">
        <v>2464</v>
      </c>
    </row>
    <row r="13" spans="1:17">
      <c r="A13" s="43" t="s">
        <v>1393</v>
      </c>
      <c r="B13" s="111" t="s">
        <v>860</v>
      </c>
      <c r="C13" s="111" t="s">
        <v>861</v>
      </c>
      <c r="E13" s="71" t="s">
        <v>2</v>
      </c>
      <c r="F13" s="71" t="s">
        <v>1469</v>
      </c>
      <c r="G13"/>
      <c r="H13" s="43" t="s">
        <v>2579</v>
      </c>
      <c r="I13" s="43" t="s">
        <v>2</v>
      </c>
      <c r="J13" s="43" t="s">
        <v>2580</v>
      </c>
      <c r="M13" s="52" t="s">
        <v>2</v>
      </c>
      <c r="N13" s="53" t="s">
        <v>2491</v>
      </c>
      <c r="Q13" s="43" t="s">
        <v>11</v>
      </c>
    </row>
    <row r="14" spans="1:17">
      <c r="A14" s="43" t="s">
        <v>3663</v>
      </c>
      <c r="B14" s="14">
        <v>45108</v>
      </c>
      <c r="C14" s="14">
        <v>45292</v>
      </c>
      <c r="E14" s="72" t="s">
        <v>295</v>
      </c>
      <c r="F14" s="72" t="s">
        <v>1679</v>
      </c>
      <c r="G14" s="72"/>
      <c r="H14" s="43" t="s">
        <v>1353</v>
      </c>
      <c r="I14" s="43" t="s">
        <v>10</v>
      </c>
      <c r="J14" s="43" t="s">
        <v>143</v>
      </c>
      <c r="M14" s="51" t="s">
        <v>2558</v>
      </c>
      <c r="N14" s="50" t="s">
        <v>11</v>
      </c>
      <c r="Q14" s="43" t="s">
        <v>2659</v>
      </c>
    </row>
    <row r="15" spans="1:17">
      <c r="A15" s="43" t="s">
        <v>2745</v>
      </c>
      <c r="B15" s="14">
        <v>45078</v>
      </c>
      <c r="C15" s="14">
        <v>45261</v>
      </c>
      <c r="E15" s="38" t="s">
        <v>586</v>
      </c>
      <c r="F15" s="72" t="s">
        <v>1679</v>
      </c>
      <c r="G15" s="72"/>
      <c r="H15" s="43" t="s">
        <v>984</v>
      </c>
      <c r="I15" s="43" t="s">
        <v>983</v>
      </c>
      <c r="J15" s="43" t="s">
        <v>636</v>
      </c>
      <c r="M15" s="49" t="s">
        <v>897</v>
      </c>
      <c r="N15" s="48" t="s">
        <v>11</v>
      </c>
      <c r="Q15" s="43" t="s">
        <v>2460</v>
      </c>
    </row>
    <row r="16" spans="1:17">
      <c r="A16" s="43" t="s">
        <v>2747</v>
      </c>
      <c r="B16" s="14">
        <v>45078</v>
      </c>
      <c r="C16" s="14">
        <v>45261</v>
      </c>
      <c r="E16" s="38" t="s">
        <v>10</v>
      </c>
      <c r="F16" s="72" t="s">
        <v>1679</v>
      </c>
      <c r="G16" s="72"/>
      <c r="H16" s="46" t="s">
        <v>634</v>
      </c>
      <c r="I16" s="43" t="s">
        <v>99</v>
      </c>
      <c r="J16" s="43" t="s">
        <v>143</v>
      </c>
      <c r="M16" s="51" t="s">
        <v>32</v>
      </c>
      <c r="N16" s="50" t="s">
        <v>11</v>
      </c>
      <c r="Q16" s="43" t="s">
        <v>243</v>
      </c>
    </row>
    <row r="17" spans="1:17">
      <c r="A17" s="43" t="s">
        <v>2749</v>
      </c>
      <c r="B17" s="14">
        <v>45078</v>
      </c>
      <c r="C17" s="14">
        <v>45261</v>
      </c>
      <c r="E17" s="38" t="s">
        <v>1349</v>
      </c>
      <c r="F17" s="72" t="s">
        <v>1679</v>
      </c>
      <c r="G17" s="72"/>
      <c r="H17" s="43" t="s">
        <v>2648</v>
      </c>
      <c r="I17" s="43" t="s">
        <v>635</v>
      </c>
      <c r="J17" s="43" t="s">
        <v>143</v>
      </c>
      <c r="M17" s="49" t="s">
        <v>128</v>
      </c>
      <c r="N17" s="48" t="s">
        <v>11</v>
      </c>
      <c r="Q17"/>
    </row>
    <row r="18" spans="1:17">
      <c r="A18" s="43" t="s">
        <v>3378</v>
      </c>
      <c r="B18" s="14">
        <v>45047</v>
      </c>
      <c r="C18" s="14">
        <v>45231</v>
      </c>
      <c r="E18" s="38" t="s">
        <v>213</v>
      </c>
      <c r="F18" s="72" t="s">
        <v>1679</v>
      </c>
      <c r="G18" s="72"/>
      <c r="H18" s="43" t="s">
        <v>2498</v>
      </c>
      <c r="I18" s="43" t="s">
        <v>352</v>
      </c>
      <c r="J18" s="43" t="s">
        <v>636</v>
      </c>
      <c r="M18" s="51" t="s">
        <v>295</v>
      </c>
      <c r="N18" s="50" t="s">
        <v>1679</v>
      </c>
      <c r="Q18"/>
    </row>
    <row r="19" spans="1:17">
      <c r="A19" s="43" t="s">
        <v>3581</v>
      </c>
      <c r="B19" s="14">
        <v>45047</v>
      </c>
      <c r="C19" s="14">
        <v>45231</v>
      </c>
      <c r="E19" s="38" t="s">
        <v>8</v>
      </c>
      <c r="F19" s="72" t="s">
        <v>1679</v>
      </c>
      <c r="G19" s="72"/>
      <c r="H19" s="43" t="s">
        <v>841</v>
      </c>
      <c r="I19" s="43" t="s">
        <v>779</v>
      </c>
      <c r="J19" s="43" t="s">
        <v>636</v>
      </c>
      <c r="M19" s="49" t="s">
        <v>99</v>
      </c>
      <c r="N19" s="48" t="s">
        <v>11</v>
      </c>
      <c r="Q19"/>
    </row>
    <row r="20" spans="1:17">
      <c r="A20" s="43" t="s">
        <v>973</v>
      </c>
      <c r="B20" s="14">
        <v>45047</v>
      </c>
      <c r="C20" s="14">
        <v>45231</v>
      </c>
      <c r="E20" s="38" t="s">
        <v>126</v>
      </c>
      <c r="F20" s="72" t="s">
        <v>1679</v>
      </c>
      <c r="G20" s="72"/>
      <c r="H20" s="43" t="s">
        <v>1563</v>
      </c>
      <c r="I20" s="43" t="s">
        <v>635</v>
      </c>
      <c r="J20" s="43" t="s">
        <v>143</v>
      </c>
      <c r="M20" s="51" t="s">
        <v>191</v>
      </c>
      <c r="N20" s="50" t="s">
        <v>11</v>
      </c>
      <c r="Q20"/>
    </row>
    <row r="21" spans="1:17">
      <c r="A21" s="43" t="s">
        <v>2751</v>
      </c>
      <c r="B21" s="14">
        <v>45078</v>
      </c>
      <c r="C21" s="14">
        <v>45261</v>
      </c>
      <c r="E21" s="38" t="s">
        <v>42</v>
      </c>
      <c r="F21" s="72" t="s">
        <v>1679</v>
      </c>
      <c r="G21" s="72"/>
      <c r="H21" s="43" t="s">
        <v>1056</v>
      </c>
      <c r="I21" s="43" t="s">
        <v>59</v>
      </c>
      <c r="J21" s="43" t="s">
        <v>636</v>
      </c>
      <c r="M21" s="49" t="s">
        <v>586</v>
      </c>
      <c r="N21" s="48" t="s">
        <v>1679</v>
      </c>
      <c r="Q21"/>
    </row>
    <row r="22" spans="1:17">
      <c r="A22" s="43" t="s">
        <v>3267</v>
      </c>
      <c r="B22" s="14">
        <v>45078</v>
      </c>
      <c r="C22" s="14">
        <v>45261</v>
      </c>
      <c r="E22" s="38" t="s">
        <v>660</v>
      </c>
      <c r="F22" s="72" t="s">
        <v>1679</v>
      </c>
      <c r="G22" s="72"/>
      <c r="H22" s="43" t="s">
        <v>1006</v>
      </c>
      <c r="I22" s="43" t="s">
        <v>779</v>
      </c>
      <c r="J22" s="43" t="s">
        <v>636</v>
      </c>
      <c r="M22" s="51" t="s">
        <v>10</v>
      </c>
      <c r="N22" s="50" t="s">
        <v>1679</v>
      </c>
      <c r="Q22"/>
    </row>
    <row r="23" spans="1:17">
      <c r="A23" s="43" t="s">
        <v>1581</v>
      </c>
      <c r="B23" s="14">
        <v>44986</v>
      </c>
      <c r="C23" s="14">
        <v>45170</v>
      </c>
      <c r="E23" s="38" t="s">
        <v>131</v>
      </c>
      <c r="F23" s="72" t="s">
        <v>1679</v>
      </c>
      <c r="G23" s="72"/>
      <c r="H23" s="43" t="s">
        <v>778</v>
      </c>
      <c r="I23" s="43" t="s">
        <v>779</v>
      </c>
      <c r="J23" s="43" t="s">
        <v>636</v>
      </c>
      <c r="M23" s="49" t="s">
        <v>55</v>
      </c>
      <c r="N23" s="48" t="s">
        <v>11</v>
      </c>
      <c r="Q23"/>
    </row>
    <row r="24" spans="1:17">
      <c r="A24" s="43" t="s">
        <v>3268</v>
      </c>
      <c r="B24" s="14">
        <v>45017</v>
      </c>
      <c r="C24" s="14">
        <v>45200</v>
      </c>
      <c r="E24" s="38" t="s">
        <v>883</v>
      </c>
      <c r="F24" s="72" t="s">
        <v>1679</v>
      </c>
      <c r="G24" s="72"/>
      <c r="H24" s="43" t="s">
        <v>511</v>
      </c>
      <c r="I24" s="43" t="s">
        <v>59</v>
      </c>
      <c r="J24" s="43" t="s">
        <v>636</v>
      </c>
      <c r="M24" s="51" t="s">
        <v>354</v>
      </c>
      <c r="N24" s="50" t="s">
        <v>11</v>
      </c>
      <c r="Q24"/>
    </row>
    <row r="25" spans="1:17">
      <c r="A25" s="43" t="s">
        <v>2754</v>
      </c>
      <c r="B25" s="14">
        <v>45078</v>
      </c>
      <c r="C25" s="14">
        <v>45261</v>
      </c>
      <c r="E25" s="72" t="s">
        <v>30</v>
      </c>
      <c r="F25" s="72" t="s">
        <v>1679</v>
      </c>
      <c r="G25" s="72"/>
      <c r="H25" s="46" t="s">
        <v>2533</v>
      </c>
      <c r="I25" s="43" t="s">
        <v>1356</v>
      </c>
      <c r="J25" s="43" t="s">
        <v>636</v>
      </c>
      <c r="M25" s="49" t="s">
        <v>900</v>
      </c>
      <c r="N25" s="48" t="s">
        <v>11</v>
      </c>
      <c r="Q25"/>
    </row>
    <row r="26" spans="1:17">
      <c r="A26" s="43" t="s">
        <v>1583</v>
      </c>
      <c r="B26" s="14">
        <v>45047</v>
      </c>
      <c r="C26" s="14">
        <v>45231</v>
      </c>
      <c r="E26" s="72" t="s">
        <v>119</v>
      </c>
      <c r="F26" s="72" t="s">
        <v>1679</v>
      </c>
      <c r="G26" s="72"/>
      <c r="H26" s="43" t="s">
        <v>1008</v>
      </c>
      <c r="I26" s="43" t="s">
        <v>779</v>
      </c>
      <c r="J26" s="43" t="s">
        <v>636</v>
      </c>
      <c r="M26" s="51" t="s">
        <v>657</v>
      </c>
      <c r="N26" s="50" t="s">
        <v>11</v>
      </c>
      <c r="Q26"/>
    </row>
    <row r="27" spans="1:17">
      <c r="A27" s="43" t="s">
        <v>1584</v>
      </c>
      <c r="B27" s="14">
        <v>45078</v>
      </c>
      <c r="C27" s="14">
        <v>45261</v>
      </c>
      <c r="E27" s="72" t="s">
        <v>168</v>
      </c>
      <c r="F27" s="72" t="s">
        <v>1679</v>
      </c>
      <c r="G27" s="72"/>
      <c r="H27" s="43" t="s">
        <v>2644</v>
      </c>
      <c r="I27" s="43" t="s">
        <v>976</v>
      </c>
      <c r="J27" s="43" t="s">
        <v>143</v>
      </c>
      <c r="M27" s="51" t="s">
        <v>103</v>
      </c>
      <c r="N27" s="50" t="s">
        <v>11</v>
      </c>
      <c r="Q27"/>
    </row>
    <row r="28" spans="1:17">
      <c r="A28" s="43" t="s">
        <v>972</v>
      </c>
      <c r="B28" s="14">
        <v>45047</v>
      </c>
      <c r="C28" s="14">
        <v>45231</v>
      </c>
      <c r="E28" s="72" t="s">
        <v>27</v>
      </c>
      <c r="F28" s="72" t="s">
        <v>1679</v>
      </c>
      <c r="G28" s="72"/>
      <c r="H28" s="43" t="s">
        <v>933</v>
      </c>
      <c r="I28" s="43" t="s">
        <v>10</v>
      </c>
      <c r="J28" s="43" t="s">
        <v>143</v>
      </c>
      <c r="M28" s="51" t="s">
        <v>1349</v>
      </c>
      <c r="N28" s="50" t="s">
        <v>1679</v>
      </c>
      <c r="Q28"/>
    </row>
    <row r="29" spans="1:17">
      <c r="A29" s="43" t="s">
        <v>3380</v>
      </c>
      <c r="B29" s="14">
        <v>45047</v>
      </c>
      <c r="C29" s="14">
        <v>45231</v>
      </c>
      <c r="E29" s="72" t="s">
        <v>394</v>
      </c>
      <c r="F29" s="72" t="s">
        <v>1679</v>
      </c>
      <c r="G29" s="72"/>
      <c r="H29" s="43" t="s">
        <v>661</v>
      </c>
      <c r="I29" s="43" t="s">
        <v>644</v>
      </c>
      <c r="J29" s="43" t="s">
        <v>143</v>
      </c>
      <c r="M29" s="51" t="s">
        <v>8</v>
      </c>
      <c r="N29" s="50" t="s">
        <v>1679</v>
      </c>
      <c r="Q29"/>
    </row>
    <row r="30" spans="1:17">
      <c r="A30" s="43" t="s">
        <v>1535</v>
      </c>
      <c r="B30" s="14">
        <v>45078</v>
      </c>
      <c r="C30" s="14">
        <v>45261</v>
      </c>
      <c r="E30" s="72" t="s">
        <v>562</v>
      </c>
      <c r="F30" s="72" t="s">
        <v>1679</v>
      </c>
      <c r="G30" s="72"/>
      <c r="H30" s="43" t="s">
        <v>839</v>
      </c>
      <c r="I30" s="43" t="s">
        <v>779</v>
      </c>
      <c r="J30" s="43" t="s">
        <v>636</v>
      </c>
      <c r="M30" s="49" t="s">
        <v>213</v>
      </c>
      <c r="N30" s="48" t="s">
        <v>1679</v>
      </c>
      <c r="Q30"/>
    </row>
    <row r="31" spans="1:17">
      <c r="A31" s="43" t="s">
        <v>1560</v>
      </c>
      <c r="B31" s="14">
        <v>44743</v>
      </c>
      <c r="C31" s="14" t="s">
        <v>3007</v>
      </c>
      <c r="E31" s="72" t="s">
        <v>287</v>
      </c>
      <c r="F31" s="72" t="s">
        <v>1679</v>
      </c>
      <c r="G31" s="72"/>
      <c r="H31" s="46" t="s">
        <v>1691</v>
      </c>
      <c r="I31" s="43" t="s">
        <v>2558</v>
      </c>
      <c r="J31" s="43" t="s">
        <v>143</v>
      </c>
      <c r="M31" s="49" t="s">
        <v>15</v>
      </c>
      <c r="N31" s="48" t="s">
        <v>11</v>
      </c>
      <c r="Q31"/>
    </row>
    <row r="32" spans="1:17">
      <c r="A32" s="43" t="s">
        <v>1363</v>
      </c>
      <c r="B32" s="14">
        <v>44986</v>
      </c>
      <c r="C32" s="14">
        <v>45170</v>
      </c>
      <c r="E32" s="72" t="s">
        <v>285</v>
      </c>
      <c r="F32" s="72" t="s">
        <v>1679</v>
      </c>
      <c r="G32" s="72"/>
      <c r="H32" s="43" t="s">
        <v>1580</v>
      </c>
      <c r="I32" s="43" t="s">
        <v>635</v>
      </c>
      <c r="J32" s="43" t="s">
        <v>143</v>
      </c>
      <c r="M32" s="51" t="s">
        <v>126</v>
      </c>
      <c r="N32" s="50" t="s">
        <v>1679</v>
      </c>
      <c r="Q32"/>
    </row>
    <row r="33" spans="1:17">
      <c r="A33" s="43" t="s">
        <v>1364</v>
      </c>
      <c r="B33" s="14">
        <v>44986</v>
      </c>
      <c r="C33" s="14">
        <v>45170</v>
      </c>
      <c r="E33" s="72" t="s">
        <v>22</v>
      </c>
      <c r="F33" s="72" t="s">
        <v>1679</v>
      </c>
      <c r="G33" s="72"/>
      <c r="H33" s="43" t="s">
        <v>912</v>
      </c>
      <c r="I33" s="43" t="s">
        <v>635</v>
      </c>
      <c r="J33" s="43" t="s">
        <v>143</v>
      </c>
      <c r="M33" s="49" t="s">
        <v>42</v>
      </c>
      <c r="N33" s="48" t="s">
        <v>1679</v>
      </c>
      <c r="Q33"/>
    </row>
    <row r="34" spans="1:17">
      <c r="A34" s="43" t="s">
        <v>3578</v>
      </c>
      <c r="B34" s="14">
        <v>45078</v>
      </c>
      <c r="C34" s="14">
        <v>45261</v>
      </c>
      <c r="E34" s="72" t="s">
        <v>719</v>
      </c>
      <c r="F34" s="72" t="s">
        <v>1679</v>
      </c>
      <c r="G34" s="72"/>
      <c r="H34" s="43" t="s">
        <v>3043</v>
      </c>
      <c r="I34" s="43" t="s">
        <v>1392</v>
      </c>
      <c r="J34" s="43" t="s">
        <v>143</v>
      </c>
      <c r="M34" s="51" t="s">
        <v>660</v>
      </c>
      <c r="N34" s="50" t="s">
        <v>1679</v>
      </c>
      <c r="Q34"/>
    </row>
    <row r="35" spans="1:17">
      <c r="A35" s="43" t="s">
        <v>2756</v>
      </c>
      <c r="B35" s="14">
        <v>45078</v>
      </c>
      <c r="C35" s="14">
        <v>45261</v>
      </c>
      <c r="E35" s="72" t="s">
        <v>383</v>
      </c>
      <c r="F35" s="72" t="s">
        <v>1679</v>
      </c>
      <c r="G35" s="72"/>
      <c r="H35" s="43" t="s">
        <v>2704</v>
      </c>
      <c r="I35" s="43" t="s">
        <v>1392</v>
      </c>
      <c r="J35" s="43" t="s">
        <v>143</v>
      </c>
      <c r="M35" s="49" t="s">
        <v>362</v>
      </c>
      <c r="N35" s="48" t="s">
        <v>11</v>
      </c>
      <c r="Q35"/>
    </row>
    <row r="36" spans="1:17">
      <c r="A36" s="43" t="s">
        <v>971</v>
      </c>
      <c r="B36" s="14">
        <v>45047</v>
      </c>
      <c r="C36" s="14">
        <v>45231</v>
      </c>
      <c r="E36" s="72" t="s">
        <v>109</v>
      </c>
      <c r="F36" s="72" t="s">
        <v>1679</v>
      </c>
      <c r="G36" s="72"/>
      <c r="H36" s="43" t="s">
        <v>2649</v>
      </c>
      <c r="I36" s="43" t="s">
        <v>1392</v>
      </c>
      <c r="J36" s="43" t="s">
        <v>143</v>
      </c>
      <c r="M36" s="49" t="s">
        <v>245</v>
      </c>
      <c r="N36" s="48" t="s">
        <v>11</v>
      </c>
      <c r="Q36"/>
    </row>
    <row r="37" spans="1:17">
      <c r="A37" s="43" t="s">
        <v>2758</v>
      </c>
      <c r="B37" s="14">
        <v>45078</v>
      </c>
      <c r="C37" s="14">
        <v>45261</v>
      </c>
      <c r="E37" s="72" t="s">
        <v>94</v>
      </c>
      <c r="F37" s="72" t="s">
        <v>1679</v>
      </c>
      <c r="G37" s="72"/>
      <c r="H37" s="43" t="s">
        <v>2722</v>
      </c>
      <c r="I37" s="43" t="s">
        <v>1392</v>
      </c>
      <c r="J37" s="43" t="s">
        <v>143</v>
      </c>
      <c r="M37" s="51" t="s">
        <v>633</v>
      </c>
      <c r="N37" s="50" t="s">
        <v>11</v>
      </c>
      <c r="Q37"/>
    </row>
    <row r="38" spans="1:17">
      <c r="A38" s="43" t="s">
        <v>1365</v>
      </c>
      <c r="B38" s="14">
        <v>44986</v>
      </c>
      <c r="C38" s="14">
        <v>45170</v>
      </c>
      <c r="E38" s="38" t="s">
        <v>343</v>
      </c>
      <c r="F38" s="72" t="s">
        <v>1679</v>
      </c>
      <c r="G38" s="72"/>
      <c r="H38" s="43" t="s">
        <v>2525</v>
      </c>
      <c r="I38" s="43" t="s">
        <v>635</v>
      </c>
      <c r="J38" s="43" t="s">
        <v>143</v>
      </c>
      <c r="M38" s="51" t="s">
        <v>640</v>
      </c>
      <c r="N38" s="50" t="s">
        <v>11</v>
      </c>
      <c r="Q38"/>
    </row>
    <row r="39" spans="1:17">
      <c r="A39" s="43" t="s">
        <v>2590</v>
      </c>
      <c r="B39" s="14">
        <v>45017</v>
      </c>
      <c r="C39" s="14">
        <v>45200</v>
      </c>
      <c r="E39" s="72" t="s">
        <v>1021</v>
      </c>
      <c r="F39" s="72" t="s">
        <v>1679</v>
      </c>
      <c r="G39" s="72"/>
      <c r="H39" s="43" t="s">
        <v>2529</v>
      </c>
      <c r="I39" s="43" t="s">
        <v>1392</v>
      </c>
      <c r="J39" s="43" t="s">
        <v>143</v>
      </c>
      <c r="M39" s="49" t="s">
        <v>137</v>
      </c>
      <c r="N39" s="48" t="s">
        <v>11</v>
      </c>
      <c r="Q39"/>
    </row>
    <row r="40" spans="1:17">
      <c r="A40" s="43" t="s">
        <v>2760</v>
      </c>
      <c r="B40" s="14">
        <v>45078</v>
      </c>
      <c r="C40" s="14">
        <v>45261</v>
      </c>
      <c r="E40" s="38" t="s">
        <v>375</v>
      </c>
      <c r="F40" s="72" t="s">
        <v>1679</v>
      </c>
      <c r="G40" s="72"/>
      <c r="H40" s="43" t="s">
        <v>994</v>
      </c>
      <c r="I40" s="43" t="s">
        <v>635</v>
      </c>
      <c r="J40" s="43" t="s">
        <v>143</v>
      </c>
      <c r="M40" s="49" t="s">
        <v>82</v>
      </c>
      <c r="N40" s="48" t="s">
        <v>11</v>
      </c>
      <c r="Q40"/>
    </row>
    <row r="41" spans="1:17">
      <c r="A41" s="43" t="s">
        <v>2762</v>
      </c>
      <c r="B41" s="14">
        <v>45078</v>
      </c>
      <c r="C41" s="14">
        <v>45261</v>
      </c>
      <c r="E41" s="72" t="s">
        <v>643</v>
      </c>
      <c r="F41" s="72" t="s">
        <v>1679</v>
      </c>
      <c r="G41" s="72"/>
      <c r="H41" s="43" t="s">
        <v>1002</v>
      </c>
      <c r="I41" s="43" t="s">
        <v>635</v>
      </c>
      <c r="J41" s="43" t="s">
        <v>143</v>
      </c>
      <c r="M41" s="51" t="s">
        <v>888</v>
      </c>
      <c r="N41" s="50" t="s">
        <v>11</v>
      </c>
      <c r="Q41"/>
    </row>
    <row r="42" spans="1:17">
      <c r="A42" s="43" t="s">
        <v>1614</v>
      </c>
      <c r="B42" s="14">
        <v>45047</v>
      </c>
      <c r="C42" s="14">
        <v>45231</v>
      </c>
      <c r="E42" s="72" t="s">
        <v>414</v>
      </c>
      <c r="F42" s="72" t="s">
        <v>1679</v>
      </c>
      <c r="G42" s="72"/>
      <c r="H42" s="43" t="s">
        <v>1622</v>
      </c>
      <c r="I42" s="43" t="s">
        <v>976</v>
      </c>
      <c r="J42" s="43" t="s">
        <v>143</v>
      </c>
      <c r="M42" s="49" t="s">
        <v>183</v>
      </c>
      <c r="N42" s="48" t="s">
        <v>11</v>
      </c>
      <c r="Q42"/>
    </row>
    <row r="43" spans="1:17">
      <c r="A43" s="43" t="s">
        <v>2765</v>
      </c>
      <c r="B43" s="14">
        <v>45078</v>
      </c>
      <c r="C43" s="14">
        <v>45261</v>
      </c>
      <c r="E43"/>
      <c r="F43"/>
      <c r="G43" s="72"/>
      <c r="H43" s="43" t="s">
        <v>670</v>
      </c>
      <c r="I43" s="43" t="s">
        <v>671</v>
      </c>
      <c r="J43" s="43" t="s">
        <v>143</v>
      </c>
      <c r="M43" s="49" t="s">
        <v>1041</v>
      </c>
      <c r="N43" s="48" t="s">
        <v>11</v>
      </c>
      <c r="Q43"/>
    </row>
    <row r="44" spans="1:17">
      <c r="A44" s="43" t="s">
        <v>1666</v>
      </c>
      <c r="B44" s="14">
        <v>45139</v>
      </c>
      <c r="C44" s="14">
        <v>45323</v>
      </c>
      <c r="E44"/>
      <c r="F44"/>
      <c r="G44" s="72"/>
      <c r="H44" s="43" t="s">
        <v>1562</v>
      </c>
      <c r="I44" s="43" t="s">
        <v>1392</v>
      </c>
      <c r="J44" s="43" t="s">
        <v>143</v>
      </c>
      <c r="M44" s="49" t="s">
        <v>131</v>
      </c>
      <c r="N44" s="48" t="s">
        <v>1679</v>
      </c>
      <c r="Q44"/>
    </row>
    <row r="45" spans="1:17">
      <c r="A45" s="43" t="s">
        <v>3666</v>
      </c>
      <c r="B45" s="14">
        <v>45108</v>
      </c>
      <c r="C45" s="14">
        <v>45292</v>
      </c>
      <c r="E45"/>
      <c r="F45"/>
      <c r="G45" s="72"/>
      <c r="H45" s="43" t="s">
        <v>2538</v>
      </c>
      <c r="I45" s="43" t="s">
        <v>976</v>
      </c>
      <c r="J45" s="43" t="s">
        <v>143</v>
      </c>
      <c r="M45" s="51" t="s">
        <v>171</v>
      </c>
      <c r="N45" s="50" t="s">
        <v>11</v>
      </c>
      <c r="Q45"/>
    </row>
    <row r="46" spans="1:17">
      <c r="A46" s="43" t="s">
        <v>2767</v>
      </c>
      <c r="B46" s="14">
        <v>45078</v>
      </c>
      <c r="C46" s="14">
        <v>45261</v>
      </c>
      <c r="E46"/>
      <c r="F46"/>
      <c r="G46" s="72"/>
      <c r="H46" s="43" t="s">
        <v>977</v>
      </c>
      <c r="I46" s="43" t="s">
        <v>976</v>
      </c>
      <c r="J46" s="43" t="s">
        <v>143</v>
      </c>
      <c r="M46" s="49" t="s">
        <v>146</v>
      </c>
      <c r="N46" s="48" t="s">
        <v>11</v>
      </c>
      <c r="Q46"/>
    </row>
    <row r="47" spans="1:17">
      <c r="A47" s="43" t="s">
        <v>1366</v>
      </c>
      <c r="B47" s="14">
        <v>44986</v>
      </c>
      <c r="C47" s="14">
        <v>45170</v>
      </c>
      <c r="E47"/>
      <c r="F47"/>
      <c r="G47" s="72"/>
      <c r="H47" s="43" t="s">
        <v>1623</v>
      </c>
      <c r="I47" s="43" t="s">
        <v>976</v>
      </c>
      <c r="J47" s="43" t="s">
        <v>143</v>
      </c>
      <c r="M47" s="51" t="s">
        <v>159</v>
      </c>
      <c r="N47" s="50" t="s">
        <v>11</v>
      </c>
      <c r="Q47"/>
    </row>
    <row r="48" spans="1:17">
      <c r="A48" s="43" t="s">
        <v>1367</v>
      </c>
      <c r="B48" s="14">
        <v>44986</v>
      </c>
      <c r="C48" s="14">
        <v>45170</v>
      </c>
      <c r="E48"/>
      <c r="F48"/>
      <c r="G48" s="72"/>
      <c r="H48" s="43" t="s">
        <v>937</v>
      </c>
      <c r="I48" s="43" t="s">
        <v>635</v>
      </c>
      <c r="J48" s="43" t="s">
        <v>143</v>
      </c>
      <c r="M48" s="49" t="s">
        <v>144</v>
      </c>
      <c r="N48" s="48" t="s">
        <v>11</v>
      </c>
      <c r="Q48"/>
    </row>
    <row r="49" spans="1:17">
      <c r="A49" s="43" t="s">
        <v>2660</v>
      </c>
      <c r="B49" s="14">
        <v>45047</v>
      </c>
      <c r="C49" s="14">
        <v>45231</v>
      </c>
      <c r="E49"/>
      <c r="F49"/>
      <c r="G49" s="72"/>
      <c r="M49" s="49" t="s">
        <v>162</v>
      </c>
      <c r="N49" s="48" t="s">
        <v>11</v>
      </c>
      <c r="Q49"/>
    </row>
    <row r="50" spans="1:17">
      <c r="A50" s="43" t="s">
        <v>970</v>
      </c>
      <c r="B50" s="14">
        <v>45047</v>
      </c>
      <c r="C50" s="14">
        <v>45231</v>
      </c>
      <c r="F50"/>
      <c r="G50"/>
      <c r="M50" s="49" t="s">
        <v>152</v>
      </c>
      <c r="N50" s="48" t="s">
        <v>11</v>
      </c>
      <c r="Q50"/>
    </row>
    <row r="51" spans="1:17">
      <c r="A51" s="43" t="s">
        <v>2771</v>
      </c>
      <c r="B51" s="14">
        <v>45078</v>
      </c>
      <c r="C51" s="14">
        <v>45261</v>
      </c>
      <c r="M51" s="49" t="s">
        <v>142</v>
      </c>
      <c r="N51" s="48" t="s">
        <v>11</v>
      </c>
      <c r="Q51"/>
    </row>
    <row r="52" spans="1:17">
      <c r="A52" s="43" t="s">
        <v>303</v>
      </c>
      <c r="B52" s="14">
        <v>44986</v>
      </c>
      <c r="C52" s="14" t="s">
        <v>3007</v>
      </c>
      <c r="M52" s="51" t="s">
        <v>148</v>
      </c>
      <c r="N52" s="50" t="s">
        <v>11</v>
      </c>
      <c r="Q52"/>
    </row>
    <row r="53" spans="1:17">
      <c r="A53" s="43" t="s">
        <v>2773</v>
      </c>
      <c r="B53" s="14">
        <v>45078</v>
      </c>
      <c r="C53" s="14">
        <v>45261</v>
      </c>
      <c r="M53" s="49" t="s">
        <v>902</v>
      </c>
      <c r="N53" s="48" t="s">
        <v>11</v>
      </c>
      <c r="Q53"/>
    </row>
    <row r="54" spans="1:17">
      <c r="A54" s="43" t="s">
        <v>1585</v>
      </c>
      <c r="B54" s="14">
        <v>45078</v>
      </c>
      <c r="C54" s="14">
        <v>45261</v>
      </c>
      <c r="M54" s="51" t="s">
        <v>227</v>
      </c>
      <c r="N54" s="50" t="s">
        <v>11</v>
      </c>
      <c r="Q54"/>
    </row>
    <row r="55" spans="1:17">
      <c r="A55" s="43" t="s">
        <v>2775</v>
      </c>
      <c r="B55" s="14">
        <v>45078</v>
      </c>
      <c r="C55" s="14">
        <v>45261</v>
      </c>
      <c r="M55" s="51" t="s">
        <v>262</v>
      </c>
      <c r="N55" s="50" t="s">
        <v>11</v>
      </c>
      <c r="Q55"/>
    </row>
    <row r="56" spans="1:17">
      <c r="A56" s="43" t="s">
        <v>2777</v>
      </c>
      <c r="B56" s="14">
        <v>45078</v>
      </c>
      <c r="C56" s="14">
        <v>45261</v>
      </c>
      <c r="M56" s="49" t="s">
        <v>669</v>
      </c>
      <c r="N56" s="48" t="s">
        <v>11</v>
      </c>
      <c r="Q56"/>
    </row>
    <row r="57" spans="1:17">
      <c r="A57" s="43" t="s">
        <v>2686</v>
      </c>
      <c r="B57" s="14">
        <v>45017</v>
      </c>
      <c r="C57" s="14">
        <v>45200</v>
      </c>
      <c r="M57" s="51" t="s">
        <v>153</v>
      </c>
      <c r="N57" s="50" t="s">
        <v>11</v>
      </c>
      <c r="Q57"/>
    </row>
    <row r="58" spans="1:17">
      <c r="A58" s="43" t="s">
        <v>2234</v>
      </c>
      <c r="B58" s="14">
        <v>45078</v>
      </c>
      <c r="C58" s="14">
        <v>45261</v>
      </c>
      <c r="M58" s="49" t="s">
        <v>681</v>
      </c>
      <c r="N58" s="48" t="s">
        <v>11</v>
      </c>
      <c r="Q58"/>
    </row>
    <row r="59" spans="1:17">
      <c r="A59" s="43" t="s">
        <v>1496</v>
      </c>
      <c r="B59" s="14">
        <v>45078</v>
      </c>
      <c r="C59" s="14">
        <v>45261</v>
      </c>
      <c r="E59"/>
      <c r="F59"/>
      <c r="G59" s="72"/>
      <c r="M59" s="51" t="s">
        <v>883</v>
      </c>
      <c r="N59" s="50" t="s">
        <v>1679</v>
      </c>
      <c r="Q59"/>
    </row>
    <row r="60" spans="1:17">
      <c r="A60" s="43" t="s">
        <v>3668</v>
      </c>
      <c r="B60" s="14">
        <v>45078</v>
      </c>
      <c r="C60" s="14">
        <v>45261</v>
      </c>
      <c r="E60"/>
      <c r="F60"/>
      <c r="G60" s="72"/>
      <c r="M60" s="51" t="s">
        <v>354</v>
      </c>
      <c r="N60" s="50" t="s">
        <v>1679</v>
      </c>
      <c r="Q60"/>
    </row>
    <row r="61" spans="1:17">
      <c r="A61" s="43" t="s">
        <v>1336</v>
      </c>
      <c r="B61" s="14">
        <v>45139</v>
      </c>
      <c r="C61" s="14">
        <v>45323</v>
      </c>
      <c r="E61"/>
      <c r="F61"/>
      <c r="G61" s="72"/>
      <c r="M61" s="51" t="s">
        <v>119</v>
      </c>
      <c r="N61" s="50" t="s">
        <v>1679</v>
      </c>
      <c r="Q61"/>
    </row>
    <row r="62" spans="1:17">
      <c r="A62" s="43" t="s">
        <v>3270</v>
      </c>
      <c r="B62" s="14">
        <v>45017</v>
      </c>
      <c r="C62" s="14">
        <v>45200</v>
      </c>
      <c r="E62"/>
      <c r="F62"/>
      <c r="G62" s="72"/>
      <c r="M62" s="49" t="s">
        <v>168</v>
      </c>
      <c r="N62" s="48" t="s">
        <v>1679</v>
      </c>
      <c r="Q62"/>
    </row>
    <row r="63" spans="1:17">
      <c r="A63" s="43" t="s">
        <v>3671</v>
      </c>
      <c r="B63" s="14">
        <v>45108</v>
      </c>
      <c r="C63" s="14">
        <v>45292</v>
      </c>
      <c r="E63"/>
      <c r="F63"/>
      <c r="G63" s="72"/>
      <c r="M63" s="51" t="s">
        <v>30</v>
      </c>
      <c r="N63" s="50" t="s">
        <v>1679</v>
      </c>
      <c r="Q63"/>
    </row>
    <row r="64" spans="1:17">
      <c r="A64" s="43" t="s">
        <v>2583</v>
      </c>
      <c r="B64" s="14">
        <v>45017</v>
      </c>
      <c r="C64" s="14">
        <v>45200</v>
      </c>
      <c r="E64"/>
      <c r="F64"/>
      <c r="G64" s="72"/>
      <c r="M64" s="49" t="s">
        <v>27</v>
      </c>
      <c r="N64" s="48" t="s">
        <v>1679</v>
      </c>
      <c r="Q64"/>
    </row>
    <row r="65" spans="1:17">
      <c r="A65" s="43" t="s">
        <v>1060</v>
      </c>
      <c r="B65" s="14">
        <v>45047</v>
      </c>
      <c r="C65" s="14">
        <v>45231</v>
      </c>
      <c r="E65"/>
      <c r="F65"/>
      <c r="G65" s="72"/>
      <c r="M65" s="51" t="s">
        <v>394</v>
      </c>
      <c r="N65" s="50" t="s">
        <v>1679</v>
      </c>
      <c r="Q65"/>
    </row>
    <row r="66" spans="1:17">
      <c r="A66" s="43" t="s">
        <v>1368</v>
      </c>
      <c r="B66" s="14">
        <v>44986</v>
      </c>
      <c r="C66" s="14">
        <v>45170</v>
      </c>
      <c r="E66"/>
      <c r="F66"/>
      <c r="G66" s="72"/>
      <c r="M66" s="49" t="s">
        <v>255</v>
      </c>
      <c r="N66" s="48" t="s">
        <v>11</v>
      </c>
      <c r="Q66"/>
    </row>
    <row r="67" spans="1:17">
      <c r="A67" s="43" t="s">
        <v>863</v>
      </c>
      <c r="B67" s="14">
        <v>45017</v>
      </c>
      <c r="C67" s="14">
        <v>45200</v>
      </c>
      <c r="E67"/>
      <c r="F67"/>
      <c r="G67" s="72"/>
      <c r="M67" s="51" t="s">
        <v>1476</v>
      </c>
      <c r="N67" s="50" t="s">
        <v>11</v>
      </c>
      <c r="Q67"/>
    </row>
    <row r="68" spans="1:17">
      <c r="A68" s="43" t="s">
        <v>2779</v>
      </c>
      <c r="B68" s="14">
        <v>45078</v>
      </c>
      <c r="C68" s="14">
        <v>45261</v>
      </c>
      <c r="E68"/>
      <c r="F68"/>
      <c r="G68" s="72"/>
      <c r="M68" s="49" t="s">
        <v>562</v>
      </c>
      <c r="N68" s="48" t="s">
        <v>1679</v>
      </c>
      <c r="Q68"/>
    </row>
    <row r="69" spans="1:17">
      <c r="A69" s="43" t="s">
        <v>2781</v>
      </c>
      <c r="B69" s="14">
        <v>45078</v>
      </c>
      <c r="C69" s="14">
        <v>45261</v>
      </c>
      <c r="E69"/>
      <c r="F69"/>
      <c r="G69" s="72"/>
      <c r="M69" s="51" t="s">
        <v>1643</v>
      </c>
      <c r="N69" s="50" t="s">
        <v>11</v>
      </c>
      <c r="Q69"/>
    </row>
    <row r="70" spans="1:17">
      <c r="A70" s="43" t="s">
        <v>2663</v>
      </c>
      <c r="B70" s="14">
        <v>45047</v>
      </c>
      <c r="C70" s="14">
        <v>45231</v>
      </c>
      <c r="E70"/>
      <c r="F70"/>
      <c r="G70" s="72"/>
      <c r="M70" s="49" t="s">
        <v>234</v>
      </c>
      <c r="N70" s="48" t="s">
        <v>11</v>
      </c>
      <c r="Q70"/>
    </row>
    <row r="71" spans="1:17">
      <c r="A71" s="43" t="s">
        <v>149</v>
      </c>
      <c r="B71" s="14">
        <v>45108</v>
      </c>
      <c r="C71" s="14" t="s">
        <v>3007</v>
      </c>
      <c r="E71"/>
      <c r="F71"/>
      <c r="G71" s="72"/>
      <c r="M71" s="51" t="s">
        <v>237</v>
      </c>
      <c r="N71" s="50" t="s">
        <v>11</v>
      </c>
      <c r="Q71"/>
    </row>
    <row r="72" spans="1:17">
      <c r="A72" s="43" t="s">
        <v>872</v>
      </c>
      <c r="B72" s="14">
        <v>45139</v>
      </c>
      <c r="C72" s="14">
        <v>45323</v>
      </c>
      <c r="E72"/>
      <c r="F72"/>
      <c r="G72" s="72"/>
      <c r="M72" s="49" t="s">
        <v>253</v>
      </c>
      <c r="N72" s="48" t="s">
        <v>11</v>
      </c>
      <c r="Q72"/>
    </row>
    <row r="73" spans="1:17">
      <c r="A73" s="43" t="s">
        <v>2783</v>
      </c>
      <c r="B73" s="14">
        <v>45078</v>
      </c>
      <c r="C73" s="14">
        <v>45261</v>
      </c>
      <c r="E73"/>
      <c r="F73"/>
      <c r="G73" s="72"/>
      <c r="M73" s="51" t="s">
        <v>2556</v>
      </c>
      <c r="N73" s="50" t="s">
        <v>11</v>
      </c>
      <c r="Q73"/>
    </row>
    <row r="74" spans="1:17">
      <c r="A74" s="43" t="s">
        <v>1686</v>
      </c>
      <c r="B74" s="14">
        <v>45047</v>
      </c>
      <c r="C74" s="14">
        <v>45231</v>
      </c>
      <c r="E74"/>
      <c r="F74"/>
      <c r="G74" s="72"/>
      <c r="M74" s="51" t="s">
        <v>204</v>
      </c>
      <c r="N74" s="50" t="s">
        <v>11</v>
      </c>
      <c r="Q74"/>
    </row>
    <row r="75" spans="1:17">
      <c r="A75" s="43" t="s">
        <v>1369</v>
      </c>
      <c r="B75" s="14">
        <v>44986</v>
      </c>
      <c r="C75" s="14">
        <v>45170</v>
      </c>
      <c r="E75"/>
      <c r="F75"/>
      <c r="G75" s="72"/>
      <c r="M75" s="49" t="s">
        <v>287</v>
      </c>
      <c r="N75" s="48" t="s">
        <v>1679</v>
      </c>
      <c r="Q75"/>
    </row>
    <row r="76" spans="1:17">
      <c r="A76" s="43" t="s">
        <v>2785</v>
      </c>
      <c r="B76" s="14">
        <v>45078</v>
      </c>
      <c r="C76" s="14">
        <v>45261</v>
      </c>
      <c r="E76"/>
      <c r="F76"/>
      <c r="G76" s="72"/>
      <c r="M76" s="51" t="s">
        <v>285</v>
      </c>
      <c r="N76" s="50" t="s">
        <v>1679</v>
      </c>
      <c r="Q76"/>
    </row>
    <row r="77" spans="1:17">
      <c r="A77" s="43" t="s">
        <v>2787</v>
      </c>
      <c r="B77" s="14">
        <v>45078</v>
      </c>
      <c r="C77" s="14">
        <v>45261</v>
      </c>
      <c r="E77"/>
      <c r="F77"/>
      <c r="G77" s="72"/>
      <c r="M77" s="49" t="s">
        <v>283</v>
      </c>
      <c r="N77" s="48" t="s">
        <v>11</v>
      </c>
      <c r="Q77"/>
    </row>
    <row r="78" spans="1:17">
      <c r="A78" s="43" t="s">
        <v>865</v>
      </c>
      <c r="B78" s="14">
        <v>45139</v>
      </c>
      <c r="C78" s="14">
        <v>45323</v>
      </c>
      <c r="E78"/>
      <c r="F78"/>
      <c r="G78" s="72"/>
      <c r="M78" s="49" t="s">
        <v>996</v>
      </c>
      <c r="N78" s="48" t="s">
        <v>11</v>
      </c>
      <c r="Q78"/>
    </row>
    <row r="79" spans="1:17">
      <c r="A79" s="43" t="s">
        <v>3580</v>
      </c>
      <c r="B79" s="14">
        <v>45078</v>
      </c>
      <c r="C79" s="14">
        <v>45261</v>
      </c>
      <c r="E79"/>
      <c r="F79"/>
      <c r="G79" s="72"/>
      <c r="M79" s="51" t="s">
        <v>59</v>
      </c>
      <c r="N79" s="50" t="s">
        <v>11</v>
      </c>
      <c r="Q79"/>
    </row>
    <row r="80" spans="1:17">
      <c r="A80" s="43" t="s">
        <v>2789</v>
      </c>
      <c r="B80" s="14">
        <v>45078</v>
      </c>
      <c r="C80" s="14">
        <v>45261</v>
      </c>
      <c r="E80"/>
      <c r="F80"/>
      <c r="G80" s="72"/>
      <c r="M80" s="49" t="s">
        <v>316</v>
      </c>
      <c r="N80" s="48" t="s">
        <v>11</v>
      </c>
      <c r="Q80"/>
    </row>
    <row r="81" spans="1:17">
      <c r="A81" s="43" t="s">
        <v>1355</v>
      </c>
      <c r="B81" s="14">
        <v>45139</v>
      </c>
      <c r="C81" s="14">
        <v>45323</v>
      </c>
      <c r="E81"/>
      <c r="F81"/>
      <c r="G81" s="72"/>
      <c r="M81" s="51" t="s">
        <v>377</v>
      </c>
      <c r="N81" s="50" t="s">
        <v>11</v>
      </c>
      <c r="Q81"/>
    </row>
    <row r="82" spans="1:17">
      <c r="A82" s="43" t="s">
        <v>3264</v>
      </c>
      <c r="B82" s="14">
        <v>45017</v>
      </c>
      <c r="C82" s="14">
        <v>45200</v>
      </c>
      <c r="E82"/>
      <c r="F82"/>
      <c r="G82" s="72"/>
      <c r="M82" s="51" t="s">
        <v>205</v>
      </c>
      <c r="N82" s="50" t="s">
        <v>11</v>
      </c>
      <c r="Q82"/>
    </row>
    <row r="83" spans="1:17">
      <c r="A83" s="43" t="s">
        <v>2665</v>
      </c>
      <c r="B83" s="14">
        <v>45017</v>
      </c>
      <c r="C83" s="14">
        <v>45200</v>
      </c>
      <c r="E83"/>
      <c r="F83"/>
      <c r="G83" s="72"/>
      <c r="M83" s="49" t="s">
        <v>13</v>
      </c>
      <c r="N83" s="48" t="s">
        <v>11</v>
      </c>
      <c r="Q83"/>
    </row>
    <row r="84" spans="1:17">
      <c r="A84" s="43" t="s">
        <v>2791</v>
      </c>
      <c r="B84" s="14">
        <v>45078</v>
      </c>
      <c r="C84" s="14">
        <v>45261</v>
      </c>
      <c r="E84"/>
      <c r="F84"/>
      <c r="G84" s="72"/>
      <c r="M84" s="51" t="s">
        <v>455</v>
      </c>
      <c r="N84" s="50" t="s">
        <v>11</v>
      </c>
      <c r="Q84"/>
    </row>
    <row r="85" spans="1:17">
      <c r="A85" s="43" t="s">
        <v>1498</v>
      </c>
      <c r="B85" s="14">
        <v>45017</v>
      </c>
      <c r="C85" s="14">
        <v>45200</v>
      </c>
      <c r="E85"/>
      <c r="F85"/>
      <c r="G85" s="72"/>
      <c r="M85" s="51" t="s">
        <v>75</v>
      </c>
      <c r="N85" s="50" t="s">
        <v>11</v>
      </c>
      <c r="Q85"/>
    </row>
    <row r="86" spans="1:17">
      <c r="A86" s="46" t="s">
        <v>2455</v>
      </c>
      <c r="B86" s="14">
        <v>45108</v>
      </c>
      <c r="C86" s="14">
        <v>45292</v>
      </c>
      <c r="E86"/>
      <c r="F86"/>
      <c r="G86" s="72"/>
      <c r="M86" s="49" t="s">
        <v>991</v>
      </c>
      <c r="N86" s="48" t="s">
        <v>11</v>
      </c>
      <c r="Q86"/>
    </row>
    <row r="87" spans="1:17">
      <c r="A87" s="43" t="s">
        <v>2793</v>
      </c>
      <c r="B87" s="14">
        <v>45108</v>
      </c>
      <c r="C87" s="14">
        <v>45292</v>
      </c>
      <c r="E87"/>
      <c r="F87"/>
      <c r="G87" s="72"/>
      <c r="M87" s="51" t="s">
        <v>69</v>
      </c>
      <c r="N87" s="50" t="s">
        <v>11</v>
      </c>
      <c r="Q87"/>
    </row>
    <row r="88" spans="1:17">
      <c r="A88" s="43" t="s">
        <v>3134</v>
      </c>
      <c r="B88" s="14">
        <v>45108</v>
      </c>
      <c r="C88" s="14">
        <v>45292</v>
      </c>
      <c r="E88"/>
      <c r="F88"/>
      <c r="G88" s="72"/>
      <c r="M88" s="51" t="s">
        <v>350</v>
      </c>
      <c r="N88" s="50" t="s">
        <v>11</v>
      </c>
      <c r="Q88"/>
    </row>
    <row r="89" spans="1:17">
      <c r="A89" s="43" t="s">
        <v>370</v>
      </c>
      <c r="B89" s="14">
        <v>45108</v>
      </c>
      <c r="C89" s="14" t="s">
        <v>3007</v>
      </c>
      <c r="E89"/>
      <c r="F89"/>
      <c r="G89" s="72"/>
      <c r="M89" s="51" t="s">
        <v>356</v>
      </c>
      <c r="N89" s="50" t="s">
        <v>11</v>
      </c>
      <c r="Q89"/>
    </row>
    <row r="90" spans="1:17">
      <c r="A90" s="43" t="s">
        <v>2795</v>
      </c>
      <c r="B90" s="14">
        <v>45108</v>
      </c>
      <c r="C90" s="14">
        <v>45292</v>
      </c>
      <c r="E90"/>
      <c r="F90"/>
      <c r="G90" s="72"/>
      <c r="M90" s="51" t="s">
        <v>302</v>
      </c>
      <c r="N90" s="50" t="s">
        <v>11</v>
      </c>
      <c r="Q90"/>
    </row>
    <row r="91" spans="1:17">
      <c r="A91" s="43" t="s">
        <v>869</v>
      </c>
      <c r="B91" s="14">
        <v>45108</v>
      </c>
      <c r="C91" s="14">
        <v>45292</v>
      </c>
      <c r="E91"/>
      <c r="F91"/>
      <c r="G91" s="72"/>
      <c r="M91" s="51" t="s">
        <v>101</v>
      </c>
      <c r="N91" s="50" t="s">
        <v>11</v>
      </c>
      <c r="Q91"/>
    </row>
    <row r="92" spans="1:17">
      <c r="A92" s="43" t="s">
        <v>1588</v>
      </c>
      <c r="B92" s="14">
        <v>45108</v>
      </c>
      <c r="C92" s="14">
        <v>45292</v>
      </c>
      <c r="E92"/>
      <c r="F92"/>
      <c r="G92" s="72"/>
      <c r="M92" s="51" t="s">
        <v>110</v>
      </c>
      <c r="N92" s="50" t="s">
        <v>11</v>
      </c>
      <c r="Q92"/>
    </row>
    <row r="93" spans="1:17">
      <c r="A93" s="46" t="s">
        <v>1607</v>
      </c>
      <c r="B93" s="14">
        <v>45108</v>
      </c>
      <c r="C93" s="14">
        <v>45292</v>
      </c>
      <c r="E93"/>
      <c r="F93"/>
      <c r="G93" s="72"/>
      <c r="M93" s="51" t="s">
        <v>789</v>
      </c>
      <c r="N93" s="50" t="s">
        <v>11</v>
      </c>
      <c r="Q93"/>
    </row>
    <row r="94" spans="1:17">
      <c r="A94" s="43" t="s">
        <v>3673</v>
      </c>
      <c r="B94" s="14">
        <v>45108</v>
      </c>
      <c r="C94" s="14">
        <v>45292</v>
      </c>
      <c r="E94"/>
      <c r="F94"/>
      <c r="G94" s="72"/>
      <c r="M94" s="51" t="s">
        <v>768</v>
      </c>
      <c r="N94" s="50" t="s">
        <v>11</v>
      </c>
      <c r="Q94"/>
    </row>
    <row r="95" spans="1:17">
      <c r="A95" s="43" t="s">
        <v>2797</v>
      </c>
      <c r="B95" s="14">
        <v>45108</v>
      </c>
      <c r="C95" s="14">
        <v>45292</v>
      </c>
      <c r="E95"/>
      <c r="F95"/>
      <c r="G95" s="72"/>
      <c r="M95" s="51" t="s">
        <v>784</v>
      </c>
      <c r="N95" s="50" t="s">
        <v>11</v>
      </c>
      <c r="Q95"/>
    </row>
    <row r="96" spans="1:17">
      <c r="A96" s="43" t="s">
        <v>2799</v>
      </c>
      <c r="B96" s="14">
        <v>45108</v>
      </c>
      <c r="C96" s="14">
        <v>45292</v>
      </c>
      <c r="E96"/>
      <c r="F96"/>
      <c r="G96" s="72"/>
      <c r="M96" s="51" t="s">
        <v>352</v>
      </c>
      <c r="N96" s="50" t="s">
        <v>11</v>
      </c>
      <c r="Q96"/>
    </row>
    <row r="97" spans="1:17">
      <c r="A97" s="43" t="s">
        <v>1370</v>
      </c>
      <c r="B97" s="14">
        <v>45108</v>
      </c>
      <c r="C97" s="14">
        <v>45292</v>
      </c>
      <c r="E97"/>
      <c r="F97"/>
      <c r="G97" s="72"/>
      <c r="M97" s="51" t="s">
        <v>445</v>
      </c>
      <c r="N97" s="50" t="s">
        <v>11</v>
      </c>
      <c r="Q97"/>
    </row>
    <row r="98" spans="1:17">
      <c r="A98" s="43" t="s">
        <v>2997</v>
      </c>
      <c r="B98" s="14">
        <v>45108</v>
      </c>
      <c r="C98" s="14">
        <v>45292</v>
      </c>
      <c r="E98"/>
      <c r="F98"/>
      <c r="G98" s="72"/>
      <c r="M98" s="51" t="s">
        <v>717</v>
      </c>
      <c r="N98" s="50" t="s">
        <v>11</v>
      </c>
      <c r="Q98"/>
    </row>
    <row r="99" spans="1:17">
      <c r="A99" s="43" t="s">
        <v>2548</v>
      </c>
      <c r="B99" s="14">
        <v>45108</v>
      </c>
      <c r="C99" s="14">
        <v>45292</v>
      </c>
      <c r="E99"/>
      <c r="F99"/>
      <c r="G99" s="72"/>
      <c r="M99" s="51" t="s">
        <v>721</v>
      </c>
      <c r="N99" s="50" t="s">
        <v>11</v>
      </c>
      <c r="Q99"/>
    </row>
    <row r="100" spans="1:17">
      <c r="A100" s="43" t="s">
        <v>2802</v>
      </c>
      <c r="B100" s="14">
        <v>45108</v>
      </c>
      <c r="C100" s="14">
        <v>45292</v>
      </c>
      <c r="E100"/>
      <c r="F100"/>
      <c r="G100" s="72"/>
      <c r="M100" s="51" t="s">
        <v>22</v>
      </c>
      <c r="N100" s="50" t="s">
        <v>1679</v>
      </c>
      <c r="Q100"/>
    </row>
    <row r="101" spans="1:17">
      <c r="A101" s="43" t="s">
        <v>2804</v>
      </c>
      <c r="B101" s="14">
        <v>45108</v>
      </c>
      <c r="C101" s="14">
        <v>45292</v>
      </c>
      <c r="E101"/>
      <c r="F101"/>
      <c r="G101" s="72"/>
      <c r="M101" s="51" t="s">
        <v>36</v>
      </c>
      <c r="N101" s="50" t="s">
        <v>11</v>
      </c>
      <c r="Q101"/>
    </row>
    <row r="102" spans="1:17">
      <c r="A102" s="43" t="s">
        <v>1371</v>
      </c>
      <c r="B102" s="14">
        <v>45108</v>
      </c>
      <c r="C102" s="14">
        <v>45292</v>
      </c>
      <c r="E102"/>
      <c r="F102"/>
      <c r="G102" s="72"/>
      <c r="M102" s="51" t="s">
        <v>719</v>
      </c>
      <c r="N102" s="50" t="s">
        <v>1679</v>
      </c>
      <c r="Q102"/>
    </row>
    <row r="103" spans="1:17">
      <c r="A103" s="43" t="s">
        <v>2806</v>
      </c>
      <c r="B103" s="14">
        <v>45108</v>
      </c>
      <c r="C103" s="14">
        <v>45292</v>
      </c>
      <c r="E103"/>
      <c r="F103"/>
      <c r="G103" s="72"/>
      <c r="M103" s="51" t="s">
        <v>755</v>
      </c>
      <c r="N103" s="50" t="s">
        <v>11</v>
      </c>
      <c r="Q103"/>
    </row>
    <row r="104" spans="1:17">
      <c r="A104" s="43" t="s">
        <v>2808</v>
      </c>
      <c r="B104" s="14">
        <v>45108</v>
      </c>
      <c r="C104" s="14">
        <v>45292</v>
      </c>
      <c r="E104"/>
      <c r="F104"/>
      <c r="G104" s="72"/>
      <c r="M104" s="51" t="s">
        <v>621</v>
      </c>
      <c r="N104" s="50" t="s">
        <v>11</v>
      </c>
      <c r="Q104"/>
    </row>
    <row r="105" spans="1:17">
      <c r="A105" s="43" t="s">
        <v>3274</v>
      </c>
      <c r="B105" s="14">
        <v>45108</v>
      </c>
      <c r="C105" s="14">
        <v>45292</v>
      </c>
      <c r="E105"/>
      <c r="F105"/>
      <c r="G105" s="72"/>
      <c r="M105" s="51" t="s">
        <v>649</v>
      </c>
      <c r="N105" s="50" t="s">
        <v>11</v>
      </c>
      <c r="Q105"/>
    </row>
    <row r="106" spans="1:17">
      <c r="A106" s="43" t="s">
        <v>772</v>
      </c>
      <c r="B106" s="14">
        <v>45108</v>
      </c>
      <c r="C106" s="14">
        <v>45292</v>
      </c>
      <c r="E106"/>
      <c r="F106"/>
      <c r="G106" s="72"/>
      <c r="M106" s="51" t="s">
        <v>685</v>
      </c>
      <c r="N106" s="50" t="s">
        <v>11</v>
      </c>
      <c r="Q106"/>
    </row>
    <row r="107" spans="1:17">
      <c r="A107" s="43" t="s">
        <v>3675</v>
      </c>
      <c r="B107" s="14">
        <v>45108</v>
      </c>
      <c r="C107" s="14">
        <v>45292</v>
      </c>
      <c r="E107"/>
      <c r="F107"/>
      <c r="G107" s="72"/>
      <c r="M107" s="51" t="s">
        <v>748</v>
      </c>
      <c r="N107" s="50" t="s">
        <v>11</v>
      </c>
      <c r="Q107"/>
    </row>
    <row r="108" spans="1:17">
      <c r="A108" s="43" t="s">
        <v>1589</v>
      </c>
      <c r="B108" s="14">
        <v>45108</v>
      </c>
      <c r="C108" s="14">
        <v>45292</v>
      </c>
      <c r="E108"/>
      <c r="F108"/>
      <c r="G108" s="72"/>
      <c r="M108" s="51" t="s">
        <v>383</v>
      </c>
      <c r="N108" s="50" t="s">
        <v>1679</v>
      </c>
      <c r="Q108"/>
    </row>
    <row r="109" spans="1:17">
      <c r="A109" s="43" t="s">
        <v>2995</v>
      </c>
      <c r="B109" s="14">
        <v>45108</v>
      </c>
      <c r="C109" s="14">
        <v>45292</v>
      </c>
      <c r="E109"/>
      <c r="F109"/>
      <c r="G109" s="72"/>
      <c r="M109" s="51" t="s">
        <v>116</v>
      </c>
      <c r="N109" s="50" t="s">
        <v>11</v>
      </c>
      <c r="Q109"/>
    </row>
    <row r="110" spans="1:17">
      <c r="A110" s="43" t="s">
        <v>1372</v>
      </c>
      <c r="B110" s="14">
        <v>45108</v>
      </c>
      <c r="C110" s="14">
        <v>45292</v>
      </c>
      <c r="E110"/>
      <c r="F110"/>
      <c r="G110" s="72"/>
      <c r="M110" s="51" t="s">
        <v>60</v>
      </c>
      <c r="N110" s="50" t="s">
        <v>11</v>
      </c>
      <c r="Q110"/>
    </row>
    <row r="111" spans="1:17">
      <c r="A111" s="43" t="s">
        <v>2812</v>
      </c>
      <c r="B111" s="14">
        <v>45108</v>
      </c>
      <c r="C111" s="14">
        <v>45292</v>
      </c>
      <c r="E111"/>
      <c r="F111"/>
      <c r="G111" s="72"/>
      <c r="M111" s="51" t="s">
        <v>723</v>
      </c>
      <c r="N111" s="50" t="s">
        <v>11</v>
      </c>
      <c r="Q111"/>
    </row>
    <row r="112" spans="1:17">
      <c r="A112" s="43" t="s">
        <v>2815</v>
      </c>
      <c r="B112" s="14">
        <v>45108</v>
      </c>
      <c r="C112" s="14">
        <v>45292</v>
      </c>
      <c r="E112"/>
      <c r="F112"/>
      <c r="G112" s="72"/>
      <c r="M112" s="51" t="s">
        <v>17</v>
      </c>
      <c r="N112" s="50" t="s">
        <v>11</v>
      </c>
      <c r="Q112"/>
    </row>
    <row r="113" spans="1:17">
      <c r="A113" s="46" t="s">
        <v>3046</v>
      </c>
      <c r="B113" s="14">
        <v>45108</v>
      </c>
      <c r="C113" s="14">
        <v>45292</v>
      </c>
      <c r="E113"/>
      <c r="F113"/>
      <c r="G113" s="72"/>
      <c r="M113" s="51" t="s">
        <v>592</v>
      </c>
      <c r="N113" s="50" t="s">
        <v>11</v>
      </c>
      <c r="Q113"/>
    </row>
    <row r="114" spans="1:17">
      <c r="A114" s="43" t="s">
        <v>2817</v>
      </c>
      <c r="B114" s="14">
        <v>45108</v>
      </c>
      <c r="C114" s="14">
        <v>45292</v>
      </c>
      <c r="E114"/>
      <c r="F114"/>
      <c r="G114" s="72"/>
      <c r="M114" s="51" t="s">
        <v>433</v>
      </c>
      <c r="N114" s="50" t="s">
        <v>11</v>
      </c>
      <c r="Q114"/>
    </row>
    <row r="115" spans="1:17">
      <c r="A115" s="43" t="s">
        <v>2819</v>
      </c>
      <c r="B115" s="14">
        <v>45108</v>
      </c>
      <c r="C115" s="14">
        <v>45292</v>
      </c>
      <c r="E115"/>
      <c r="F115"/>
      <c r="G115" s="72"/>
      <c r="M115" s="51" t="s">
        <v>399</v>
      </c>
      <c r="N115" s="50" t="s">
        <v>11</v>
      </c>
      <c r="Q115"/>
    </row>
    <row r="116" spans="1:17">
      <c r="A116" s="43" t="s">
        <v>2457</v>
      </c>
      <c r="B116" s="14">
        <v>45108</v>
      </c>
      <c r="C116" s="14">
        <v>45292</v>
      </c>
      <c r="E116"/>
      <c r="F116"/>
      <c r="G116" s="72"/>
      <c r="M116" s="51" t="s">
        <v>603</v>
      </c>
      <c r="N116" s="50" t="s">
        <v>11</v>
      </c>
      <c r="Q116"/>
    </row>
    <row r="117" spans="1:17">
      <c r="A117" s="43" t="s">
        <v>1479</v>
      </c>
      <c r="B117" s="14">
        <v>45108</v>
      </c>
      <c r="C117" s="14">
        <v>45292</v>
      </c>
      <c r="E117"/>
      <c r="F117"/>
      <c r="G117" s="72"/>
      <c r="M117" s="51" t="s">
        <v>243</v>
      </c>
      <c r="N117" s="50" t="s">
        <v>11</v>
      </c>
      <c r="Q117"/>
    </row>
    <row r="118" spans="1:17">
      <c r="A118" s="43" t="s">
        <v>2821</v>
      </c>
      <c r="B118" s="14">
        <v>45108</v>
      </c>
      <c r="C118" s="14">
        <v>45292</v>
      </c>
      <c r="E118"/>
      <c r="F118"/>
      <c r="G118" s="72"/>
      <c r="M118" s="51" t="s">
        <v>626</v>
      </c>
      <c r="N118" s="50" t="s">
        <v>11</v>
      </c>
      <c r="Q118"/>
    </row>
    <row r="119" spans="1:17">
      <c r="A119" s="43" t="s">
        <v>2667</v>
      </c>
      <c r="B119" s="14">
        <v>45108</v>
      </c>
      <c r="C119" s="14">
        <v>45292</v>
      </c>
      <c r="E119"/>
      <c r="F119"/>
      <c r="G119" s="72"/>
      <c r="M119" s="51" t="s">
        <v>67</v>
      </c>
      <c r="N119" s="50" t="s">
        <v>11</v>
      </c>
      <c r="Q119"/>
    </row>
    <row r="120" spans="1:17">
      <c r="A120" s="43" t="s">
        <v>2823</v>
      </c>
      <c r="B120" s="14">
        <v>45108</v>
      </c>
      <c r="C120" s="14">
        <v>45292</v>
      </c>
      <c r="E120"/>
      <c r="F120"/>
      <c r="G120" s="72"/>
      <c r="M120" s="51" t="s">
        <v>43</v>
      </c>
      <c r="N120" s="50" t="s">
        <v>11</v>
      </c>
      <c r="Q120"/>
    </row>
    <row r="121" spans="1:17">
      <c r="A121" s="43" t="s">
        <v>2825</v>
      </c>
      <c r="B121" s="14">
        <v>45108</v>
      </c>
      <c r="C121" s="14">
        <v>45292</v>
      </c>
      <c r="E121"/>
      <c r="F121"/>
      <c r="G121" s="72"/>
      <c r="M121" s="51" t="s">
        <v>24</v>
      </c>
      <c r="N121" s="50" t="s">
        <v>11</v>
      </c>
      <c r="Q121"/>
    </row>
    <row r="122" spans="1:17">
      <c r="A122" s="43" t="s">
        <v>1687</v>
      </c>
      <c r="B122" s="14">
        <v>45108</v>
      </c>
      <c r="C122" s="14">
        <v>45292</v>
      </c>
      <c r="E122"/>
      <c r="F122"/>
      <c r="G122" s="72"/>
      <c r="M122" s="51" t="s">
        <v>1048</v>
      </c>
      <c r="N122" s="50" t="s">
        <v>11</v>
      </c>
      <c r="Q122"/>
    </row>
    <row r="123" spans="1:17">
      <c r="A123" s="43" t="s">
        <v>2827</v>
      </c>
      <c r="B123" s="14">
        <v>45108</v>
      </c>
      <c r="C123" s="14">
        <v>45292</v>
      </c>
      <c r="E123"/>
      <c r="F123"/>
      <c r="G123" s="72"/>
      <c r="M123" s="51" t="s">
        <v>45</v>
      </c>
      <c r="N123" s="50" t="s">
        <v>11</v>
      </c>
      <c r="Q123"/>
    </row>
    <row r="124" spans="1:17">
      <c r="A124" s="46" t="s">
        <v>1618</v>
      </c>
      <c r="B124" s="14">
        <v>45108</v>
      </c>
      <c r="C124" s="14">
        <v>45292</v>
      </c>
      <c r="E124"/>
      <c r="F124"/>
      <c r="G124" s="72"/>
      <c r="M124" s="51" t="s">
        <v>56</v>
      </c>
      <c r="N124" s="50" t="s">
        <v>11</v>
      </c>
      <c r="Q124"/>
    </row>
    <row r="125" spans="1:17">
      <c r="A125" s="43" t="s">
        <v>2829</v>
      </c>
      <c r="B125" s="14">
        <v>45108</v>
      </c>
      <c r="C125" s="14">
        <v>45292</v>
      </c>
      <c r="E125"/>
      <c r="F125"/>
      <c r="G125" s="72"/>
      <c r="M125" s="51" t="s">
        <v>63</v>
      </c>
      <c r="N125" s="50" t="s">
        <v>11</v>
      </c>
      <c r="Q125"/>
    </row>
    <row r="126" spans="1:17">
      <c r="A126" s="43" t="s">
        <v>2831</v>
      </c>
      <c r="B126" s="14">
        <v>45108</v>
      </c>
      <c r="C126" s="14">
        <v>45292</v>
      </c>
      <c r="E126"/>
      <c r="F126"/>
      <c r="G126" s="72"/>
      <c r="M126" s="51" t="s">
        <v>54</v>
      </c>
      <c r="N126" s="50" t="s">
        <v>11</v>
      </c>
      <c r="Q126"/>
    </row>
    <row r="127" spans="1:17">
      <c r="A127" s="43" t="s">
        <v>2833</v>
      </c>
      <c r="B127" s="14">
        <v>45108</v>
      </c>
      <c r="C127" s="14">
        <v>45292</v>
      </c>
      <c r="E127"/>
      <c r="F127"/>
      <c r="G127" s="72"/>
      <c r="M127" s="51" t="s">
        <v>20</v>
      </c>
      <c r="N127" s="50" t="s">
        <v>11</v>
      </c>
      <c r="Q127"/>
    </row>
    <row r="128" spans="1:17">
      <c r="A128" s="43" t="s">
        <v>1610</v>
      </c>
      <c r="B128" s="14">
        <v>45108</v>
      </c>
      <c r="C128" s="14">
        <v>45292</v>
      </c>
      <c r="E128"/>
      <c r="F128"/>
      <c r="G128" s="72"/>
      <c r="M128" s="51" t="s">
        <v>47</v>
      </c>
      <c r="N128" s="50" t="s">
        <v>11</v>
      </c>
      <c r="Q128"/>
    </row>
    <row r="129" spans="1:17">
      <c r="A129" s="43" t="s">
        <v>1062</v>
      </c>
      <c r="B129" s="14">
        <v>45108</v>
      </c>
      <c r="C129" s="14">
        <v>45292</v>
      </c>
      <c r="E129"/>
      <c r="F129"/>
      <c r="G129" s="72"/>
      <c r="M129" s="51" t="s">
        <v>72</v>
      </c>
      <c r="N129" s="50" t="s">
        <v>11</v>
      </c>
      <c r="Q129"/>
    </row>
    <row r="130" spans="1:17">
      <c r="A130" s="43" t="s">
        <v>277</v>
      </c>
      <c r="B130" s="14">
        <v>45108</v>
      </c>
      <c r="C130" s="14" t="s">
        <v>3007</v>
      </c>
      <c r="E130"/>
      <c r="F130"/>
      <c r="G130" s="72"/>
      <c r="M130" s="51" t="s">
        <v>52</v>
      </c>
      <c r="N130" s="50" t="s">
        <v>11</v>
      </c>
      <c r="Q130"/>
    </row>
    <row r="131" spans="1:17">
      <c r="A131" s="43" t="s">
        <v>2835</v>
      </c>
      <c r="B131" s="14">
        <v>45108</v>
      </c>
      <c r="C131" s="14">
        <v>45292</v>
      </c>
      <c r="E131"/>
      <c r="F131"/>
      <c r="G131" s="72"/>
      <c r="M131" s="51" t="s">
        <v>34</v>
      </c>
      <c r="N131" s="50" t="s">
        <v>11</v>
      </c>
      <c r="Q131"/>
    </row>
    <row r="132" spans="1:17">
      <c r="A132" s="43" t="s">
        <v>2837</v>
      </c>
      <c r="B132" s="14">
        <v>45108</v>
      </c>
      <c r="C132" s="14">
        <v>45292</v>
      </c>
      <c r="E132"/>
      <c r="F132"/>
      <c r="G132" s="72"/>
      <c r="M132" s="51" t="s">
        <v>122</v>
      </c>
      <c r="N132" s="50" t="s">
        <v>11</v>
      </c>
      <c r="Q132"/>
    </row>
    <row r="133" spans="1:17">
      <c r="A133" s="43" t="s">
        <v>2839</v>
      </c>
      <c r="B133" s="14">
        <v>45108</v>
      </c>
      <c r="C133" s="14">
        <v>45292</v>
      </c>
      <c r="E133"/>
      <c r="F133"/>
      <c r="G133" s="72"/>
      <c r="M133" s="51" t="s">
        <v>955</v>
      </c>
      <c r="N133" s="50" t="s">
        <v>11</v>
      </c>
      <c r="Q133"/>
    </row>
    <row r="134" spans="1:17">
      <c r="A134" s="125" t="s">
        <v>3034</v>
      </c>
      <c r="B134" s="126" t="s">
        <v>3720</v>
      </c>
      <c r="C134" s="126"/>
      <c r="E134"/>
      <c r="F134"/>
      <c r="G134" s="72"/>
      <c r="M134" s="51" t="s">
        <v>109</v>
      </c>
      <c r="N134" s="50" t="s">
        <v>1679</v>
      </c>
      <c r="Q134"/>
    </row>
    <row r="135" spans="1:17">
      <c r="A135" s="43" t="s">
        <v>1373</v>
      </c>
      <c r="B135" s="14">
        <v>45108</v>
      </c>
      <c r="C135" s="14">
        <v>45292</v>
      </c>
      <c r="E135"/>
      <c r="F135"/>
      <c r="G135" s="72"/>
      <c r="M135" s="51" t="s">
        <v>84</v>
      </c>
      <c r="N135" s="50" t="s">
        <v>11</v>
      </c>
      <c r="Q135"/>
    </row>
    <row r="136" spans="1:17">
      <c r="A136" s="43" t="s">
        <v>969</v>
      </c>
      <c r="B136" s="14">
        <v>45108</v>
      </c>
      <c r="C136" s="14">
        <v>45292</v>
      </c>
      <c r="E136"/>
      <c r="F136"/>
      <c r="G136" s="72"/>
      <c r="M136" s="51" t="s">
        <v>94</v>
      </c>
      <c r="N136" s="50" t="s">
        <v>1679</v>
      </c>
      <c r="Q136"/>
    </row>
    <row r="137" spans="1:17">
      <c r="A137" s="43" t="s">
        <v>2841</v>
      </c>
      <c r="B137" s="14">
        <v>45108</v>
      </c>
      <c r="C137" s="14">
        <v>45292</v>
      </c>
      <c r="E137"/>
      <c r="F137"/>
      <c r="G137" s="72"/>
      <c r="M137" s="51" t="s">
        <v>77</v>
      </c>
      <c r="N137" s="50" t="s">
        <v>11</v>
      </c>
      <c r="Q137"/>
    </row>
    <row r="138" spans="1:17">
      <c r="A138" s="43" t="s">
        <v>2843</v>
      </c>
      <c r="B138" s="14">
        <v>45108</v>
      </c>
      <c r="C138" s="14">
        <v>45292</v>
      </c>
      <c r="E138"/>
      <c r="F138"/>
      <c r="G138" s="72"/>
      <c r="M138" s="51" t="s">
        <v>97</v>
      </c>
      <c r="N138" s="50" t="s">
        <v>11</v>
      </c>
      <c r="Q138"/>
    </row>
    <row r="139" spans="1:17">
      <c r="A139" s="43" t="s">
        <v>2845</v>
      </c>
      <c r="B139" s="14">
        <v>45108</v>
      </c>
      <c r="C139" s="14">
        <v>45292</v>
      </c>
      <c r="E139"/>
      <c r="F139"/>
      <c r="G139" s="72"/>
      <c r="M139" s="51" t="s">
        <v>832</v>
      </c>
      <c r="N139" s="50" t="s">
        <v>11</v>
      </c>
      <c r="Q139"/>
    </row>
    <row r="140" spans="1:17">
      <c r="A140" s="43" t="s">
        <v>1590</v>
      </c>
      <c r="B140" s="14">
        <v>45108</v>
      </c>
      <c r="C140" s="14">
        <v>45292</v>
      </c>
      <c r="E140"/>
      <c r="F140"/>
      <c r="G140" s="72"/>
      <c r="M140" s="51" t="s">
        <v>898</v>
      </c>
      <c r="N140" s="50" t="s">
        <v>11</v>
      </c>
      <c r="Q140"/>
    </row>
    <row r="141" spans="1:17">
      <c r="A141" s="43" t="s">
        <v>2847</v>
      </c>
      <c r="B141" s="14">
        <v>45108</v>
      </c>
      <c r="C141" s="14">
        <v>45292</v>
      </c>
      <c r="E141"/>
      <c r="F141"/>
      <c r="G141" s="72"/>
      <c r="M141" s="51" t="s">
        <v>404</v>
      </c>
      <c r="N141" s="50" t="s">
        <v>11</v>
      </c>
      <c r="Q141"/>
    </row>
    <row r="142" spans="1:17">
      <c r="A142" s="43" t="s">
        <v>2996</v>
      </c>
      <c r="B142" s="14">
        <v>45108</v>
      </c>
      <c r="C142" s="14">
        <v>45292</v>
      </c>
      <c r="E142"/>
      <c r="F142"/>
      <c r="G142" s="72"/>
      <c r="M142" s="51" t="s">
        <v>388</v>
      </c>
      <c r="N142" s="50" t="s">
        <v>11</v>
      </c>
      <c r="Q142"/>
    </row>
    <row r="143" spans="1:17">
      <c r="A143" s="43" t="s">
        <v>3276</v>
      </c>
      <c r="B143" s="14">
        <v>45078</v>
      </c>
      <c r="C143" s="14">
        <v>45260</v>
      </c>
      <c r="E143"/>
      <c r="F143"/>
      <c r="G143" s="72"/>
      <c r="M143" s="51" t="s">
        <v>813</v>
      </c>
      <c r="N143" s="50" t="s">
        <v>11</v>
      </c>
      <c r="Q143"/>
    </row>
    <row r="144" spans="1:17">
      <c r="A144" s="43" t="s">
        <v>2850</v>
      </c>
      <c r="B144" s="14">
        <v>45108</v>
      </c>
      <c r="C144" s="14">
        <v>45292</v>
      </c>
      <c r="E144"/>
      <c r="F144"/>
      <c r="G144" s="72"/>
      <c r="M144" s="51" t="s">
        <v>646</v>
      </c>
      <c r="N144" s="50" t="s">
        <v>11</v>
      </c>
      <c r="Q144"/>
    </row>
    <row r="145" spans="1:17">
      <c r="A145" s="43" t="s">
        <v>2852</v>
      </c>
      <c r="B145" s="14">
        <v>45108</v>
      </c>
      <c r="C145" s="14">
        <v>45292</v>
      </c>
      <c r="E145"/>
      <c r="F145"/>
      <c r="G145" s="72"/>
      <c r="M145" s="51" t="s">
        <v>643</v>
      </c>
      <c r="N145" s="50" t="s">
        <v>1679</v>
      </c>
      <c r="Q145"/>
    </row>
    <row r="146" spans="1:17">
      <c r="A146" s="43" t="s">
        <v>1374</v>
      </c>
      <c r="B146" s="14">
        <v>45108</v>
      </c>
      <c r="C146" s="14">
        <v>45292</v>
      </c>
      <c r="E146"/>
      <c r="F146"/>
      <c r="G146" s="72"/>
      <c r="M146" s="51" t="s">
        <v>909</v>
      </c>
      <c r="N146" s="50" t="s">
        <v>11</v>
      </c>
      <c r="Q146"/>
    </row>
    <row r="147" spans="1:17">
      <c r="A147" s="46" t="s">
        <v>1613</v>
      </c>
      <c r="B147" s="14">
        <v>45108</v>
      </c>
      <c r="C147" s="14">
        <v>45292</v>
      </c>
      <c r="E147"/>
      <c r="F147"/>
      <c r="G147" s="72"/>
      <c r="M147" s="51" t="s">
        <v>540</v>
      </c>
      <c r="N147" s="50" t="s">
        <v>11</v>
      </c>
      <c r="Q147"/>
    </row>
    <row r="148" spans="1:17">
      <c r="A148" s="43" t="s">
        <v>1063</v>
      </c>
      <c r="B148" s="14">
        <v>45108</v>
      </c>
      <c r="C148" s="14">
        <v>45292</v>
      </c>
      <c r="E148"/>
      <c r="F148"/>
      <c r="G148" s="72"/>
      <c r="M148" s="51" t="s">
        <v>936</v>
      </c>
      <c r="N148" s="50" t="s">
        <v>11</v>
      </c>
      <c r="Q148"/>
    </row>
    <row r="149" spans="1:17">
      <c r="A149" s="43" t="s">
        <v>2854</v>
      </c>
      <c r="B149" s="14">
        <v>45108</v>
      </c>
      <c r="C149" s="14">
        <v>45292</v>
      </c>
      <c r="E149"/>
      <c r="F149"/>
      <c r="G149" s="72"/>
      <c r="M149" s="51" t="s">
        <v>538</v>
      </c>
      <c r="N149" s="50" t="s">
        <v>11</v>
      </c>
      <c r="Q149"/>
    </row>
    <row r="150" spans="1:17">
      <c r="A150" s="43" t="s">
        <v>2859</v>
      </c>
      <c r="B150" s="14">
        <v>45108</v>
      </c>
      <c r="C150" s="14">
        <v>45292</v>
      </c>
      <c r="E150"/>
      <c r="F150"/>
      <c r="G150" s="72"/>
      <c r="M150" s="51" t="s">
        <v>516</v>
      </c>
      <c r="N150" s="50" t="s">
        <v>11</v>
      </c>
      <c r="Q150"/>
    </row>
    <row r="151" spans="1:17">
      <c r="A151" s="43" t="s">
        <v>2861</v>
      </c>
      <c r="B151" s="14">
        <v>45108</v>
      </c>
      <c r="C151" s="14">
        <v>45292</v>
      </c>
      <c r="E151"/>
      <c r="F151"/>
      <c r="G151" s="72"/>
      <c r="M151" s="51" t="s">
        <v>1021</v>
      </c>
      <c r="N151" s="50" t="s">
        <v>1679</v>
      </c>
      <c r="Q151"/>
    </row>
    <row r="152" spans="1:17">
      <c r="A152" s="43" t="s">
        <v>2863</v>
      </c>
      <c r="B152" s="14">
        <v>45108</v>
      </c>
      <c r="C152" s="14">
        <v>45292</v>
      </c>
      <c r="E152"/>
      <c r="F152"/>
      <c r="G152" s="72"/>
      <c r="M152" s="51" t="s">
        <v>343</v>
      </c>
      <c r="N152" s="50" t="s">
        <v>1679</v>
      </c>
      <c r="Q152"/>
    </row>
    <row r="153" spans="1:17">
      <c r="A153" s="43" t="s">
        <v>1376</v>
      </c>
      <c r="B153" s="14">
        <v>45108</v>
      </c>
      <c r="C153" s="14">
        <v>45292</v>
      </c>
      <c r="E153"/>
      <c r="F153"/>
      <c r="G153" s="72"/>
      <c r="M153" s="51" t="s">
        <v>178</v>
      </c>
      <c r="N153" s="50" t="s">
        <v>11</v>
      </c>
      <c r="Q153"/>
    </row>
    <row r="154" spans="1:17">
      <c r="A154" s="43" t="s">
        <v>2865</v>
      </c>
      <c r="B154" s="14">
        <v>45108</v>
      </c>
      <c r="C154" s="14">
        <v>45292</v>
      </c>
      <c r="E154"/>
      <c r="F154"/>
      <c r="G154" s="72"/>
      <c r="M154" s="51" t="s">
        <v>526</v>
      </c>
      <c r="N154" s="50" t="s">
        <v>11</v>
      </c>
      <c r="Q154"/>
    </row>
    <row r="155" spans="1:17">
      <c r="A155" s="43" t="s">
        <v>1591</v>
      </c>
      <c r="B155" s="14">
        <v>45108</v>
      </c>
      <c r="C155" s="14">
        <v>45292</v>
      </c>
      <c r="E155"/>
      <c r="F155"/>
      <c r="G155" s="72"/>
      <c r="M155" s="51" t="s">
        <v>505</v>
      </c>
      <c r="N155" s="50" t="s">
        <v>11</v>
      </c>
      <c r="Q155"/>
    </row>
    <row r="156" spans="1:17">
      <c r="A156" s="43" t="s">
        <v>3677</v>
      </c>
      <c r="B156" s="14">
        <v>45078</v>
      </c>
      <c r="C156" s="14">
        <v>45261</v>
      </c>
      <c r="E156"/>
      <c r="F156"/>
      <c r="G156" s="72"/>
      <c r="M156" s="51" t="s">
        <v>375</v>
      </c>
      <c r="N156" s="50" t="s">
        <v>1679</v>
      </c>
      <c r="Q156"/>
    </row>
    <row r="157" spans="1:17">
      <c r="A157" s="43" t="s">
        <v>1609</v>
      </c>
      <c r="B157" s="14" t="s">
        <v>3721</v>
      </c>
      <c r="C157" s="14"/>
      <c r="E157"/>
      <c r="F157"/>
      <c r="G157" s="72"/>
      <c r="M157" s="51" t="s">
        <v>380</v>
      </c>
      <c r="N157" s="50" t="s">
        <v>11</v>
      </c>
      <c r="Q157"/>
    </row>
    <row r="158" spans="1:17">
      <c r="A158" s="43" t="s">
        <v>2867</v>
      </c>
      <c r="B158" s="14">
        <v>45108</v>
      </c>
      <c r="C158" s="14">
        <v>45292</v>
      </c>
      <c r="E158"/>
      <c r="F158"/>
      <c r="G158" s="72"/>
      <c r="M158" s="51" t="s">
        <v>907</v>
      </c>
      <c r="N158" s="50" t="s">
        <v>11</v>
      </c>
      <c r="Q158"/>
    </row>
    <row r="159" spans="1:17">
      <c r="A159" s="43" t="s">
        <v>3679</v>
      </c>
      <c r="B159" s="14">
        <v>45078</v>
      </c>
      <c r="C159" s="14">
        <v>45261</v>
      </c>
      <c r="E159"/>
      <c r="F159"/>
      <c r="G159" s="72"/>
      <c r="M159" s="51" t="s">
        <v>908</v>
      </c>
      <c r="N159" s="50" t="s">
        <v>11</v>
      </c>
      <c r="Q159"/>
    </row>
    <row r="160" spans="1:17">
      <c r="A160" s="43" t="s">
        <v>2869</v>
      </c>
      <c r="B160" s="14">
        <v>45108</v>
      </c>
      <c r="C160" s="14">
        <v>45292</v>
      </c>
      <c r="E160"/>
      <c r="F160"/>
      <c r="G160" s="72"/>
      <c r="M160" s="51" t="s">
        <v>906</v>
      </c>
      <c r="N160" s="50" t="s">
        <v>11</v>
      </c>
      <c r="Q160"/>
    </row>
    <row r="161" spans="1:17">
      <c r="A161" s="43" t="s">
        <v>2871</v>
      </c>
      <c r="B161" s="14">
        <v>45108</v>
      </c>
      <c r="C161" s="14">
        <v>45292</v>
      </c>
      <c r="E161"/>
      <c r="F161"/>
      <c r="G161" s="72"/>
      <c r="M161" s="51" t="s">
        <v>438</v>
      </c>
      <c r="N161" s="50" t="s">
        <v>11</v>
      </c>
      <c r="Q161"/>
    </row>
    <row r="162" spans="1:17">
      <c r="A162" s="43" t="s">
        <v>1337</v>
      </c>
      <c r="B162" s="14">
        <v>45108</v>
      </c>
      <c r="C162" s="14">
        <v>45292</v>
      </c>
      <c r="E162"/>
      <c r="F162"/>
      <c r="G162" s="72"/>
      <c r="M162" s="51" t="s">
        <v>449</v>
      </c>
      <c r="N162" s="50" t="s">
        <v>11</v>
      </c>
      <c r="Q162"/>
    </row>
    <row r="163" spans="1:17">
      <c r="A163" s="43" t="s">
        <v>2873</v>
      </c>
      <c r="B163" s="14">
        <v>45108</v>
      </c>
      <c r="C163" s="14">
        <v>45292</v>
      </c>
      <c r="E163"/>
      <c r="F163"/>
      <c r="G163" s="72"/>
      <c r="M163" s="51" t="s">
        <v>392</v>
      </c>
      <c r="N163" s="50" t="s">
        <v>11</v>
      </c>
      <c r="Q163"/>
    </row>
    <row r="164" spans="1:17">
      <c r="A164" s="43" t="s">
        <v>2875</v>
      </c>
      <c r="B164" s="14">
        <v>45108</v>
      </c>
      <c r="C164" s="14">
        <v>45292</v>
      </c>
      <c r="E164"/>
      <c r="F164"/>
      <c r="G164" s="72"/>
      <c r="M164" s="51" t="s">
        <v>436</v>
      </c>
      <c r="N164" s="50" t="s">
        <v>11</v>
      </c>
      <c r="Q164"/>
    </row>
    <row r="165" spans="1:17">
      <c r="A165" s="43" t="s">
        <v>3681</v>
      </c>
      <c r="B165" s="14">
        <v>45108</v>
      </c>
      <c r="C165" s="14">
        <v>45292</v>
      </c>
      <c r="E165"/>
      <c r="F165"/>
      <c r="G165" s="72"/>
      <c r="M165" s="51" t="s">
        <v>340</v>
      </c>
      <c r="N165" s="50" t="s">
        <v>11</v>
      </c>
      <c r="Q165"/>
    </row>
    <row r="166" spans="1:17">
      <c r="A166" s="43" t="s">
        <v>3382</v>
      </c>
      <c r="B166" s="14">
        <v>45108</v>
      </c>
      <c r="C166" s="14">
        <v>45292</v>
      </c>
      <c r="E166"/>
      <c r="F166"/>
      <c r="G166" s="72"/>
      <c r="M166" s="51" t="s">
        <v>439</v>
      </c>
      <c r="N166" s="50" t="s">
        <v>11</v>
      </c>
      <c r="Q166"/>
    </row>
    <row r="167" spans="1:17">
      <c r="A167" s="43" t="s">
        <v>2270</v>
      </c>
      <c r="B167" s="112">
        <v>45108</v>
      </c>
      <c r="C167" s="112">
        <v>45292</v>
      </c>
      <c r="E167"/>
      <c r="F167"/>
      <c r="G167" s="72"/>
      <c r="M167" s="51" t="s">
        <v>353</v>
      </c>
      <c r="N167" s="50" t="s">
        <v>11</v>
      </c>
      <c r="Q167"/>
    </row>
    <row r="168" spans="1:17">
      <c r="A168" s="43" t="s">
        <v>3106</v>
      </c>
      <c r="B168" s="14">
        <v>45108</v>
      </c>
      <c r="C168" s="14">
        <v>45292</v>
      </c>
      <c r="E168"/>
      <c r="F168"/>
      <c r="G168" s="72"/>
      <c r="M168" s="51" t="s">
        <v>86</v>
      </c>
      <c r="N168" s="50" t="s">
        <v>11</v>
      </c>
      <c r="Q168"/>
    </row>
    <row r="169" spans="1:17">
      <c r="A169" s="43" t="s">
        <v>2555</v>
      </c>
      <c r="B169" s="14">
        <v>45108</v>
      </c>
      <c r="C169" s="14" t="s">
        <v>3007</v>
      </c>
      <c r="E169"/>
      <c r="F169"/>
      <c r="G169" s="72"/>
      <c r="M169" s="51" t="s">
        <v>335</v>
      </c>
      <c r="N169" s="50" t="s">
        <v>11</v>
      </c>
      <c r="Q169"/>
    </row>
    <row r="170" spans="1:17">
      <c r="A170" s="43" t="s">
        <v>2589</v>
      </c>
      <c r="B170" s="14">
        <v>45108</v>
      </c>
      <c r="C170" s="14">
        <v>45292</v>
      </c>
      <c r="E170"/>
      <c r="F170"/>
      <c r="G170" s="72"/>
      <c r="M170" s="51" t="s">
        <v>450</v>
      </c>
      <c r="N170" s="50" t="s">
        <v>11</v>
      </c>
      <c r="Q170"/>
    </row>
    <row r="171" spans="1:17">
      <c r="A171" s="46" t="s">
        <v>3047</v>
      </c>
      <c r="B171" s="14">
        <v>45108</v>
      </c>
      <c r="C171" s="14">
        <v>45292</v>
      </c>
      <c r="E171"/>
      <c r="F171"/>
      <c r="G171" s="72"/>
      <c r="M171" s="51" t="s">
        <v>359</v>
      </c>
      <c r="N171" s="50" t="s">
        <v>11</v>
      </c>
      <c r="Q171"/>
    </row>
    <row r="172" spans="1:17">
      <c r="A172" s="43" t="s">
        <v>279</v>
      </c>
      <c r="B172" s="14">
        <v>45108</v>
      </c>
      <c r="C172" s="14" t="s">
        <v>3007</v>
      </c>
      <c r="E172"/>
      <c r="F172"/>
      <c r="G172" s="72"/>
      <c r="M172" s="51" t="s">
        <v>382</v>
      </c>
      <c r="N172" s="50" t="s">
        <v>11</v>
      </c>
      <c r="Q172"/>
    </row>
    <row r="173" spans="1:17">
      <c r="A173" s="43" t="s">
        <v>2878</v>
      </c>
      <c r="B173" s="14">
        <v>45108</v>
      </c>
      <c r="C173" s="14">
        <v>45292</v>
      </c>
      <c r="E173"/>
      <c r="F173"/>
      <c r="G173" s="72"/>
      <c r="M173" s="51" t="s">
        <v>376</v>
      </c>
      <c r="N173" s="50" t="s">
        <v>11</v>
      </c>
      <c r="Q173"/>
    </row>
    <row r="174" spans="1:17">
      <c r="A174" s="43" t="s">
        <v>3136</v>
      </c>
      <c r="B174" s="14">
        <v>45108</v>
      </c>
      <c r="C174" s="14">
        <v>45292</v>
      </c>
      <c r="E174"/>
      <c r="F174"/>
      <c r="G174" s="72"/>
      <c r="M174" s="51" t="s">
        <v>336</v>
      </c>
      <c r="N174" s="50" t="s">
        <v>11</v>
      </c>
      <c r="Q174"/>
    </row>
    <row r="175" spans="1:17">
      <c r="A175" s="43" t="s">
        <v>1688</v>
      </c>
      <c r="B175" s="14">
        <v>45108</v>
      </c>
      <c r="C175" s="14">
        <v>45292</v>
      </c>
      <c r="E175"/>
      <c r="F175"/>
      <c r="G175" s="72"/>
      <c r="M175" s="51" t="s">
        <v>1030</v>
      </c>
      <c r="N175" s="50" t="s">
        <v>11</v>
      </c>
      <c r="Q175"/>
    </row>
    <row r="176" spans="1:17">
      <c r="A176" s="43" t="s">
        <v>3683</v>
      </c>
      <c r="B176" s="14">
        <v>44986</v>
      </c>
      <c r="C176" s="14">
        <v>45170</v>
      </c>
      <c r="E176"/>
      <c r="F176"/>
      <c r="G176" s="72"/>
      <c r="M176" s="51" t="s">
        <v>389</v>
      </c>
      <c r="N176" s="50" t="s">
        <v>11</v>
      </c>
      <c r="Q176"/>
    </row>
    <row r="177" spans="1:17">
      <c r="A177" s="43" t="s">
        <v>2880</v>
      </c>
      <c r="B177" s="14">
        <v>45108</v>
      </c>
      <c r="C177" s="14">
        <v>45292</v>
      </c>
      <c r="E177"/>
      <c r="F177"/>
      <c r="G177" s="72"/>
      <c r="M177" s="51" t="s">
        <v>452</v>
      </c>
      <c r="N177" s="50" t="s">
        <v>11</v>
      </c>
      <c r="Q177"/>
    </row>
    <row r="178" spans="1:17">
      <c r="A178" s="46" t="s">
        <v>1616</v>
      </c>
      <c r="B178" s="14">
        <v>45108</v>
      </c>
      <c r="C178" s="14">
        <v>45292</v>
      </c>
      <c r="E178"/>
      <c r="F178"/>
      <c r="G178" s="72"/>
      <c r="M178" s="51" t="s">
        <v>363</v>
      </c>
      <c r="N178" s="50" t="s">
        <v>11</v>
      </c>
      <c r="Q178"/>
    </row>
    <row r="179" spans="1:17">
      <c r="A179" s="43" t="s">
        <v>2882</v>
      </c>
      <c r="B179" s="14">
        <v>45108</v>
      </c>
      <c r="C179" s="14">
        <v>45292</v>
      </c>
      <c r="E179"/>
      <c r="F179"/>
      <c r="G179" s="72"/>
      <c r="M179" s="51" t="s">
        <v>397</v>
      </c>
      <c r="N179" s="50" t="s">
        <v>11</v>
      </c>
      <c r="Q179"/>
    </row>
    <row r="180" spans="1:17">
      <c r="A180" s="43" t="s">
        <v>968</v>
      </c>
      <c r="B180" s="14">
        <v>45108</v>
      </c>
      <c r="C180" s="14">
        <v>45292</v>
      </c>
      <c r="E180"/>
      <c r="F180"/>
      <c r="G180" s="72"/>
      <c r="M180" s="51" t="s">
        <v>358</v>
      </c>
      <c r="N180" s="50" t="s">
        <v>11</v>
      </c>
      <c r="Q180"/>
    </row>
    <row r="181" spans="1:17">
      <c r="A181" s="43" t="s">
        <v>2884</v>
      </c>
      <c r="B181" s="14">
        <v>45108</v>
      </c>
      <c r="C181" s="14">
        <v>45292</v>
      </c>
      <c r="E181"/>
      <c r="F181"/>
      <c r="G181" s="72"/>
      <c r="M181" s="51" t="s">
        <v>384</v>
      </c>
      <c r="N181" s="50" t="s">
        <v>11</v>
      </c>
      <c r="Q181"/>
    </row>
    <row r="182" spans="1:17">
      <c r="A182" s="43" t="s">
        <v>228</v>
      </c>
      <c r="B182" s="14">
        <v>45108</v>
      </c>
      <c r="C182" s="14">
        <v>45292</v>
      </c>
      <c r="E182"/>
      <c r="F182"/>
      <c r="G182" s="72"/>
      <c r="M182" s="51" t="s">
        <v>435</v>
      </c>
      <c r="N182" s="50" t="s">
        <v>11</v>
      </c>
      <c r="Q182"/>
    </row>
    <row r="183" spans="1:17">
      <c r="A183" s="43" t="s">
        <v>2669</v>
      </c>
      <c r="B183" s="14">
        <v>45108</v>
      </c>
      <c r="C183" s="14">
        <v>45292</v>
      </c>
      <c r="E183"/>
      <c r="F183"/>
      <c r="G183" s="72"/>
      <c r="M183" s="51" t="s">
        <v>369</v>
      </c>
      <c r="N183" s="50" t="s">
        <v>11</v>
      </c>
      <c r="Q183"/>
    </row>
    <row r="184" spans="1:17">
      <c r="A184" s="43" t="s">
        <v>1396</v>
      </c>
      <c r="B184" s="14">
        <v>45108</v>
      </c>
      <c r="C184" s="14">
        <v>45292</v>
      </c>
      <c r="E184"/>
      <c r="F184"/>
      <c r="G184" s="72"/>
      <c r="M184" s="51" t="s">
        <v>386</v>
      </c>
      <c r="N184" s="50" t="s">
        <v>11</v>
      </c>
      <c r="Q184"/>
    </row>
    <row r="185" spans="1:17">
      <c r="A185" s="43" t="s">
        <v>1065</v>
      </c>
      <c r="B185" s="14">
        <v>45108</v>
      </c>
      <c r="C185" s="14">
        <v>45292</v>
      </c>
      <c r="E185"/>
      <c r="F185"/>
      <c r="G185" s="72"/>
      <c r="M185" s="51" t="s">
        <v>414</v>
      </c>
      <c r="N185" s="50" t="s">
        <v>1679</v>
      </c>
      <c r="Q185"/>
    </row>
    <row r="186" spans="1:17">
      <c r="A186" s="43" t="s">
        <v>2886</v>
      </c>
      <c r="B186" s="14">
        <v>45108</v>
      </c>
      <c r="C186" s="14">
        <v>45292</v>
      </c>
      <c r="E186"/>
      <c r="F186"/>
      <c r="G186" s="72"/>
      <c r="M186" s="51" t="s">
        <v>368</v>
      </c>
      <c r="N186" s="50" t="s">
        <v>11</v>
      </c>
      <c r="Q186"/>
    </row>
    <row r="187" spans="1:17">
      <c r="A187" s="43" t="s">
        <v>2671</v>
      </c>
      <c r="B187" s="14">
        <v>45108</v>
      </c>
      <c r="C187" s="14">
        <v>45292</v>
      </c>
      <c r="E187"/>
      <c r="F187"/>
      <c r="G187" s="72"/>
      <c r="M187" s="51" t="s">
        <v>344</v>
      </c>
      <c r="N187" s="50" t="s">
        <v>11</v>
      </c>
      <c r="Q187"/>
    </row>
    <row r="188" spans="1:17">
      <c r="A188" s="43" t="s">
        <v>2478</v>
      </c>
      <c r="B188" s="14">
        <v>45108</v>
      </c>
      <c r="C188" s="14">
        <v>45292</v>
      </c>
      <c r="E188"/>
      <c r="F188"/>
      <c r="G188" s="72"/>
      <c r="M188" s="51" t="s">
        <v>471</v>
      </c>
      <c r="N188" s="50" t="s">
        <v>11</v>
      </c>
      <c r="Q188"/>
    </row>
    <row r="189" spans="1:17">
      <c r="A189" s="43" t="s">
        <v>3043</v>
      </c>
      <c r="B189" s="14">
        <v>45108</v>
      </c>
      <c r="C189" s="14">
        <v>45292</v>
      </c>
      <c r="E189"/>
      <c r="F189"/>
      <c r="G189" s="72"/>
      <c r="M189" s="51" t="s">
        <v>473</v>
      </c>
      <c r="N189" s="50" t="s">
        <v>11</v>
      </c>
      <c r="Q189"/>
    </row>
    <row r="190" spans="1:17">
      <c r="A190" s="43" t="s">
        <v>2888</v>
      </c>
      <c r="B190" s="14">
        <v>45108</v>
      </c>
      <c r="C190" s="14">
        <v>45292</v>
      </c>
      <c r="E190"/>
      <c r="F190"/>
      <c r="G190" s="72"/>
      <c r="M190" s="51" t="s">
        <v>478</v>
      </c>
      <c r="N190" s="50" t="s">
        <v>11</v>
      </c>
      <c r="Q190"/>
    </row>
    <row r="191" spans="1:17">
      <c r="A191" s="43" t="s">
        <v>2530</v>
      </c>
      <c r="B191" s="14">
        <v>45108</v>
      </c>
      <c r="C191" s="14">
        <v>45292</v>
      </c>
      <c r="E191"/>
      <c r="F191"/>
      <c r="G191" s="72"/>
      <c r="M191" s="51" t="s">
        <v>476</v>
      </c>
      <c r="N191" s="50" t="s">
        <v>11</v>
      </c>
      <c r="Q191"/>
    </row>
    <row r="192" spans="1:17">
      <c r="A192" s="43" t="s">
        <v>2582</v>
      </c>
      <c r="B192" s="14">
        <v>45108</v>
      </c>
      <c r="C192" s="14">
        <v>45292</v>
      </c>
      <c r="E192"/>
      <c r="F192"/>
      <c r="G192" s="72"/>
      <c r="M192" s="51" t="s">
        <v>189</v>
      </c>
      <c r="N192" s="50" t="s">
        <v>11</v>
      </c>
      <c r="Q192"/>
    </row>
    <row r="193" spans="1:17">
      <c r="A193" s="43" t="s">
        <v>867</v>
      </c>
      <c r="B193" s="14">
        <v>45108</v>
      </c>
      <c r="C193" s="14">
        <v>45292</v>
      </c>
      <c r="E193"/>
      <c r="F193"/>
      <c r="G193" s="72"/>
      <c r="M193" s="51" t="s">
        <v>895</v>
      </c>
      <c r="N193" s="50" t="s">
        <v>11</v>
      </c>
      <c r="Q193"/>
    </row>
    <row r="194" spans="1:17">
      <c r="A194" s="43" t="s">
        <v>2890</v>
      </c>
      <c r="B194" s="14">
        <v>45108</v>
      </c>
      <c r="C194" s="14">
        <v>45292</v>
      </c>
      <c r="E194"/>
      <c r="F194"/>
      <c r="G194" s="72"/>
      <c r="M194" s="51" t="s">
        <v>193</v>
      </c>
      <c r="N194" s="50" t="s">
        <v>11</v>
      </c>
      <c r="Q194"/>
    </row>
    <row r="195" spans="1:17">
      <c r="A195" s="43" t="s">
        <v>3685</v>
      </c>
      <c r="B195" s="14">
        <v>45108</v>
      </c>
      <c r="C195" s="14">
        <v>45292</v>
      </c>
      <c r="E195"/>
      <c r="F195"/>
      <c r="G195" s="72"/>
      <c r="M195" s="51" t="s">
        <v>544</v>
      </c>
      <c r="N195" s="50" t="s">
        <v>11</v>
      </c>
      <c r="Q195"/>
    </row>
    <row r="196" spans="1:17">
      <c r="A196" s="43" t="s">
        <v>2500</v>
      </c>
      <c r="B196" s="14">
        <v>45108</v>
      </c>
      <c r="C196" s="14">
        <v>45292</v>
      </c>
      <c r="E196"/>
      <c r="F196"/>
      <c r="G196" s="72"/>
      <c r="M196" s="51" t="s">
        <v>90</v>
      </c>
      <c r="N196" s="50" t="s">
        <v>11</v>
      </c>
      <c r="Q196"/>
    </row>
    <row r="197" spans="1:17">
      <c r="A197" s="46" t="s">
        <v>1608</v>
      </c>
      <c r="B197" s="14">
        <v>45108</v>
      </c>
      <c r="C197" s="14">
        <v>45292</v>
      </c>
      <c r="E197"/>
      <c r="F197"/>
      <c r="G197" s="72"/>
      <c r="M197" s="51" t="s">
        <v>463</v>
      </c>
      <c r="N197" s="50" t="s">
        <v>11</v>
      </c>
      <c r="Q197"/>
    </row>
    <row r="198" spans="1:17">
      <c r="A198" s="43" t="s">
        <v>1689</v>
      </c>
      <c r="B198" s="14">
        <v>45108</v>
      </c>
      <c r="C198" s="14">
        <v>45292</v>
      </c>
      <c r="E198"/>
      <c r="F198"/>
      <c r="G198" s="72"/>
      <c r="M198" s="51" t="s">
        <v>461</v>
      </c>
      <c r="N198" s="50" t="s">
        <v>11</v>
      </c>
      <c r="Q198"/>
    </row>
    <row r="199" spans="1:17">
      <c r="A199" s="43" t="s">
        <v>1378</v>
      </c>
      <c r="B199" s="14">
        <v>45108</v>
      </c>
      <c r="C199" s="14">
        <v>45292</v>
      </c>
      <c r="E199"/>
      <c r="F199"/>
      <c r="G199" s="72"/>
      <c r="M199" s="51" t="s">
        <v>134</v>
      </c>
      <c r="N199" s="50" t="s">
        <v>11</v>
      </c>
      <c r="Q199"/>
    </row>
    <row r="200" spans="1:17">
      <c r="A200" s="43" t="s">
        <v>1379</v>
      </c>
      <c r="B200" s="14">
        <v>45108</v>
      </c>
      <c r="C200" s="14">
        <v>45292</v>
      </c>
      <c r="E200"/>
      <c r="F200"/>
      <c r="G200" s="72"/>
      <c r="M200" s="51" t="s">
        <v>326</v>
      </c>
      <c r="N200" s="50" t="s">
        <v>11</v>
      </c>
      <c r="Q200"/>
    </row>
    <row r="201" spans="1:17">
      <c r="A201" s="43" t="s">
        <v>967</v>
      </c>
      <c r="B201" s="14">
        <v>45108</v>
      </c>
      <c r="C201" s="14">
        <v>45292</v>
      </c>
      <c r="E201"/>
      <c r="F201"/>
      <c r="G201" s="72"/>
      <c r="M201" s="51" t="s">
        <v>290</v>
      </c>
      <c r="N201" s="50" t="s">
        <v>11</v>
      </c>
      <c r="Q201"/>
    </row>
    <row r="202" spans="1:17">
      <c r="A202" s="43" t="s">
        <v>2892</v>
      </c>
      <c r="B202" s="14">
        <v>45108</v>
      </c>
      <c r="C202" s="14">
        <v>45292</v>
      </c>
      <c r="E202"/>
      <c r="F202"/>
      <c r="G202" s="72"/>
      <c r="M202" s="51" t="s">
        <v>324</v>
      </c>
      <c r="N202" s="50" t="s">
        <v>11</v>
      </c>
      <c r="Q202"/>
    </row>
    <row r="203" spans="1:17">
      <c r="A203" s="43" t="s">
        <v>732</v>
      </c>
      <c r="B203" s="14">
        <v>45108</v>
      </c>
      <c r="C203" s="14" t="s">
        <v>3007</v>
      </c>
      <c r="E203"/>
      <c r="F203"/>
      <c r="G203" s="72"/>
      <c r="M203" s="51" t="s">
        <v>198</v>
      </c>
      <c r="N203" s="50" t="s">
        <v>11</v>
      </c>
      <c r="Q203"/>
    </row>
    <row r="204" spans="1:17">
      <c r="A204" s="43" t="s">
        <v>2894</v>
      </c>
      <c r="B204" s="14">
        <v>45108</v>
      </c>
      <c r="C204" s="14">
        <v>45292</v>
      </c>
      <c r="E204"/>
      <c r="F204"/>
      <c r="G204" s="72"/>
      <c r="M204" s="51" t="s">
        <v>106</v>
      </c>
      <c r="N204" s="50" t="s">
        <v>11</v>
      </c>
      <c r="Q204"/>
    </row>
    <row r="205" spans="1:17">
      <c r="A205" s="43" t="s">
        <v>2896</v>
      </c>
      <c r="B205" s="14">
        <v>45108</v>
      </c>
      <c r="C205" s="14">
        <v>45292</v>
      </c>
      <c r="E205"/>
      <c r="F205"/>
      <c r="G205" s="72"/>
      <c r="M205" s="51" t="s">
        <v>118</v>
      </c>
      <c r="N205" s="50" t="s">
        <v>11</v>
      </c>
      <c r="Q205"/>
    </row>
    <row r="206" spans="1:17">
      <c r="A206" s="43" t="s">
        <v>2518</v>
      </c>
      <c r="B206" s="14">
        <v>45108</v>
      </c>
      <c r="C206" s="14">
        <v>45292</v>
      </c>
      <c r="E206"/>
      <c r="F206"/>
      <c r="G206" s="72"/>
      <c r="M206" s="51" t="s">
        <v>954</v>
      </c>
      <c r="N206" s="50" t="s">
        <v>11</v>
      </c>
      <c r="Q206"/>
    </row>
    <row r="207" spans="1:17">
      <c r="A207" s="43" t="s">
        <v>2898</v>
      </c>
      <c r="B207" s="14">
        <v>45108</v>
      </c>
      <c r="C207" s="14">
        <v>45292</v>
      </c>
      <c r="E207"/>
      <c r="F207"/>
      <c r="G207" s="72"/>
      <c r="M207" s="51" t="s">
        <v>2581</v>
      </c>
      <c r="N207" s="50" t="s">
        <v>11</v>
      </c>
      <c r="Q207"/>
    </row>
    <row r="208" spans="1:17">
      <c r="A208" s="43" t="s">
        <v>1066</v>
      </c>
      <c r="B208" s="14">
        <v>45108</v>
      </c>
      <c r="C208" s="14">
        <v>45292</v>
      </c>
      <c r="E208"/>
      <c r="F208"/>
      <c r="G208" s="72"/>
      <c r="M208" s="54" t="s">
        <v>2592</v>
      </c>
      <c r="N208" s="50" t="s">
        <v>11</v>
      </c>
      <c r="Q208"/>
    </row>
    <row r="209" spans="1:19">
      <c r="A209" s="43" t="s">
        <v>3138</v>
      </c>
      <c r="B209" s="14">
        <v>45108</v>
      </c>
      <c r="C209" s="14">
        <v>45292</v>
      </c>
      <c r="E209"/>
      <c r="F209"/>
      <c r="G209" s="72"/>
      <c r="M209" s="54" t="s">
        <v>1392</v>
      </c>
      <c r="N209" s="55" t="s">
        <v>143</v>
      </c>
      <c r="Q209"/>
    </row>
    <row r="210" spans="1:19">
      <c r="A210" s="43" t="s">
        <v>2588</v>
      </c>
      <c r="B210" s="14">
        <v>45108</v>
      </c>
      <c r="C210" s="14">
        <v>45292</v>
      </c>
      <c r="E210"/>
      <c r="F210"/>
      <c r="G210" s="72"/>
      <c r="M210" s="54" t="s">
        <v>546</v>
      </c>
      <c r="N210" s="50" t="s">
        <v>11</v>
      </c>
      <c r="Q210"/>
    </row>
    <row r="211" spans="1:19">
      <c r="A211" s="43" t="s">
        <v>738</v>
      </c>
      <c r="B211" s="14">
        <v>45108</v>
      </c>
      <c r="C211" s="14" t="s">
        <v>3007</v>
      </c>
      <c r="E211"/>
      <c r="F211"/>
      <c r="G211" s="72"/>
      <c r="M211" s="54" t="s">
        <v>2458</v>
      </c>
      <c r="N211" s="50" t="s">
        <v>11</v>
      </c>
      <c r="Q211"/>
    </row>
    <row r="212" spans="1:19">
      <c r="A212" s="43" t="s">
        <v>2902</v>
      </c>
      <c r="B212" s="14">
        <v>45108</v>
      </c>
      <c r="C212" s="14">
        <v>45292</v>
      </c>
      <c r="E212"/>
      <c r="F212"/>
      <c r="G212" s="72"/>
      <c r="M212" s="54" t="s">
        <v>2687</v>
      </c>
      <c r="N212" s="50" t="s">
        <v>11</v>
      </c>
      <c r="Q212"/>
    </row>
    <row r="213" spans="1:19">
      <c r="A213" s="125" t="s">
        <v>3036</v>
      </c>
      <c r="B213" s="126" t="s">
        <v>3720</v>
      </c>
      <c r="C213" s="126"/>
      <c r="E213"/>
      <c r="F213"/>
      <c r="G213" s="72"/>
      <c r="M213" s="54" t="s">
        <v>2459</v>
      </c>
      <c r="N213" s="50" t="s">
        <v>11</v>
      </c>
      <c r="Q213"/>
    </row>
    <row r="214" spans="1:19">
      <c r="A214" s="43" t="s">
        <v>1481</v>
      </c>
      <c r="B214" s="14">
        <v>45108</v>
      </c>
      <c r="C214" s="14">
        <v>45292</v>
      </c>
      <c r="E214"/>
      <c r="F214"/>
      <c r="G214" s="72"/>
      <c r="M214"/>
      <c r="N214"/>
      <c r="Q214"/>
    </row>
    <row r="215" spans="1:19">
      <c r="A215" s="43" t="s">
        <v>1663</v>
      </c>
      <c r="B215" s="14">
        <v>45108</v>
      </c>
      <c r="C215" s="14">
        <v>45292</v>
      </c>
      <c r="E215"/>
      <c r="F215"/>
      <c r="G215" s="72"/>
      <c r="M215"/>
      <c r="N215"/>
      <c r="Q215"/>
    </row>
    <row r="216" spans="1:19">
      <c r="A216" s="43" t="s">
        <v>1592</v>
      </c>
      <c r="B216" s="14">
        <v>45108</v>
      </c>
      <c r="C216" s="14">
        <v>45292</v>
      </c>
      <c r="E216"/>
      <c r="F216"/>
      <c r="G216" s="72"/>
      <c r="M216"/>
      <c r="N216"/>
      <c r="Q216"/>
    </row>
    <row r="217" spans="1:19">
      <c r="A217" s="46" t="s">
        <v>938</v>
      </c>
      <c r="B217" s="14">
        <v>45108</v>
      </c>
      <c r="C217" s="14">
        <v>45292</v>
      </c>
      <c r="E217"/>
      <c r="F217"/>
      <c r="G217" s="72"/>
      <c r="M217"/>
      <c r="N217"/>
      <c r="Q217"/>
    </row>
    <row r="218" spans="1:19">
      <c r="A218" s="43" t="s">
        <v>1690</v>
      </c>
      <c r="B218" s="14">
        <v>45108</v>
      </c>
      <c r="C218" s="14">
        <v>45292</v>
      </c>
      <c r="E218"/>
      <c r="F218"/>
      <c r="G218" s="72"/>
      <c r="M218"/>
      <c r="N218"/>
      <c r="Q218"/>
    </row>
    <row r="219" spans="1:19">
      <c r="A219" s="43" t="s">
        <v>550</v>
      </c>
      <c r="B219" s="14">
        <v>45108</v>
      </c>
      <c r="C219" s="14" t="s">
        <v>3007</v>
      </c>
      <c r="E219"/>
      <c r="F219"/>
      <c r="G219" s="72"/>
      <c r="M219"/>
      <c r="N219"/>
      <c r="Q219"/>
    </row>
    <row r="220" spans="1:19">
      <c r="A220" s="43" t="s">
        <v>2906</v>
      </c>
      <c r="B220" s="14">
        <v>45108</v>
      </c>
      <c r="C220" s="14">
        <v>45292</v>
      </c>
      <c r="E220"/>
      <c r="F220"/>
      <c r="G220" s="72"/>
      <c r="O220"/>
      <c r="P220"/>
      <c r="S220"/>
    </row>
    <row r="221" spans="1:19">
      <c r="A221" s="43" t="s">
        <v>1380</v>
      </c>
      <c r="B221" s="14">
        <v>45108</v>
      </c>
      <c r="C221" s="14">
        <v>45292</v>
      </c>
      <c r="E221"/>
      <c r="F221"/>
      <c r="G221" s="72"/>
      <c r="O221"/>
      <c r="P221"/>
      <c r="S221"/>
    </row>
    <row r="222" spans="1:19">
      <c r="A222" s="43" t="s">
        <v>1593</v>
      </c>
      <c r="B222" s="14">
        <v>45108</v>
      </c>
      <c r="C222" s="14">
        <v>45292</v>
      </c>
      <c r="E222"/>
      <c r="F222"/>
      <c r="G222" s="72"/>
      <c r="O222"/>
      <c r="P222"/>
      <c r="S222"/>
    </row>
    <row r="223" spans="1:19">
      <c r="A223" s="43" t="s">
        <v>2908</v>
      </c>
      <c r="B223" s="14">
        <v>45108</v>
      </c>
      <c r="C223" s="14">
        <v>45292</v>
      </c>
      <c r="E223"/>
      <c r="F223"/>
      <c r="G223" s="72"/>
      <c r="O223"/>
      <c r="P223"/>
      <c r="S223"/>
    </row>
    <row r="224" spans="1:19">
      <c r="A224" s="43" t="s">
        <v>2910</v>
      </c>
      <c r="B224" s="14">
        <v>45108</v>
      </c>
      <c r="C224" s="14">
        <v>45292</v>
      </c>
      <c r="E224"/>
      <c r="F224"/>
      <c r="G224" s="72"/>
      <c r="O224"/>
      <c r="P224"/>
      <c r="S224"/>
    </row>
    <row r="225" spans="1:19">
      <c r="A225" s="43" t="s">
        <v>1381</v>
      </c>
      <c r="B225" s="14">
        <v>45108</v>
      </c>
      <c r="C225" s="14">
        <v>45292</v>
      </c>
      <c r="E225"/>
      <c r="F225"/>
      <c r="G225" s="72"/>
      <c r="O225"/>
      <c r="P225"/>
      <c r="S225"/>
    </row>
    <row r="226" spans="1:19">
      <c r="A226" s="43" t="s">
        <v>2503</v>
      </c>
      <c r="B226" s="14">
        <v>45108</v>
      </c>
      <c r="C226" s="14">
        <v>45292</v>
      </c>
      <c r="E226"/>
      <c r="F226"/>
      <c r="G226" s="72"/>
      <c r="O226"/>
      <c r="P226"/>
      <c r="S226"/>
    </row>
    <row r="227" spans="1:19">
      <c r="A227" s="43" t="s">
        <v>2912</v>
      </c>
      <c r="B227" s="14">
        <v>45108</v>
      </c>
      <c r="C227" s="14">
        <v>45292</v>
      </c>
      <c r="E227"/>
      <c r="F227"/>
      <c r="G227" s="72"/>
      <c r="O227"/>
      <c r="P227"/>
      <c r="S227"/>
    </row>
    <row r="228" spans="1:19">
      <c r="A228" s="43" t="s">
        <v>2914</v>
      </c>
      <c r="B228" s="14">
        <v>45108</v>
      </c>
      <c r="C228" s="14">
        <v>45292</v>
      </c>
      <c r="E228"/>
      <c r="F228"/>
      <c r="G228" s="72"/>
      <c r="O228"/>
      <c r="P228"/>
      <c r="S228"/>
    </row>
    <row r="229" spans="1:19">
      <c r="A229" s="43" t="s">
        <v>873</v>
      </c>
      <c r="B229" s="14">
        <v>45108</v>
      </c>
      <c r="C229" s="14">
        <v>45292</v>
      </c>
      <c r="E229"/>
      <c r="F229"/>
      <c r="G229" s="72"/>
      <c r="O229"/>
      <c r="P229"/>
      <c r="S229"/>
    </row>
    <row r="230" spans="1:19">
      <c r="A230" s="46" t="s">
        <v>1382</v>
      </c>
      <c r="B230" s="14">
        <v>45108</v>
      </c>
      <c r="C230" s="14">
        <v>45292</v>
      </c>
      <c r="E230"/>
      <c r="F230"/>
      <c r="G230" s="72"/>
      <c r="O230"/>
      <c r="P230"/>
      <c r="S230"/>
    </row>
    <row r="231" spans="1:19">
      <c r="A231" s="46" t="s">
        <v>3030</v>
      </c>
      <c r="B231" s="14">
        <v>45108</v>
      </c>
      <c r="C231" s="14">
        <v>45292</v>
      </c>
      <c r="E231"/>
      <c r="F231"/>
      <c r="G231" s="72"/>
      <c r="O231"/>
      <c r="P231"/>
      <c r="S231"/>
    </row>
    <row r="232" spans="1:19">
      <c r="A232" s="43" t="s">
        <v>2916</v>
      </c>
      <c r="B232" s="14">
        <v>45108</v>
      </c>
      <c r="C232" s="14">
        <v>45292</v>
      </c>
      <c r="E232"/>
      <c r="F232"/>
      <c r="G232" s="72"/>
      <c r="O232"/>
      <c r="P232"/>
      <c r="S232"/>
    </row>
    <row r="233" spans="1:19">
      <c r="A233" s="43" t="s">
        <v>1595</v>
      </c>
      <c r="B233" s="14">
        <v>45108</v>
      </c>
      <c r="C233" s="14">
        <v>45292</v>
      </c>
      <c r="E233"/>
      <c r="F233"/>
      <c r="G233" s="72"/>
      <c r="O233"/>
      <c r="P233"/>
      <c r="S233"/>
    </row>
    <row r="234" spans="1:19">
      <c r="A234" s="43" t="s">
        <v>2519</v>
      </c>
      <c r="B234" s="14">
        <v>45108</v>
      </c>
      <c r="C234" s="14" t="s">
        <v>3007</v>
      </c>
      <c r="E234"/>
      <c r="F234"/>
      <c r="G234" s="72"/>
      <c r="O234"/>
      <c r="P234"/>
      <c r="S234"/>
    </row>
    <row r="235" spans="1:19">
      <c r="A235" s="43" t="s">
        <v>1383</v>
      </c>
      <c r="B235" s="14">
        <v>45108</v>
      </c>
      <c r="C235" s="14">
        <v>45292</v>
      </c>
      <c r="E235"/>
      <c r="F235"/>
      <c r="G235" s="72"/>
      <c r="O235"/>
      <c r="P235"/>
      <c r="S235"/>
    </row>
    <row r="236" spans="1:19">
      <c r="A236" s="43" t="s">
        <v>2918</v>
      </c>
      <c r="B236" s="14">
        <v>45108</v>
      </c>
      <c r="C236" s="14">
        <v>45292</v>
      </c>
      <c r="E236"/>
      <c r="F236"/>
      <c r="G236" s="72"/>
      <c r="O236"/>
      <c r="P236"/>
      <c r="S236"/>
    </row>
    <row r="237" spans="1:19">
      <c r="A237" s="43" t="s">
        <v>3005</v>
      </c>
      <c r="B237" s="14">
        <v>45108</v>
      </c>
      <c r="C237" s="14">
        <v>45292</v>
      </c>
      <c r="E237"/>
      <c r="F237"/>
      <c r="G237" s="72"/>
      <c r="O237"/>
      <c r="P237"/>
      <c r="S237"/>
    </row>
    <row r="238" spans="1:19">
      <c r="A238" s="43" t="s">
        <v>3006</v>
      </c>
      <c r="B238" s="14">
        <v>45108</v>
      </c>
      <c r="C238" s="14">
        <v>45292</v>
      </c>
      <c r="E238"/>
      <c r="F238"/>
      <c r="G238" s="72"/>
      <c r="O238"/>
      <c r="P238"/>
      <c r="S238"/>
    </row>
    <row r="239" spans="1:19">
      <c r="A239" s="43" t="s">
        <v>2922</v>
      </c>
      <c r="B239" s="14">
        <v>45108</v>
      </c>
      <c r="C239" s="14">
        <v>45292</v>
      </c>
      <c r="E239"/>
      <c r="F239"/>
      <c r="G239" s="72"/>
      <c r="O239"/>
      <c r="P239"/>
      <c r="S239"/>
    </row>
    <row r="240" spans="1:19">
      <c r="A240" s="46" t="s">
        <v>3037</v>
      </c>
      <c r="B240" s="14">
        <v>45108</v>
      </c>
      <c r="C240" s="14">
        <v>45292</v>
      </c>
      <c r="E240"/>
      <c r="F240"/>
      <c r="G240" s="72"/>
      <c r="O240"/>
      <c r="P240"/>
      <c r="S240"/>
    </row>
    <row r="241" spans="1:19">
      <c r="A241" s="43" t="s">
        <v>2712</v>
      </c>
      <c r="B241" s="14">
        <v>45108</v>
      </c>
      <c r="C241" s="14" t="s">
        <v>3007</v>
      </c>
      <c r="E241"/>
      <c r="F241"/>
      <c r="G241" s="72"/>
      <c r="O241"/>
      <c r="P241"/>
      <c r="S241"/>
    </row>
    <row r="242" spans="1:19">
      <c r="A242" s="43" t="s">
        <v>2673</v>
      </c>
      <c r="B242" s="14">
        <v>45108</v>
      </c>
      <c r="C242" s="14">
        <v>45292</v>
      </c>
      <c r="E242"/>
      <c r="F242"/>
      <c r="G242" s="72"/>
      <c r="O242"/>
      <c r="P242"/>
      <c r="S242"/>
    </row>
    <row r="243" spans="1:19">
      <c r="A243" s="43" t="s">
        <v>2928</v>
      </c>
      <c r="B243" s="14">
        <v>45108</v>
      </c>
      <c r="C243" s="14">
        <v>45292</v>
      </c>
      <c r="E243"/>
      <c r="F243"/>
      <c r="G243" s="72"/>
      <c r="O243"/>
      <c r="P243"/>
      <c r="S243"/>
    </row>
    <row r="244" spans="1:19">
      <c r="A244" s="43" t="s">
        <v>1596</v>
      </c>
      <c r="B244" s="14">
        <v>45108</v>
      </c>
      <c r="C244" s="14">
        <v>45292</v>
      </c>
      <c r="E244"/>
      <c r="F244"/>
      <c r="G244" s="72"/>
      <c r="O244"/>
      <c r="P244"/>
      <c r="S244"/>
    </row>
    <row r="245" spans="1:19">
      <c r="A245" s="43" t="s">
        <v>2587</v>
      </c>
      <c r="B245" s="14">
        <v>45108</v>
      </c>
      <c r="C245" s="14">
        <v>45292</v>
      </c>
      <c r="E245"/>
      <c r="F245"/>
      <c r="G245" s="72"/>
      <c r="O245"/>
      <c r="P245"/>
      <c r="S245"/>
    </row>
    <row r="246" spans="1:19">
      <c r="A246" s="43" t="s">
        <v>2303</v>
      </c>
      <c r="B246" s="14">
        <v>45108</v>
      </c>
      <c r="C246" s="14">
        <v>45292</v>
      </c>
      <c r="E246"/>
      <c r="F246"/>
      <c r="G246" s="72"/>
      <c r="O246"/>
      <c r="P246"/>
      <c r="S246"/>
    </row>
    <row r="247" spans="1:19">
      <c r="A247" s="43" t="s">
        <v>3687</v>
      </c>
      <c r="B247" s="14">
        <v>45108</v>
      </c>
      <c r="C247" s="14">
        <v>45292</v>
      </c>
      <c r="E247"/>
      <c r="F247"/>
      <c r="G247" s="72"/>
      <c r="O247"/>
      <c r="P247"/>
      <c r="S247"/>
    </row>
    <row r="248" spans="1:19">
      <c r="A248" s="43" t="s">
        <v>2930</v>
      </c>
      <c r="B248" s="14">
        <v>45108</v>
      </c>
      <c r="C248" s="14">
        <v>45292</v>
      </c>
      <c r="E248"/>
      <c r="F248"/>
      <c r="G248" s="72"/>
      <c r="O248"/>
      <c r="P248"/>
      <c r="S248"/>
    </row>
    <row r="249" spans="1:19">
      <c r="A249" s="43" t="s">
        <v>966</v>
      </c>
      <c r="B249" s="14">
        <v>45108</v>
      </c>
      <c r="C249" s="14">
        <v>45292</v>
      </c>
      <c r="E249"/>
      <c r="F249"/>
      <c r="G249" s="72"/>
      <c r="O249"/>
      <c r="P249"/>
      <c r="S249"/>
    </row>
    <row r="250" spans="1:19">
      <c r="A250" s="43" t="s">
        <v>3108</v>
      </c>
      <c r="B250" s="14">
        <v>45108</v>
      </c>
      <c r="C250" s="14">
        <v>45292</v>
      </c>
      <c r="E250"/>
      <c r="F250"/>
      <c r="G250" s="72"/>
      <c r="O250"/>
      <c r="P250"/>
      <c r="S250"/>
    </row>
    <row r="251" spans="1:19">
      <c r="A251" s="43" t="s">
        <v>939</v>
      </c>
      <c r="B251" s="14">
        <v>45108</v>
      </c>
      <c r="C251" s="14">
        <v>45292</v>
      </c>
      <c r="E251"/>
      <c r="F251"/>
      <c r="G251" s="72"/>
      <c r="O251"/>
      <c r="P251"/>
      <c r="S251"/>
    </row>
    <row r="252" spans="1:19">
      <c r="A252" s="43" t="s">
        <v>2932</v>
      </c>
      <c r="B252" s="14">
        <v>45108</v>
      </c>
      <c r="C252" s="14">
        <v>45292</v>
      </c>
      <c r="E252"/>
      <c r="F252"/>
      <c r="G252" s="72"/>
      <c r="O252"/>
      <c r="P252"/>
      <c r="S252"/>
    </row>
    <row r="253" spans="1:19">
      <c r="A253" s="43" t="s">
        <v>2454</v>
      </c>
      <c r="B253" s="14">
        <v>45108</v>
      </c>
      <c r="C253" s="14">
        <v>45292</v>
      </c>
      <c r="E253"/>
      <c r="F253"/>
      <c r="G253" s="72"/>
      <c r="O253"/>
      <c r="P253"/>
      <c r="S253"/>
    </row>
    <row r="254" spans="1:19">
      <c r="A254" s="43" t="s">
        <v>2934</v>
      </c>
      <c r="B254" s="14">
        <v>45108</v>
      </c>
      <c r="C254" s="14">
        <v>45292</v>
      </c>
      <c r="E254"/>
      <c r="F254"/>
      <c r="G254" s="72"/>
      <c r="O254"/>
      <c r="P254"/>
      <c r="S254"/>
    </row>
    <row r="255" spans="1:19">
      <c r="A255" s="43" t="s">
        <v>1542</v>
      </c>
      <c r="B255" s="14">
        <v>45108</v>
      </c>
      <c r="C255" s="14">
        <v>45292</v>
      </c>
      <c r="E255"/>
      <c r="F255"/>
      <c r="G255" s="72"/>
      <c r="O255"/>
      <c r="P255"/>
      <c r="S255"/>
    </row>
    <row r="256" spans="1:19">
      <c r="A256" s="43" t="s">
        <v>2936</v>
      </c>
      <c r="B256" s="14">
        <v>45108</v>
      </c>
      <c r="C256" s="14">
        <v>45292</v>
      </c>
      <c r="E256"/>
      <c r="F256"/>
      <c r="G256" s="72"/>
      <c r="O256"/>
      <c r="P256"/>
      <c r="S256"/>
    </row>
    <row r="257" spans="1:19">
      <c r="A257" s="43" t="s">
        <v>1477</v>
      </c>
      <c r="B257" s="14">
        <v>45108</v>
      </c>
      <c r="C257" s="14">
        <v>45292</v>
      </c>
      <c r="E257"/>
      <c r="F257"/>
      <c r="G257" s="72"/>
      <c r="O257"/>
      <c r="P257"/>
      <c r="S257"/>
    </row>
    <row r="258" spans="1:19">
      <c r="A258" s="43" t="s">
        <v>2938</v>
      </c>
      <c r="B258" s="14">
        <v>45108</v>
      </c>
      <c r="C258" s="14">
        <v>45292</v>
      </c>
      <c r="E258"/>
      <c r="F258"/>
      <c r="G258" s="72"/>
      <c r="O258"/>
      <c r="P258"/>
      <c r="S258"/>
    </row>
    <row r="259" spans="1:19">
      <c r="A259" s="43" t="s">
        <v>2940</v>
      </c>
      <c r="B259" s="14">
        <v>45108</v>
      </c>
      <c r="C259" s="14">
        <v>45292</v>
      </c>
      <c r="E259"/>
      <c r="F259"/>
      <c r="G259" s="72"/>
      <c r="O259"/>
      <c r="P259"/>
      <c r="S259"/>
    </row>
    <row r="260" spans="1:19">
      <c r="A260" s="43" t="s">
        <v>2942</v>
      </c>
      <c r="B260" s="14">
        <v>45108</v>
      </c>
      <c r="C260" s="14">
        <v>45292</v>
      </c>
      <c r="E260"/>
      <c r="F260"/>
      <c r="G260" s="72"/>
      <c r="O260"/>
      <c r="P260"/>
      <c r="S260"/>
    </row>
    <row r="261" spans="1:19">
      <c r="A261" s="43" t="s">
        <v>940</v>
      </c>
      <c r="B261" s="14">
        <v>45108</v>
      </c>
      <c r="C261" s="14">
        <v>45292</v>
      </c>
      <c r="E261"/>
      <c r="F261"/>
      <c r="G261" s="72"/>
      <c r="O261"/>
      <c r="P261"/>
      <c r="S261"/>
    </row>
    <row r="262" spans="1:19">
      <c r="A262" s="43" t="s">
        <v>2999</v>
      </c>
      <c r="B262" s="14">
        <v>45108</v>
      </c>
      <c r="C262" s="14">
        <v>45292</v>
      </c>
      <c r="E262"/>
      <c r="F262"/>
      <c r="G262" s="72"/>
      <c r="O262"/>
      <c r="P262"/>
      <c r="S262"/>
    </row>
    <row r="263" spans="1:19">
      <c r="A263" s="43" t="s">
        <v>2946</v>
      </c>
      <c r="B263" s="14">
        <v>45108</v>
      </c>
      <c r="C263" s="14">
        <v>45292</v>
      </c>
      <c r="E263"/>
      <c r="F263"/>
      <c r="G263" s="72"/>
      <c r="O263"/>
      <c r="P263"/>
      <c r="S263"/>
    </row>
    <row r="264" spans="1:19">
      <c r="A264" s="43" t="s">
        <v>1612</v>
      </c>
      <c r="B264" s="14">
        <v>45108</v>
      </c>
      <c r="C264" s="14">
        <v>45292</v>
      </c>
      <c r="E264"/>
      <c r="F264"/>
      <c r="G264" s="72"/>
      <c r="O264"/>
      <c r="P264"/>
      <c r="S264"/>
    </row>
    <row r="265" spans="1:19">
      <c r="A265" s="43" t="s">
        <v>1597</v>
      </c>
      <c r="B265" s="14">
        <v>45108</v>
      </c>
      <c r="C265" s="14">
        <v>45292</v>
      </c>
      <c r="E265"/>
      <c r="F265"/>
      <c r="G265" s="72"/>
      <c r="O265"/>
      <c r="P265"/>
      <c r="S265"/>
    </row>
    <row r="266" spans="1:19">
      <c r="A266" s="46" t="s">
        <v>3029</v>
      </c>
      <c r="B266" s="14">
        <v>45108</v>
      </c>
      <c r="C266" s="14">
        <v>45292</v>
      </c>
      <c r="E266"/>
      <c r="F266"/>
      <c r="G266" s="72"/>
      <c r="O266"/>
      <c r="P266"/>
      <c r="S266"/>
    </row>
    <row r="267" spans="1:19">
      <c r="A267" s="43" t="s">
        <v>3281</v>
      </c>
      <c r="B267" s="14">
        <v>45108</v>
      </c>
      <c r="C267" s="14">
        <v>45292</v>
      </c>
      <c r="E267"/>
      <c r="F267"/>
      <c r="G267" s="72"/>
      <c r="O267"/>
      <c r="P267"/>
      <c r="S267"/>
    </row>
    <row r="268" spans="1:19">
      <c r="A268" s="46" t="s">
        <v>1615</v>
      </c>
      <c r="B268" s="14">
        <v>45108</v>
      </c>
      <c r="C268" s="14">
        <v>45292</v>
      </c>
      <c r="E268"/>
      <c r="F268"/>
      <c r="G268" s="72"/>
      <c r="O268"/>
      <c r="P268"/>
      <c r="S268"/>
    </row>
    <row r="269" spans="1:19">
      <c r="A269" s="43" t="s">
        <v>2585</v>
      </c>
      <c r="B269" s="14">
        <v>45108</v>
      </c>
      <c r="C269" s="14">
        <v>45292</v>
      </c>
      <c r="E269"/>
      <c r="F269"/>
      <c r="G269" s="72"/>
      <c r="O269"/>
      <c r="P269"/>
      <c r="S269"/>
    </row>
    <row r="270" spans="1:19">
      <c r="A270" s="43" t="s">
        <v>2951</v>
      </c>
      <c r="B270" s="14">
        <v>45108</v>
      </c>
      <c r="C270" s="14">
        <v>45292</v>
      </c>
      <c r="E270"/>
      <c r="F270"/>
      <c r="G270" s="72"/>
      <c r="O270"/>
      <c r="P270"/>
      <c r="S270"/>
    </row>
    <row r="271" spans="1:19">
      <c r="A271" s="43" t="s">
        <v>553</v>
      </c>
      <c r="B271" s="14">
        <v>45108</v>
      </c>
      <c r="C271" s="14" t="s">
        <v>3007</v>
      </c>
      <c r="E271"/>
      <c r="F271"/>
      <c r="G271" s="72"/>
      <c r="O271"/>
      <c r="P271"/>
      <c r="S271"/>
    </row>
    <row r="272" spans="1:19">
      <c r="A272" s="43" t="s">
        <v>2953</v>
      </c>
      <c r="B272" s="14">
        <v>45108</v>
      </c>
      <c r="C272" s="14">
        <v>45292</v>
      </c>
      <c r="E272"/>
      <c r="F272"/>
      <c r="G272" s="72"/>
      <c r="O272"/>
      <c r="P272"/>
      <c r="S272"/>
    </row>
    <row r="273" spans="1:19">
      <c r="A273" s="43" t="s">
        <v>3140</v>
      </c>
      <c r="B273" s="14">
        <v>45108</v>
      </c>
      <c r="C273" s="14">
        <v>45292</v>
      </c>
      <c r="E273"/>
      <c r="F273"/>
      <c r="G273" s="72"/>
      <c r="O273"/>
      <c r="P273"/>
      <c r="S273"/>
    </row>
    <row r="274" spans="1:19">
      <c r="A274" s="46" t="s">
        <v>1617</v>
      </c>
      <c r="B274" s="14">
        <v>45108</v>
      </c>
      <c r="C274" s="14">
        <v>45292</v>
      </c>
      <c r="E274"/>
      <c r="F274"/>
      <c r="G274" s="72"/>
      <c r="O274"/>
      <c r="P274"/>
      <c r="S274"/>
    </row>
    <row r="275" spans="1:19">
      <c r="A275" s="46" t="s">
        <v>3035</v>
      </c>
      <c r="B275" s="14">
        <v>45108</v>
      </c>
      <c r="C275" s="14">
        <v>45292</v>
      </c>
      <c r="E275"/>
      <c r="F275"/>
      <c r="G275" s="72"/>
      <c r="O275"/>
      <c r="P275"/>
      <c r="S275"/>
    </row>
    <row r="276" spans="1:19">
      <c r="A276" s="43" t="s">
        <v>2955</v>
      </c>
      <c r="B276" s="14">
        <v>45108</v>
      </c>
      <c r="C276" s="14">
        <v>45292</v>
      </c>
      <c r="E276"/>
      <c r="F276"/>
      <c r="G276" s="72"/>
      <c r="O276"/>
      <c r="P276"/>
      <c r="S276"/>
    </row>
    <row r="277" spans="1:19">
      <c r="A277" s="43" t="s">
        <v>965</v>
      </c>
      <c r="B277" s="14">
        <v>45108</v>
      </c>
      <c r="C277" s="14">
        <v>45292</v>
      </c>
      <c r="E277"/>
      <c r="F277"/>
      <c r="G277" s="72"/>
      <c r="O277"/>
      <c r="P277"/>
      <c r="S277"/>
    </row>
    <row r="278" spans="1:19">
      <c r="A278" s="43" t="s">
        <v>932</v>
      </c>
      <c r="B278" s="14">
        <v>45108</v>
      </c>
      <c r="C278" s="14">
        <v>45292</v>
      </c>
      <c r="E278"/>
      <c r="F278"/>
      <c r="G278" s="72"/>
      <c r="O278"/>
      <c r="P278"/>
      <c r="S278"/>
    </row>
    <row r="279" spans="1:19">
      <c r="A279" s="43" t="s">
        <v>3689</v>
      </c>
      <c r="B279" s="14">
        <v>45078</v>
      </c>
      <c r="C279" s="14">
        <v>45261</v>
      </c>
      <c r="E279"/>
      <c r="F279"/>
      <c r="G279" s="72"/>
      <c r="O279"/>
      <c r="P279"/>
      <c r="S279"/>
    </row>
    <row r="280" spans="1:19">
      <c r="A280" s="46" t="s">
        <v>1605</v>
      </c>
      <c r="B280" s="14">
        <v>45108</v>
      </c>
      <c r="C280" s="14">
        <v>45292</v>
      </c>
      <c r="E280"/>
      <c r="F280"/>
      <c r="G280" s="72"/>
      <c r="O280"/>
      <c r="P280"/>
      <c r="S280"/>
    </row>
    <row r="281" spans="1:19">
      <c r="A281" s="43" t="s">
        <v>3519</v>
      </c>
      <c r="B281" s="14">
        <v>45108</v>
      </c>
      <c r="C281" s="14">
        <v>45292</v>
      </c>
      <c r="E281"/>
      <c r="F281"/>
      <c r="G281" s="72"/>
      <c r="O281"/>
      <c r="P281"/>
      <c r="S281"/>
    </row>
    <row r="282" spans="1:19">
      <c r="A282" s="43" t="s">
        <v>941</v>
      </c>
      <c r="B282" s="14">
        <v>45108</v>
      </c>
      <c r="C282" s="14">
        <v>45292</v>
      </c>
      <c r="E282"/>
      <c r="F282"/>
      <c r="G282" s="72"/>
      <c r="O282"/>
      <c r="P282"/>
      <c r="S282"/>
    </row>
    <row r="283" spans="1:19">
      <c r="A283" s="43" t="s">
        <v>3142</v>
      </c>
      <c r="B283" s="14">
        <v>45108</v>
      </c>
      <c r="C283" s="14">
        <v>45292</v>
      </c>
      <c r="E283"/>
      <c r="F283"/>
      <c r="G283" s="72"/>
      <c r="O283"/>
      <c r="P283"/>
      <c r="S283"/>
    </row>
    <row r="284" spans="1:19">
      <c r="A284" s="43" t="s">
        <v>1665</v>
      </c>
      <c r="B284" s="14">
        <v>45108</v>
      </c>
      <c r="C284" s="14">
        <v>45292</v>
      </c>
      <c r="E284"/>
      <c r="F284"/>
      <c r="G284" s="72"/>
      <c r="O284"/>
      <c r="P284"/>
      <c r="S284"/>
    </row>
    <row r="285" spans="1:19">
      <c r="A285" s="43" t="s">
        <v>2957</v>
      </c>
      <c r="B285" s="14">
        <v>45108</v>
      </c>
      <c r="C285" s="14">
        <v>45292</v>
      </c>
      <c r="E285"/>
      <c r="F285"/>
      <c r="G285" s="72"/>
      <c r="O285"/>
      <c r="P285"/>
      <c r="S285"/>
    </row>
    <row r="286" spans="1:19">
      <c r="A286" s="43" t="s">
        <v>1598</v>
      </c>
      <c r="B286" s="14">
        <v>45108</v>
      </c>
      <c r="C286" s="14">
        <v>45292</v>
      </c>
      <c r="E286"/>
      <c r="F286"/>
      <c r="G286" s="72"/>
      <c r="O286"/>
      <c r="P286"/>
      <c r="S286"/>
    </row>
    <row r="287" spans="1:19">
      <c r="A287" s="43" t="s">
        <v>2961</v>
      </c>
      <c r="B287" s="14">
        <v>45108</v>
      </c>
      <c r="C287" s="14">
        <v>45292</v>
      </c>
      <c r="E287"/>
      <c r="F287"/>
      <c r="G287" s="72"/>
      <c r="O287"/>
      <c r="P287"/>
      <c r="S287"/>
    </row>
    <row r="288" spans="1:19">
      <c r="A288" s="43" t="s">
        <v>2963</v>
      </c>
      <c r="B288" s="14">
        <v>45108</v>
      </c>
      <c r="C288" s="14">
        <v>45292</v>
      </c>
      <c r="E288"/>
      <c r="F288"/>
      <c r="G288" s="72"/>
      <c r="O288"/>
      <c r="P288"/>
      <c r="S288"/>
    </row>
    <row r="289" spans="1:19">
      <c r="A289" s="43" t="s">
        <v>1619</v>
      </c>
      <c r="B289" s="14">
        <v>45108</v>
      </c>
      <c r="C289" s="14">
        <v>45292</v>
      </c>
      <c r="E289"/>
      <c r="F289"/>
      <c r="G289" s="72"/>
      <c r="O289"/>
      <c r="P289"/>
      <c r="S289"/>
    </row>
    <row r="290" spans="1:19">
      <c r="A290" s="43" t="s">
        <v>2965</v>
      </c>
      <c r="B290" s="14">
        <v>45108</v>
      </c>
      <c r="C290" s="14">
        <v>45292</v>
      </c>
      <c r="E290"/>
      <c r="F290"/>
      <c r="G290" s="72"/>
      <c r="O290"/>
      <c r="P290"/>
      <c r="S290"/>
    </row>
    <row r="291" spans="1:19">
      <c r="A291" s="43" t="s">
        <v>2967</v>
      </c>
      <c r="B291" s="14">
        <v>45108</v>
      </c>
      <c r="C291" s="14">
        <v>45292</v>
      </c>
      <c r="E291"/>
      <c r="F291"/>
      <c r="G291" s="72"/>
      <c r="O291"/>
      <c r="P291"/>
      <c r="S291"/>
    </row>
    <row r="292" spans="1:19">
      <c r="A292" s="43" t="s">
        <v>2969</v>
      </c>
      <c r="B292" s="14">
        <v>45108</v>
      </c>
      <c r="C292" s="14">
        <v>45292</v>
      </c>
      <c r="E292"/>
      <c r="F292"/>
      <c r="G292" s="72"/>
      <c r="O292"/>
      <c r="P292"/>
      <c r="S292"/>
    </row>
    <row r="293" spans="1:19">
      <c r="A293" s="5" t="s">
        <v>1611</v>
      </c>
      <c r="B293" s="14">
        <v>45108</v>
      </c>
      <c r="C293" s="14">
        <v>45292</v>
      </c>
      <c r="E293"/>
      <c r="F293"/>
      <c r="G293" s="72"/>
      <c r="O293"/>
      <c r="P293"/>
      <c r="S293"/>
    </row>
    <row r="294" spans="1:19">
      <c r="A294" s="43" t="s">
        <v>1664</v>
      </c>
      <c r="B294" s="14">
        <v>45108</v>
      </c>
      <c r="C294" s="14">
        <v>45292</v>
      </c>
      <c r="E294"/>
      <c r="F294"/>
      <c r="G294" s="72"/>
      <c r="O294"/>
      <c r="P294"/>
      <c r="S294"/>
    </row>
    <row r="295" spans="1:19">
      <c r="A295" s="43" t="s">
        <v>3691</v>
      </c>
      <c r="B295" s="14">
        <v>45108</v>
      </c>
      <c r="C295" s="14">
        <v>45292</v>
      </c>
      <c r="E295"/>
      <c r="F295"/>
      <c r="G295" s="72"/>
      <c r="O295"/>
      <c r="P295"/>
      <c r="S295"/>
    </row>
    <row r="296" spans="1:19">
      <c r="A296" s="43" t="s">
        <v>1385</v>
      </c>
      <c r="B296" s="14">
        <v>45108</v>
      </c>
      <c r="C296" s="14">
        <v>45292</v>
      </c>
      <c r="E296"/>
      <c r="F296"/>
      <c r="G296" s="72"/>
      <c r="O296"/>
      <c r="P296"/>
      <c r="S296"/>
    </row>
    <row r="297" spans="1:19">
      <c r="A297" s="43" t="s">
        <v>2971</v>
      </c>
      <c r="B297" s="14">
        <v>45108</v>
      </c>
      <c r="C297" s="14">
        <v>45292</v>
      </c>
      <c r="E297"/>
      <c r="F297"/>
      <c r="G297" s="72"/>
      <c r="O297"/>
      <c r="P297"/>
      <c r="S297"/>
    </row>
    <row r="298" spans="1:19">
      <c r="A298" s="46" t="s">
        <v>942</v>
      </c>
      <c r="B298" s="14">
        <v>45108</v>
      </c>
      <c r="C298" s="14">
        <v>45292</v>
      </c>
      <c r="E298"/>
      <c r="F298"/>
      <c r="G298" s="72"/>
      <c r="O298"/>
      <c r="P298"/>
      <c r="S298"/>
    </row>
    <row r="299" spans="1:19">
      <c r="A299" s="43" t="s">
        <v>2973</v>
      </c>
      <c r="B299" s="14">
        <v>45108</v>
      </c>
      <c r="C299" s="14">
        <v>45292</v>
      </c>
      <c r="E299"/>
      <c r="F299"/>
      <c r="G299" s="72"/>
      <c r="O299"/>
      <c r="P299"/>
      <c r="S299"/>
    </row>
    <row r="300" spans="1:19">
      <c r="A300" s="43" t="s">
        <v>2975</v>
      </c>
      <c r="B300" s="14">
        <v>45108</v>
      </c>
      <c r="C300" s="14">
        <v>45292</v>
      </c>
      <c r="E300"/>
      <c r="F300"/>
      <c r="G300" s="72"/>
      <c r="O300"/>
      <c r="P300"/>
      <c r="S300"/>
    </row>
    <row r="301" spans="1:19">
      <c r="A301" s="43" t="s">
        <v>2977</v>
      </c>
      <c r="B301" s="14">
        <v>45108</v>
      </c>
      <c r="C301" s="14">
        <v>45292</v>
      </c>
      <c r="E301"/>
      <c r="F301"/>
      <c r="G301" s="72"/>
      <c r="O301"/>
      <c r="P301"/>
      <c r="S301"/>
    </row>
    <row r="302" spans="1:19">
      <c r="A302" s="43" t="s">
        <v>3144</v>
      </c>
      <c r="B302" s="14">
        <v>45108</v>
      </c>
      <c r="C302" s="14">
        <v>45292</v>
      </c>
      <c r="E302"/>
      <c r="F302"/>
      <c r="G302" s="72"/>
      <c r="O302"/>
      <c r="P302"/>
      <c r="S302"/>
    </row>
    <row r="303" spans="1:19">
      <c r="A303" s="43" t="s">
        <v>3693</v>
      </c>
      <c r="B303" s="14">
        <v>45108</v>
      </c>
      <c r="C303" s="14">
        <v>45292</v>
      </c>
      <c r="E303"/>
      <c r="F303"/>
      <c r="G303" s="72"/>
      <c r="O303"/>
      <c r="P303"/>
      <c r="S303"/>
    </row>
    <row r="304" spans="1:19">
      <c r="A304" s="43" t="s">
        <v>3164</v>
      </c>
      <c r="B304" s="14">
        <v>45108</v>
      </c>
      <c r="C304" s="14">
        <v>45292</v>
      </c>
      <c r="E304"/>
      <c r="F304"/>
      <c r="G304" s="72"/>
      <c r="O304"/>
      <c r="P304"/>
      <c r="S304"/>
    </row>
    <row r="305" spans="1:19">
      <c r="A305" s="43" t="s">
        <v>2979</v>
      </c>
      <c r="B305" s="14">
        <v>45108</v>
      </c>
      <c r="C305" s="14">
        <v>45292</v>
      </c>
      <c r="E305"/>
      <c r="F305"/>
      <c r="G305" s="72"/>
      <c r="O305"/>
      <c r="P305"/>
      <c r="S305"/>
    </row>
    <row r="306" spans="1:19">
      <c r="A306" s="43" t="s">
        <v>2981</v>
      </c>
      <c r="B306" s="14">
        <v>45108</v>
      </c>
      <c r="C306" s="14">
        <v>45292</v>
      </c>
      <c r="E306"/>
      <c r="F306"/>
      <c r="G306" s="72"/>
      <c r="O306"/>
      <c r="P306"/>
      <c r="S306"/>
    </row>
    <row r="307" spans="1:19">
      <c r="A307" s="43" t="s">
        <v>2505</v>
      </c>
      <c r="B307" s="14">
        <v>45108</v>
      </c>
      <c r="C307" s="14">
        <v>45292</v>
      </c>
      <c r="E307"/>
      <c r="F307"/>
      <c r="G307" s="72"/>
      <c r="O307"/>
      <c r="P307"/>
      <c r="S307"/>
    </row>
    <row r="308" spans="1:19">
      <c r="A308" s="43" t="s">
        <v>2983</v>
      </c>
      <c r="B308" s="14">
        <v>45108</v>
      </c>
      <c r="C308" s="14">
        <v>45292</v>
      </c>
      <c r="E308"/>
      <c r="F308"/>
      <c r="G308" s="72"/>
      <c r="O308"/>
      <c r="P308"/>
      <c r="S308"/>
    </row>
    <row r="309" spans="1:19">
      <c r="A309" s="46" t="s">
        <v>3166</v>
      </c>
      <c r="B309" s="14">
        <v>45108</v>
      </c>
      <c r="C309" s="14">
        <v>45292</v>
      </c>
      <c r="E309"/>
      <c r="F309"/>
      <c r="G309" s="72"/>
      <c r="O309"/>
      <c r="P309"/>
      <c r="S309"/>
    </row>
    <row r="310" spans="1:19">
      <c r="A310" s="43" t="s">
        <v>961</v>
      </c>
      <c r="B310" s="14">
        <v>45108</v>
      </c>
      <c r="C310" s="14">
        <v>45292</v>
      </c>
      <c r="E310"/>
      <c r="F310"/>
      <c r="G310" s="72"/>
      <c r="O310"/>
      <c r="P310"/>
      <c r="S310"/>
    </row>
    <row r="311" spans="1:19">
      <c r="A311" s="43" t="s">
        <v>989</v>
      </c>
      <c r="B311" s="14">
        <v>45108</v>
      </c>
      <c r="C311" s="14">
        <v>45292</v>
      </c>
      <c r="E311"/>
      <c r="F311"/>
      <c r="G311" s="72"/>
      <c r="O311"/>
      <c r="P311"/>
      <c r="S311"/>
    </row>
    <row r="312" spans="1:19">
      <c r="A312" s="43" t="s">
        <v>943</v>
      </c>
      <c r="B312" s="14">
        <v>45108</v>
      </c>
      <c r="C312" s="14">
        <v>45292</v>
      </c>
      <c r="E312"/>
      <c r="F312"/>
      <c r="G312" s="72"/>
      <c r="O312"/>
      <c r="P312"/>
      <c r="S312"/>
    </row>
    <row r="313" spans="1:19">
      <c r="A313" s="43" t="s">
        <v>2985</v>
      </c>
      <c r="B313" s="14">
        <v>45108</v>
      </c>
      <c r="C313" s="14">
        <v>45292</v>
      </c>
      <c r="E313"/>
      <c r="F313"/>
      <c r="G313" s="72"/>
      <c r="O313"/>
      <c r="P313"/>
      <c r="S313"/>
    </row>
    <row r="314" spans="1:19">
      <c r="A314" s="43" t="s">
        <v>986</v>
      </c>
      <c r="B314" s="14">
        <v>45108</v>
      </c>
      <c r="C314" s="14">
        <v>45292</v>
      </c>
      <c r="E314"/>
      <c r="F314"/>
      <c r="G314" s="72"/>
      <c r="O314"/>
      <c r="P314"/>
      <c r="S314"/>
    </row>
    <row r="315" spans="1:19">
      <c r="A315" s="43" t="s">
        <v>1386</v>
      </c>
      <c r="B315" s="14">
        <v>45108</v>
      </c>
      <c r="C315" s="14">
        <v>45292</v>
      </c>
      <c r="E315"/>
      <c r="F315"/>
      <c r="G315" s="72"/>
      <c r="O315"/>
      <c r="P315"/>
      <c r="S315"/>
    </row>
    <row r="316" spans="1:19">
      <c r="A316" s="43" t="s">
        <v>1402</v>
      </c>
      <c r="B316" s="14">
        <v>45108</v>
      </c>
      <c r="C316" s="14">
        <v>45292</v>
      </c>
      <c r="E316"/>
      <c r="F316"/>
      <c r="G316" s="72"/>
      <c r="O316"/>
      <c r="P316"/>
      <c r="S316"/>
    </row>
    <row r="317" spans="1:19">
      <c r="A317" s="43" t="s">
        <v>2987</v>
      </c>
      <c r="B317" s="14">
        <v>45108</v>
      </c>
      <c r="C317" s="14">
        <v>45292</v>
      </c>
      <c r="E317"/>
      <c r="F317"/>
      <c r="G317" s="72"/>
      <c r="O317"/>
      <c r="P317"/>
      <c r="S317"/>
    </row>
    <row r="318" spans="1:19">
      <c r="A318" s="43" t="s">
        <v>3283</v>
      </c>
      <c r="B318" s="14">
        <v>45108</v>
      </c>
      <c r="C318" s="14">
        <v>45292</v>
      </c>
      <c r="E318"/>
      <c r="F318"/>
      <c r="G318" s="72"/>
      <c r="O318"/>
      <c r="P318"/>
      <c r="S318"/>
    </row>
    <row r="319" spans="1:19">
      <c r="A319" s="43" t="s">
        <v>2677</v>
      </c>
      <c r="B319" s="14">
        <v>45108</v>
      </c>
      <c r="C319" s="14">
        <v>45292</v>
      </c>
      <c r="E319"/>
      <c r="F319"/>
      <c r="G319" s="72"/>
      <c r="O319"/>
      <c r="P319"/>
      <c r="S319"/>
    </row>
    <row r="320" spans="1:19">
      <c r="A320" s="46" t="s">
        <v>3038</v>
      </c>
      <c r="B320" s="14">
        <v>45108</v>
      </c>
      <c r="C320" s="14">
        <v>45292</v>
      </c>
      <c r="E320"/>
      <c r="F320"/>
      <c r="G320" s="72"/>
      <c r="O320"/>
      <c r="P320"/>
      <c r="S320"/>
    </row>
    <row r="321" spans="1:19">
      <c r="A321" s="125" t="s">
        <v>2477</v>
      </c>
      <c r="B321" s="126">
        <v>44986</v>
      </c>
      <c r="C321" s="126">
        <v>45170</v>
      </c>
      <c r="E321"/>
      <c r="F321"/>
      <c r="G321" s="72"/>
      <c r="O321"/>
      <c r="P321"/>
      <c r="S321"/>
    </row>
    <row r="322" spans="1:19">
      <c r="A322" s="43" t="s">
        <v>2679</v>
      </c>
      <c r="B322" s="14">
        <v>45108</v>
      </c>
      <c r="C322" s="14">
        <v>45292</v>
      </c>
      <c r="E322"/>
      <c r="F322"/>
      <c r="G322" s="72"/>
      <c r="O322"/>
      <c r="P322"/>
      <c r="S322"/>
    </row>
    <row r="323" spans="1:19">
      <c r="A323" s="43" t="s">
        <v>208</v>
      </c>
      <c r="B323" s="14">
        <v>45108</v>
      </c>
      <c r="C323" s="14" t="s">
        <v>3007</v>
      </c>
      <c r="E323"/>
      <c r="F323"/>
      <c r="G323" s="72"/>
      <c r="O323"/>
      <c r="P323"/>
      <c r="S323"/>
    </row>
    <row r="324" spans="1:19">
      <c r="A324" s="43" t="s">
        <v>273</v>
      </c>
      <c r="B324" s="14">
        <v>45108</v>
      </c>
      <c r="C324" s="14" t="s">
        <v>3007</v>
      </c>
      <c r="E324"/>
      <c r="F324"/>
      <c r="G324" s="72"/>
      <c r="O324"/>
      <c r="P324"/>
      <c r="S324"/>
    </row>
    <row r="325" spans="1:19">
      <c r="A325" s="43" t="s">
        <v>257</v>
      </c>
      <c r="B325" s="14">
        <v>45047</v>
      </c>
      <c r="C325" s="14" t="s">
        <v>3007</v>
      </c>
      <c r="E325"/>
      <c r="F325"/>
      <c r="G325" s="72"/>
      <c r="O325"/>
      <c r="P325"/>
      <c r="S325"/>
    </row>
    <row r="326" spans="1:19">
      <c r="A326" s="43" t="s">
        <v>265</v>
      </c>
      <c r="B326" s="14">
        <v>45108</v>
      </c>
      <c r="C326" s="14">
        <v>45292</v>
      </c>
      <c r="E326"/>
      <c r="F326"/>
      <c r="G326" s="72"/>
      <c r="O326"/>
      <c r="P326"/>
      <c r="S326"/>
    </row>
    <row r="327" spans="1:19">
      <c r="A327" s="43" t="s">
        <v>3741</v>
      </c>
      <c r="B327" s="14">
        <v>45108</v>
      </c>
      <c r="C327" s="14">
        <v>45292</v>
      </c>
      <c r="E327"/>
      <c r="F327"/>
      <c r="G327" s="72"/>
      <c r="O327"/>
      <c r="P327"/>
      <c r="S327"/>
    </row>
    <row r="328" spans="1:19">
      <c r="A328" s="43" t="s">
        <v>3739</v>
      </c>
      <c r="B328" s="14">
        <v>45139</v>
      </c>
      <c r="C328" s="14">
        <v>45323</v>
      </c>
      <c r="E328"/>
      <c r="F328"/>
      <c r="G328" s="72"/>
      <c r="O328"/>
      <c r="P328"/>
      <c r="S328"/>
    </row>
    <row r="329" spans="1:19">
      <c r="E329"/>
      <c r="F329"/>
      <c r="G329" s="72"/>
      <c r="O329"/>
      <c r="P329"/>
      <c r="S329"/>
    </row>
    <row r="330" spans="1:19">
      <c r="E330"/>
      <c r="F330"/>
      <c r="G330" s="72"/>
      <c r="O330"/>
      <c r="P330"/>
      <c r="S330"/>
    </row>
    <row r="331" spans="1:19">
      <c r="E331"/>
      <c r="F331"/>
      <c r="G331" s="72"/>
      <c r="O331"/>
      <c r="P331"/>
      <c r="S331"/>
    </row>
    <row r="332" spans="1:19">
      <c r="E332"/>
      <c r="F332"/>
      <c r="G332" s="72"/>
      <c r="O332"/>
      <c r="P332"/>
      <c r="S332"/>
    </row>
    <row r="333" spans="1:19">
      <c r="E333"/>
      <c r="F333"/>
      <c r="G333" s="72"/>
      <c r="O333"/>
      <c r="P333"/>
      <c r="S333"/>
    </row>
    <row r="334" spans="1:19">
      <c r="E334"/>
      <c r="F334"/>
      <c r="G334" s="72"/>
      <c r="O334"/>
      <c r="P334"/>
      <c r="S334"/>
    </row>
    <row r="335" spans="1:19">
      <c r="E335"/>
      <c r="F335"/>
      <c r="G335" s="72"/>
      <c r="O335"/>
      <c r="P335"/>
      <c r="S335"/>
    </row>
    <row r="336" spans="1:19">
      <c r="E336"/>
      <c r="F336"/>
      <c r="G336" s="72"/>
      <c r="O336"/>
      <c r="P336"/>
      <c r="S336"/>
    </row>
    <row r="337" spans="5:19">
      <c r="E337"/>
      <c r="F337"/>
      <c r="G337" s="72"/>
      <c r="O337"/>
      <c r="P337"/>
      <c r="S337"/>
    </row>
    <row r="338" spans="5:19">
      <c r="E338"/>
      <c r="F338"/>
      <c r="G338" s="72"/>
      <c r="O338"/>
      <c r="P338"/>
      <c r="S338"/>
    </row>
    <row r="339" spans="5:19">
      <c r="E339"/>
      <c r="F339"/>
      <c r="G339" s="72"/>
      <c r="O339"/>
      <c r="P339"/>
      <c r="S339"/>
    </row>
    <row r="340" spans="5:19">
      <c r="E340"/>
      <c r="F340"/>
      <c r="G340" s="72"/>
      <c r="O340"/>
      <c r="P340"/>
      <c r="S340"/>
    </row>
    <row r="341" spans="5:19">
      <c r="E341"/>
      <c r="F341"/>
      <c r="G341" s="72"/>
      <c r="O341"/>
      <c r="P341"/>
      <c r="S341"/>
    </row>
    <row r="342" spans="5:19">
      <c r="E342"/>
      <c r="F342"/>
      <c r="G342" s="72"/>
      <c r="O342"/>
      <c r="P342"/>
      <c r="S342"/>
    </row>
    <row r="343" spans="5:19">
      <c r="E343"/>
      <c r="F343"/>
      <c r="G343" s="72"/>
      <c r="O343"/>
      <c r="P343"/>
      <c r="S343"/>
    </row>
    <row r="344" spans="5:19">
      <c r="E344"/>
      <c r="F344"/>
      <c r="G344" s="72"/>
      <c r="O344"/>
      <c r="P344"/>
      <c r="S344"/>
    </row>
    <row r="345" spans="5:19">
      <c r="E345"/>
      <c r="F345"/>
      <c r="G345" s="72"/>
      <c r="O345"/>
      <c r="P345"/>
      <c r="S345"/>
    </row>
    <row r="346" spans="5:19">
      <c r="E346"/>
      <c r="F346"/>
      <c r="G346" s="72"/>
      <c r="O346"/>
      <c r="P346"/>
      <c r="S346"/>
    </row>
    <row r="347" spans="5:19">
      <c r="E347"/>
      <c r="F347"/>
      <c r="G347" s="72"/>
      <c r="O347"/>
      <c r="P347"/>
      <c r="S347"/>
    </row>
    <row r="348" spans="5:19">
      <c r="E348"/>
      <c r="F348"/>
      <c r="G348" s="72"/>
      <c r="O348"/>
      <c r="P348"/>
      <c r="S348"/>
    </row>
    <row r="349" spans="5:19">
      <c r="E349"/>
      <c r="F349"/>
      <c r="G349" s="72"/>
      <c r="O349"/>
      <c r="P349"/>
      <c r="S349"/>
    </row>
    <row r="350" spans="5:19">
      <c r="E350"/>
      <c r="F350"/>
      <c r="G350" s="72"/>
      <c r="O350"/>
      <c r="P350"/>
      <c r="S350"/>
    </row>
    <row r="351" spans="5:19">
      <c r="E351"/>
      <c r="F351"/>
      <c r="G351" s="72"/>
      <c r="O351"/>
      <c r="P351"/>
      <c r="S351"/>
    </row>
    <row r="352" spans="5:19">
      <c r="E352"/>
      <c r="F352"/>
      <c r="G352" s="72"/>
      <c r="O352"/>
      <c r="P352"/>
      <c r="S352"/>
    </row>
    <row r="353" spans="5:19">
      <c r="E353"/>
      <c r="F353"/>
      <c r="G353" s="72"/>
      <c r="O353"/>
      <c r="P353"/>
      <c r="S353"/>
    </row>
    <row r="354" spans="5:19">
      <c r="E354"/>
      <c r="F354"/>
      <c r="G354" s="72"/>
      <c r="O354"/>
      <c r="P354"/>
      <c r="S354"/>
    </row>
    <row r="355" spans="5:19">
      <c r="E355"/>
      <c r="F355"/>
      <c r="G355" s="72"/>
      <c r="O355"/>
      <c r="P355"/>
      <c r="S355"/>
    </row>
    <row r="356" spans="5:19">
      <c r="E356"/>
      <c r="F356"/>
      <c r="G356" s="72"/>
      <c r="O356"/>
      <c r="P356"/>
      <c r="S356"/>
    </row>
    <row r="357" spans="5:19">
      <c r="E357"/>
      <c r="F357"/>
      <c r="G357" s="72"/>
      <c r="O357"/>
      <c r="P357"/>
      <c r="S357"/>
    </row>
    <row r="358" spans="5:19">
      <c r="E358"/>
      <c r="F358"/>
      <c r="G358" s="72"/>
      <c r="O358"/>
      <c r="P358"/>
      <c r="S358"/>
    </row>
    <row r="359" spans="5:19">
      <c r="E359"/>
      <c r="F359"/>
      <c r="G359" s="72"/>
      <c r="O359"/>
      <c r="P359"/>
      <c r="S359"/>
    </row>
    <row r="360" spans="5:19">
      <c r="E360"/>
      <c r="F360"/>
      <c r="G360" s="72"/>
      <c r="O360"/>
      <c r="P360"/>
      <c r="S360"/>
    </row>
    <row r="361" spans="5:19">
      <c r="E361"/>
      <c r="F361"/>
      <c r="G361" s="72"/>
      <c r="O361"/>
      <c r="P361"/>
      <c r="S361"/>
    </row>
    <row r="362" spans="5:19">
      <c r="E362"/>
      <c r="F362"/>
      <c r="G362" s="72"/>
      <c r="O362"/>
      <c r="P362"/>
      <c r="S362"/>
    </row>
    <row r="363" spans="5:19">
      <c r="E363"/>
      <c r="F363"/>
      <c r="G363" s="72"/>
      <c r="O363"/>
      <c r="P363"/>
      <c r="S363"/>
    </row>
    <row r="364" spans="5:19">
      <c r="E364"/>
      <c r="F364"/>
      <c r="G364" s="72"/>
      <c r="O364"/>
      <c r="P364"/>
      <c r="S364"/>
    </row>
    <row r="365" spans="5:19">
      <c r="E365"/>
      <c r="F365"/>
      <c r="G365" s="72"/>
      <c r="O365"/>
      <c r="P365"/>
      <c r="S365"/>
    </row>
    <row r="366" spans="5:19">
      <c r="E366"/>
      <c r="F366"/>
      <c r="G366" s="72"/>
      <c r="O366"/>
      <c r="P366"/>
      <c r="S366"/>
    </row>
    <row r="367" spans="5:19">
      <c r="E367"/>
      <c r="F367"/>
      <c r="G367" s="72"/>
      <c r="O367"/>
      <c r="P367"/>
      <c r="S367"/>
    </row>
    <row r="368" spans="5:19">
      <c r="E368"/>
      <c r="F368"/>
      <c r="G368" s="72"/>
      <c r="O368"/>
      <c r="P368"/>
      <c r="S368"/>
    </row>
    <row r="369" spans="5:19">
      <c r="E369"/>
      <c r="F369"/>
      <c r="G369" s="72"/>
      <c r="O369"/>
      <c r="P369"/>
      <c r="S369"/>
    </row>
    <row r="370" spans="5:19">
      <c r="E370"/>
      <c r="F370"/>
      <c r="G370" s="72"/>
      <c r="O370"/>
      <c r="P370"/>
      <c r="S370"/>
    </row>
    <row r="371" spans="5:19">
      <c r="E371"/>
      <c r="F371"/>
      <c r="G371" s="72"/>
      <c r="O371"/>
      <c r="P371"/>
      <c r="S371"/>
    </row>
    <row r="372" spans="5:19">
      <c r="E372"/>
      <c r="F372"/>
      <c r="G372" s="72"/>
      <c r="O372"/>
      <c r="P372"/>
      <c r="S372"/>
    </row>
    <row r="373" spans="5:19">
      <c r="E373"/>
      <c r="F373"/>
      <c r="G373" s="72"/>
      <c r="O373"/>
      <c r="P373"/>
      <c r="S373"/>
    </row>
    <row r="374" spans="5:19">
      <c r="E374"/>
      <c r="F374"/>
      <c r="G374" s="72"/>
      <c r="O374"/>
      <c r="P374"/>
      <c r="S374"/>
    </row>
    <row r="375" spans="5:19">
      <c r="E375"/>
      <c r="F375"/>
      <c r="G375" s="72"/>
      <c r="O375"/>
      <c r="P375"/>
      <c r="S375"/>
    </row>
    <row r="376" spans="5:19">
      <c r="E376"/>
      <c r="F376"/>
      <c r="G376" s="72"/>
      <c r="O376"/>
      <c r="P376"/>
      <c r="S376"/>
    </row>
    <row r="377" spans="5:19">
      <c r="E377"/>
      <c r="F377"/>
      <c r="G377" s="72"/>
      <c r="O377"/>
      <c r="P377"/>
      <c r="S377"/>
    </row>
    <row r="378" spans="5:19">
      <c r="E378"/>
      <c r="F378"/>
      <c r="G378" s="72"/>
      <c r="O378"/>
      <c r="P378"/>
      <c r="S378"/>
    </row>
    <row r="379" spans="5:19">
      <c r="E379"/>
      <c r="F379"/>
      <c r="G379" s="72"/>
      <c r="O379"/>
      <c r="P379"/>
      <c r="S379"/>
    </row>
    <row r="380" spans="5:19">
      <c r="E380"/>
      <c r="F380"/>
      <c r="G380" s="72"/>
      <c r="O380"/>
      <c r="P380"/>
      <c r="S380"/>
    </row>
    <row r="381" spans="5:19">
      <c r="E381"/>
      <c r="F381"/>
      <c r="G381" s="72"/>
      <c r="O381"/>
      <c r="P381"/>
      <c r="S381"/>
    </row>
    <row r="382" spans="5:19">
      <c r="E382"/>
      <c r="F382"/>
      <c r="G382" s="72"/>
      <c r="O382"/>
      <c r="P382"/>
      <c r="S382"/>
    </row>
    <row r="383" spans="5:19">
      <c r="E383"/>
      <c r="F383"/>
      <c r="G383" s="72"/>
      <c r="O383"/>
      <c r="P383"/>
      <c r="S383"/>
    </row>
    <row r="384" spans="5:19">
      <c r="E384"/>
      <c r="F384"/>
      <c r="G384" s="72"/>
      <c r="O384"/>
      <c r="P384"/>
      <c r="S384"/>
    </row>
    <row r="385" spans="5:19">
      <c r="E385"/>
      <c r="F385"/>
      <c r="G385" s="72"/>
      <c r="O385"/>
      <c r="P385"/>
      <c r="S385"/>
    </row>
    <row r="386" spans="5:19">
      <c r="E386"/>
      <c r="F386"/>
      <c r="G386" s="72"/>
      <c r="O386"/>
      <c r="P386"/>
      <c r="S386"/>
    </row>
    <row r="387" spans="5:19">
      <c r="E387"/>
      <c r="F387"/>
      <c r="G387" s="72"/>
      <c r="O387"/>
      <c r="P387"/>
      <c r="S387"/>
    </row>
    <row r="388" spans="5:19">
      <c r="E388"/>
      <c r="F388"/>
      <c r="G388" s="72"/>
      <c r="O388"/>
      <c r="P388"/>
      <c r="S388"/>
    </row>
    <row r="389" spans="5:19">
      <c r="E389"/>
      <c r="F389"/>
      <c r="G389" s="72"/>
      <c r="O389"/>
      <c r="P389"/>
      <c r="S389"/>
    </row>
    <row r="390" spans="5:19">
      <c r="E390"/>
      <c r="F390"/>
      <c r="G390" s="72"/>
      <c r="O390"/>
      <c r="P390"/>
      <c r="S390"/>
    </row>
    <row r="391" spans="5:19">
      <c r="E391"/>
      <c r="F391"/>
      <c r="G391" s="72"/>
      <c r="O391"/>
      <c r="P391"/>
      <c r="S391"/>
    </row>
    <row r="392" spans="5:19">
      <c r="E392"/>
      <c r="F392"/>
      <c r="G392" s="72"/>
      <c r="O392"/>
      <c r="P392"/>
      <c r="S392"/>
    </row>
    <row r="393" spans="5:19">
      <c r="E393"/>
      <c r="F393"/>
      <c r="G393" s="72"/>
      <c r="O393"/>
      <c r="P393"/>
      <c r="S393"/>
    </row>
    <row r="394" spans="5:19">
      <c r="E394"/>
      <c r="F394"/>
      <c r="G394" s="72"/>
      <c r="O394"/>
      <c r="P394"/>
      <c r="S394"/>
    </row>
    <row r="395" spans="5:19">
      <c r="E395"/>
      <c r="F395"/>
      <c r="G395" s="72"/>
      <c r="O395"/>
      <c r="P395"/>
      <c r="S395"/>
    </row>
    <row r="396" spans="5:19">
      <c r="E396"/>
      <c r="F396"/>
      <c r="G396" s="72"/>
      <c r="O396"/>
      <c r="P396"/>
      <c r="S396"/>
    </row>
    <row r="397" spans="5:19">
      <c r="E397"/>
      <c r="F397"/>
      <c r="G397" s="72"/>
      <c r="O397"/>
      <c r="P397"/>
      <c r="S397"/>
    </row>
    <row r="398" spans="5:19">
      <c r="E398"/>
      <c r="F398"/>
      <c r="G398" s="72"/>
      <c r="O398"/>
      <c r="P398"/>
      <c r="S398"/>
    </row>
    <row r="399" spans="5:19">
      <c r="E399"/>
      <c r="F399"/>
      <c r="G399" s="72"/>
      <c r="O399"/>
      <c r="P399"/>
      <c r="S399"/>
    </row>
    <row r="400" spans="5:19">
      <c r="E400"/>
      <c r="F400"/>
      <c r="G400" s="72"/>
      <c r="O400"/>
      <c r="P400"/>
      <c r="S400"/>
    </row>
    <row r="401" spans="5:19">
      <c r="E401"/>
      <c r="F401"/>
      <c r="G401" s="72"/>
      <c r="O401"/>
      <c r="P401"/>
      <c r="S401"/>
    </row>
    <row r="402" spans="5:19">
      <c r="E402"/>
      <c r="F402"/>
      <c r="G402" s="72"/>
      <c r="O402"/>
      <c r="P402"/>
      <c r="S402"/>
    </row>
    <row r="403" spans="5:19">
      <c r="E403"/>
      <c r="F403"/>
      <c r="G403" s="72"/>
      <c r="O403"/>
      <c r="P403"/>
      <c r="S403"/>
    </row>
    <row r="404" spans="5:19">
      <c r="E404"/>
      <c r="F404"/>
      <c r="G404" s="72"/>
      <c r="O404"/>
      <c r="P404"/>
      <c r="S404"/>
    </row>
    <row r="405" spans="5:19">
      <c r="E405"/>
      <c r="F405"/>
      <c r="G405" s="72"/>
      <c r="O405"/>
      <c r="P405"/>
      <c r="S405"/>
    </row>
    <row r="406" spans="5:19">
      <c r="E406"/>
      <c r="F406"/>
      <c r="G406" s="72"/>
      <c r="O406"/>
      <c r="P406"/>
      <c r="S406"/>
    </row>
    <row r="407" spans="5:19">
      <c r="E407"/>
      <c r="F407"/>
      <c r="G407" s="72"/>
      <c r="O407"/>
      <c r="P407"/>
      <c r="S407"/>
    </row>
    <row r="408" spans="5:19">
      <c r="E408"/>
      <c r="F408"/>
      <c r="G408" s="72"/>
      <c r="O408"/>
      <c r="P408"/>
      <c r="S408"/>
    </row>
    <row r="409" spans="5:19">
      <c r="E409"/>
      <c r="F409"/>
      <c r="G409" s="72"/>
      <c r="O409"/>
      <c r="P409"/>
      <c r="S409"/>
    </row>
    <row r="410" spans="5:19">
      <c r="E410"/>
      <c r="F410"/>
      <c r="G410" s="72"/>
      <c r="O410"/>
      <c r="P410"/>
      <c r="S410"/>
    </row>
    <row r="411" spans="5:19">
      <c r="E411"/>
      <c r="F411"/>
      <c r="G411" s="72"/>
      <c r="O411"/>
      <c r="P411"/>
      <c r="S411"/>
    </row>
    <row r="412" spans="5:19">
      <c r="E412"/>
      <c r="F412"/>
      <c r="G412" s="72"/>
      <c r="O412"/>
      <c r="P412"/>
      <c r="S412"/>
    </row>
    <row r="413" spans="5:19">
      <c r="E413"/>
      <c r="F413"/>
      <c r="G413" s="72"/>
      <c r="O413"/>
      <c r="P413"/>
      <c r="S413"/>
    </row>
    <row r="414" spans="5:19">
      <c r="E414"/>
      <c r="F414"/>
      <c r="G414" s="72"/>
      <c r="O414"/>
      <c r="P414"/>
      <c r="S414"/>
    </row>
    <row r="415" spans="5:19">
      <c r="E415"/>
      <c r="F415"/>
      <c r="G415" s="72"/>
      <c r="O415"/>
      <c r="P415"/>
      <c r="S415"/>
    </row>
    <row r="416" spans="5:19">
      <c r="E416"/>
      <c r="F416"/>
      <c r="G416" s="72"/>
      <c r="O416"/>
      <c r="P416"/>
      <c r="S416"/>
    </row>
    <row r="417" spans="5:19">
      <c r="E417"/>
      <c r="F417"/>
      <c r="G417" s="72"/>
      <c r="O417"/>
      <c r="P417"/>
      <c r="S417"/>
    </row>
    <row r="418" spans="5:19">
      <c r="E418"/>
      <c r="F418"/>
      <c r="G418" s="72"/>
      <c r="O418"/>
      <c r="P418"/>
      <c r="S418"/>
    </row>
    <row r="419" spans="5:19">
      <c r="E419"/>
      <c r="F419"/>
      <c r="G419" s="72"/>
      <c r="O419"/>
      <c r="P419"/>
      <c r="S419"/>
    </row>
    <row r="420" spans="5:19">
      <c r="E420"/>
      <c r="F420"/>
      <c r="G420" s="72"/>
      <c r="O420"/>
      <c r="P420"/>
      <c r="S420"/>
    </row>
    <row r="421" spans="5:19">
      <c r="E421"/>
      <c r="F421"/>
      <c r="G421" s="72"/>
      <c r="O421"/>
      <c r="P421"/>
      <c r="S421"/>
    </row>
    <row r="422" spans="5:19">
      <c r="E422"/>
      <c r="F422"/>
      <c r="G422" s="72"/>
      <c r="O422"/>
      <c r="P422"/>
      <c r="S422"/>
    </row>
    <row r="423" spans="5:19">
      <c r="E423"/>
      <c r="F423"/>
      <c r="G423" s="72"/>
      <c r="O423"/>
      <c r="P423"/>
      <c r="S423"/>
    </row>
    <row r="424" spans="5:19">
      <c r="E424"/>
      <c r="F424"/>
      <c r="G424" s="72"/>
      <c r="O424"/>
      <c r="P424"/>
      <c r="S424"/>
    </row>
    <row r="425" spans="5:19">
      <c r="E425"/>
      <c r="F425"/>
      <c r="G425" s="72"/>
      <c r="O425"/>
      <c r="P425"/>
      <c r="S425"/>
    </row>
    <row r="426" spans="5:19">
      <c r="E426"/>
      <c r="F426"/>
      <c r="G426" s="72"/>
      <c r="O426"/>
      <c r="P426"/>
      <c r="S426"/>
    </row>
    <row r="427" spans="5:19">
      <c r="E427"/>
      <c r="F427"/>
      <c r="G427" s="72"/>
      <c r="O427"/>
      <c r="P427"/>
      <c r="S427"/>
    </row>
    <row r="428" spans="5:19">
      <c r="E428"/>
      <c r="F428"/>
      <c r="G428" s="72"/>
      <c r="O428"/>
      <c r="P428"/>
      <c r="S428"/>
    </row>
    <row r="429" spans="5:19">
      <c r="E429"/>
      <c r="F429"/>
      <c r="G429" s="72"/>
      <c r="O429"/>
      <c r="P429"/>
      <c r="S429"/>
    </row>
    <row r="430" spans="5:19">
      <c r="E430"/>
      <c r="F430"/>
      <c r="G430" s="72"/>
      <c r="O430"/>
      <c r="P430"/>
      <c r="S430"/>
    </row>
    <row r="431" spans="5:19">
      <c r="E431"/>
      <c r="F431"/>
      <c r="G431" s="72"/>
      <c r="O431"/>
      <c r="P431"/>
      <c r="S431"/>
    </row>
    <row r="432" spans="5:19">
      <c r="E432"/>
      <c r="F432"/>
      <c r="G432" s="72"/>
      <c r="O432"/>
      <c r="P432"/>
      <c r="S432"/>
    </row>
    <row r="433" spans="5:19">
      <c r="E433"/>
      <c r="F433"/>
      <c r="G433" s="72"/>
      <c r="O433"/>
      <c r="P433"/>
      <c r="S433"/>
    </row>
    <row r="434" spans="5:19">
      <c r="E434"/>
      <c r="F434"/>
      <c r="G434" s="72"/>
      <c r="O434"/>
      <c r="P434"/>
      <c r="S434"/>
    </row>
    <row r="435" spans="5:19">
      <c r="E435"/>
      <c r="F435"/>
      <c r="G435" s="72"/>
      <c r="O435"/>
      <c r="P435"/>
      <c r="S435"/>
    </row>
    <row r="436" spans="5:19">
      <c r="E436"/>
      <c r="F436"/>
      <c r="G436" s="72"/>
      <c r="O436"/>
      <c r="P436"/>
      <c r="S436"/>
    </row>
    <row r="437" spans="5:19">
      <c r="E437"/>
      <c r="F437"/>
      <c r="G437" s="72"/>
      <c r="O437"/>
      <c r="P437"/>
      <c r="S437"/>
    </row>
    <row r="438" spans="5:19">
      <c r="E438"/>
      <c r="F438"/>
      <c r="G438" s="72"/>
      <c r="O438"/>
      <c r="P438"/>
      <c r="S438"/>
    </row>
    <row r="439" spans="5:19">
      <c r="E439"/>
      <c r="F439"/>
      <c r="G439" s="72"/>
      <c r="O439"/>
      <c r="P439"/>
      <c r="S439"/>
    </row>
    <row r="440" spans="5:19">
      <c r="E440"/>
      <c r="F440"/>
      <c r="G440" s="72"/>
      <c r="O440"/>
      <c r="P440"/>
      <c r="S440"/>
    </row>
    <row r="441" spans="5:19">
      <c r="E441"/>
      <c r="F441"/>
      <c r="G441" s="72"/>
      <c r="O441"/>
      <c r="P441"/>
      <c r="S441"/>
    </row>
    <row r="442" spans="5:19">
      <c r="E442"/>
      <c r="F442"/>
      <c r="G442" s="72"/>
      <c r="O442"/>
      <c r="P442"/>
      <c r="S442"/>
    </row>
    <row r="443" spans="5:19">
      <c r="E443"/>
      <c r="F443"/>
      <c r="G443" s="72"/>
      <c r="O443"/>
      <c r="P443"/>
      <c r="S443"/>
    </row>
    <row r="444" spans="5:19">
      <c r="E444"/>
      <c r="F444"/>
      <c r="G444" s="72"/>
      <c r="O444"/>
      <c r="P444"/>
      <c r="S444"/>
    </row>
    <row r="445" spans="5:19">
      <c r="E445"/>
      <c r="F445"/>
      <c r="G445" s="72"/>
      <c r="O445"/>
      <c r="P445"/>
      <c r="S445"/>
    </row>
    <row r="446" spans="5:19">
      <c r="E446"/>
      <c r="F446"/>
      <c r="G446" s="72"/>
      <c r="O446"/>
      <c r="P446"/>
      <c r="S446"/>
    </row>
    <row r="447" spans="5:19">
      <c r="E447"/>
      <c r="F447"/>
      <c r="G447" s="72"/>
      <c r="O447"/>
      <c r="P447"/>
      <c r="S447"/>
    </row>
    <row r="448" spans="5:19">
      <c r="E448"/>
      <c r="F448"/>
      <c r="G448" s="72"/>
      <c r="O448"/>
      <c r="P448"/>
      <c r="S448"/>
    </row>
    <row r="449" spans="5:19">
      <c r="E449"/>
      <c r="F449"/>
      <c r="G449" s="72"/>
      <c r="O449"/>
      <c r="P449"/>
      <c r="S449"/>
    </row>
    <row r="450" spans="5:19">
      <c r="E450"/>
      <c r="F450"/>
      <c r="G450" s="72"/>
      <c r="O450"/>
      <c r="P450"/>
      <c r="S450"/>
    </row>
    <row r="451" spans="5:19">
      <c r="E451"/>
      <c r="F451"/>
      <c r="G451" s="72"/>
      <c r="O451"/>
      <c r="P451"/>
      <c r="S451"/>
    </row>
    <row r="452" spans="5:19">
      <c r="E452"/>
      <c r="F452"/>
      <c r="G452" s="72"/>
      <c r="O452"/>
      <c r="P452"/>
      <c r="S452"/>
    </row>
    <row r="453" spans="5:19">
      <c r="E453"/>
      <c r="F453"/>
      <c r="G453" s="72"/>
      <c r="O453"/>
      <c r="P453"/>
      <c r="S453"/>
    </row>
    <row r="454" spans="5:19">
      <c r="E454"/>
      <c r="F454"/>
      <c r="G454" s="72"/>
      <c r="O454"/>
      <c r="P454"/>
      <c r="S454"/>
    </row>
    <row r="455" spans="5:19">
      <c r="E455"/>
      <c r="F455"/>
      <c r="G455" s="72"/>
      <c r="O455"/>
      <c r="P455"/>
      <c r="S455"/>
    </row>
    <row r="456" spans="5:19">
      <c r="E456"/>
      <c r="F456"/>
      <c r="G456" s="72"/>
      <c r="O456"/>
      <c r="P456"/>
      <c r="S456"/>
    </row>
    <row r="457" spans="5:19">
      <c r="E457"/>
      <c r="F457"/>
      <c r="G457" s="72"/>
      <c r="O457"/>
      <c r="P457"/>
      <c r="S457"/>
    </row>
    <row r="458" spans="5:19">
      <c r="E458"/>
      <c r="F458"/>
      <c r="G458" s="72"/>
      <c r="O458"/>
      <c r="P458"/>
      <c r="S458"/>
    </row>
    <row r="459" spans="5:19">
      <c r="E459"/>
      <c r="F459"/>
      <c r="G459" s="72"/>
      <c r="O459"/>
      <c r="P459"/>
      <c r="S459"/>
    </row>
    <row r="460" spans="5:19">
      <c r="E460"/>
      <c r="F460"/>
      <c r="G460" s="72"/>
      <c r="O460"/>
      <c r="P460"/>
      <c r="S460"/>
    </row>
    <row r="461" spans="5:19">
      <c r="E461"/>
      <c r="F461"/>
      <c r="G461" s="72"/>
      <c r="O461"/>
      <c r="P461"/>
      <c r="S461"/>
    </row>
    <row r="462" spans="5:19">
      <c r="E462"/>
      <c r="F462"/>
      <c r="G462" s="72"/>
      <c r="O462"/>
      <c r="P462"/>
      <c r="S462"/>
    </row>
    <row r="463" spans="5:19">
      <c r="E463"/>
      <c r="F463"/>
      <c r="G463" s="72"/>
      <c r="O463"/>
      <c r="P463"/>
      <c r="S463"/>
    </row>
    <row r="464" spans="5:19">
      <c r="E464"/>
      <c r="F464"/>
      <c r="G464" s="72"/>
      <c r="O464"/>
      <c r="P464"/>
      <c r="S464"/>
    </row>
    <row r="465" spans="5:19">
      <c r="E465"/>
      <c r="F465"/>
      <c r="G465" s="72"/>
      <c r="O465"/>
      <c r="P465"/>
      <c r="S465"/>
    </row>
    <row r="466" spans="5:19">
      <c r="E466"/>
      <c r="F466"/>
      <c r="G466" s="72"/>
      <c r="O466"/>
      <c r="P466"/>
      <c r="S466"/>
    </row>
    <row r="467" spans="5:19">
      <c r="E467"/>
      <c r="F467"/>
      <c r="G467" s="72"/>
      <c r="O467"/>
      <c r="P467"/>
      <c r="S467"/>
    </row>
    <row r="468" spans="5:19">
      <c r="E468"/>
      <c r="F468"/>
      <c r="G468" s="72"/>
      <c r="O468"/>
      <c r="P468"/>
      <c r="S468"/>
    </row>
    <row r="469" spans="5:19">
      <c r="E469"/>
      <c r="F469"/>
      <c r="G469" s="72"/>
      <c r="O469"/>
      <c r="P469"/>
      <c r="S469"/>
    </row>
    <row r="470" spans="5:19">
      <c r="E470"/>
      <c r="F470"/>
      <c r="G470" s="72"/>
      <c r="O470"/>
      <c r="P470"/>
      <c r="S470"/>
    </row>
    <row r="471" spans="5:19">
      <c r="E471"/>
      <c r="F471"/>
      <c r="G471" s="72"/>
      <c r="O471"/>
      <c r="P471"/>
      <c r="S471"/>
    </row>
    <row r="472" spans="5:19">
      <c r="E472"/>
      <c r="F472"/>
      <c r="G472" s="72"/>
      <c r="O472"/>
      <c r="P472"/>
      <c r="S472"/>
    </row>
    <row r="473" spans="5:19">
      <c r="E473"/>
      <c r="F473"/>
      <c r="G473" s="72"/>
      <c r="O473"/>
      <c r="P473"/>
      <c r="S473"/>
    </row>
    <row r="474" spans="5:19">
      <c r="E474"/>
      <c r="F474"/>
      <c r="G474" s="72"/>
      <c r="O474"/>
      <c r="P474"/>
      <c r="S474"/>
    </row>
    <row r="475" spans="5:19">
      <c r="E475"/>
      <c r="F475"/>
      <c r="G475" s="72"/>
      <c r="O475"/>
      <c r="P475"/>
      <c r="S475"/>
    </row>
    <row r="476" spans="5:19">
      <c r="E476"/>
      <c r="F476"/>
      <c r="G476" s="72"/>
      <c r="O476"/>
      <c r="P476"/>
      <c r="S476"/>
    </row>
    <row r="477" spans="5:19">
      <c r="E477"/>
      <c r="F477"/>
      <c r="G477" s="72"/>
      <c r="O477"/>
      <c r="P477"/>
      <c r="S477"/>
    </row>
    <row r="478" spans="5:19">
      <c r="E478"/>
      <c r="F478"/>
      <c r="G478" s="72"/>
      <c r="O478"/>
      <c r="P478"/>
      <c r="S478"/>
    </row>
    <row r="479" spans="5:19">
      <c r="E479"/>
      <c r="F479"/>
      <c r="G479" s="72"/>
      <c r="O479"/>
      <c r="P479"/>
      <c r="S479"/>
    </row>
    <row r="480" spans="5:19">
      <c r="E480"/>
      <c r="F480"/>
      <c r="G480" s="72"/>
      <c r="O480"/>
      <c r="P480"/>
      <c r="S480"/>
    </row>
    <row r="481" spans="5:19">
      <c r="E481"/>
      <c r="F481"/>
      <c r="G481" s="72"/>
      <c r="O481"/>
      <c r="P481"/>
      <c r="S481"/>
    </row>
    <row r="482" spans="5:19">
      <c r="E482"/>
      <c r="F482"/>
      <c r="G482" s="72"/>
      <c r="O482"/>
      <c r="P482"/>
      <c r="S482"/>
    </row>
    <row r="483" spans="5:19">
      <c r="E483"/>
      <c r="F483"/>
      <c r="G483" s="72"/>
      <c r="O483"/>
      <c r="P483"/>
      <c r="S483"/>
    </row>
    <row r="484" spans="5:19">
      <c r="E484"/>
      <c r="F484"/>
      <c r="G484" s="72"/>
      <c r="O484"/>
      <c r="P484"/>
      <c r="S484"/>
    </row>
    <row r="485" spans="5:19">
      <c r="E485"/>
      <c r="F485"/>
      <c r="G485" s="72"/>
      <c r="O485"/>
      <c r="P485"/>
      <c r="S485"/>
    </row>
    <row r="486" spans="5:19">
      <c r="E486"/>
      <c r="F486"/>
      <c r="G486" s="72"/>
      <c r="O486"/>
      <c r="P486"/>
      <c r="S486"/>
    </row>
    <row r="487" spans="5:19">
      <c r="E487"/>
      <c r="F487"/>
      <c r="G487" s="72"/>
      <c r="O487"/>
      <c r="P487"/>
      <c r="S487"/>
    </row>
    <row r="488" spans="5:19">
      <c r="E488"/>
      <c r="F488"/>
      <c r="G488" s="72"/>
      <c r="O488"/>
      <c r="P488"/>
      <c r="S488"/>
    </row>
    <row r="489" spans="5:19">
      <c r="E489"/>
      <c r="F489"/>
      <c r="G489" s="72"/>
      <c r="O489"/>
      <c r="P489"/>
      <c r="S489"/>
    </row>
    <row r="490" spans="5:19">
      <c r="E490"/>
      <c r="F490"/>
      <c r="G490" s="72"/>
      <c r="O490"/>
      <c r="P490"/>
      <c r="S490"/>
    </row>
    <row r="491" spans="5:19">
      <c r="E491"/>
      <c r="F491"/>
      <c r="G491" s="72"/>
      <c r="O491"/>
      <c r="P491"/>
      <c r="S491"/>
    </row>
    <row r="492" spans="5:19">
      <c r="E492"/>
      <c r="F492"/>
      <c r="G492" s="72"/>
      <c r="O492"/>
      <c r="P492"/>
      <c r="S492"/>
    </row>
    <row r="493" spans="5:19">
      <c r="E493"/>
      <c r="F493"/>
      <c r="G493" s="72"/>
      <c r="O493"/>
      <c r="P493"/>
      <c r="S493"/>
    </row>
    <row r="494" spans="5:19">
      <c r="E494"/>
      <c r="F494"/>
      <c r="G494" s="72"/>
      <c r="O494"/>
      <c r="P494"/>
      <c r="S494"/>
    </row>
    <row r="495" spans="5:19">
      <c r="E495"/>
      <c r="F495"/>
      <c r="G495" s="72"/>
      <c r="O495"/>
      <c r="P495"/>
      <c r="S495"/>
    </row>
    <row r="496" spans="5:19">
      <c r="E496"/>
      <c r="F496"/>
      <c r="G496" s="72"/>
      <c r="O496"/>
      <c r="P496"/>
      <c r="S496"/>
    </row>
    <row r="497" spans="5:19">
      <c r="E497"/>
      <c r="F497"/>
      <c r="G497" s="72"/>
      <c r="O497"/>
      <c r="P497"/>
      <c r="S497"/>
    </row>
    <row r="498" spans="5:19">
      <c r="E498"/>
      <c r="F498"/>
      <c r="G498" s="72"/>
      <c r="O498"/>
      <c r="P498"/>
      <c r="S498"/>
    </row>
    <row r="499" spans="5:19">
      <c r="E499"/>
      <c r="F499"/>
      <c r="G499" s="72"/>
      <c r="O499"/>
      <c r="P499"/>
      <c r="S499"/>
    </row>
    <row r="500" spans="5:19">
      <c r="E500"/>
      <c r="F500"/>
      <c r="G500" s="72"/>
      <c r="O500"/>
      <c r="P500"/>
      <c r="S500"/>
    </row>
    <row r="501" spans="5:19">
      <c r="E501"/>
      <c r="F501"/>
      <c r="G501" s="72"/>
      <c r="O501"/>
      <c r="P501"/>
      <c r="S501"/>
    </row>
    <row r="502" spans="5:19">
      <c r="E502"/>
      <c r="F502"/>
      <c r="G502" s="72"/>
      <c r="O502"/>
      <c r="P502"/>
      <c r="S502"/>
    </row>
    <row r="503" spans="5:19">
      <c r="E503"/>
      <c r="F503"/>
      <c r="G503" s="72"/>
      <c r="O503"/>
      <c r="P503"/>
      <c r="S503"/>
    </row>
    <row r="504" spans="5:19">
      <c r="E504"/>
      <c r="F504"/>
      <c r="G504" s="72"/>
      <c r="O504"/>
      <c r="P504"/>
      <c r="S504"/>
    </row>
    <row r="505" spans="5:19">
      <c r="E505"/>
      <c r="F505"/>
      <c r="G505" s="72"/>
      <c r="O505"/>
      <c r="P505"/>
      <c r="S505"/>
    </row>
    <row r="506" spans="5:19">
      <c r="E506"/>
      <c r="F506"/>
      <c r="G506" s="72"/>
      <c r="O506"/>
      <c r="P506"/>
      <c r="S506"/>
    </row>
    <row r="507" spans="5:19">
      <c r="E507"/>
      <c r="F507"/>
      <c r="G507" s="72"/>
      <c r="O507"/>
      <c r="P507"/>
      <c r="S507"/>
    </row>
    <row r="508" spans="5:19">
      <c r="E508"/>
      <c r="F508"/>
      <c r="G508" s="72"/>
      <c r="O508"/>
      <c r="P508"/>
      <c r="S508"/>
    </row>
    <row r="509" spans="5:19">
      <c r="E509"/>
      <c r="F509"/>
      <c r="G509" s="72"/>
      <c r="O509"/>
      <c r="P509"/>
      <c r="S509"/>
    </row>
    <row r="510" spans="5:19">
      <c r="E510"/>
      <c r="F510"/>
      <c r="G510" s="72"/>
      <c r="O510"/>
      <c r="P510"/>
      <c r="S510"/>
    </row>
    <row r="511" spans="5:19">
      <c r="E511"/>
      <c r="F511"/>
      <c r="G511" s="72"/>
      <c r="O511"/>
      <c r="P511"/>
      <c r="S511"/>
    </row>
    <row r="512" spans="5:19">
      <c r="E512"/>
      <c r="F512"/>
      <c r="G512" s="72"/>
      <c r="O512"/>
      <c r="P512"/>
      <c r="S512"/>
    </row>
    <row r="513" spans="5:19">
      <c r="E513"/>
      <c r="F513"/>
      <c r="G513" s="72"/>
      <c r="O513"/>
      <c r="P513"/>
      <c r="S513"/>
    </row>
    <row r="514" spans="5:19">
      <c r="E514"/>
      <c r="F514"/>
      <c r="G514" s="72"/>
      <c r="O514"/>
      <c r="P514"/>
      <c r="S514"/>
    </row>
    <row r="515" spans="5:19">
      <c r="E515"/>
      <c r="F515"/>
      <c r="G515" s="72"/>
      <c r="O515"/>
      <c r="P515"/>
      <c r="S515"/>
    </row>
    <row r="516" spans="5:19">
      <c r="E516"/>
      <c r="F516"/>
      <c r="G516" s="72"/>
      <c r="O516"/>
      <c r="P516"/>
      <c r="S516"/>
    </row>
    <row r="517" spans="5:19">
      <c r="E517"/>
      <c r="F517"/>
      <c r="G517" s="72"/>
      <c r="O517"/>
      <c r="P517"/>
      <c r="S517"/>
    </row>
    <row r="518" spans="5:19">
      <c r="E518"/>
      <c r="F518"/>
      <c r="G518" s="72"/>
      <c r="O518"/>
      <c r="P518"/>
      <c r="S518"/>
    </row>
    <row r="519" spans="5:19">
      <c r="E519"/>
      <c r="F519"/>
      <c r="G519" s="72"/>
      <c r="O519"/>
      <c r="P519"/>
      <c r="S519"/>
    </row>
    <row r="520" spans="5:19">
      <c r="E520"/>
      <c r="F520"/>
      <c r="G520" s="72"/>
      <c r="O520"/>
      <c r="P520"/>
      <c r="S520"/>
    </row>
    <row r="521" spans="5:19">
      <c r="E521"/>
      <c r="F521"/>
      <c r="G521" s="72"/>
      <c r="O521"/>
      <c r="P521"/>
      <c r="S521"/>
    </row>
    <row r="522" spans="5:19">
      <c r="E522"/>
      <c r="F522"/>
      <c r="G522" s="72"/>
      <c r="O522"/>
      <c r="P522"/>
      <c r="S522"/>
    </row>
    <row r="523" spans="5:19">
      <c r="E523"/>
      <c r="F523"/>
      <c r="G523" s="72"/>
      <c r="O523"/>
      <c r="P523"/>
      <c r="S523"/>
    </row>
    <row r="524" spans="5:19">
      <c r="E524"/>
      <c r="F524"/>
      <c r="G524" s="72"/>
      <c r="O524"/>
      <c r="P524"/>
      <c r="S524"/>
    </row>
    <row r="525" spans="5:19">
      <c r="E525"/>
      <c r="F525"/>
      <c r="G525" s="72"/>
      <c r="O525"/>
      <c r="P525"/>
      <c r="S525"/>
    </row>
    <row r="526" spans="5:19">
      <c r="E526"/>
      <c r="F526"/>
      <c r="G526" s="72"/>
      <c r="O526"/>
      <c r="P526"/>
      <c r="S526"/>
    </row>
    <row r="527" spans="5:19">
      <c r="E527"/>
      <c r="F527"/>
      <c r="G527" s="72"/>
      <c r="O527"/>
      <c r="P527"/>
      <c r="S527"/>
    </row>
    <row r="528" spans="5:19">
      <c r="E528"/>
      <c r="F528"/>
      <c r="G528" s="72"/>
      <c r="O528"/>
      <c r="P528"/>
      <c r="S528"/>
    </row>
    <row r="529" spans="5:19">
      <c r="E529"/>
      <c r="F529"/>
      <c r="G529" s="72"/>
      <c r="O529"/>
      <c r="P529"/>
      <c r="S529"/>
    </row>
    <row r="530" spans="5:19">
      <c r="E530"/>
      <c r="F530"/>
      <c r="G530" s="72"/>
      <c r="O530"/>
      <c r="P530"/>
      <c r="S530"/>
    </row>
    <row r="531" spans="5:19">
      <c r="E531"/>
      <c r="F531"/>
      <c r="G531" s="72"/>
      <c r="O531"/>
      <c r="P531"/>
      <c r="S531"/>
    </row>
    <row r="532" spans="5:19">
      <c r="E532"/>
      <c r="F532"/>
      <c r="G532" s="72"/>
      <c r="O532"/>
      <c r="P532"/>
      <c r="S532"/>
    </row>
    <row r="533" spans="5:19">
      <c r="E533"/>
      <c r="F533"/>
      <c r="G533" s="72"/>
      <c r="O533"/>
      <c r="P533"/>
      <c r="S533"/>
    </row>
    <row r="534" spans="5:19">
      <c r="E534"/>
      <c r="F534"/>
      <c r="G534" s="72"/>
      <c r="O534"/>
      <c r="P534"/>
      <c r="S534"/>
    </row>
    <row r="535" spans="5:19">
      <c r="E535"/>
      <c r="F535"/>
      <c r="G535" s="72"/>
      <c r="O535"/>
      <c r="P535"/>
      <c r="S535"/>
    </row>
    <row r="536" spans="5:19">
      <c r="E536"/>
      <c r="F536"/>
      <c r="G536" s="72"/>
      <c r="O536"/>
      <c r="P536"/>
      <c r="S536"/>
    </row>
    <row r="537" spans="5:19">
      <c r="E537"/>
      <c r="F537"/>
      <c r="G537" s="72"/>
      <c r="O537"/>
      <c r="P537"/>
      <c r="S537"/>
    </row>
    <row r="538" spans="5:19">
      <c r="E538"/>
      <c r="F538"/>
      <c r="G538" s="72"/>
      <c r="O538"/>
      <c r="P538"/>
      <c r="S538"/>
    </row>
    <row r="539" spans="5:19">
      <c r="E539"/>
      <c r="F539"/>
      <c r="G539" s="72"/>
      <c r="O539"/>
      <c r="P539"/>
      <c r="S539"/>
    </row>
    <row r="540" spans="5:19">
      <c r="E540"/>
      <c r="F540"/>
      <c r="G540" s="72"/>
      <c r="O540"/>
      <c r="P540"/>
      <c r="S540"/>
    </row>
    <row r="541" spans="5:19">
      <c r="E541"/>
      <c r="F541"/>
      <c r="G541" s="72"/>
      <c r="O541"/>
      <c r="P541"/>
      <c r="S541"/>
    </row>
    <row r="542" spans="5:19">
      <c r="E542"/>
      <c r="F542"/>
      <c r="G542" s="72"/>
      <c r="O542"/>
      <c r="P542"/>
      <c r="S542"/>
    </row>
    <row r="543" spans="5:19">
      <c r="E543"/>
      <c r="F543"/>
      <c r="G543" s="72"/>
      <c r="O543"/>
      <c r="P543"/>
      <c r="S543"/>
    </row>
    <row r="544" spans="5:19">
      <c r="E544"/>
      <c r="F544"/>
      <c r="G544" s="72"/>
      <c r="O544"/>
      <c r="P544"/>
      <c r="S544"/>
    </row>
    <row r="545" spans="5:19">
      <c r="E545"/>
      <c r="F545"/>
      <c r="G545" s="72"/>
      <c r="O545"/>
      <c r="P545"/>
      <c r="S545"/>
    </row>
    <row r="546" spans="5:19">
      <c r="E546"/>
      <c r="F546"/>
      <c r="G546" s="72"/>
      <c r="O546"/>
      <c r="P546"/>
      <c r="S546"/>
    </row>
    <row r="547" spans="5:19">
      <c r="E547"/>
      <c r="F547"/>
      <c r="G547" s="72"/>
      <c r="O547"/>
      <c r="P547"/>
      <c r="S547"/>
    </row>
    <row r="548" spans="5:19">
      <c r="E548"/>
      <c r="F548"/>
      <c r="G548" s="72"/>
      <c r="O548"/>
      <c r="P548"/>
      <c r="S548"/>
    </row>
    <row r="549" spans="5:19">
      <c r="E549"/>
      <c r="F549"/>
      <c r="G549" s="72"/>
      <c r="O549"/>
      <c r="P549"/>
      <c r="S549"/>
    </row>
    <row r="550" spans="5:19">
      <c r="E550"/>
      <c r="F550"/>
      <c r="G550" s="72"/>
      <c r="O550"/>
      <c r="P550"/>
      <c r="S550"/>
    </row>
    <row r="551" spans="5:19">
      <c r="E551"/>
      <c r="F551"/>
      <c r="G551" s="72"/>
      <c r="O551"/>
      <c r="P551"/>
      <c r="S551"/>
    </row>
    <row r="552" spans="5:19">
      <c r="E552"/>
      <c r="F552"/>
      <c r="G552" s="72"/>
      <c r="O552"/>
      <c r="P552"/>
      <c r="S552"/>
    </row>
    <row r="553" spans="5:19">
      <c r="E553"/>
      <c r="F553"/>
      <c r="G553" s="72"/>
      <c r="O553"/>
      <c r="P553"/>
      <c r="S553"/>
    </row>
    <row r="554" spans="5:19">
      <c r="E554"/>
      <c r="F554"/>
      <c r="G554" s="72"/>
      <c r="O554"/>
      <c r="P554"/>
      <c r="S554"/>
    </row>
    <row r="555" spans="5:19">
      <c r="E555"/>
      <c r="F555"/>
      <c r="G555" s="72"/>
      <c r="O555"/>
      <c r="P555"/>
      <c r="S555"/>
    </row>
    <row r="556" spans="5:19">
      <c r="E556"/>
      <c r="F556"/>
      <c r="G556" s="72"/>
      <c r="O556"/>
      <c r="P556"/>
      <c r="S556"/>
    </row>
    <row r="557" spans="5:19">
      <c r="E557"/>
      <c r="F557"/>
      <c r="G557" s="72"/>
      <c r="O557"/>
      <c r="P557"/>
      <c r="S557"/>
    </row>
    <row r="558" spans="5:19">
      <c r="E558"/>
      <c r="F558"/>
      <c r="G558" s="72"/>
      <c r="O558"/>
      <c r="P558"/>
      <c r="S558"/>
    </row>
    <row r="559" spans="5:19">
      <c r="E559"/>
      <c r="F559"/>
      <c r="G559" s="72"/>
      <c r="O559"/>
      <c r="P559"/>
      <c r="S559"/>
    </row>
    <row r="560" spans="5:19">
      <c r="E560"/>
      <c r="F560"/>
      <c r="G560" s="72"/>
      <c r="O560"/>
      <c r="P560"/>
      <c r="S560"/>
    </row>
    <row r="561" spans="5:19">
      <c r="E561"/>
      <c r="F561"/>
      <c r="G561" s="72"/>
      <c r="O561"/>
      <c r="P561"/>
      <c r="S561"/>
    </row>
    <row r="562" spans="5:19">
      <c r="E562"/>
      <c r="F562"/>
      <c r="G562" s="72"/>
      <c r="O562"/>
      <c r="P562"/>
      <c r="S562"/>
    </row>
    <row r="563" spans="5:19">
      <c r="E563"/>
      <c r="F563"/>
      <c r="G563" s="72"/>
      <c r="O563"/>
      <c r="P563"/>
      <c r="S563"/>
    </row>
    <row r="564" spans="5:19">
      <c r="E564"/>
      <c r="F564"/>
      <c r="G564" s="72"/>
      <c r="O564"/>
      <c r="P564"/>
      <c r="S564"/>
    </row>
    <row r="565" spans="5:19">
      <c r="E565"/>
      <c r="F565"/>
      <c r="G565" s="72"/>
      <c r="O565"/>
      <c r="P565"/>
      <c r="S565"/>
    </row>
    <row r="566" spans="5:19">
      <c r="E566"/>
      <c r="F566"/>
      <c r="G566" s="72"/>
      <c r="O566"/>
      <c r="P566"/>
      <c r="S566"/>
    </row>
    <row r="567" spans="5:19">
      <c r="E567"/>
      <c r="F567"/>
      <c r="G567" s="72"/>
      <c r="O567"/>
      <c r="P567"/>
      <c r="S567"/>
    </row>
    <row r="568" spans="5:19">
      <c r="E568"/>
      <c r="F568"/>
      <c r="G568" s="72"/>
      <c r="O568"/>
      <c r="P568"/>
      <c r="S568"/>
    </row>
    <row r="569" spans="5:19">
      <c r="E569"/>
      <c r="F569"/>
      <c r="G569" s="72"/>
      <c r="O569"/>
      <c r="P569"/>
      <c r="S569"/>
    </row>
    <row r="570" spans="5:19">
      <c r="E570"/>
      <c r="F570"/>
      <c r="G570" s="72"/>
      <c r="O570"/>
      <c r="P570"/>
      <c r="S570"/>
    </row>
    <row r="571" spans="5:19">
      <c r="E571"/>
      <c r="F571"/>
      <c r="G571" s="72"/>
      <c r="O571"/>
      <c r="P571"/>
      <c r="S571"/>
    </row>
    <row r="572" spans="5:19">
      <c r="E572"/>
      <c r="F572"/>
      <c r="G572" s="72"/>
      <c r="O572"/>
      <c r="P572"/>
      <c r="S572"/>
    </row>
    <row r="573" spans="5:19">
      <c r="E573"/>
      <c r="F573"/>
      <c r="G573" s="72"/>
      <c r="O573"/>
      <c r="P573"/>
      <c r="S573"/>
    </row>
    <row r="574" spans="5:19">
      <c r="E574"/>
      <c r="F574"/>
      <c r="G574" s="72"/>
      <c r="O574"/>
      <c r="P574"/>
      <c r="S574"/>
    </row>
    <row r="575" spans="5:19">
      <c r="E575"/>
      <c r="F575"/>
      <c r="G575" s="72"/>
      <c r="O575"/>
      <c r="P575"/>
      <c r="S575"/>
    </row>
    <row r="576" spans="5:19">
      <c r="E576"/>
      <c r="F576"/>
      <c r="G576" s="72"/>
      <c r="O576"/>
      <c r="P576"/>
      <c r="S576"/>
    </row>
    <row r="577" spans="5:19">
      <c r="E577"/>
      <c r="F577"/>
      <c r="G577" s="72"/>
      <c r="O577"/>
      <c r="P577"/>
      <c r="S577"/>
    </row>
    <row r="578" spans="5:19">
      <c r="E578"/>
      <c r="F578"/>
      <c r="G578" s="72"/>
      <c r="O578"/>
      <c r="P578"/>
      <c r="S578"/>
    </row>
    <row r="579" spans="5:19">
      <c r="E579"/>
      <c r="F579"/>
      <c r="G579" s="72"/>
      <c r="O579"/>
      <c r="P579"/>
      <c r="S579"/>
    </row>
    <row r="580" spans="5:19">
      <c r="E580"/>
      <c r="F580"/>
      <c r="G580" s="72"/>
      <c r="O580"/>
      <c r="P580"/>
      <c r="S580"/>
    </row>
    <row r="581" spans="5:19">
      <c r="E581"/>
      <c r="F581"/>
      <c r="G581" s="72"/>
      <c r="O581"/>
      <c r="P581"/>
      <c r="S581"/>
    </row>
    <row r="582" spans="5:19">
      <c r="E582"/>
      <c r="F582"/>
      <c r="G582" s="72"/>
      <c r="O582"/>
      <c r="P582"/>
      <c r="S582"/>
    </row>
    <row r="583" spans="5:19">
      <c r="E583"/>
      <c r="F583"/>
      <c r="G583" s="72"/>
      <c r="O583"/>
      <c r="P583"/>
      <c r="S583"/>
    </row>
    <row r="584" spans="5:19">
      <c r="E584"/>
      <c r="F584"/>
      <c r="G584" s="72"/>
      <c r="O584"/>
      <c r="P584"/>
      <c r="S584"/>
    </row>
    <row r="585" spans="5:19">
      <c r="E585"/>
      <c r="F585"/>
      <c r="G585" s="72"/>
      <c r="O585"/>
      <c r="P585"/>
      <c r="S585"/>
    </row>
    <row r="586" spans="5:19">
      <c r="E586"/>
      <c r="F586"/>
      <c r="G586" s="72"/>
      <c r="O586"/>
      <c r="P586"/>
      <c r="S586"/>
    </row>
    <row r="587" spans="5:19">
      <c r="E587"/>
      <c r="F587"/>
      <c r="G587" s="72"/>
      <c r="O587"/>
      <c r="P587"/>
      <c r="S587"/>
    </row>
    <row r="588" spans="5:19">
      <c r="E588"/>
      <c r="F588"/>
      <c r="G588" s="72"/>
      <c r="O588"/>
      <c r="P588"/>
      <c r="S588"/>
    </row>
    <row r="589" spans="5:19">
      <c r="E589"/>
      <c r="F589"/>
      <c r="G589" s="72"/>
      <c r="O589"/>
      <c r="P589"/>
      <c r="S589"/>
    </row>
    <row r="590" spans="5:19">
      <c r="E590"/>
      <c r="F590"/>
      <c r="G590" s="72"/>
      <c r="O590"/>
      <c r="P590"/>
      <c r="S590"/>
    </row>
    <row r="591" spans="5:19">
      <c r="E591"/>
      <c r="F591"/>
      <c r="G591" s="72"/>
      <c r="O591"/>
      <c r="P591"/>
      <c r="S591"/>
    </row>
    <row r="592" spans="5:19">
      <c r="E592"/>
      <c r="F592"/>
      <c r="G592" s="72"/>
      <c r="O592"/>
      <c r="P592"/>
      <c r="S592"/>
    </row>
    <row r="593" spans="5:19">
      <c r="E593"/>
      <c r="F593"/>
      <c r="G593" s="72"/>
      <c r="O593"/>
      <c r="P593"/>
      <c r="S593"/>
    </row>
    <row r="594" spans="5:19">
      <c r="E594"/>
      <c r="F594"/>
      <c r="G594" s="72"/>
      <c r="O594"/>
      <c r="P594"/>
      <c r="S594"/>
    </row>
    <row r="595" spans="5:19">
      <c r="E595"/>
      <c r="F595"/>
      <c r="G595" s="72"/>
      <c r="O595"/>
      <c r="P595"/>
      <c r="S595"/>
    </row>
    <row r="596" spans="5:19">
      <c r="E596"/>
      <c r="F596"/>
      <c r="G596" s="72"/>
      <c r="O596"/>
      <c r="P596"/>
      <c r="S596"/>
    </row>
    <row r="597" spans="5:19">
      <c r="E597"/>
      <c r="F597"/>
      <c r="G597" s="72"/>
      <c r="O597"/>
      <c r="P597"/>
      <c r="S597"/>
    </row>
    <row r="598" spans="5:19">
      <c r="E598"/>
      <c r="F598"/>
      <c r="G598" s="72"/>
      <c r="O598"/>
      <c r="P598"/>
      <c r="S598"/>
    </row>
    <row r="599" spans="5:19">
      <c r="E599"/>
      <c r="F599"/>
      <c r="G599" s="72"/>
      <c r="O599"/>
      <c r="P599"/>
      <c r="S599"/>
    </row>
    <row r="600" spans="5:19">
      <c r="E600"/>
      <c r="F600"/>
      <c r="G600" s="72"/>
      <c r="O600"/>
      <c r="P600"/>
      <c r="S600"/>
    </row>
    <row r="601" spans="5:19">
      <c r="E601"/>
      <c r="F601"/>
      <c r="G601" s="72"/>
      <c r="O601"/>
      <c r="P601"/>
      <c r="S601"/>
    </row>
    <row r="602" spans="5:19">
      <c r="E602"/>
      <c r="F602"/>
      <c r="G602" s="72"/>
      <c r="O602"/>
      <c r="P602"/>
      <c r="S602"/>
    </row>
    <row r="603" spans="5:19">
      <c r="E603"/>
      <c r="F603"/>
      <c r="G603" s="72"/>
      <c r="O603"/>
      <c r="P603"/>
      <c r="S603"/>
    </row>
    <row r="604" spans="5:19">
      <c r="E604"/>
      <c r="F604"/>
      <c r="G604" s="72"/>
      <c r="O604"/>
      <c r="P604"/>
      <c r="S604"/>
    </row>
    <row r="605" spans="5:19">
      <c r="E605"/>
      <c r="F605"/>
      <c r="G605" s="72"/>
      <c r="O605"/>
      <c r="P605"/>
      <c r="S605"/>
    </row>
    <row r="606" spans="5:19">
      <c r="E606"/>
      <c r="F606"/>
      <c r="G606" s="72"/>
      <c r="O606"/>
      <c r="P606"/>
      <c r="S606"/>
    </row>
    <row r="607" spans="5:19">
      <c r="E607"/>
      <c r="F607"/>
      <c r="G607" s="72"/>
      <c r="O607"/>
      <c r="P607"/>
      <c r="S607"/>
    </row>
    <row r="608" spans="5:19">
      <c r="E608"/>
      <c r="F608"/>
      <c r="G608" s="72"/>
      <c r="O608"/>
      <c r="P608"/>
      <c r="S608"/>
    </row>
    <row r="609" spans="5:19">
      <c r="E609"/>
      <c r="F609"/>
      <c r="G609" s="72"/>
      <c r="O609"/>
      <c r="P609"/>
      <c r="S609"/>
    </row>
    <row r="610" spans="5:19">
      <c r="E610"/>
      <c r="F610"/>
      <c r="G610" s="72"/>
      <c r="O610"/>
      <c r="P610"/>
      <c r="S610"/>
    </row>
    <row r="611" spans="5:19">
      <c r="E611"/>
      <c r="F611"/>
      <c r="G611" s="72"/>
      <c r="O611"/>
      <c r="P611"/>
      <c r="S611"/>
    </row>
    <row r="612" spans="5:19">
      <c r="E612"/>
      <c r="F612"/>
      <c r="G612" s="72"/>
      <c r="O612"/>
      <c r="P612"/>
      <c r="S612"/>
    </row>
    <row r="613" spans="5:19">
      <c r="E613"/>
      <c r="F613"/>
      <c r="G613" s="72"/>
      <c r="O613"/>
      <c r="P613"/>
      <c r="S613"/>
    </row>
    <row r="614" spans="5:19">
      <c r="E614"/>
      <c r="F614"/>
      <c r="G614" s="72"/>
      <c r="O614"/>
      <c r="P614"/>
      <c r="S614"/>
    </row>
    <row r="615" spans="5:19">
      <c r="E615"/>
      <c r="F615"/>
      <c r="G615" s="72"/>
      <c r="O615"/>
      <c r="P615"/>
      <c r="S615"/>
    </row>
    <row r="616" spans="5:19">
      <c r="E616"/>
      <c r="F616"/>
      <c r="G616" s="72"/>
      <c r="O616"/>
      <c r="P616"/>
      <c r="S616"/>
    </row>
    <row r="617" spans="5:19">
      <c r="E617"/>
      <c r="F617"/>
      <c r="G617" s="72"/>
      <c r="O617"/>
      <c r="P617"/>
      <c r="S617"/>
    </row>
    <row r="618" spans="5:19">
      <c r="E618"/>
      <c r="F618"/>
      <c r="G618" s="72"/>
      <c r="O618"/>
      <c r="P618"/>
      <c r="S618"/>
    </row>
    <row r="619" spans="5:19">
      <c r="E619"/>
      <c r="F619"/>
      <c r="G619" s="72"/>
      <c r="O619"/>
      <c r="P619"/>
      <c r="S619"/>
    </row>
    <row r="620" spans="5:19">
      <c r="E620"/>
      <c r="F620"/>
      <c r="G620" s="72"/>
      <c r="O620"/>
      <c r="P620"/>
      <c r="S620"/>
    </row>
    <row r="621" spans="5:19">
      <c r="E621"/>
      <c r="F621"/>
      <c r="G621" s="72"/>
      <c r="O621"/>
      <c r="P621"/>
      <c r="S621"/>
    </row>
    <row r="622" spans="5:19">
      <c r="E622"/>
      <c r="F622"/>
      <c r="G622" s="72"/>
      <c r="O622"/>
      <c r="P622"/>
      <c r="S622"/>
    </row>
    <row r="623" spans="5:19">
      <c r="E623"/>
      <c r="F623"/>
      <c r="G623" s="72"/>
      <c r="O623"/>
      <c r="P623"/>
      <c r="S623"/>
    </row>
    <row r="624" spans="5:19">
      <c r="E624"/>
      <c r="F624"/>
      <c r="G624" s="72"/>
      <c r="O624"/>
      <c r="P624"/>
      <c r="S624"/>
    </row>
    <row r="625" spans="5:19">
      <c r="E625"/>
      <c r="F625"/>
      <c r="G625" s="72"/>
      <c r="O625"/>
      <c r="P625"/>
      <c r="S625"/>
    </row>
    <row r="626" spans="5:19">
      <c r="E626"/>
      <c r="F626"/>
      <c r="G626" s="72"/>
      <c r="O626"/>
      <c r="P626"/>
      <c r="S626"/>
    </row>
    <row r="627" spans="5:19">
      <c r="E627"/>
      <c r="F627"/>
      <c r="G627" s="72"/>
      <c r="O627"/>
      <c r="P627"/>
      <c r="S627"/>
    </row>
    <row r="628" spans="5:19">
      <c r="E628"/>
      <c r="F628"/>
      <c r="G628" s="72"/>
      <c r="O628"/>
      <c r="P628"/>
      <c r="S628"/>
    </row>
    <row r="629" spans="5:19">
      <c r="E629"/>
      <c r="F629"/>
      <c r="G629" s="72"/>
      <c r="O629"/>
      <c r="P629"/>
      <c r="S629"/>
    </row>
    <row r="630" spans="5:19">
      <c r="E630"/>
      <c r="F630"/>
      <c r="G630" s="72"/>
      <c r="O630"/>
      <c r="P630"/>
      <c r="S630"/>
    </row>
    <row r="631" spans="5:19">
      <c r="E631"/>
      <c r="F631"/>
      <c r="G631" s="72"/>
      <c r="O631"/>
      <c r="P631"/>
      <c r="S631"/>
    </row>
    <row r="632" spans="5:19">
      <c r="E632"/>
      <c r="F632"/>
      <c r="G632" s="72"/>
      <c r="O632"/>
      <c r="P632"/>
      <c r="S632"/>
    </row>
    <row r="633" spans="5:19">
      <c r="E633"/>
      <c r="F633"/>
      <c r="G633" s="72"/>
      <c r="O633"/>
      <c r="P633"/>
      <c r="S633"/>
    </row>
    <row r="634" spans="5:19">
      <c r="E634"/>
      <c r="F634"/>
      <c r="G634" s="72"/>
      <c r="O634"/>
      <c r="P634"/>
      <c r="S634"/>
    </row>
    <row r="635" spans="5:19">
      <c r="E635"/>
      <c r="F635"/>
      <c r="G635" s="72"/>
      <c r="O635"/>
      <c r="P635"/>
      <c r="S635"/>
    </row>
    <row r="636" spans="5:19">
      <c r="E636"/>
      <c r="F636"/>
      <c r="G636" s="72"/>
      <c r="O636"/>
      <c r="P636"/>
      <c r="S636"/>
    </row>
    <row r="637" spans="5:19">
      <c r="E637"/>
      <c r="F637"/>
      <c r="G637" s="72"/>
      <c r="O637"/>
      <c r="P637"/>
      <c r="S637"/>
    </row>
    <row r="638" spans="5:19">
      <c r="E638"/>
      <c r="F638"/>
      <c r="G638" s="72"/>
      <c r="O638"/>
      <c r="P638"/>
      <c r="S638"/>
    </row>
    <row r="639" spans="5:19">
      <c r="E639"/>
      <c r="F639"/>
      <c r="G639" s="72"/>
      <c r="O639"/>
      <c r="P639"/>
      <c r="S639"/>
    </row>
    <row r="640" spans="5:19">
      <c r="E640"/>
      <c r="F640"/>
      <c r="G640" s="72"/>
      <c r="O640"/>
      <c r="P640"/>
      <c r="S640"/>
    </row>
    <row r="641" spans="5:19">
      <c r="E641"/>
      <c r="F641"/>
      <c r="G641" s="72"/>
      <c r="O641"/>
      <c r="P641"/>
      <c r="S641"/>
    </row>
    <row r="642" spans="5:19">
      <c r="E642"/>
      <c r="F642"/>
      <c r="G642" s="72"/>
      <c r="O642"/>
      <c r="P642"/>
      <c r="S642"/>
    </row>
    <row r="643" spans="5:19">
      <c r="E643"/>
      <c r="F643"/>
      <c r="G643" s="72"/>
      <c r="O643"/>
      <c r="P643"/>
      <c r="S643"/>
    </row>
    <row r="644" spans="5:19">
      <c r="E644"/>
      <c r="F644"/>
      <c r="G644" s="72"/>
      <c r="O644"/>
      <c r="P644"/>
      <c r="S644"/>
    </row>
    <row r="645" spans="5:19">
      <c r="E645"/>
      <c r="F645"/>
      <c r="G645" s="72"/>
      <c r="O645"/>
      <c r="P645"/>
      <c r="S645"/>
    </row>
    <row r="646" spans="5:19">
      <c r="E646"/>
      <c r="F646"/>
      <c r="G646" s="72"/>
      <c r="O646"/>
      <c r="P646"/>
      <c r="S646"/>
    </row>
    <row r="647" spans="5:19">
      <c r="E647"/>
      <c r="F647"/>
      <c r="G647" s="72"/>
      <c r="O647"/>
      <c r="P647"/>
      <c r="S647"/>
    </row>
    <row r="648" spans="5:19">
      <c r="E648"/>
      <c r="F648"/>
      <c r="G648" s="72"/>
      <c r="O648"/>
      <c r="P648"/>
      <c r="S648"/>
    </row>
    <row r="649" spans="5:19">
      <c r="E649"/>
      <c r="F649"/>
      <c r="G649" s="72"/>
      <c r="O649"/>
      <c r="P649"/>
      <c r="S649"/>
    </row>
    <row r="650" spans="5:19">
      <c r="E650"/>
      <c r="F650"/>
      <c r="G650" s="72"/>
      <c r="O650"/>
      <c r="P650"/>
      <c r="S650"/>
    </row>
    <row r="651" spans="5:19">
      <c r="E651"/>
      <c r="F651"/>
      <c r="G651" s="72"/>
      <c r="O651"/>
      <c r="P651"/>
      <c r="S651"/>
    </row>
    <row r="652" spans="5:19">
      <c r="E652"/>
      <c r="F652"/>
      <c r="G652" s="72"/>
      <c r="O652"/>
      <c r="P652"/>
      <c r="S652"/>
    </row>
    <row r="653" spans="5:19">
      <c r="E653"/>
      <c r="F653"/>
      <c r="G653" s="72"/>
      <c r="O653"/>
      <c r="P653"/>
      <c r="S653"/>
    </row>
    <row r="654" spans="5:19">
      <c r="E654"/>
      <c r="F654"/>
      <c r="G654" s="72"/>
      <c r="O654"/>
      <c r="P654"/>
      <c r="S654"/>
    </row>
    <row r="655" spans="5:19">
      <c r="E655"/>
      <c r="F655"/>
      <c r="G655" s="72"/>
      <c r="O655"/>
      <c r="P655"/>
      <c r="S655"/>
    </row>
    <row r="656" spans="5:19">
      <c r="E656"/>
      <c r="F656"/>
      <c r="G656" s="72"/>
      <c r="O656"/>
      <c r="P656"/>
      <c r="S656"/>
    </row>
    <row r="657" spans="5:19">
      <c r="E657"/>
      <c r="F657"/>
      <c r="G657" s="72"/>
      <c r="O657"/>
      <c r="P657"/>
      <c r="S657"/>
    </row>
    <row r="658" spans="5:19">
      <c r="E658"/>
      <c r="F658"/>
      <c r="G658" s="72"/>
      <c r="O658"/>
      <c r="P658"/>
      <c r="S658"/>
    </row>
    <row r="659" spans="5:19">
      <c r="E659"/>
      <c r="F659"/>
      <c r="G659" s="72"/>
      <c r="O659"/>
      <c r="P659"/>
      <c r="S659"/>
    </row>
    <row r="660" spans="5:19">
      <c r="E660"/>
      <c r="F660"/>
      <c r="G660" s="72"/>
      <c r="O660"/>
      <c r="P660"/>
      <c r="S660"/>
    </row>
    <row r="661" spans="5:19">
      <c r="E661"/>
      <c r="F661"/>
      <c r="G661" s="72"/>
      <c r="O661"/>
      <c r="P661"/>
      <c r="S661"/>
    </row>
    <row r="662" spans="5:19">
      <c r="E662"/>
      <c r="F662"/>
      <c r="G662" s="72"/>
      <c r="O662"/>
      <c r="P662"/>
      <c r="S662"/>
    </row>
    <row r="663" spans="5:19">
      <c r="E663"/>
      <c r="F663"/>
      <c r="G663" s="72"/>
      <c r="O663"/>
      <c r="P663"/>
      <c r="S663"/>
    </row>
    <row r="664" spans="5:19">
      <c r="E664"/>
      <c r="F664"/>
      <c r="G664" s="72"/>
      <c r="O664"/>
      <c r="P664"/>
      <c r="S664"/>
    </row>
    <row r="665" spans="5:19">
      <c r="E665"/>
      <c r="F665"/>
      <c r="G665" s="72"/>
      <c r="O665"/>
      <c r="P665"/>
      <c r="S665"/>
    </row>
    <row r="666" spans="5:19">
      <c r="E666"/>
      <c r="F666"/>
      <c r="G666" s="72"/>
      <c r="O666"/>
      <c r="P666"/>
      <c r="S666"/>
    </row>
    <row r="667" spans="5:19">
      <c r="E667"/>
      <c r="F667"/>
      <c r="G667" s="72"/>
      <c r="O667"/>
      <c r="P667"/>
      <c r="S667"/>
    </row>
    <row r="668" spans="5:19">
      <c r="E668"/>
      <c r="F668"/>
      <c r="G668" s="72"/>
      <c r="O668"/>
      <c r="P668"/>
      <c r="S668"/>
    </row>
    <row r="669" spans="5:19">
      <c r="E669"/>
      <c r="F669"/>
      <c r="G669" s="72"/>
      <c r="O669"/>
      <c r="P669"/>
      <c r="S669"/>
    </row>
    <row r="670" spans="5:19">
      <c r="E670"/>
      <c r="F670"/>
      <c r="G670" s="72"/>
      <c r="O670"/>
      <c r="P670"/>
      <c r="S670"/>
    </row>
    <row r="671" spans="5:19">
      <c r="E671"/>
      <c r="F671"/>
      <c r="G671" s="72"/>
      <c r="O671"/>
      <c r="P671"/>
      <c r="S671"/>
    </row>
    <row r="672" spans="5:19">
      <c r="E672"/>
      <c r="F672"/>
      <c r="G672" s="72"/>
      <c r="O672"/>
      <c r="P672"/>
      <c r="S672"/>
    </row>
    <row r="673" spans="5:19">
      <c r="E673"/>
      <c r="F673"/>
      <c r="G673" s="72"/>
      <c r="O673"/>
      <c r="P673"/>
      <c r="S673"/>
    </row>
    <row r="674" spans="5:19">
      <c r="E674"/>
      <c r="F674"/>
      <c r="G674" s="72"/>
      <c r="O674"/>
      <c r="P674"/>
      <c r="S674"/>
    </row>
    <row r="675" spans="5:19">
      <c r="E675"/>
      <c r="F675"/>
      <c r="G675" s="72"/>
      <c r="O675"/>
      <c r="P675"/>
      <c r="S675"/>
    </row>
    <row r="676" spans="5:19">
      <c r="E676"/>
      <c r="F676"/>
      <c r="G676" s="72"/>
      <c r="O676"/>
      <c r="P676"/>
      <c r="S676"/>
    </row>
    <row r="677" spans="5:19">
      <c r="E677"/>
      <c r="F677"/>
      <c r="G677" s="72"/>
      <c r="O677"/>
      <c r="P677"/>
      <c r="S677"/>
    </row>
    <row r="678" spans="5:19">
      <c r="E678"/>
      <c r="F678"/>
      <c r="G678" s="72"/>
      <c r="O678"/>
      <c r="P678"/>
      <c r="S678"/>
    </row>
    <row r="679" spans="5:19">
      <c r="E679"/>
      <c r="F679"/>
      <c r="G679" s="72"/>
      <c r="O679"/>
      <c r="P679"/>
      <c r="S679"/>
    </row>
    <row r="680" spans="5:19">
      <c r="E680"/>
      <c r="F680"/>
      <c r="G680" s="72"/>
      <c r="O680"/>
      <c r="P680"/>
      <c r="S680"/>
    </row>
    <row r="681" spans="5:19">
      <c r="E681"/>
      <c r="F681"/>
      <c r="G681" s="72"/>
      <c r="O681"/>
      <c r="P681"/>
      <c r="S681"/>
    </row>
    <row r="682" spans="5:19">
      <c r="E682"/>
      <c r="F682"/>
      <c r="G682" s="72"/>
      <c r="O682"/>
      <c r="P682"/>
      <c r="S682"/>
    </row>
    <row r="683" spans="5:19">
      <c r="E683"/>
      <c r="F683"/>
      <c r="G683" s="72"/>
      <c r="O683"/>
      <c r="P683"/>
      <c r="S683"/>
    </row>
    <row r="684" spans="5:19">
      <c r="E684"/>
      <c r="F684"/>
      <c r="G684" s="72"/>
      <c r="O684"/>
      <c r="P684"/>
      <c r="S684"/>
    </row>
    <row r="685" spans="5:19">
      <c r="E685"/>
      <c r="F685"/>
      <c r="G685" s="72"/>
      <c r="O685"/>
      <c r="P685"/>
      <c r="S685"/>
    </row>
    <row r="686" spans="5:19">
      <c r="E686"/>
      <c r="F686"/>
      <c r="G686" s="72"/>
      <c r="O686"/>
      <c r="P686"/>
      <c r="S686"/>
    </row>
    <row r="687" spans="5:19">
      <c r="E687"/>
      <c r="F687"/>
      <c r="G687" s="72"/>
      <c r="O687"/>
      <c r="P687"/>
      <c r="S687"/>
    </row>
    <row r="688" spans="5:19">
      <c r="E688"/>
      <c r="F688"/>
      <c r="G688" s="72"/>
      <c r="O688"/>
      <c r="P688"/>
      <c r="S688"/>
    </row>
    <row r="689" spans="5:19">
      <c r="E689"/>
      <c r="F689"/>
      <c r="G689" s="72"/>
      <c r="O689"/>
      <c r="P689"/>
      <c r="S689"/>
    </row>
    <row r="690" spans="5:19">
      <c r="E690"/>
      <c r="F690"/>
      <c r="G690" s="72"/>
      <c r="O690"/>
      <c r="P690"/>
      <c r="S690"/>
    </row>
    <row r="691" spans="5:19">
      <c r="E691"/>
      <c r="F691"/>
      <c r="G691" s="72"/>
      <c r="O691"/>
      <c r="P691"/>
      <c r="S691"/>
    </row>
    <row r="692" spans="5:19">
      <c r="E692"/>
      <c r="F692"/>
      <c r="G692" s="72"/>
      <c r="O692"/>
      <c r="P692"/>
      <c r="S692"/>
    </row>
    <row r="693" spans="5:19">
      <c r="E693"/>
      <c r="F693"/>
      <c r="G693" s="72"/>
      <c r="O693"/>
      <c r="P693"/>
      <c r="S693"/>
    </row>
    <row r="694" spans="5:19">
      <c r="E694"/>
      <c r="F694"/>
      <c r="G694" s="72"/>
      <c r="O694"/>
      <c r="P694"/>
      <c r="S694"/>
    </row>
    <row r="695" spans="5:19">
      <c r="E695"/>
      <c r="F695"/>
      <c r="G695" s="72"/>
      <c r="O695"/>
      <c r="P695"/>
      <c r="S695"/>
    </row>
    <row r="696" spans="5:19">
      <c r="E696"/>
      <c r="F696"/>
      <c r="G696" s="72"/>
      <c r="O696"/>
      <c r="P696"/>
      <c r="S696"/>
    </row>
    <row r="697" spans="5:19">
      <c r="E697"/>
      <c r="F697"/>
      <c r="G697" s="72"/>
      <c r="O697"/>
      <c r="P697"/>
      <c r="S697"/>
    </row>
    <row r="698" spans="5:19">
      <c r="E698"/>
      <c r="F698"/>
      <c r="G698" s="72"/>
      <c r="O698"/>
      <c r="P698"/>
      <c r="S698"/>
    </row>
    <row r="699" spans="5:19">
      <c r="E699"/>
      <c r="F699"/>
      <c r="G699" s="72"/>
      <c r="O699"/>
      <c r="P699"/>
      <c r="S699"/>
    </row>
    <row r="700" spans="5:19">
      <c r="E700"/>
      <c r="F700"/>
      <c r="G700" s="72"/>
      <c r="O700"/>
      <c r="P700"/>
      <c r="S700"/>
    </row>
    <row r="701" spans="5:19">
      <c r="E701"/>
      <c r="F701"/>
      <c r="G701" s="72"/>
      <c r="O701"/>
      <c r="P701"/>
      <c r="S701"/>
    </row>
    <row r="702" spans="5:19">
      <c r="E702"/>
      <c r="F702"/>
      <c r="G702" s="72"/>
      <c r="O702"/>
      <c r="P702"/>
      <c r="S702"/>
    </row>
    <row r="703" spans="5:19">
      <c r="E703"/>
      <c r="F703"/>
      <c r="G703" s="72"/>
      <c r="O703"/>
      <c r="P703"/>
      <c r="S703"/>
    </row>
    <row r="704" spans="5:19">
      <c r="E704"/>
      <c r="F704"/>
      <c r="G704" s="72"/>
      <c r="O704"/>
      <c r="P704"/>
      <c r="S704"/>
    </row>
    <row r="705" spans="5:19">
      <c r="E705"/>
      <c r="F705"/>
      <c r="G705" s="72"/>
      <c r="O705"/>
      <c r="P705"/>
      <c r="S705"/>
    </row>
    <row r="706" spans="5:19">
      <c r="E706"/>
      <c r="F706"/>
      <c r="G706" s="72"/>
      <c r="O706"/>
      <c r="P706"/>
      <c r="S706"/>
    </row>
    <row r="707" spans="5:19">
      <c r="E707"/>
      <c r="F707"/>
      <c r="G707" s="72"/>
      <c r="O707"/>
      <c r="P707"/>
      <c r="S707"/>
    </row>
    <row r="708" spans="5:19">
      <c r="E708"/>
      <c r="F708"/>
      <c r="G708" s="72"/>
      <c r="O708"/>
      <c r="P708"/>
      <c r="S708"/>
    </row>
    <row r="709" spans="5:19">
      <c r="E709"/>
      <c r="F709"/>
      <c r="G709" s="72"/>
      <c r="O709"/>
      <c r="P709"/>
      <c r="S709"/>
    </row>
    <row r="710" spans="5:19">
      <c r="E710"/>
      <c r="F710"/>
      <c r="G710" s="72"/>
      <c r="O710"/>
      <c r="P710"/>
      <c r="S710"/>
    </row>
    <row r="711" spans="5:19">
      <c r="E711"/>
      <c r="F711"/>
      <c r="G711" s="72"/>
      <c r="O711"/>
      <c r="P711"/>
      <c r="S711"/>
    </row>
    <row r="712" spans="5:19">
      <c r="E712"/>
      <c r="F712"/>
      <c r="G712" s="72"/>
      <c r="O712"/>
      <c r="P712"/>
      <c r="S712"/>
    </row>
    <row r="713" spans="5:19">
      <c r="E713"/>
      <c r="F713"/>
      <c r="G713" s="72"/>
      <c r="O713"/>
      <c r="P713"/>
      <c r="S713"/>
    </row>
    <row r="714" spans="5:19">
      <c r="E714"/>
      <c r="F714"/>
      <c r="G714" s="72"/>
      <c r="O714"/>
      <c r="P714"/>
      <c r="S714"/>
    </row>
    <row r="715" spans="5:19">
      <c r="E715"/>
      <c r="F715"/>
      <c r="G715" s="72"/>
      <c r="O715"/>
      <c r="P715"/>
      <c r="S715"/>
    </row>
    <row r="716" spans="5:19">
      <c r="E716"/>
      <c r="F716"/>
      <c r="G716" s="72"/>
      <c r="O716"/>
      <c r="P716"/>
      <c r="S716"/>
    </row>
    <row r="717" spans="5:19">
      <c r="E717"/>
      <c r="F717"/>
      <c r="G717" s="72"/>
      <c r="O717"/>
      <c r="P717"/>
      <c r="S717"/>
    </row>
    <row r="718" spans="5:19">
      <c r="E718"/>
      <c r="F718"/>
      <c r="G718" s="72"/>
      <c r="O718"/>
      <c r="P718"/>
      <c r="S718"/>
    </row>
    <row r="719" spans="5:19">
      <c r="E719"/>
      <c r="F719"/>
      <c r="G719" s="72"/>
      <c r="O719"/>
      <c r="P719"/>
      <c r="S719"/>
    </row>
    <row r="720" spans="5:19">
      <c r="E720"/>
      <c r="F720"/>
      <c r="G720" s="72"/>
      <c r="O720"/>
      <c r="P720"/>
      <c r="S720"/>
    </row>
    <row r="721" spans="5:19">
      <c r="E721"/>
      <c r="F721"/>
      <c r="G721" s="72"/>
      <c r="O721"/>
      <c r="P721"/>
      <c r="S721"/>
    </row>
    <row r="722" spans="5:19">
      <c r="E722"/>
      <c r="F722"/>
      <c r="G722" s="72"/>
      <c r="O722"/>
      <c r="P722"/>
      <c r="S722"/>
    </row>
    <row r="723" spans="5:19">
      <c r="E723"/>
      <c r="F723"/>
      <c r="G723" s="72"/>
      <c r="O723"/>
      <c r="P723"/>
      <c r="S723"/>
    </row>
    <row r="724" spans="5:19">
      <c r="E724"/>
      <c r="F724"/>
      <c r="G724" s="72"/>
      <c r="O724"/>
      <c r="P724"/>
      <c r="S724"/>
    </row>
    <row r="725" spans="5:19">
      <c r="E725"/>
      <c r="F725"/>
      <c r="G725" s="72"/>
      <c r="O725"/>
      <c r="P725"/>
      <c r="S725"/>
    </row>
    <row r="726" spans="5:19">
      <c r="E726"/>
      <c r="F726"/>
      <c r="G726" s="72"/>
      <c r="O726"/>
      <c r="P726"/>
      <c r="S726"/>
    </row>
    <row r="727" spans="5:19">
      <c r="E727"/>
      <c r="F727"/>
      <c r="G727" s="72"/>
      <c r="O727"/>
      <c r="P727"/>
      <c r="S727"/>
    </row>
    <row r="728" spans="5:19">
      <c r="E728"/>
      <c r="F728"/>
      <c r="G728" s="72"/>
      <c r="O728"/>
      <c r="P728"/>
      <c r="S728"/>
    </row>
    <row r="729" spans="5:19">
      <c r="E729"/>
      <c r="F729"/>
      <c r="G729" s="72"/>
      <c r="O729"/>
      <c r="P729"/>
      <c r="S729"/>
    </row>
    <row r="730" spans="5:19">
      <c r="E730"/>
      <c r="F730"/>
      <c r="G730" s="72"/>
      <c r="O730"/>
      <c r="P730"/>
      <c r="S730"/>
    </row>
    <row r="731" spans="5:19">
      <c r="E731"/>
      <c r="F731"/>
      <c r="G731" s="72"/>
      <c r="O731"/>
      <c r="P731"/>
      <c r="S731"/>
    </row>
    <row r="732" spans="5:19">
      <c r="E732"/>
      <c r="F732"/>
      <c r="G732" s="72"/>
      <c r="O732"/>
      <c r="P732"/>
      <c r="S732"/>
    </row>
    <row r="733" spans="5:19">
      <c r="E733"/>
      <c r="F733"/>
      <c r="G733" s="72"/>
      <c r="S733"/>
    </row>
    <row r="734" spans="5:19">
      <c r="E734"/>
      <c r="F734"/>
      <c r="G734" s="72"/>
      <c r="S734"/>
    </row>
    <row r="735" spans="5:19">
      <c r="E735"/>
      <c r="F735"/>
      <c r="G735" s="72"/>
      <c r="S735"/>
    </row>
    <row r="736" spans="5:19">
      <c r="E736"/>
      <c r="F736"/>
      <c r="G736" s="72"/>
      <c r="S736"/>
    </row>
    <row r="737" spans="5:19">
      <c r="E737"/>
      <c r="F737"/>
      <c r="G737" s="72"/>
      <c r="S737"/>
    </row>
    <row r="738" spans="5:19">
      <c r="E738"/>
      <c r="F738"/>
      <c r="G738" s="72"/>
      <c r="S738"/>
    </row>
    <row r="739" spans="5:19">
      <c r="E739"/>
      <c r="F739"/>
      <c r="G739" s="72"/>
      <c r="S739"/>
    </row>
    <row r="740" spans="5:19">
      <c r="E740"/>
      <c r="F740"/>
      <c r="G740" s="72"/>
      <c r="S740"/>
    </row>
    <row r="741" spans="5:19">
      <c r="E741"/>
      <c r="F741"/>
      <c r="G741" s="72"/>
      <c r="S741"/>
    </row>
    <row r="742" spans="5:19">
      <c r="E742"/>
      <c r="F742"/>
      <c r="G742" s="72"/>
      <c r="S742"/>
    </row>
    <row r="743" spans="5:19">
      <c r="E743"/>
      <c r="F743"/>
      <c r="G743" s="72"/>
      <c r="S743"/>
    </row>
    <row r="744" spans="5:19">
      <c r="E744"/>
      <c r="F744"/>
      <c r="G744" s="72"/>
      <c r="S744"/>
    </row>
    <row r="745" spans="5:19">
      <c r="E745"/>
      <c r="F745"/>
      <c r="G745" s="72"/>
      <c r="S745"/>
    </row>
    <row r="746" spans="5:19">
      <c r="E746"/>
      <c r="F746"/>
      <c r="G746" s="72"/>
      <c r="S746"/>
    </row>
    <row r="747" spans="5:19">
      <c r="E747"/>
      <c r="F747"/>
      <c r="G747" s="72"/>
      <c r="S747"/>
    </row>
    <row r="748" spans="5:19">
      <c r="E748"/>
      <c r="F748"/>
      <c r="G748" s="72"/>
      <c r="S748"/>
    </row>
    <row r="749" spans="5:19">
      <c r="E749"/>
      <c r="F749"/>
      <c r="G749" s="72"/>
      <c r="S749"/>
    </row>
    <row r="750" spans="5:19">
      <c r="E750"/>
      <c r="F750"/>
      <c r="G750" s="72"/>
      <c r="S750"/>
    </row>
    <row r="751" spans="5:19">
      <c r="E751"/>
      <c r="F751"/>
      <c r="G751" s="72"/>
      <c r="S751"/>
    </row>
    <row r="752" spans="5:19">
      <c r="E752"/>
      <c r="F752"/>
      <c r="G752" s="72"/>
      <c r="S752"/>
    </row>
    <row r="753" spans="5:19">
      <c r="E753"/>
      <c r="F753"/>
      <c r="G753" s="72"/>
      <c r="S753"/>
    </row>
    <row r="754" spans="5:19">
      <c r="E754"/>
      <c r="F754"/>
      <c r="G754" s="72"/>
      <c r="S754"/>
    </row>
    <row r="755" spans="5:19">
      <c r="E755"/>
      <c r="F755"/>
      <c r="G755" s="72"/>
      <c r="S755"/>
    </row>
    <row r="756" spans="5:19">
      <c r="E756"/>
      <c r="F756"/>
      <c r="G756" s="72"/>
      <c r="S756"/>
    </row>
    <row r="757" spans="5:19">
      <c r="E757"/>
      <c r="F757"/>
      <c r="G757" s="72"/>
      <c r="S757"/>
    </row>
    <row r="758" spans="5:19">
      <c r="E758"/>
      <c r="F758"/>
      <c r="G758" s="72"/>
      <c r="S758"/>
    </row>
    <row r="759" spans="5:19">
      <c r="E759"/>
      <c r="F759"/>
      <c r="G759" s="72"/>
      <c r="S759"/>
    </row>
    <row r="760" spans="5:19">
      <c r="E760"/>
      <c r="F760"/>
      <c r="G760" s="72"/>
      <c r="S760"/>
    </row>
    <row r="761" spans="5:19">
      <c r="E761"/>
      <c r="F761"/>
      <c r="G761" s="72"/>
      <c r="S761"/>
    </row>
    <row r="762" spans="5:19">
      <c r="E762"/>
      <c r="F762"/>
      <c r="G762" s="72"/>
      <c r="S762"/>
    </row>
    <row r="763" spans="5:19">
      <c r="E763"/>
      <c r="F763"/>
      <c r="G763" s="72"/>
      <c r="S763"/>
    </row>
    <row r="764" spans="5:19">
      <c r="E764"/>
      <c r="F764"/>
      <c r="G764" s="72"/>
      <c r="S764"/>
    </row>
    <row r="765" spans="5:19">
      <c r="E765"/>
      <c r="F765"/>
      <c r="G765" s="72"/>
      <c r="S765"/>
    </row>
    <row r="766" spans="5:19">
      <c r="E766"/>
      <c r="F766"/>
      <c r="G766" s="72"/>
      <c r="S766"/>
    </row>
    <row r="767" spans="5:19">
      <c r="E767"/>
      <c r="F767"/>
      <c r="G767" s="72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</sheetData>
  <conditionalFormatting sqref="A14:A179">
    <cfRule type="duplicateValues" dxfId="3" priority="74"/>
  </conditionalFormatting>
  <conditionalFormatting sqref="A14:A328">
    <cfRule type="duplicateValues" dxfId="2" priority="83"/>
  </conditionalFormatting>
  <conditionalFormatting sqref="H14:H48">
    <cfRule type="duplicateValues" dxfId="1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36FB-3EF3-4613-85F7-0D6362B75661}">
  <sheetPr>
    <tabColor rgb="FF00B0F0"/>
    <pageSetUpPr fitToPage="1"/>
  </sheetPr>
  <dimension ref="A1:K840"/>
  <sheetViews>
    <sheetView topLeftCell="A706" zoomScale="115" zoomScaleNormal="115" zoomScaleSheetLayoutView="100" workbookViewId="0">
      <selection activeCell="A12" sqref="A12:A813"/>
    </sheetView>
  </sheetViews>
  <sheetFormatPr baseColWidth="10" defaultColWidth="37.7109375" defaultRowHeight="15"/>
  <cols>
    <col min="1" max="3" width="37.7109375" style="43"/>
    <col min="4" max="4" width="21.85546875" style="43" customWidth="1"/>
    <col min="5" max="5" width="14.140625" style="91" bestFit="1" customWidth="1"/>
    <col min="6" max="8" width="12.42578125" style="43" bestFit="1" customWidth="1"/>
    <col min="9" max="10" width="13.42578125" style="43" bestFit="1" customWidth="1"/>
    <col min="11" max="11" width="7.42578125" style="73" bestFit="1" customWidth="1"/>
    <col min="12" max="16384" width="37.7109375" style="43"/>
  </cols>
  <sheetData>
    <row r="1" spans="1:11">
      <c r="B1" s="84" t="s">
        <v>0</v>
      </c>
      <c r="D1" s="84"/>
      <c r="E1" s="96"/>
      <c r="F1" s="46"/>
      <c r="G1" s="46"/>
      <c r="H1" s="46"/>
      <c r="I1" s="46"/>
      <c r="J1" s="47">
        <v>45180</v>
      </c>
      <c r="K1" s="83"/>
    </row>
    <row r="2" spans="1:11">
      <c r="B2" s="85" t="s">
        <v>1</v>
      </c>
      <c r="D2" s="85"/>
      <c r="E2" s="96"/>
      <c r="F2" s="46"/>
      <c r="G2" s="46"/>
      <c r="H2" s="46"/>
      <c r="I2" s="46"/>
      <c r="J2" s="46"/>
      <c r="K2" s="83"/>
    </row>
    <row r="3" spans="1:11" ht="15.75">
      <c r="B3" s="86" t="s">
        <v>3771</v>
      </c>
      <c r="D3" s="87"/>
      <c r="E3" s="96"/>
      <c r="F3" s="46"/>
      <c r="G3" s="46"/>
      <c r="H3" s="46"/>
      <c r="I3" s="46"/>
      <c r="J3" s="46"/>
      <c r="K3" s="83"/>
    </row>
    <row r="4" spans="1:11">
      <c r="I4" s="88"/>
      <c r="J4" s="88"/>
      <c r="K4" s="89"/>
    </row>
    <row r="5" spans="1:11" s="90" customFormat="1">
      <c r="A5" s="45" t="s">
        <v>1393</v>
      </c>
      <c r="B5" s="45" t="s">
        <v>2</v>
      </c>
      <c r="C5" s="45" t="s">
        <v>1467</v>
      </c>
      <c r="D5" s="45" t="s">
        <v>1469</v>
      </c>
      <c r="E5" s="97" t="s">
        <v>1347</v>
      </c>
      <c r="F5" s="45" t="s">
        <v>3</v>
      </c>
      <c r="G5" s="45" t="s">
        <v>4</v>
      </c>
      <c r="H5" s="45" t="s">
        <v>5</v>
      </c>
      <c r="I5" s="45" t="s">
        <v>1390</v>
      </c>
      <c r="J5" s="45" t="s">
        <v>1468</v>
      </c>
      <c r="K5" s="35" t="s">
        <v>1344</v>
      </c>
    </row>
    <row r="6" spans="1:11" s="90" customFormat="1" ht="25.5" hidden="1">
      <c r="A6" s="5" t="s">
        <v>2533</v>
      </c>
      <c r="B6" s="9" t="s">
        <v>1356</v>
      </c>
      <c r="C6" s="8" t="s">
        <v>924</v>
      </c>
      <c r="D6" s="8" t="s">
        <v>636</v>
      </c>
      <c r="E6" s="37">
        <v>300000</v>
      </c>
      <c r="F6" s="37">
        <v>60009.02</v>
      </c>
      <c r="G6" s="37">
        <v>5685.41</v>
      </c>
      <c r="H6" s="37">
        <v>8610</v>
      </c>
      <c r="I6" s="37">
        <v>2025</v>
      </c>
      <c r="J6" s="39">
        <v>223670.57</v>
      </c>
      <c r="K6" s="12" t="s">
        <v>1346</v>
      </c>
    </row>
    <row r="7" spans="1:11" s="90" customFormat="1" hidden="1">
      <c r="A7" s="5" t="s">
        <v>1563</v>
      </c>
      <c r="B7" s="9" t="s">
        <v>352</v>
      </c>
      <c r="C7" s="8" t="s">
        <v>924</v>
      </c>
      <c r="D7" s="8" t="s">
        <v>143</v>
      </c>
      <c r="E7" s="37">
        <v>220000</v>
      </c>
      <c r="F7" s="37">
        <v>40583.019999999997</v>
      </c>
      <c r="G7" s="37">
        <v>5685.41</v>
      </c>
      <c r="H7" s="37">
        <v>6314</v>
      </c>
      <c r="I7" s="37">
        <v>25</v>
      </c>
      <c r="J7" s="39">
        <v>167392.57</v>
      </c>
      <c r="K7" s="12" t="s">
        <v>1345</v>
      </c>
    </row>
    <row r="8" spans="1:11" s="90" customFormat="1" hidden="1">
      <c r="A8" s="5" t="s">
        <v>3212</v>
      </c>
      <c r="B8" s="6" t="s">
        <v>635</v>
      </c>
      <c r="C8" s="6" t="s">
        <v>924</v>
      </c>
      <c r="D8" s="8" t="s">
        <v>11</v>
      </c>
      <c r="E8" s="7">
        <v>220000</v>
      </c>
      <c r="F8" s="7">
        <v>40583.019999999997</v>
      </c>
      <c r="G8" s="7">
        <v>5685.41</v>
      </c>
      <c r="H8" s="7">
        <v>6314</v>
      </c>
      <c r="I8" s="7">
        <v>2025</v>
      </c>
      <c r="J8" s="39">
        <v>165392.57</v>
      </c>
      <c r="K8" s="12" t="s">
        <v>1345</v>
      </c>
    </row>
    <row r="9" spans="1:11" s="90" customFormat="1" hidden="1">
      <c r="A9" s="5" t="s">
        <v>1691</v>
      </c>
      <c r="B9" s="6" t="s">
        <v>2558</v>
      </c>
      <c r="C9" s="6" t="s">
        <v>924</v>
      </c>
      <c r="D9" s="8" t="s">
        <v>143</v>
      </c>
      <c r="E9" s="7">
        <v>200000</v>
      </c>
      <c r="F9" s="7">
        <v>35726.519999999997</v>
      </c>
      <c r="G9" s="7">
        <v>5685.41</v>
      </c>
      <c r="H9" s="7">
        <v>5740</v>
      </c>
      <c r="I9" s="7">
        <v>425</v>
      </c>
      <c r="J9" s="39">
        <v>152423.07</v>
      </c>
      <c r="K9" s="12" t="s">
        <v>1345</v>
      </c>
    </row>
    <row r="10" spans="1:11" s="90" customFormat="1" hidden="1">
      <c r="A10" s="5" t="s">
        <v>1580</v>
      </c>
      <c r="B10" s="9" t="s">
        <v>635</v>
      </c>
      <c r="C10" s="8" t="s">
        <v>924</v>
      </c>
      <c r="D10" s="8" t="s">
        <v>143</v>
      </c>
      <c r="E10" s="37">
        <v>180000</v>
      </c>
      <c r="F10" s="37">
        <v>30923.37</v>
      </c>
      <c r="G10" s="37">
        <v>5472</v>
      </c>
      <c r="H10" s="37">
        <v>5166</v>
      </c>
      <c r="I10" s="37">
        <v>25</v>
      </c>
      <c r="J10" s="39">
        <v>138413.63</v>
      </c>
      <c r="K10" s="12" t="s">
        <v>1345</v>
      </c>
    </row>
    <row r="11" spans="1:11" s="90" customFormat="1" hidden="1">
      <c r="A11" s="5" t="s">
        <v>634</v>
      </c>
      <c r="B11" s="9" t="s">
        <v>99</v>
      </c>
      <c r="C11" s="8" t="s">
        <v>924</v>
      </c>
      <c r="D11" s="8" t="s">
        <v>143</v>
      </c>
      <c r="E11" s="37">
        <v>180000</v>
      </c>
      <c r="F11" s="37">
        <v>30923.37</v>
      </c>
      <c r="G11" s="37">
        <v>5472</v>
      </c>
      <c r="H11" s="37">
        <v>5166</v>
      </c>
      <c r="I11" s="37">
        <v>1025</v>
      </c>
      <c r="J11" s="39">
        <v>137413.63</v>
      </c>
      <c r="K11" s="12" t="s">
        <v>1346</v>
      </c>
    </row>
    <row r="12" spans="1:11" s="90" customFormat="1">
      <c r="A12" s="5" t="s">
        <v>228</v>
      </c>
      <c r="B12" s="9" t="s">
        <v>1392</v>
      </c>
      <c r="C12" s="8" t="s">
        <v>924</v>
      </c>
      <c r="D12" s="8" t="s">
        <v>39</v>
      </c>
      <c r="E12" s="37">
        <v>180000</v>
      </c>
      <c r="F12" s="37">
        <v>30923.37</v>
      </c>
      <c r="G12" s="37">
        <v>5472</v>
      </c>
      <c r="H12" s="37">
        <v>5166</v>
      </c>
      <c r="I12" s="37">
        <v>25</v>
      </c>
      <c r="J12" s="39">
        <v>138413.63</v>
      </c>
      <c r="K12" s="12" t="s">
        <v>1346</v>
      </c>
    </row>
    <row r="13" spans="1:11" s="90" customFormat="1" hidden="1">
      <c r="A13" s="5" t="s">
        <v>912</v>
      </c>
      <c r="B13" s="6" t="s">
        <v>635</v>
      </c>
      <c r="C13" s="6" t="s">
        <v>924</v>
      </c>
      <c r="D13" s="8" t="s">
        <v>143</v>
      </c>
      <c r="E13" s="37">
        <v>180000</v>
      </c>
      <c r="F13" s="37">
        <v>30923.37</v>
      </c>
      <c r="G13" s="37">
        <v>5472</v>
      </c>
      <c r="H13" s="37">
        <v>5166</v>
      </c>
      <c r="I13" s="37">
        <v>25</v>
      </c>
      <c r="J13" s="39">
        <v>138413.63</v>
      </c>
      <c r="K13" s="12" t="s">
        <v>1345</v>
      </c>
    </row>
    <row r="14" spans="1:11" s="90" customFormat="1" hidden="1">
      <c r="A14" s="5" t="s">
        <v>2704</v>
      </c>
      <c r="B14" s="9" t="s">
        <v>1392</v>
      </c>
      <c r="C14" s="8" t="s">
        <v>924</v>
      </c>
      <c r="D14" s="8" t="s">
        <v>143</v>
      </c>
      <c r="E14" s="37">
        <v>170000</v>
      </c>
      <c r="F14" s="37">
        <v>28571.119999999999</v>
      </c>
      <c r="G14" s="37">
        <v>5168</v>
      </c>
      <c r="H14" s="37">
        <v>4879</v>
      </c>
      <c r="I14" s="37">
        <v>25</v>
      </c>
      <c r="J14" s="39">
        <v>131356.88</v>
      </c>
      <c r="K14" s="12" t="s">
        <v>1346</v>
      </c>
    </row>
    <row r="15" spans="1:11" s="90" customFormat="1" hidden="1">
      <c r="A15" s="5" t="s">
        <v>1492</v>
      </c>
      <c r="B15" s="6" t="s">
        <v>32</v>
      </c>
      <c r="C15" s="6" t="s">
        <v>924</v>
      </c>
      <c r="D15" s="8" t="s">
        <v>11</v>
      </c>
      <c r="E15" s="7">
        <v>145000</v>
      </c>
      <c r="F15" s="7">
        <v>22690.49</v>
      </c>
      <c r="G15" s="7">
        <v>4408</v>
      </c>
      <c r="H15" s="7">
        <v>4161.5</v>
      </c>
      <c r="I15" s="7">
        <v>425</v>
      </c>
      <c r="J15" s="39">
        <v>113315.01</v>
      </c>
      <c r="K15" s="12" t="s">
        <v>1346</v>
      </c>
    </row>
    <row r="16" spans="1:11" s="90" customFormat="1" hidden="1">
      <c r="A16" s="5" t="s">
        <v>2649</v>
      </c>
      <c r="B16" s="6" t="s">
        <v>1392</v>
      </c>
      <c r="C16" s="6" t="s">
        <v>924</v>
      </c>
      <c r="D16" s="8" t="s">
        <v>143</v>
      </c>
      <c r="E16" s="37">
        <v>135000</v>
      </c>
      <c r="F16" s="37">
        <v>20338.240000000002</v>
      </c>
      <c r="G16" s="37">
        <v>4104</v>
      </c>
      <c r="H16" s="37">
        <v>3874.5</v>
      </c>
      <c r="I16" s="37">
        <v>25</v>
      </c>
      <c r="J16" s="39">
        <v>106658.26</v>
      </c>
      <c r="K16" s="12" t="s">
        <v>1346</v>
      </c>
    </row>
    <row r="17" spans="1:11" s="90" customFormat="1" hidden="1">
      <c r="A17" s="5" t="s">
        <v>2722</v>
      </c>
      <c r="B17" s="6" t="s">
        <v>1392</v>
      </c>
      <c r="C17" s="6" t="s">
        <v>924</v>
      </c>
      <c r="D17" s="8" t="s">
        <v>143</v>
      </c>
      <c r="E17" s="37">
        <v>135000</v>
      </c>
      <c r="F17" s="37">
        <v>20338.240000000002</v>
      </c>
      <c r="G17" s="37">
        <v>4104</v>
      </c>
      <c r="H17" s="37">
        <v>3874.5</v>
      </c>
      <c r="I17" s="37">
        <v>25</v>
      </c>
      <c r="J17" s="39">
        <v>106658.26</v>
      </c>
      <c r="K17" s="12" t="s">
        <v>1345</v>
      </c>
    </row>
    <row r="18" spans="1:11" s="90" customFormat="1" hidden="1">
      <c r="A18" s="5" t="s">
        <v>219</v>
      </c>
      <c r="B18" s="6" t="s">
        <v>59</v>
      </c>
      <c r="C18" s="8" t="s">
        <v>924</v>
      </c>
      <c r="D18" s="8" t="s">
        <v>11</v>
      </c>
      <c r="E18" s="37">
        <v>115000</v>
      </c>
      <c r="F18" s="37">
        <v>15633.74</v>
      </c>
      <c r="G18" s="37">
        <v>3496</v>
      </c>
      <c r="H18" s="37">
        <v>3300.5</v>
      </c>
      <c r="I18" s="37">
        <v>21863.920000000013</v>
      </c>
      <c r="J18" s="39">
        <v>70705.84</v>
      </c>
      <c r="K18" s="12" t="s">
        <v>1345</v>
      </c>
    </row>
    <row r="19" spans="1:11" s="90" customFormat="1" hidden="1">
      <c r="A19" s="5" t="s">
        <v>2539</v>
      </c>
      <c r="B19" s="6" t="s">
        <v>128</v>
      </c>
      <c r="C19" s="6" t="s">
        <v>924</v>
      </c>
      <c r="D19" s="8" t="s">
        <v>11</v>
      </c>
      <c r="E19" s="37">
        <v>115000</v>
      </c>
      <c r="F19" s="37">
        <v>15239.38</v>
      </c>
      <c r="G19" s="37">
        <v>3496</v>
      </c>
      <c r="H19" s="37">
        <v>3300.5</v>
      </c>
      <c r="I19" s="37">
        <v>1602.4499999999971</v>
      </c>
      <c r="J19" s="39">
        <v>91361.67</v>
      </c>
      <c r="K19" s="12" t="s">
        <v>1345</v>
      </c>
    </row>
    <row r="20" spans="1:11" s="90" customFormat="1" hidden="1">
      <c r="A20" s="5" t="s">
        <v>2525</v>
      </c>
      <c r="B20" s="6" t="s">
        <v>635</v>
      </c>
      <c r="C20" s="6" t="s">
        <v>924</v>
      </c>
      <c r="D20" s="8" t="s">
        <v>143</v>
      </c>
      <c r="E20" s="37">
        <v>100000</v>
      </c>
      <c r="F20" s="37">
        <v>12105.37</v>
      </c>
      <c r="G20" s="37">
        <v>3040</v>
      </c>
      <c r="H20" s="37">
        <v>2870</v>
      </c>
      <c r="I20" s="37">
        <v>25</v>
      </c>
      <c r="J20" s="39">
        <v>81959.63</v>
      </c>
      <c r="K20" s="12" t="s">
        <v>1345</v>
      </c>
    </row>
    <row r="21" spans="1:11" s="90" customFormat="1" ht="25.5" hidden="1">
      <c r="A21" s="5" t="s">
        <v>2529</v>
      </c>
      <c r="B21" s="9" t="s">
        <v>1392</v>
      </c>
      <c r="C21" s="8" t="s">
        <v>924</v>
      </c>
      <c r="D21" s="8" t="s">
        <v>143</v>
      </c>
      <c r="E21" s="37">
        <v>100000</v>
      </c>
      <c r="F21" s="37">
        <v>12105.37</v>
      </c>
      <c r="G21" s="37">
        <v>3040</v>
      </c>
      <c r="H21" s="37">
        <v>2870</v>
      </c>
      <c r="I21" s="37">
        <v>25</v>
      </c>
      <c r="J21" s="39">
        <v>81959.63</v>
      </c>
      <c r="K21" s="12" t="s">
        <v>1346</v>
      </c>
    </row>
    <row r="22" spans="1:11" s="90" customFormat="1" hidden="1">
      <c r="A22" s="5" t="s">
        <v>2702</v>
      </c>
      <c r="B22" s="9" t="s">
        <v>32</v>
      </c>
      <c r="C22" s="8" t="s">
        <v>924</v>
      </c>
      <c r="D22" s="8" t="s">
        <v>11</v>
      </c>
      <c r="E22" s="37">
        <v>95000</v>
      </c>
      <c r="F22" s="37">
        <v>10929.24</v>
      </c>
      <c r="G22" s="37">
        <v>2888</v>
      </c>
      <c r="H22" s="37">
        <v>2726.5</v>
      </c>
      <c r="I22" s="37">
        <v>25.000000000014552</v>
      </c>
      <c r="J22" s="39">
        <v>78431.259999999995</v>
      </c>
      <c r="K22" s="12" t="s">
        <v>1346</v>
      </c>
    </row>
    <row r="23" spans="1:11" s="90" customFormat="1" hidden="1">
      <c r="A23" s="5" t="s">
        <v>661</v>
      </c>
      <c r="B23" s="9" t="s">
        <v>644</v>
      </c>
      <c r="C23" s="8" t="s">
        <v>924</v>
      </c>
      <c r="D23" s="8" t="s">
        <v>143</v>
      </c>
      <c r="E23" s="37">
        <v>95000</v>
      </c>
      <c r="F23" s="37">
        <v>10534.88</v>
      </c>
      <c r="G23" s="37">
        <v>2888</v>
      </c>
      <c r="H23" s="37">
        <v>2726.5</v>
      </c>
      <c r="I23" s="37">
        <v>1602.4499999999971</v>
      </c>
      <c r="J23" s="39">
        <v>77248.17</v>
      </c>
      <c r="K23" s="12" t="s">
        <v>1346</v>
      </c>
    </row>
    <row r="24" spans="1:11" s="90" customFormat="1" hidden="1">
      <c r="A24" s="5" t="s">
        <v>1353</v>
      </c>
      <c r="B24" s="6" t="s">
        <v>10</v>
      </c>
      <c r="C24" s="6" t="s">
        <v>924</v>
      </c>
      <c r="D24" s="8" t="s">
        <v>143</v>
      </c>
      <c r="E24" s="37">
        <v>90000</v>
      </c>
      <c r="F24" s="37">
        <v>9753.1200000000008</v>
      </c>
      <c r="G24" s="37">
        <v>2736</v>
      </c>
      <c r="H24" s="37">
        <v>2583</v>
      </c>
      <c r="I24" s="37">
        <v>25</v>
      </c>
      <c r="J24" s="39">
        <v>74902.880000000005</v>
      </c>
      <c r="K24" s="12" t="s">
        <v>1346</v>
      </c>
    </row>
    <row r="25" spans="1:11" s="90" customFormat="1" hidden="1">
      <c r="A25" s="5" t="s">
        <v>1061</v>
      </c>
      <c r="B25" s="9" t="s">
        <v>32</v>
      </c>
      <c r="C25" s="8" t="s">
        <v>924</v>
      </c>
      <c r="D25" s="8" t="s">
        <v>11</v>
      </c>
      <c r="E25" s="37">
        <v>90000</v>
      </c>
      <c r="F25" s="37">
        <v>9753.1200000000008</v>
      </c>
      <c r="G25" s="37">
        <v>2736</v>
      </c>
      <c r="H25" s="37">
        <v>2583</v>
      </c>
      <c r="I25" s="37">
        <v>325</v>
      </c>
      <c r="J25" s="39">
        <v>74602.880000000005</v>
      </c>
      <c r="K25" s="12" t="s">
        <v>1345</v>
      </c>
    </row>
    <row r="26" spans="1:11" s="90" customFormat="1" hidden="1">
      <c r="A26" s="5" t="s">
        <v>2528</v>
      </c>
      <c r="B26" s="9" t="s">
        <v>295</v>
      </c>
      <c r="C26" s="8" t="s">
        <v>924</v>
      </c>
      <c r="D26" s="8" t="s">
        <v>1679</v>
      </c>
      <c r="E26" s="37">
        <v>90000</v>
      </c>
      <c r="F26" s="37">
        <v>9753.1200000000008</v>
      </c>
      <c r="G26" s="37">
        <v>2736</v>
      </c>
      <c r="H26" s="37">
        <v>2583</v>
      </c>
      <c r="I26" s="37">
        <v>325</v>
      </c>
      <c r="J26" s="39">
        <v>74602.880000000005</v>
      </c>
      <c r="K26" s="12" t="s">
        <v>1346</v>
      </c>
    </row>
    <row r="27" spans="1:11" s="90" customFormat="1" hidden="1">
      <c r="A27" s="5" t="s">
        <v>994</v>
      </c>
      <c r="B27" s="9" t="s">
        <v>635</v>
      </c>
      <c r="C27" s="8" t="s">
        <v>924</v>
      </c>
      <c r="D27" s="8" t="s">
        <v>143</v>
      </c>
      <c r="E27" s="37">
        <v>90000</v>
      </c>
      <c r="F27" s="37">
        <v>9753.1200000000008</v>
      </c>
      <c r="G27" s="37">
        <v>2736</v>
      </c>
      <c r="H27" s="37">
        <v>2583</v>
      </c>
      <c r="I27" s="37">
        <v>25</v>
      </c>
      <c r="J27" s="39">
        <v>74902.880000000005</v>
      </c>
      <c r="K27" s="12" t="s">
        <v>1345</v>
      </c>
    </row>
    <row r="28" spans="1:11" s="90" customFormat="1" hidden="1">
      <c r="A28" s="5" t="s">
        <v>1002</v>
      </c>
      <c r="B28" s="9" t="s">
        <v>635</v>
      </c>
      <c r="C28" s="8" t="s">
        <v>924</v>
      </c>
      <c r="D28" s="8" t="s">
        <v>143</v>
      </c>
      <c r="E28" s="37">
        <v>80000</v>
      </c>
      <c r="F28" s="37">
        <v>7400.87</v>
      </c>
      <c r="G28" s="37">
        <v>2432</v>
      </c>
      <c r="H28" s="37">
        <v>2296</v>
      </c>
      <c r="I28" s="37">
        <v>25</v>
      </c>
      <c r="J28" s="39">
        <v>67846.13</v>
      </c>
      <c r="K28" s="12" t="s">
        <v>1345</v>
      </c>
    </row>
    <row r="29" spans="1:11" s="90" customFormat="1" hidden="1">
      <c r="A29" s="5" t="s">
        <v>2714</v>
      </c>
      <c r="B29" s="9" t="s">
        <v>32</v>
      </c>
      <c r="C29" s="8" t="s">
        <v>924</v>
      </c>
      <c r="D29" s="8" t="s">
        <v>11</v>
      </c>
      <c r="E29" s="37">
        <v>80000</v>
      </c>
      <c r="F29" s="37">
        <v>7006.51</v>
      </c>
      <c r="G29" s="37">
        <v>2432</v>
      </c>
      <c r="H29" s="37">
        <v>2296</v>
      </c>
      <c r="I29" s="37">
        <v>1602.4500000000116</v>
      </c>
      <c r="J29" s="39">
        <v>66663.039999999994</v>
      </c>
      <c r="K29" s="12" t="s">
        <v>1346</v>
      </c>
    </row>
    <row r="30" spans="1:11" s="90" customFormat="1" hidden="1">
      <c r="A30" s="5" t="s">
        <v>687</v>
      </c>
      <c r="B30" s="9" t="s">
        <v>32</v>
      </c>
      <c r="C30" s="8" t="s">
        <v>924</v>
      </c>
      <c r="D30" s="8" t="s">
        <v>11</v>
      </c>
      <c r="E30" s="37">
        <v>70000</v>
      </c>
      <c r="F30" s="37">
        <v>4737.5</v>
      </c>
      <c r="G30" s="37">
        <v>2128</v>
      </c>
      <c r="H30" s="37">
        <v>2009</v>
      </c>
      <c r="I30" s="37">
        <v>5325.9000000000015</v>
      </c>
      <c r="J30" s="39">
        <v>55799.6</v>
      </c>
      <c r="K30" s="12" t="s">
        <v>1346</v>
      </c>
    </row>
    <row r="31" spans="1:11" s="90" customFormat="1">
      <c r="A31" s="5" t="s">
        <v>202</v>
      </c>
      <c r="B31" s="9" t="s">
        <v>204</v>
      </c>
      <c r="C31" s="8" t="s">
        <v>924</v>
      </c>
      <c r="D31" s="8" t="s">
        <v>39</v>
      </c>
      <c r="E31" s="37">
        <v>65000</v>
      </c>
      <c r="F31" s="37">
        <v>4112.09</v>
      </c>
      <c r="G31" s="37">
        <v>1976</v>
      </c>
      <c r="H31" s="37">
        <v>1865.5</v>
      </c>
      <c r="I31" s="37">
        <v>1902.4500000000044</v>
      </c>
      <c r="J31" s="39">
        <v>55143.96</v>
      </c>
      <c r="K31" s="12" t="s">
        <v>1346</v>
      </c>
    </row>
    <row r="32" spans="1:11" s="90" customFormat="1" hidden="1">
      <c r="A32" s="5" t="s">
        <v>933</v>
      </c>
      <c r="B32" s="9" t="s">
        <v>10</v>
      </c>
      <c r="C32" s="8" t="s">
        <v>924</v>
      </c>
      <c r="D32" s="8" t="s">
        <v>143</v>
      </c>
      <c r="E32" s="37">
        <v>65000</v>
      </c>
      <c r="F32" s="37">
        <v>4427.58</v>
      </c>
      <c r="G32" s="37">
        <v>1976</v>
      </c>
      <c r="H32" s="37">
        <v>1865.5</v>
      </c>
      <c r="I32" s="37">
        <v>2521</v>
      </c>
      <c r="J32" s="39">
        <v>54209.919999999998</v>
      </c>
      <c r="K32" s="12" t="s">
        <v>1346</v>
      </c>
    </row>
    <row r="33" spans="1:11" s="90" customFormat="1">
      <c r="A33" s="5" t="s">
        <v>815</v>
      </c>
      <c r="B33" s="9" t="s">
        <v>295</v>
      </c>
      <c r="C33" s="8" t="s">
        <v>924</v>
      </c>
      <c r="D33" s="8" t="s">
        <v>39</v>
      </c>
      <c r="E33" s="37">
        <v>55000</v>
      </c>
      <c r="F33" s="37">
        <v>2559.6799999999998</v>
      </c>
      <c r="G33" s="37">
        <v>1672</v>
      </c>
      <c r="H33" s="37">
        <v>1578.5</v>
      </c>
      <c r="I33" s="37">
        <v>35497.97</v>
      </c>
      <c r="J33" s="39">
        <v>13691.85</v>
      </c>
      <c r="K33" s="12" t="s">
        <v>1346</v>
      </c>
    </row>
    <row r="34" spans="1:11" s="90" customFormat="1" hidden="1">
      <c r="A34" s="5" t="s">
        <v>221</v>
      </c>
      <c r="B34" s="9" t="s">
        <v>191</v>
      </c>
      <c r="C34" s="8" t="s">
        <v>924</v>
      </c>
      <c r="D34" s="8" t="s">
        <v>11</v>
      </c>
      <c r="E34" s="37">
        <v>50000</v>
      </c>
      <c r="F34" s="37">
        <v>1854</v>
      </c>
      <c r="G34" s="37">
        <v>1520</v>
      </c>
      <c r="H34" s="37">
        <v>1435</v>
      </c>
      <c r="I34" s="37">
        <v>22458.99</v>
      </c>
      <c r="J34" s="39">
        <v>22732.01</v>
      </c>
      <c r="K34" s="12" t="s">
        <v>1345</v>
      </c>
    </row>
    <row r="35" spans="1:11" s="90" customFormat="1">
      <c r="A35" s="5" t="s">
        <v>403</v>
      </c>
      <c r="B35" s="6" t="s">
        <v>404</v>
      </c>
      <c r="C35" s="6" t="s">
        <v>924</v>
      </c>
      <c r="D35" s="8" t="s">
        <v>39</v>
      </c>
      <c r="E35" s="37">
        <v>50000</v>
      </c>
      <c r="F35" s="37">
        <v>1617.38</v>
      </c>
      <c r="G35" s="37">
        <v>1520</v>
      </c>
      <c r="H35" s="37">
        <v>1435</v>
      </c>
      <c r="I35" s="37">
        <v>39420.870000000003</v>
      </c>
      <c r="J35" s="39">
        <v>6006.75</v>
      </c>
      <c r="K35" s="12" t="s">
        <v>1346</v>
      </c>
    </row>
    <row r="36" spans="1:11" s="90" customFormat="1" hidden="1">
      <c r="A36" s="5" t="s">
        <v>1480</v>
      </c>
      <c r="B36" s="9" t="s">
        <v>586</v>
      </c>
      <c r="C36" s="8" t="s">
        <v>924</v>
      </c>
      <c r="D36" s="8" t="s">
        <v>1679</v>
      </c>
      <c r="E36" s="37">
        <v>45000</v>
      </c>
      <c r="F36" s="37">
        <v>1148.33</v>
      </c>
      <c r="G36" s="37">
        <v>1368</v>
      </c>
      <c r="H36" s="37">
        <v>1291.5</v>
      </c>
      <c r="I36" s="37">
        <v>25</v>
      </c>
      <c r="J36" s="39">
        <v>41167.17</v>
      </c>
      <c r="K36" s="12" t="s">
        <v>1345</v>
      </c>
    </row>
    <row r="37" spans="1:11" s="90" customFormat="1">
      <c r="A37" s="5" t="s">
        <v>656</v>
      </c>
      <c r="B37" s="9" t="s">
        <v>30</v>
      </c>
      <c r="C37" s="8" t="s">
        <v>924</v>
      </c>
      <c r="D37" s="8" t="s">
        <v>39</v>
      </c>
      <c r="E37" s="37">
        <v>40000</v>
      </c>
      <c r="F37" s="37">
        <v>442.65</v>
      </c>
      <c r="G37" s="37">
        <v>1216</v>
      </c>
      <c r="H37" s="37">
        <v>1148</v>
      </c>
      <c r="I37" s="37">
        <v>15806.559999999998</v>
      </c>
      <c r="J37" s="39">
        <v>21386.79</v>
      </c>
      <c r="K37" s="12" t="s">
        <v>1345</v>
      </c>
    </row>
    <row r="38" spans="1:11" s="90" customFormat="1" hidden="1">
      <c r="A38" s="5" t="s">
        <v>3540</v>
      </c>
      <c r="B38" s="9" t="s">
        <v>354</v>
      </c>
      <c r="C38" s="8" t="s">
        <v>924</v>
      </c>
      <c r="D38" s="8" t="s">
        <v>11</v>
      </c>
      <c r="E38" s="37">
        <v>35000</v>
      </c>
      <c r="F38" s="37">
        <v>0</v>
      </c>
      <c r="G38" s="37">
        <v>1064</v>
      </c>
      <c r="H38" s="37">
        <v>1004.5</v>
      </c>
      <c r="I38" s="37">
        <v>25</v>
      </c>
      <c r="J38" s="39">
        <v>32906.5</v>
      </c>
      <c r="K38" s="12" t="s">
        <v>1346</v>
      </c>
    </row>
    <row r="39" spans="1:11" s="90" customFormat="1" hidden="1">
      <c r="A39" s="5" t="s">
        <v>406</v>
      </c>
      <c r="B39" s="9" t="s">
        <v>205</v>
      </c>
      <c r="C39" s="8" t="s">
        <v>924</v>
      </c>
      <c r="D39" s="8" t="s">
        <v>11</v>
      </c>
      <c r="E39" s="37">
        <v>35000</v>
      </c>
      <c r="F39" s="37">
        <v>0</v>
      </c>
      <c r="G39" s="37">
        <v>1064</v>
      </c>
      <c r="H39" s="37">
        <v>1004.5</v>
      </c>
      <c r="I39" s="37">
        <v>6901.7999999999993</v>
      </c>
      <c r="J39" s="39">
        <v>26029.7</v>
      </c>
      <c r="K39" s="12" t="s">
        <v>1346</v>
      </c>
    </row>
    <row r="40" spans="1:11" s="90" customFormat="1" hidden="1">
      <c r="A40" s="5" t="s">
        <v>1625</v>
      </c>
      <c r="B40" s="9" t="s">
        <v>10</v>
      </c>
      <c r="C40" s="8" t="s">
        <v>924</v>
      </c>
      <c r="D40" s="8" t="s">
        <v>1679</v>
      </c>
      <c r="E40" s="37">
        <v>35000</v>
      </c>
      <c r="F40" s="37">
        <v>0</v>
      </c>
      <c r="G40" s="37">
        <v>1064</v>
      </c>
      <c r="H40" s="37">
        <v>1004.5</v>
      </c>
      <c r="I40" s="37">
        <v>25</v>
      </c>
      <c r="J40" s="39">
        <v>32906.5</v>
      </c>
      <c r="K40" s="12" t="s">
        <v>1346</v>
      </c>
    </row>
    <row r="41" spans="1:11" s="90" customFormat="1" hidden="1">
      <c r="A41" s="5" t="s">
        <v>201</v>
      </c>
      <c r="B41" s="9" t="s">
        <v>354</v>
      </c>
      <c r="C41" s="8" t="s">
        <v>924</v>
      </c>
      <c r="D41" s="8" t="s">
        <v>11</v>
      </c>
      <c r="E41" s="37">
        <v>35000</v>
      </c>
      <c r="F41" s="37">
        <v>0</v>
      </c>
      <c r="G41" s="37">
        <v>1064</v>
      </c>
      <c r="H41" s="37">
        <v>1004.5</v>
      </c>
      <c r="I41" s="37">
        <v>11252.36</v>
      </c>
      <c r="J41" s="39">
        <v>21679.14</v>
      </c>
      <c r="K41" s="12" t="s">
        <v>1345</v>
      </c>
    </row>
    <row r="42" spans="1:11" s="90" customFormat="1" hidden="1">
      <c r="A42" s="5" t="s">
        <v>1626</v>
      </c>
      <c r="B42" s="9" t="s">
        <v>55</v>
      </c>
      <c r="C42" s="8" t="s">
        <v>924</v>
      </c>
      <c r="D42" s="8" t="s">
        <v>11</v>
      </c>
      <c r="E42" s="37">
        <v>35000</v>
      </c>
      <c r="F42" s="37">
        <v>0</v>
      </c>
      <c r="G42" s="37">
        <v>1064</v>
      </c>
      <c r="H42" s="37">
        <v>1004.5</v>
      </c>
      <c r="I42" s="37">
        <v>25</v>
      </c>
      <c r="J42" s="39">
        <v>32906.5</v>
      </c>
      <c r="K42" s="12" t="s">
        <v>1346</v>
      </c>
    </row>
    <row r="43" spans="1:11" s="90" customFormat="1" hidden="1">
      <c r="A43" s="5" t="s">
        <v>1566</v>
      </c>
      <c r="B43" s="9" t="s">
        <v>354</v>
      </c>
      <c r="C43" s="8" t="s">
        <v>924</v>
      </c>
      <c r="D43" s="8" t="s">
        <v>11</v>
      </c>
      <c r="E43" s="37">
        <v>31500</v>
      </c>
      <c r="F43" s="37">
        <v>0</v>
      </c>
      <c r="G43" s="37">
        <v>957.6</v>
      </c>
      <c r="H43" s="37">
        <v>904.05</v>
      </c>
      <c r="I43" s="37">
        <v>25</v>
      </c>
      <c r="J43" s="39">
        <v>29613.35</v>
      </c>
      <c r="K43" s="12" t="s">
        <v>1345</v>
      </c>
    </row>
    <row r="44" spans="1:11" s="90" customFormat="1" hidden="1">
      <c r="A44" s="5" t="s">
        <v>899</v>
      </c>
      <c r="B44" s="9" t="s">
        <v>900</v>
      </c>
      <c r="C44" s="8" t="s">
        <v>924</v>
      </c>
      <c r="D44" s="8" t="s">
        <v>11</v>
      </c>
      <c r="E44" s="37">
        <v>30000</v>
      </c>
      <c r="F44" s="37">
        <v>0</v>
      </c>
      <c r="G44" s="37">
        <v>912</v>
      </c>
      <c r="H44" s="37">
        <v>861</v>
      </c>
      <c r="I44" s="37">
        <v>9901.98</v>
      </c>
      <c r="J44" s="39">
        <v>18325.02</v>
      </c>
      <c r="K44" s="12" t="s">
        <v>1345</v>
      </c>
    </row>
    <row r="45" spans="1:11" s="90" customFormat="1" hidden="1">
      <c r="A45" s="5" t="s">
        <v>224</v>
      </c>
      <c r="B45" s="9" t="s">
        <v>191</v>
      </c>
      <c r="C45" s="8" t="s">
        <v>924</v>
      </c>
      <c r="D45" s="8" t="s">
        <v>11</v>
      </c>
      <c r="E45" s="37">
        <v>30000</v>
      </c>
      <c r="F45" s="37">
        <v>0</v>
      </c>
      <c r="G45" s="37">
        <v>912</v>
      </c>
      <c r="H45" s="37">
        <v>861</v>
      </c>
      <c r="I45" s="37">
        <v>25</v>
      </c>
      <c r="J45" s="39">
        <v>28202</v>
      </c>
      <c r="K45" s="12" t="s">
        <v>1345</v>
      </c>
    </row>
    <row r="46" spans="1:11" s="90" customFormat="1" ht="25.5" hidden="1">
      <c r="A46" s="5" t="s">
        <v>2534</v>
      </c>
      <c r="B46" s="9" t="s">
        <v>657</v>
      </c>
      <c r="C46" s="8" t="s">
        <v>924</v>
      </c>
      <c r="D46" s="8" t="s">
        <v>11</v>
      </c>
      <c r="E46" s="37">
        <v>27205.34</v>
      </c>
      <c r="F46" s="37">
        <v>0</v>
      </c>
      <c r="G46" s="37">
        <v>827.04</v>
      </c>
      <c r="H46" s="37">
        <v>780.79</v>
      </c>
      <c r="I46" s="37">
        <v>25.000000000003638</v>
      </c>
      <c r="J46" s="39">
        <v>25572.51</v>
      </c>
      <c r="K46" s="12" t="s">
        <v>1346</v>
      </c>
    </row>
    <row r="47" spans="1:11" s="90" customFormat="1" hidden="1">
      <c r="A47" s="5" t="s">
        <v>223</v>
      </c>
      <c r="B47" s="9" t="s">
        <v>191</v>
      </c>
      <c r="C47" s="8" t="s">
        <v>924</v>
      </c>
      <c r="D47" s="8" t="s">
        <v>11</v>
      </c>
      <c r="E47" s="37">
        <v>26250</v>
      </c>
      <c r="F47" s="37">
        <v>0</v>
      </c>
      <c r="G47" s="37">
        <v>798</v>
      </c>
      <c r="H47" s="37">
        <v>753.38</v>
      </c>
      <c r="I47" s="37">
        <v>25</v>
      </c>
      <c r="J47" s="39">
        <v>24673.62</v>
      </c>
      <c r="K47" s="12" t="s">
        <v>1345</v>
      </c>
    </row>
    <row r="48" spans="1:11" s="90" customFormat="1" hidden="1">
      <c r="A48" s="5" t="s">
        <v>1348</v>
      </c>
      <c r="B48" s="9" t="s">
        <v>1349</v>
      </c>
      <c r="C48" s="8" t="s">
        <v>924</v>
      </c>
      <c r="D48" s="8" t="s">
        <v>1679</v>
      </c>
      <c r="E48" s="37">
        <v>25000</v>
      </c>
      <c r="F48" s="37">
        <v>0</v>
      </c>
      <c r="G48" s="37">
        <v>760</v>
      </c>
      <c r="H48" s="37">
        <v>717.5</v>
      </c>
      <c r="I48" s="37">
        <v>14101.76</v>
      </c>
      <c r="J48" s="39">
        <v>9420.74</v>
      </c>
      <c r="K48" s="12" t="s">
        <v>1345</v>
      </c>
    </row>
    <row r="49" spans="1:11" s="90" customFormat="1" hidden="1">
      <c r="A49" s="5" t="s">
        <v>1039</v>
      </c>
      <c r="B49" s="9" t="s">
        <v>103</v>
      </c>
      <c r="C49" s="8" t="s">
        <v>924</v>
      </c>
      <c r="D49" s="8" t="s">
        <v>11</v>
      </c>
      <c r="E49" s="37">
        <v>25000</v>
      </c>
      <c r="F49" s="37">
        <v>0</v>
      </c>
      <c r="G49" s="37">
        <v>760</v>
      </c>
      <c r="H49" s="37">
        <v>717.5</v>
      </c>
      <c r="I49" s="37">
        <v>25</v>
      </c>
      <c r="J49" s="39">
        <v>23497.5</v>
      </c>
      <c r="K49" s="12" t="s">
        <v>1346</v>
      </c>
    </row>
    <row r="50" spans="1:11" s="90" customFormat="1" hidden="1">
      <c r="A50" s="5" t="s">
        <v>802</v>
      </c>
      <c r="B50" s="9" t="s">
        <v>245</v>
      </c>
      <c r="C50" s="8" t="s">
        <v>924</v>
      </c>
      <c r="D50" s="8" t="s">
        <v>11</v>
      </c>
      <c r="E50" s="37">
        <v>25000</v>
      </c>
      <c r="F50" s="37">
        <v>0</v>
      </c>
      <c r="G50" s="37">
        <v>760</v>
      </c>
      <c r="H50" s="37">
        <v>717.5</v>
      </c>
      <c r="I50" s="37">
        <v>5068</v>
      </c>
      <c r="J50" s="39">
        <v>18454.5</v>
      </c>
      <c r="K50" s="12" t="s">
        <v>1345</v>
      </c>
    </row>
    <row r="51" spans="1:11" s="90" customFormat="1" hidden="1">
      <c r="A51" s="5" t="s">
        <v>659</v>
      </c>
      <c r="B51" s="9" t="s">
        <v>660</v>
      </c>
      <c r="C51" s="8" t="s">
        <v>924</v>
      </c>
      <c r="D51" s="8" t="s">
        <v>1679</v>
      </c>
      <c r="E51" s="37">
        <v>25000</v>
      </c>
      <c r="F51" s="37">
        <v>0</v>
      </c>
      <c r="G51" s="37">
        <v>760</v>
      </c>
      <c r="H51" s="37">
        <v>717.5</v>
      </c>
      <c r="I51" s="37">
        <v>4123</v>
      </c>
      <c r="J51" s="39">
        <v>19399.5</v>
      </c>
      <c r="K51" s="12" t="s">
        <v>1346</v>
      </c>
    </row>
    <row r="52" spans="1:11" s="90" customFormat="1" hidden="1">
      <c r="A52" s="5" t="s">
        <v>2595</v>
      </c>
      <c r="B52" s="9" t="s">
        <v>1349</v>
      </c>
      <c r="C52" s="8" t="s">
        <v>924</v>
      </c>
      <c r="D52" s="8" t="s">
        <v>1679</v>
      </c>
      <c r="E52" s="37">
        <v>24000</v>
      </c>
      <c r="F52" s="37">
        <v>0</v>
      </c>
      <c r="G52" s="37">
        <v>729.6</v>
      </c>
      <c r="H52" s="37">
        <v>688.8</v>
      </c>
      <c r="I52" s="37">
        <v>8857.7099999999991</v>
      </c>
      <c r="J52" s="39">
        <v>13723.89</v>
      </c>
      <c r="K52" s="12" t="s">
        <v>1345</v>
      </c>
    </row>
    <row r="53" spans="1:11" s="90" customFormat="1">
      <c r="A53" s="5" t="s">
        <v>648</v>
      </c>
      <c r="B53" s="9" t="s">
        <v>414</v>
      </c>
      <c r="C53" s="8" t="s">
        <v>924</v>
      </c>
      <c r="D53" s="8" t="s">
        <v>39</v>
      </c>
      <c r="E53" s="37">
        <v>22000</v>
      </c>
      <c r="F53" s="37">
        <v>0</v>
      </c>
      <c r="G53" s="37">
        <v>668.8</v>
      </c>
      <c r="H53" s="37">
        <v>631.4</v>
      </c>
      <c r="I53" s="37">
        <v>3471</v>
      </c>
      <c r="J53" s="39">
        <v>17228.8</v>
      </c>
      <c r="K53" s="12" t="s">
        <v>1346</v>
      </c>
    </row>
    <row r="54" spans="1:11" s="90" customFormat="1" hidden="1">
      <c r="A54" s="5" t="s">
        <v>652</v>
      </c>
      <c r="B54" s="9" t="s">
        <v>10</v>
      </c>
      <c r="C54" s="8" t="s">
        <v>924</v>
      </c>
      <c r="D54" s="8" t="s">
        <v>1679</v>
      </c>
      <c r="E54" s="37">
        <v>22000</v>
      </c>
      <c r="F54" s="37">
        <v>0</v>
      </c>
      <c r="G54" s="37">
        <v>668.8</v>
      </c>
      <c r="H54" s="37">
        <v>631.4</v>
      </c>
      <c r="I54" s="37">
        <v>1902.4500000000007</v>
      </c>
      <c r="J54" s="39">
        <v>18797.349999999999</v>
      </c>
      <c r="K54" s="12" t="s">
        <v>1346</v>
      </c>
    </row>
    <row r="55" spans="1:11" s="90" customFormat="1" hidden="1">
      <c r="A55" s="5" t="s">
        <v>1004</v>
      </c>
      <c r="B55" s="9" t="s">
        <v>213</v>
      </c>
      <c r="C55" s="8" t="s">
        <v>924</v>
      </c>
      <c r="D55" s="8" t="s">
        <v>1679</v>
      </c>
      <c r="E55" s="37">
        <v>20000</v>
      </c>
      <c r="F55" s="37">
        <v>0</v>
      </c>
      <c r="G55" s="37">
        <v>608</v>
      </c>
      <c r="H55" s="37">
        <v>574</v>
      </c>
      <c r="I55" s="37">
        <v>25</v>
      </c>
      <c r="J55" s="39">
        <v>18793</v>
      </c>
      <c r="K55" s="12" t="s">
        <v>1345</v>
      </c>
    </row>
    <row r="56" spans="1:11" s="90" customFormat="1" hidden="1">
      <c r="A56" s="5" t="s">
        <v>904</v>
      </c>
      <c r="B56" s="9" t="s">
        <v>8</v>
      </c>
      <c r="C56" s="8" t="s">
        <v>924</v>
      </c>
      <c r="D56" s="8" t="s">
        <v>1679</v>
      </c>
      <c r="E56" s="37">
        <v>20000</v>
      </c>
      <c r="F56" s="37">
        <v>0</v>
      </c>
      <c r="G56" s="37">
        <v>608</v>
      </c>
      <c r="H56" s="37">
        <v>574</v>
      </c>
      <c r="I56" s="37">
        <v>13382.7</v>
      </c>
      <c r="J56" s="39">
        <v>5435.3</v>
      </c>
      <c r="K56" s="12" t="s">
        <v>1346</v>
      </c>
    </row>
    <row r="57" spans="1:11" s="90" customFormat="1" hidden="1">
      <c r="A57" s="5" t="s">
        <v>1032</v>
      </c>
      <c r="B57" s="9" t="s">
        <v>126</v>
      </c>
      <c r="C57" s="8" t="s">
        <v>924</v>
      </c>
      <c r="D57" s="8" t="s">
        <v>1679</v>
      </c>
      <c r="E57" s="37">
        <v>18000</v>
      </c>
      <c r="F57" s="37">
        <v>0</v>
      </c>
      <c r="G57" s="37">
        <v>547.20000000000005</v>
      </c>
      <c r="H57" s="37">
        <v>516.6</v>
      </c>
      <c r="I57" s="37">
        <v>25</v>
      </c>
      <c r="J57" s="39">
        <v>16911.2</v>
      </c>
      <c r="K57" s="12" t="s">
        <v>1345</v>
      </c>
    </row>
    <row r="58" spans="1:11" s="90" customFormat="1" hidden="1">
      <c r="A58" s="5" t="s">
        <v>1033</v>
      </c>
      <c r="B58" s="9" t="s">
        <v>126</v>
      </c>
      <c r="C58" s="8" t="s">
        <v>924</v>
      </c>
      <c r="D58" s="8" t="s">
        <v>1679</v>
      </c>
      <c r="E58" s="37">
        <v>18000</v>
      </c>
      <c r="F58" s="37">
        <v>0</v>
      </c>
      <c r="G58" s="37">
        <v>547.20000000000005</v>
      </c>
      <c r="H58" s="37">
        <v>516.6</v>
      </c>
      <c r="I58" s="37">
        <v>2151</v>
      </c>
      <c r="J58" s="39">
        <v>14785.2</v>
      </c>
      <c r="K58" s="12" t="s">
        <v>1345</v>
      </c>
    </row>
    <row r="59" spans="1:11" s="90" customFormat="1" hidden="1">
      <c r="A59" s="5" t="s">
        <v>884</v>
      </c>
      <c r="B59" s="9" t="s">
        <v>126</v>
      </c>
      <c r="C59" s="8" t="s">
        <v>924</v>
      </c>
      <c r="D59" s="8" t="s">
        <v>1679</v>
      </c>
      <c r="E59" s="37">
        <v>18000</v>
      </c>
      <c r="F59" s="37">
        <v>0</v>
      </c>
      <c r="G59" s="37">
        <v>547.20000000000005</v>
      </c>
      <c r="H59" s="37">
        <v>516.6</v>
      </c>
      <c r="I59" s="37">
        <v>7523.9700000000012</v>
      </c>
      <c r="J59" s="39">
        <v>9412.23</v>
      </c>
      <c r="K59" s="12" t="s">
        <v>1345</v>
      </c>
    </row>
    <row r="60" spans="1:11" s="90" customFormat="1" hidden="1">
      <c r="A60" s="5" t="s">
        <v>3033</v>
      </c>
      <c r="B60" s="9" t="s">
        <v>126</v>
      </c>
      <c r="C60" s="8" t="s">
        <v>924</v>
      </c>
      <c r="D60" s="8" t="s">
        <v>1679</v>
      </c>
      <c r="E60" s="37">
        <v>18000</v>
      </c>
      <c r="F60" s="37">
        <v>0</v>
      </c>
      <c r="G60" s="37">
        <v>547.20000000000005</v>
      </c>
      <c r="H60" s="37">
        <v>516.6</v>
      </c>
      <c r="I60" s="37">
        <v>6828.5</v>
      </c>
      <c r="J60" s="39">
        <v>10107.700000000001</v>
      </c>
      <c r="K60" s="12" t="s">
        <v>1345</v>
      </c>
    </row>
    <row r="61" spans="1:11" s="90" customFormat="1" hidden="1">
      <c r="A61" s="5" t="s">
        <v>1034</v>
      </c>
      <c r="B61" s="9" t="s">
        <v>126</v>
      </c>
      <c r="C61" s="8" t="s">
        <v>924</v>
      </c>
      <c r="D61" s="8" t="s">
        <v>1679</v>
      </c>
      <c r="E61" s="37">
        <v>18000</v>
      </c>
      <c r="F61" s="37">
        <v>0</v>
      </c>
      <c r="G61" s="37">
        <v>547.20000000000005</v>
      </c>
      <c r="H61" s="37">
        <v>516.6</v>
      </c>
      <c r="I61" s="37">
        <v>25</v>
      </c>
      <c r="J61" s="39">
        <v>16911.2</v>
      </c>
      <c r="K61" s="12" t="s">
        <v>1345</v>
      </c>
    </row>
    <row r="62" spans="1:11" s="90" customFormat="1">
      <c r="A62" s="5" t="s">
        <v>647</v>
      </c>
      <c r="B62" s="9" t="s">
        <v>27</v>
      </c>
      <c r="C62" s="8" t="s">
        <v>924</v>
      </c>
      <c r="D62" s="8" t="s">
        <v>39</v>
      </c>
      <c r="E62" s="37">
        <v>18000</v>
      </c>
      <c r="F62" s="37">
        <v>0</v>
      </c>
      <c r="G62" s="37">
        <v>547.20000000000005</v>
      </c>
      <c r="H62" s="37">
        <v>516.6</v>
      </c>
      <c r="I62" s="37">
        <v>9748.7200000000012</v>
      </c>
      <c r="J62" s="39">
        <v>7187.48</v>
      </c>
      <c r="K62" s="12" t="s">
        <v>1345</v>
      </c>
    </row>
    <row r="63" spans="1:11" s="90" customFormat="1" hidden="1">
      <c r="A63" s="5" t="s">
        <v>2708</v>
      </c>
      <c r="B63" s="9" t="s">
        <v>126</v>
      </c>
      <c r="C63" s="8" t="s">
        <v>924</v>
      </c>
      <c r="D63" s="8" t="s">
        <v>1679</v>
      </c>
      <c r="E63" s="37">
        <v>18000</v>
      </c>
      <c r="F63" s="37">
        <v>0</v>
      </c>
      <c r="G63" s="37">
        <v>547.20000000000005</v>
      </c>
      <c r="H63" s="37">
        <v>516.6</v>
      </c>
      <c r="I63" s="37">
        <v>25</v>
      </c>
      <c r="J63" s="39">
        <v>16911.2</v>
      </c>
      <c r="K63" s="12" t="s">
        <v>1345</v>
      </c>
    </row>
    <row r="64" spans="1:11" s="90" customFormat="1">
      <c r="A64" s="5" t="s">
        <v>655</v>
      </c>
      <c r="B64" s="9" t="s">
        <v>126</v>
      </c>
      <c r="C64" s="8" t="s">
        <v>924</v>
      </c>
      <c r="D64" s="8" t="s">
        <v>39</v>
      </c>
      <c r="E64" s="37">
        <v>18000</v>
      </c>
      <c r="F64" s="37">
        <v>0</v>
      </c>
      <c r="G64" s="37">
        <v>547.20000000000005</v>
      </c>
      <c r="H64" s="37">
        <v>516.6</v>
      </c>
      <c r="I64" s="37">
        <v>8867.4900000000016</v>
      </c>
      <c r="J64" s="39">
        <v>8068.71</v>
      </c>
      <c r="K64" s="12" t="s">
        <v>1345</v>
      </c>
    </row>
    <row r="65" spans="1:11" s="90" customFormat="1" hidden="1">
      <c r="A65" s="5" t="s">
        <v>658</v>
      </c>
      <c r="B65" s="9" t="s">
        <v>126</v>
      </c>
      <c r="C65" s="8" t="s">
        <v>924</v>
      </c>
      <c r="D65" s="8" t="s">
        <v>1679</v>
      </c>
      <c r="E65" s="37">
        <v>18000</v>
      </c>
      <c r="F65" s="37">
        <v>0</v>
      </c>
      <c r="G65" s="37">
        <v>547.20000000000005</v>
      </c>
      <c r="H65" s="37">
        <v>516.6</v>
      </c>
      <c r="I65" s="37">
        <v>7550.16</v>
      </c>
      <c r="J65" s="39">
        <v>9386.0400000000009</v>
      </c>
      <c r="K65" s="12" t="s">
        <v>1345</v>
      </c>
    </row>
    <row r="66" spans="1:11" s="90" customFormat="1" hidden="1">
      <c r="A66" s="5" t="s">
        <v>2718</v>
      </c>
      <c r="B66" s="9" t="s">
        <v>126</v>
      </c>
      <c r="C66" s="8" t="s">
        <v>924</v>
      </c>
      <c r="D66" s="8" t="s">
        <v>1679</v>
      </c>
      <c r="E66" s="37">
        <v>18000</v>
      </c>
      <c r="F66" s="37">
        <v>0</v>
      </c>
      <c r="G66" s="37">
        <v>547.20000000000005</v>
      </c>
      <c r="H66" s="37">
        <v>516.6</v>
      </c>
      <c r="I66" s="37">
        <v>8438.5</v>
      </c>
      <c r="J66" s="39">
        <v>8497.7000000000007</v>
      </c>
      <c r="K66" s="12" t="s">
        <v>1345</v>
      </c>
    </row>
    <row r="67" spans="1:11" s="90" customFormat="1" hidden="1">
      <c r="A67" s="5" t="s">
        <v>1036</v>
      </c>
      <c r="B67" s="9" t="s">
        <v>126</v>
      </c>
      <c r="C67" s="8" t="s">
        <v>924</v>
      </c>
      <c r="D67" s="8" t="s">
        <v>1679</v>
      </c>
      <c r="E67" s="37">
        <v>18000</v>
      </c>
      <c r="F67" s="37">
        <v>0</v>
      </c>
      <c r="G67" s="37">
        <v>547.20000000000005</v>
      </c>
      <c r="H67" s="37">
        <v>516.6</v>
      </c>
      <c r="I67" s="37">
        <v>6569.34</v>
      </c>
      <c r="J67" s="39">
        <v>10366.86</v>
      </c>
      <c r="K67" s="12" t="s">
        <v>1345</v>
      </c>
    </row>
    <row r="68" spans="1:11" s="90" customFormat="1" hidden="1">
      <c r="A68" s="5" t="s">
        <v>3358</v>
      </c>
      <c r="B68" s="9" t="s">
        <v>126</v>
      </c>
      <c r="C68" s="8" t="s">
        <v>924</v>
      </c>
      <c r="D68" s="8" t="s">
        <v>1679</v>
      </c>
      <c r="E68" s="37">
        <v>18000</v>
      </c>
      <c r="F68" s="37">
        <v>0</v>
      </c>
      <c r="G68" s="37">
        <v>547.20000000000005</v>
      </c>
      <c r="H68" s="37">
        <v>516.6</v>
      </c>
      <c r="I68" s="37">
        <v>2071</v>
      </c>
      <c r="J68" s="39">
        <v>14865.2</v>
      </c>
      <c r="K68" s="12" t="s">
        <v>1345</v>
      </c>
    </row>
    <row r="69" spans="1:11" s="90" customFormat="1" hidden="1">
      <c r="A69" s="5" t="s">
        <v>645</v>
      </c>
      <c r="B69" s="9" t="s">
        <v>15</v>
      </c>
      <c r="C69" s="8" t="s">
        <v>924</v>
      </c>
      <c r="D69" s="8" t="s">
        <v>11</v>
      </c>
      <c r="E69" s="37">
        <v>16500</v>
      </c>
      <c r="F69" s="37">
        <v>0</v>
      </c>
      <c r="G69" s="37">
        <v>501.6</v>
      </c>
      <c r="H69" s="37">
        <v>473.55</v>
      </c>
      <c r="I69" s="37">
        <v>6025.9</v>
      </c>
      <c r="J69" s="39">
        <v>9498.9500000000007</v>
      </c>
      <c r="K69" s="12" t="s">
        <v>1345</v>
      </c>
    </row>
    <row r="70" spans="1:11" s="90" customFormat="1" hidden="1">
      <c r="A70" s="5" t="s">
        <v>3542</v>
      </c>
      <c r="B70" s="9" t="s">
        <v>126</v>
      </c>
      <c r="C70" s="8" t="s">
        <v>924</v>
      </c>
      <c r="D70" s="8" t="s">
        <v>1679</v>
      </c>
      <c r="E70" s="37">
        <v>15000</v>
      </c>
      <c r="F70" s="37">
        <v>0</v>
      </c>
      <c r="G70" s="37">
        <v>456</v>
      </c>
      <c r="H70" s="37">
        <v>430.5</v>
      </c>
      <c r="I70" s="37">
        <v>25</v>
      </c>
      <c r="J70" s="39">
        <v>14088.5</v>
      </c>
      <c r="K70" s="12" t="s">
        <v>1345</v>
      </c>
    </row>
    <row r="71" spans="1:11" s="90" customFormat="1" hidden="1">
      <c r="A71" s="5" t="s">
        <v>905</v>
      </c>
      <c r="B71" s="9" t="s">
        <v>8</v>
      </c>
      <c r="C71" s="8" t="s">
        <v>924</v>
      </c>
      <c r="D71" s="8" t="s">
        <v>1679</v>
      </c>
      <c r="E71" s="37">
        <v>15000</v>
      </c>
      <c r="F71" s="37">
        <v>0</v>
      </c>
      <c r="G71" s="37">
        <v>456</v>
      </c>
      <c r="H71" s="37">
        <v>430.5</v>
      </c>
      <c r="I71" s="37">
        <v>3571</v>
      </c>
      <c r="J71" s="39">
        <v>10542.5</v>
      </c>
      <c r="K71" s="12" t="s">
        <v>1345</v>
      </c>
    </row>
    <row r="72" spans="1:11" s="90" customFormat="1" hidden="1">
      <c r="A72" s="5" t="s">
        <v>641</v>
      </c>
      <c r="B72" s="9" t="s">
        <v>42</v>
      </c>
      <c r="C72" s="8" t="s">
        <v>924</v>
      </c>
      <c r="D72" s="8" t="s">
        <v>1679</v>
      </c>
      <c r="E72" s="37">
        <v>13200</v>
      </c>
      <c r="F72" s="37">
        <v>0</v>
      </c>
      <c r="G72" s="37">
        <v>401.28</v>
      </c>
      <c r="H72" s="37">
        <v>378.84</v>
      </c>
      <c r="I72" s="37">
        <v>375.00000000000182</v>
      </c>
      <c r="J72" s="39">
        <v>12044.88</v>
      </c>
      <c r="K72" s="12" t="s">
        <v>1345</v>
      </c>
    </row>
    <row r="73" spans="1:11" s="90" customFormat="1">
      <c r="A73" s="5" t="s">
        <v>222</v>
      </c>
      <c r="B73" s="9" t="s">
        <v>191</v>
      </c>
      <c r="C73" s="8" t="s">
        <v>924</v>
      </c>
      <c r="D73" s="8" t="s">
        <v>39</v>
      </c>
      <c r="E73" s="37">
        <v>11399.67</v>
      </c>
      <c r="F73" s="37">
        <v>0</v>
      </c>
      <c r="G73" s="37">
        <v>346.55</v>
      </c>
      <c r="H73" s="37">
        <v>327.17</v>
      </c>
      <c r="I73" s="37">
        <v>25</v>
      </c>
      <c r="J73" s="39">
        <v>10700.95</v>
      </c>
      <c r="K73" s="12" t="s">
        <v>1345</v>
      </c>
    </row>
    <row r="74" spans="1:11" s="90" customFormat="1" hidden="1">
      <c r="A74" s="5" t="s">
        <v>2523</v>
      </c>
      <c r="B74" s="9" t="s">
        <v>8</v>
      </c>
      <c r="C74" s="8" t="s">
        <v>924</v>
      </c>
      <c r="D74" s="8" t="s">
        <v>1679</v>
      </c>
      <c r="E74" s="37">
        <v>11000</v>
      </c>
      <c r="F74" s="37">
        <v>0</v>
      </c>
      <c r="G74" s="37">
        <v>334.4</v>
      </c>
      <c r="H74" s="37">
        <v>315.7</v>
      </c>
      <c r="I74" s="37">
        <v>25</v>
      </c>
      <c r="J74" s="39">
        <v>10324.9</v>
      </c>
      <c r="K74" s="12" t="s">
        <v>1346</v>
      </c>
    </row>
    <row r="75" spans="1:11" s="90" customFormat="1" hidden="1">
      <c r="A75" s="5" t="s">
        <v>629</v>
      </c>
      <c r="B75" s="9" t="s">
        <v>362</v>
      </c>
      <c r="C75" s="8" t="s">
        <v>924</v>
      </c>
      <c r="D75" s="8" t="s">
        <v>11</v>
      </c>
      <c r="E75" s="37">
        <v>11000</v>
      </c>
      <c r="F75" s="37">
        <v>0</v>
      </c>
      <c r="G75" s="37">
        <v>334.4</v>
      </c>
      <c r="H75" s="37">
        <v>315.7</v>
      </c>
      <c r="I75" s="37">
        <v>375</v>
      </c>
      <c r="J75" s="39">
        <v>9974.9</v>
      </c>
      <c r="K75" s="12" t="s">
        <v>1346</v>
      </c>
    </row>
    <row r="76" spans="1:11" s="90" customFormat="1">
      <c r="A76" s="5" t="s">
        <v>642</v>
      </c>
      <c r="B76" s="9" t="s">
        <v>8</v>
      </c>
      <c r="C76" s="8" t="s">
        <v>924</v>
      </c>
      <c r="D76" s="8" t="s">
        <v>39</v>
      </c>
      <c r="E76" s="37">
        <v>11000</v>
      </c>
      <c r="F76" s="37">
        <v>0</v>
      </c>
      <c r="G76" s="37">
        <v>334.4</v>
      </c>
      <c r="H76" s="37">
        <v>315.7</v>
      </c>
      <c r="I76" s="37">
        <v>921</v>
      </c>
      <c r="J76" s="39">
        <v>9428.9</v>
      </c>
      <c r="K76" s="12" t="s">
        <v>1346</v>
      </c>
    </row>
    <row r="77" spans="1:11" s="90" customFormat="1">
      <c r="A77" s="5" t="s">
        <v>631</v>
      </c>
      <c r="B77" s="9" t="s">
        <v>8</v>
      </c>
      <c r="C77" s="8" t="s">
        <v>924</v>
      </c>
      <c r="D77" s="8" t="s">
        <v>39</v>
      </c>
      <c r="E77" s="37">
        <v>10000</v>
      </c>
      <c r="F77" s="37">
        <v>0</v>
      </c>
      <c r="G77" s="37">
        <v>304</v>
      </c>
      <c r="H77" s="37">
        <v>287</v>
      </c>
      <c r="I77" s="37">
        <v>75</v>
      </c>
      <c r="J77" s="39">
        <v>9334</v>
      </c>
      <c r="K77" s="12" t="s">
        <v>1345</v>
      </c>
    </row>
    <row r="78" spans="1:11" s="90" customFormat="1" hidden="1">
      <c r="A78" s="5" t="s">
        <v>632</v>
      </c>
      <c r="B78" s="9" t="s">
        <v>633</v>
      </c>
      <c r="C78" s="8" t="s">
        <v>924</v>
      </c>
      <c r="D78" s="8" t="s">
        <v>11</v>
      </c>
      <c r="E78" s="37">
        <v>10000</v>
      </c>
      <c r="F78" s="37">
        <v>0</v>
      </c>
      <c r="G78" s="37">
        <v>304</v>
      </c>
      <c r="H78" s="37">
        <v>287</v>
      </c>
      <c r="I78" s="37">
        <v>325</v>
      </c>
      <c r="J78" s="39">
        <v>9084</v>
      </c>
      <c r="K78" s="12" t="s">
        <v>1345</v>
      </c>
    </row>
    <row r="79" spans="1:11" s="90" customFormat="1" hidden="1">
      <c r="A79" s="5" t="s">
        <v>639</v>
      </c>
      <c r="B79" s="9" t="s">
        <v>640</v>
      </c>
      <c r="C79" s="8" t="s">
        <v>924</v>
      </c>
      <c r="D79" s="8" t="s">
        <v>11</v>
      </c>
      <c r="E79" s="37">
        <v>10000</v>
      </c>
      <c r="F79" s="37">
        <v>0</v>
      </c>
      <c r="G79" s="37">
        <v>304</v>
      </c>
      <c r="H79" s="37">
        <v>287</v>
      </c>
      <c r="I79" s="37">
        <v>375</v>
      </c>
      <c r="J79" s="39">
        <v>9034</v>
      </c>
      <c r="K79" s="12" t="s">
        <v>1345</v>
      </c>
    </row>
    <row r="80" spans="1:11" s="90" customFormat="1" ht="25.5" hidden="1">
      <c r="A80" s="5" t="s">
        <v>890</v>
      </c>
      <c r="B80" s="9" t="s">
        <v>137</v>
      </c>
      <c r="C80" s="8" t="s">
        <v>1657</v>
      </c>
      <c r="D80" s="8" t="s">
        <v>11</v>
      </c>
      <c r="E80" s="37">
        <v>145000</v>
      </c>
      <c r="F80" s="37">
        <v>22690.49</v>
      </c>
      <c r="G80" s="37">
        <v>4408</v>
      </c>
      <c r="H80" s="37">
        <v>4161.5</v>
      </c>
      <c r="I80" s="37">
        <v>25</v>
      </c>
      <c r="J80" s="39">
        <v>113715.01</v>
      </c>
      <c r="K80" s="12" t="s">
        <v>1346</v>
      </c>
    </row>
    <row r="81" spans="1:11" s="90" customFormat="1">
      <c r="A81" s="5" t="s">
        <v>2553</v>
      </c>
      <c r="B81" s="9" t="s">
        <v>128</v>
      </c>
      <c r="C81" s="8" t="s">
        <v>662</v>
      </c>
      <c r="D81" s="8" t="s">
        <v>39</v>
      </c>
      <c r="E81" s="37">
        <v>100000</v>
      </c>
      <c r="F81" s="37">
        <v>0</v>
      </c>
      <c r="G81" s="37">
        <v>3040</v>
      </c>
      <c r="H81" s="37">
        <v>2870</v>
      </c>
      <c r="I81" s="37">
        <v>1602.4499999999971</v>
      </c>
      <c r="J81" s="39">
        <v>92487.55</v>
      </c>
      <c r="K81" s="12" t="s">
        <v>1346</v>
      </c>
    </row>
    <row r="82" spans="1:11" s="90" customFormat="1" ht="25.5" hidden="1">
      <c r="A82" s="5" t="s">
        <v>887</v>
      </c>
      <c r="B82" s="9" t="s">
        <v>888</v>
      </c>
      <c r="C82" s="8" t="s">
        <v>1651</v>
      </c>
      <c r="D82" s="8" t="s">
        <v>11</v>
      </c>
      <c r="E82" s="37">
        <v>180000</v>
      </c>
      <c r="F82" s="37">
        <v>30923.37</v>
      </c>
      <c r="G82" s="37">
        <v>5472</v>
      </c>
      <c r="H82" s="37">
        <v>5166</v>
      </c>
      <c r="I82" s="37">
        <v>25</v>
      </c>
      <c r="J82" s="39">
        <v>138413.63</v>
      </c>
      <c r="K82" s="12" t="s">
        <v>1345</v>
      </c>
    </row>
    <row r="83" spans="1:11" s="90" customFormat="1" ht="25.5">
      <c r="A83" s="5" t="s">
        <v>179</v>
      </c>
      <c r="B83" s="9" t="s">
        <v>181</v>
      </c>
      <c r="C83" s="8" t="s">
        <v>1651</v>
      </c>
      <c r="D83" s="8" t="s">
        <v>39</v>
      </c>
      <c r="E83" s="37">
        <v>65000</v>
      </c>
      <c r="F83" s="37">
        <v>4427.58</v>
      </c>
      <c r="G83" s="37">
        <v>1976</v>
      </c>
      <c r="H83" s="37">
        <v>1865.5</v>
      </c>
      <c r="I83" s="37">
        <v>375</v>
      </c>
      <c r="J83" s="39">
        <v>56355.92</v>
      </c>
      <c r="K83" s="12" t="s">
        <v>1346</v>
      </c>
    </row>
    <row r="84" spans="1:11" s="90" customFormat="1" ht="25.5" hidden="1">
      <c r="A84" s="5" t="s">
        <v>1632</v>
      </c>
      <c r="B84" s="9" t="s">
        <v>354</v>
      </c>
      <c r="C84" s="8" t="s">
        <v>1651</v>
      </c>
      <c r="D84" s="8" t="s">
        <v>11</v>
      </c>
      <c r="E84" s="37">
        <v>25000</v>
      </c>
      <c r="F84" s="37">
        <v>0</v>
      </c>
      <c r="G84" s="37">
        <v>760</v>
      </c>
      <c r="H84" s="37">
        <v>717.5</v>
      </c>
      <c r="I84" s="37">
        <v>25</v>
      </c>
      <c r="J84" s="39">
        <v>23497.5</v>
      </c>
      <c r="K84" s="12" t="s">
        <v>1345</v>
      </c>
    </row>
    <row r="85" spans="1:11" s="90" customFormat="1" ht="25.5" hidden="1">
      <c r="A85" s="5" t="s">
        <v>1046</v>
      </c>
      <c r="B85" s="9" t="s">
        <v>586</v>
      </c>
      <c r="C85" s="8" t="s">
        <v>1651</v>
      </c>
      <c r="D85" s="8" t="s">
        <v>1679</v>
      </c>
      <c r="E85" s="37">
        <v>24000</v>
      </c>
      <c r="F85" s="37">
        <v>0</v>
      </c>
      <c r="G85" s="37">
        <v>729.6</v>
      </c>
      <c r="H85" s="37">
        <v>688.8</v>
      </c>
      <c r="I85" s="37">
        <v>25</v>
      </c>
      <c r="J85" s="39">
        <v>22556.6</v>
      </c>
      <c r="K85" s="12" t="s">
        <v>1345</v>
      </c>
    </row>
    <row r="86" spans="1:11" s="90" customFormat="1" ht="25.5" hidden="1">
      <c r="A86" s="5" t="s">
        <v>3610</v>
      </c>
      <c r="B86" s="9" t="s">
        <v>8</v>
      </c>
      <c r="C86" s="8" t="s">
        <v>1651</v>
      </c>
      <c r="D86" s="8" t="s">
        <v>1679</v>
      </c>
      <c r="E86" s="37">
        <v>18000</v>
      </c>
      <c r="F86" s="37">
        <v>0</v>
      </c>
      <c r="G86" s="37">
        <v>547.20000000000005</v>
      </c>
      <c r="H86" s="37">
        <v>516.6</v>
      </c>
      <c r="I86" s="37">
        <v>25</v>
      </c>
      <c r="J86" s="39">
        <v>16911.2</v>
      </c>
      <c r="K86" s="12" t="s">
        <v>1346</v>
      </c>
    </row>
    <row r="87" spans="1:11" s="90" customFormat="1" ht="25.5" hidden="1">
      <c r="A87" s="5" t="s">
        <v>182</v>
      </c>
      <c r="B87" s="9" t="s">
        <v>183</v>
      </c>
      <c r="C87" s="8" t="s">
        <v>1651</v>
      </c>
      <c r="D87" s="8" t="s">
        <v>11</v>
      </c>
      <c r="E87" s="37">
        <v>10000</v>
      </c>
      <c r="F87" s="37">
        <v>0</v>
      </c>
      <c r="G87" s="37">
        <v>304</v>
      </c>
      <c r="H87" s="37">
        <v>287</v>
      </c>
      <c r="I87" s="37">
        <v>375</v>
      </c>
      <c r="J87" s="39">
        <v>9034</v>
      </c>
      <c r="K87" s="12" t="s">
        <v>1346</v>
      </c>
    </row>
    <row r="88" spans="1:11" s="90" customFormat="1" ht="25.5">
      <c r="A88" s="5" t="s">
        <v>313</v>
      </c>
      <c r="B88" s="9" t="s">
        <v>3231</v>
      </c>
      <c r="C88" s="8" t="s">
        <v>1647</v>
      </c>
      <c r="D88" s="8" t="s">
        <v>39</v>
      </c>
      <c r="E88" s="37">
        <v>65000</v>
      </c>
      <c r="F88" s="37">
        <v>4427.58</v>
      </c>
      <c r="G88" s="37">
        <v>1976</v>
      </c>
      <c r="H88" s="37">
        <v>1865.5</v>
      </c>
      <c r="I88" s="37">
        <v>3959</v>
      </c>
      <c r="J88" s="39">
        <v>52771.92</v>
      </c>
      <c r="K88" s="12" t="s">
        <v>1346</v>
      </c>
    </row>
    <row r="89" spans="1:11" s="90" customFormat="1" ht="25.5" hidden="1">
      <c r="A89" s="5" t="s">
        <v>155</v>
      </c>
      <c r="B89" s="9" t="s">
        <v>32</v>
      </c>
      <c r="C89" s="8" t="s">
        <v>1647</v>
      </c>
      <c r="D89" s="8" t="s">
        <v>11</v>
      </c>
      <c r="E89" s="37">
        <v>55000</v>
      </c>
      <c r="F89" s="37">
        <v>2323.06</v>
      </c>
      <c r="G89" s="37">
        <v>1672</v>
      </c>
      <c r="H89" s="37">
        <v>1578.5</v>
      </c>
      <c r="I89" s="37">
        <v>3598.4500000000044</v>
      </c>
      <c r="J89" s="39">
        <v>45827.99</v>
      </c>
      <c r="K89" s="12" t="s">
        <v>1346</v>
      </c>
    </row>
    <row r="90" spans="1:11" s="90" customFormat="1" ht="25.5" hidden="1">
      <c r="A90" s="5" t="s">
        <v>1040</v>
      </c>
      <c r="B90" s="9" t="s">
        <v>1041</v>
      </c>
      <c r="C90" s="8" t="s">
        <v>1647</v>
      </c>
      <c r="D90" s="8" t="s">
        <v>11</v>
      </c>
      <c r="E90" s="37">
        <v>39645</v>
      </c>
      <c r="F90" s="37">
        <v>392.55</v>
      </c>
      <c r="G90" s="37">
        <v>1205.21</v>
      </c>
      <c r="H90" s="37">
        <v>1137.81</v>
      </c>
      <c r="I90" s="37">
        <v>25</v>
      </c>
      <c r="J90" s="39">
        <v>36884.43</v>
      </c>
      <c r="K90" s="12" t="s">
        <v>1345</v>
      </c>
    </row>
    <row r="91" spans="1:11" s="90" customFormat="1" ht="25.5">
      <c r="A91" s="5" t="s">
        <v>167</v>
      </c>
      <c r="B91" s="9" t="s">
        <v>168</v>
      </c>
      <c r="C91" s="8" t="s">
        <v>1647</v>
      </c>
      <c r="D91" s="8" t="s">
        <v>39</v>
      </c>
      <c r="E91" s="37">
        <v>35000</v>
      </c>
      <c r="F91" s="37">
        <v>0</v>
      </c>
      <c r="G91" s="37">
        <v>1064</v>
      </c>
      <c r="H91" s="37">
        <v>1004.5</v>
      </c>
      <c r="I91" s="37">
        <v>3998.4500000000007</v>
      </c>
      <c r="J91" s="39">
        <v>28933.05</v>
      </c>
      <c r="K91" s="12" t="s">
        <v>1346</v>
      </c>
    </row>
    <row r="92" spans="1:11" s="90" customFormat="1" ht="25.5" hidden="1">
      <c r="A92" s="5" t="s">
        <v>174</v>
      </c>
      <c r="B92" s="9" t="s">
        <v>354</v>
      </c>
      <c r="C92" s="8" t="s">
        <v>1647</v>
      </c>
      <c r="D92" s="8" t="s">
        <v>11</v>
      </c>
      <c r="E92" s="37">
        <v>30000</v>
      </c>
      <c r="F92" s="37">
        <v>0</v>
      </c>
      <c r="G92" s="37">
        <v>912</v>
      </c>
      <c r="H92" s="37">
        <v>861</v>
      </c>
      <c r="I92" s="37">
        <v>325</v>
      </c>
      <c r="J92" s="39">
        <v>27902</v>
      </c>
      <c r="K92" s="12" t="s">
        <v>1346</v>
      </c>
    </row>
    <row r="93" spans="1:11" s="90" customFormat="1" ht="25.5" hidden="1">
      <c r="A93" s="5" t="s">
        <v>2593</v>
      </c>
      <c r="B93" s="9" t="s">
        <v>10</v>
      </c>
      <c r="C93" s="8" t="s">
        <v>1647</v>
      </c>
      <c r="D93" s="8" t="s">
        <v>1679</v>
      </c>
      <c r="E93" s="37">
        <v>30000</v>
      </c>
      <c r="F93" s="37">
        <v>0</v>
      </c>
      <c r="G93" s="37">
        <v>912</v>
      </c>
      <c r="H93" s="37">
        <v>861</v>
      </c>
      <c r="I93" s="37">
        <v>2071</v>
      </c>
      <c r="J93" s="39">
        <v>26156</v>
      </c>
      <c r="K93" s="12" t="s">
        <v>1346</v>
      </c>
    </row>
    <row r="94" spans="1:11" s="90" customFormat="1" ht="25.5" hidden="1">
      <c r="A94" s="5" t="s">
        <v>1054</v>
      </c>
      <c r="B94" s="9" t="s">
        <v>137</v>
      </c>
      <c r="C94" s="8" t="s">
        <v>1647</v>
      </c>
      <c r="D94" s="8" t="s">
        <v>11</v>
      </c>
      <c r="E94" s="37">
        <v>27300</v>
      </c>
      <c r="F94" s="37">
        <v>0</v>
      </c>
      <c r="G94" s="37">
        <v>829.92</v>
      </c>
      <c r="H94" s="37">
        <v>783.51</v>
      </c>
      <c r="I94" s="37">
        <v>25</v>
      </c>
      <c r="J94" s="39">
        <v>25661.57</v>
      </c>
      <c r="K94" s="12" t="s">
        <v>1345</v>
      </c>
    </row>
    <row r="95" spans="1:11" s="90" customFormat="1" ht="25.5" hidden="1">
      <c r="A95" s="5" t="s">
        <v>1570</v>
      </c>
      <c r="B95" s="9" t="s">
        <v>137</v>
      </c>
      <c r="C95" s="8" t="s">
        <v>1647</v>
      </c>
      <c r="D95" s="8" t="s">
        <v>11</v>
      </c>
      <c r="E95" s="37">
        <v>27205.34</v>
      </c>
      <c r="F95" s="37">
        <v>0</v>
      </c>
      <c r="G95" s="37">
        <v>827.04</v>
      </c>
      <c r="H95" s="37">
        <v>780.79</v>
      </c>
      <c r="I95" s="37">
        <v>25.000000000003638</v>
      </c>
      <c r="J95" s="39">
        <v>25572.51</v>
      </c>
      <c r="K95" s="12" t="s">
        <v>1346</v>
      </c>
    </row>
    <row r="96" spans="1:11" s="90" customFormat="1" ht="25.5" hidden="1">
      <c r="A96" s="5" t="s">
        <v>1038</v>
      </c>
      <c r="B96" s="9" t="s">
        <v>354</v>
      </c>
      <c r="C96" s="8" t="s">
        <v>1647</v>
      </c>
      <c r="D96" s="8" t="s">
        <v>11</v>
      </c>
      <c r="E96" s="37">
        <v>26250</v>
      </c>
      <c r="F96" s="37">
        <v>0</v>
      </c>
      <c r="G96" s="37">
        <v>798</v>
      </c>
      <c r="H96" s="37">
        <v>753.38</v>
      </c>
      <c r="I96" s="37">
        <v>25</v>
      </c>
      <c r="J96" s="39">
        <v>24673.62</v>
      </c>
      <c r="K96" s="12" t="s">
        <v>1346</v>
      </c>
    </row>
    <row r="97" spans="1:11" s="90" customFormat="1" ht="25.5" hidden="1">
      <c r="A97" s="5" t="s">
        <v>3637</v>
      </c>
      <c r="B97" s="9" t="s">
        <v>354</v>
      </c>
      <c r="C97" s="8" t="s">
        <v>1647</v>
      </c>
      <c r="D97" s="8" t="s">
        <v>11</v>
      </c>
      <c r="E97" s="37">
        <v>25000</v>
      </c>
      <c r="F97" s="37">
        <v>0</v>
      </c>
      <c r="G97" s="37">
        <v>760</v>
      </c>
      <c r="H97" s="37">
        <v>717.5</v>
      </c>
      <c r="I97" s="37">
        <v>25</v>
      </c>
      <c r="J97" s="39">
        <v>23497.5</v>
      </c>
      <c r="K97" s="12" t="s">
        <v>1346</v>
      </c>
    </row>
    <row r="98" spans="1:11" s="90" customFormat="1" ht="25.5" hidden="1">
      <c r="A98" s="5" t="s">
        <v>2657</v>
      </c>
      <c r="B98" s="9" t="s">
        <v>354</v>
      </c>
      <c r="C98" s="8" t="s">
        <v>1647</v>
      </c>
      <c r="D98" s="8" t="s">
        <v>11</v>
      </c>
      <c r="E98" s="37">
        <v>25000</v>
      </c>
      <c r="F98" s="37">
        <v>0</v>
      </c>
      <c r="G98" s="37">
        <v>760</v>
      </c>
      <c r="H98" s="37">
        <v>717.5</v>
      </c>
      <c r="I98" s="37">
        <v>3071</v>
      </c>
      <c r="J98" s="39">
        <v>20451.5</v>
      </c>
      <c r="K98" s="12" t="s">
        <v>1345</v>
      </c>
    </row>
    <row r="99" spans="1:11" s="90" customFormat="1" ht="25.5" hidden="1">
      <c r="A99" s="5" t="s">
        <v>165</v>
      </c>
      <c r="B99" s="9" t="s">
        <v>146</v>
      </c>
      <c r="C99" s="8" t="s">
        <v>1647</v>
      </c>
      <c r="D99" s="8" t="s">
        <v>11</v>
      </c>
      <c r="E99" s="37">
        <v>25000</v>
      </c>
      <c r="F99" s="37">
        <v>0</v>
      </c>
      <c r="G99" s="37">
        <v>760</v>
      </c>
      <c r="H99" s="37">
        <v>717.5</v>
      </c>
      <c r="I99" s="37">
        <v>2751</v>
      </c>
      <c r="J99" s="39">
        <v>20771.5</v>
      </c>
      <c r="K99" s="12" t="s">
        <v>1345</v>
      </c>
    </row>
    <row r="100" spans="1:11" s="90" customFormat="1" ht="25.5">
      <c r="A100" s="5" t="s">
        <v>172</v>
      </c>
      <c r="B100" s="9" t="s">
        <v>55</v>
      </c>
      <c r="C100" s="8" t="s">
        <v>1647</v>
      </c>
      <c r="D100" s="8" t="s">
        <v>39</v>
      </c>
      <c r="E100" s="37">
        <v>25000</v>
      </c>
      <c r="F100" s="37">
        <v>0</v>
      </c>
      <c r="G100" s="37">
        <v>760</v>
      </c>
      <c r="H100" s="37">
        <v>717.5</v>
      </c>
      <c r="I100" s="37">
        <v>2862.2299999999996</v>
      </c>
      <c r="J100" s="39">
        <v>20660.27</v>
      </c>
      <c r="K100" s="12" t="s">
        <v>1346</v>
      </c>
    </row>
    <row r="101" spans="1:11" s="90" customFormat="1" ht="25.5">
      <c r="A101" s="5" t="s">
        <v>173</v>
      </c>
      <c r="B101" s="9" t="s">
        <v>10</v>
      </c>
      <c r="C101" s="8" t="s">
        <v>1647</v>
      </c>
      <c r="D101" s="8" t="s">
        <v>39</v>
      </c>
      <c r="E101" s="37">
        <v>25000</v>
      </c>
      <c r="F101" s="37">
        <v>0</v>
      </c>
      <c r="G101" s="37">
        <v>760</v>
      </c>
      <c r="H101" s="37">
        <v>717.5</v>
      </c>
      <c r="I101" s="37">
        <v>2507.3100000000013</v>
      </c>
      <c r="J101" s="39">
        <v>21015.19</v>
      </c>
      <c r="K101" s="12" t="s">
        <v>1345</v>
      </c>
    </row>
    <row r="102" spans="1:11" s="90" customFormat="1" ht="25.5" hidden="1">
      <c r="A102" s="5" t="s">
        <v>166</v>
      </c>
      <c r="B102" s="9" t="s">
        <v>131</v>
      </c>
      <c r="C102" s="8" t="s">
        <v>1647</v>
      </c>
      <c r="D102" s="8" t="s">
        <v>1679</v>
      </c>
      <c r="E102" s="37">
        <v>20000</v>
      </c>
      <c r="F102" s="37">
        <v>0</v>
      </c>
      <c r="G102" s="37">
        <v>608</v>
      </c>
      <c r="H102" s="37">
        <v>574</v>
      </c>
      <c r="I102" s="37">
        <v>625</v>
      </c>
      <c r="J102" s="39">
        <v>18193</v>
      </c>
      <c r="K102" s="12" t="s">
        <v>1345</v>
      </c>
    </row>
    <row r="103" spans="1:11" s="90" customFormat="1" ht="25.5">
      <c r="A103" s="5" t="s">
        <v>572</v>
      </c>
      <c r="B103" s="9" t="s">
        <v>8</v>
      </c>
      <c r="C103" s="8" t="s">
        <v>1647</v>
      </c>
      <c r="D103" s="8" t="s">
        <v>39</v>
      </c>
      <c r="E103" s="37">
        <v>20000</v>
      </c>
      <c r="F103" s="37">
        <v>0</v>
      </c>
      <c r="G103" s="37">
        <v>608</v>
      </c>
      <c r="H103" s="37">
        <v>574</v>
      </c>
      <c r="I103" s="37">
        <v>9938.27</v>
      </c>
      <c r="J103" s="39">
        <v>8879.73</v>
      </c>
      <c r="K103" s="12" t="s">
        <v>1346</v>
      </c>
    </row>
    <row r="104" spans="1:11" s="90" customFormat="1" ht="25.5" hidden="1">
      <c r="A104" s="5" t="s">
        <v>170</v>
      </c>
      <c r="B104" s="9" t="s">
        <v>171</v>
      </c>
      <c r="C104" s="8" t="s">
        <v>1647</v>
      </c>
      <c r="D104" s="8" t="s">
        <v>11</v>
      </c>
      <c r="E104" s="37">
        <v>16500</v>
      </c>
      <c r="F104" s="37">
        <v>0</v>
      </c>
      <c r="G104" s="37">
        <v>501.6</v>
      </c>
      <c r="H104" s="37">
        <v>473.55</v>
      </c>
      <c r="I104" s="37">
        <v>1988.0200000000004</v>
      </c>
      <c r="J104" s="39">
        <v>13536.83</v>
      </c>
      <c r="K104" s="12" t="s">
        <v>1345</v>
      </c>
    </row>
    <row r="105" spans="1:11" s="90" customFormat="1" ht="25.5" hidden="1">
      <c r="A105" s="5" t="s">
        <v>160</v>
      </c>
      <c r="B105" s="9" t="s">
        <v>146</v>
      </c>
      <c r="C105" s="8" t="s">
        <v>1647</v>
      </c>
      <c r="D105" s="8" t="s">
        <v>11</v>
      </c>
      <c r="E105" s="37">
        <v>13200</v>
      </c>
      <c r="F105" s="37">
        <v>0</v>
      </c>
      <c r="G105" s="37">
        <v>401.28</v>
      </c>
      <c r="H105" s="37">
        <v>378.84</v>
      </c>
      <c r="I105" s="37">
        <v>6644.880000000001</v>
      </c>
      <c r="J105" s="39">
        <v>5775</v>
      </c>
      <c r="K105" s="12" t="s">
        <v>1346</v>
      </c>
    </row>
    <row r="106" spans="1:11" s="90" customFormat="1" ht="25.5" hidden="1">
      <c r="A106" s="5" t="s">
        <v>158</v>
      </c>
      <c r="B106" s="9" t="s">
        <v>159</v>
      </c>
      <c r="C106" s="8" t="s">
        <v>1647</v>
      </c>
      <c r="D106" s="8" t="s">
        <v>11</v>
      </c>
      <c r="E106" s="37">
        <v>11292.79</v>
      </c>
      <c r="F106" s="37">
        <v>0</v>
      </c>
      <c r="G106" s="37">
        <v>343.3</v>
      </c>
      <c r="H106" s="37">
        <v>324.10000000000002</v>
      </c>
      <c r="I106" s="37">
        <v>8411.5800000000017</v>
      </c>
      <c r="J106" s="39">
        <v>2213.81</v>
      </c>
      <c r="K106" s="12" t="s">
        <v>1346</v>
      </c>
    </row>
    <row r="107" spans="1:11" s="90" customFormat="1" ht="25.5" hidden="1">
      <c r="A107" s="5" t="s">
        <v>140</v>
      </c>
      <c r="B107" s="9" t="s">
        <v>142</v>
      </c>
      <c r="C107" s="8" t="s">
        <v>1647</v>
      </c>
      <c r="D107" s="8" t="s">
        <v>11</v>
      </c>
      <c r="E107" s="37">
        <v>10000</v>
      </c>
      <c r="F107" s="37">
        <v>0</v>
      </c>
      <c r="G107" s="37">
        <v>304</v>
      </c>
      <c r="H107" s="37">
        <v>287</v>
      </c>
      <c r="I107" s="37">
        <v>75</v>
      </c>
      <c r="J107" s="39">
        <v>9334</v>
      </c>
      <c r="K107" s="12" t="s">
        <v>1345</v>
      </c>
    </row>
    <row r="108" spans="1:11" s="90" customFormat="1" ht="25.5" hidden="1">
      <c r="A108" s="5" t="s">
        <v>145</v>
      </c>
      <c r="B108" s="9" t="s">
        <v>146</v>
      </c>
      <c r="C108" s="8" t="s">
        <v>1647</v>
      </c>
      <c r="D108" s="8" t="s">
        <v>11</v>
      </c>
      <c r="E108" s="37">
        <v>10000</v>
      </c>
      <c r="F108" s="37">
        <v>0</v>
      </c>
      <c r="G108" s="37">
        <v>304</v>
      </c>
      <c r="H108" s="37">
        <v>287</v>
      </c>
      <c r="I108" s="37">
        <v>4520.45</v>
      </c>
      <c r="J108" s="39">
        <v>4888.55</v>
      </c>
      <c r="K108" s="12" t="s">
        <v>1346</v>
      </c>
    </row>
    <row r="109" spans="1:11" s="90" customFormat="1" ht="25.5" hidden="1">
      <c r="A109" s="5" t="s">
        <v>147</v>
      </c>
      <c r="B109" s="9" t="s">
        <v>8</v>
      </c>
      <c r="C109" s="8" t="s">
        <v>1647</v>
      </c>
      <c r="D109" s="8" t="s">
        <v>1679</v>
      </c>
      <c r="E109" s="37">
        <v>10000</v>
      </c>
      <c r="F109" s="37">
        <v>0</v>
      </c>
      <c r="G109" s="37">
        <v>304</v>
      </c>
      <c r="H109" s="37">
        <v>287</v>
      </c>
      <c r="I109" s="37">
        <v>571</v>
      </c>
      <c r="J109" s="39">
        <v>8838</v>
      </c>
      <c r="K109" s="12" t="s">
        <v>1346</v>
      </c>
    </row>
    <row r="110" spans="1:11" s="90" customFormat="1" ht="25.5">
      <c r="A110" s="5" t="s">
        <v>151</v>
      </c>
      <c r="B110" s="9" t="s">
        <v>152</v>
      </c>
      <c r="C110" s="8" t="s">
        <v>1647</v>
      </c>
      <c r="D110" s="8" t="s">
        <v>39</v>
      </c>
      <c r="E110" s="37">
        <v>10000</v>
      </c>
      <c r="F110" s="37">
        <v>0</v>
      </c>
      <c r="G110" s="37">
        <v>304</v>
      </c>
      <c r="H110" s="37">
        <v>287</v>
      </c>
      <c r="I110" s="37">
        <v>75</v>
      </c>
      <c r="J110" s="39">
        <v>9334</v>
      </c>
      <c r="K110" s="12" t="s">
        <v>1345</v>
      </c>
    </row>
    <row r="111" spans="1:11" s="90" customFormat="1" ht="25.5">
      <c r="A111" s="5" t="s">
        <v>154</v>
      </c>
      <c r="B111" s="9" t="s">
        <v>150</v>
      </c>
      <c r="C111" s="8" t="s">
        <v>1647</v>
      </c>
      <c r="D111" s="8" t="s">
        <v>39</v>
      </c>
      <c r="E111" s="37">
        <v>10000</v>
      </c>
      <c r="F111" s="37">
        <v>0</v>
      </c>
      <c r="G111" s="37">
        <v>304</v>
      </c>
      <c r="H111" s="37">
        <v>287</v>
      </c>
      <c r="I111" s="37">
        <v>375</v>
      </c>
      <c r="J111" s="39">
        <v>9034</v>
      </c>
      <c r="K111" s="12" t="s">
        <v>1345</v>
      </c>
    </row>
    <row r="112" spans="1:11" s="90" customFormat="1" ht="25.5" hidden="1">
      <c r="A112" s="5" t="s">
        <v>157</v>
      </c>
      <c r="B112" s="9" t="s">
        <v>148</v>
      </c>
      <c r="C112" s="8" t="s">
        <v>1647</v>
      </c>
      <c r="D112" s="8" t="s">
        <v>11</v>
      </c>
      <c r="E112" s="37">
        <v>10000</v>
      </c>
      <c r="F112" s="37">
        <v>0</v>
      </c>
      <c r="G112" s="37">
        <v>304</v>
      </c>
      <c r="H112" s="37">
        <v>287</v>
      </c>
      <c r="I112" s="37">
        <v>375</v>
      </c>
      <c r="J112" s="39">
        <v>9034</v>
      </c>
      <c r="K112" s="12" t="s">
        <v>1345</v>
      </c>
    </row>
    <row r="113" spans="1:11" s="90" customFormat="1" ht="25.5">
      <c r="A113" s="5" t="s">
        <v>163</v>
      </c>
      <c r="B113" s="9" t="s">
        <v>164</v>
      </c>
      <c r="C113" s="8" t="s">
        <v>1647</v>
      </c>
      <c r="D113" s="8" t="s">
        <v>39</v>
      </c>
      <c r="E113" s="37">
        <v>10000</v>
      </c>
      <c r="F113" s="37">
        <v>0</v>
      </c>
      <c r="G113" s="37">
        <v>304</v>
      </c>
      <c r="H113" s="37">
        <v>287</v>
      </c>
      <c r="I113" s="37">
        <v>1121</v>
      </c>
      <c r="J113" s="39">
        <v>8288</v>
      </c>
      <c r="K113" s="12" t="s">
        <v>1346</v>
      </c>
    </row>
    <row r="114" spans="1:11" s="90" customFormat="1" ht="25.5" hidden="1">
      <c r="A114" s="5" t="s">
        <v>169</v>
      </c>
      <c r="B114" s="9" t="s">
        <v>159</v>
      </c>
      <c r="C114" s="8" t="s">
        <v>1647</v>
      </c>
      <c r="D114" s="8" t="s">
        <v>11</v>
      </c>
      <c r="E114" s="37">
        <v>10000</v>
      </c>
      <c r="F114" s="37">
        <v>0</v>
      </c>
      <c r="G114" s="37">
        <v>304</v>
      </c>
      <c r="H114" s="37">
        <v>287</v>
      </c>
      <c r="I114" s="37">
        <v>425</v>
      </c>
      <c r="J114" s="39">
        <v>8984</v>
      </c>
      <c r="K114" s="12" t="s">
        <v>1345</v>
      </c>
    </row>
    <row r="115" spans="1:11" s="90" customFormat="1" ht="25.5">
      <c r="A115" s="5" t="s">
        <v>175</v>
      </c>
      <c r="B115" s="9" t="s">
        <v>150</v>
      </c>
      <c r="C115" s="8" t="s">
        <v>1647</v>
      </c>
      <c r="D115" s="8" t="s">
        <v>39</v>
      </c>
      <c r="E115" s="37">
        <v>10000</v>
      </c>
      <c r="F115" s="37">
        <v>0</v>
      </c>
      <c r="G115" s="37">
        <v>304</v>
      </c>
      <c r="H115" s="37">
        <v>287</v>
      </c>
      <c r="I115" s="37">
        <v>575</v>
      </c>
      <c r="J115" s="39">
        <v>8834</v>
      </c>
      <c r="K115" s="12" t="s">
        <v>1345</v>
      </c>
    </row>
    <row r="116" spans="1:11" s="90" customFormat="1" ht="25.5">
      <c r="A116" s="5" t="s">
        <v>176</v>
      </c>
      <c r="B116" s="9" t="s">
        <v>150</v>
      </c>
      <c r="C116" s="8" t="s">
        <v>1647</v>
      </c>
      <c r="D116" s="8" t="s">
        <v>39</v>
      </c>
      <c r="E116" s="37">
        <v>10000</v>
      </c>
      <c r="F116" s="37">
        <v>0</v>
      </c>
      <c r="G116" s="37">
        <v>304</v>
      </c>
      <c r="H116" s="37">
        <v>287</v>
      </c>
      <c r="I116" s="37">
        <v>525</v>
      </c>
      <c r="J116" s="39">
        <v>8884</v>
      </c>
      <c r="K116" s="12" t="s">
        <v>1345</v>
      </c>
    </row>
    <row r="117" spans="1:11" s="90" customFormat="1" ht="25.5" hidden="1">
      <c r="A117" s="5" t="s">
        <v>177</v>
      </c>
      <c r="B117" s="9" t="s">
        <v>152</v>
      </c>
      <c r="C117" s="8" t="s">
        <v>1647</v>
      </c>
      <c r="D117" s="8" t="s">
        <v>11</v>
      </c>
      <c r="E117" s="37">
        <v>10000</v>
      </c>
      <c r="F117" s="37">
        <v>0</v>
      </c>
      <c r="G117" s="37">
        <v>304</v>
      </c>
      <c r="H117" s="37">
        <v>287</v>
      </c>
      <c r="I117" s="37">
        <v>375</v>
      </c>
      <c r="J117" s="39">
        <v>9034</v>
      </c>
      <c r="K117" s="12" t="s">
        <v>1345</v>
      </c>
    </row>
    <row r="118" spans="1:11" s="90" customFormat="1" ht="25.5" hidden="1">
      <c r="A118" s="5" t="s">
        <v>901</v>
      </c>
      <c r="B118" s="9" t="s">
        <v>902</v>
      </c>
      <c r="C118" s="8" t="s">
        <v>1644</v>
      </c>
      <c r="D118" s="8" t="s">
        <v>11</v>
      </c>
      <c r="E118" s="37">
        <v>65000</v>
      </c>
      <c r="F118" s="37">
        <v>4427.58</v>
      </c>
      <c r="G118" s="37">
        <v>1976</v>
      </c>
      <c r="H118" s="37">
        <v>1865.5</v>
      </c>
      <c r="I118" s="37">
        <v>325</v>
      </c>
      <c r="J118" s="39">
        <v>56405.919999999998</v>
      </c>
      <c r="K118" s="12" t="s">
        <v>1345</v>
      </c>
    </row>
    <row r="119" spans="1:11" s="90" customFormat="1" ht="25.5" hidden="1">
      <c r="A119" s="5" t="s">
        <v>266</v>
      </c>
      <c r="B119" s="9" t="s">
        <v>227</v>
      </c>
      <c r="C119" s="8" t="s">
        <v>1644</v>
      </c>
      <c r="D119" s="8" t="s">
        <v>11</v>
      </c>
      <c r="E119" s="37">
        <v>60000</v>
      </c>
      <c r="F119" s="37">
        <v>3171.19</v>
      </c>
      <c r="G119" s="37">
        <v>1824</v>
      </c>
      <c r="H119" s="37">
        <v>1722</v>
      </c>
      <c r="I119" s="37">
        <v>5448.4499999999971</v>
      </c>
      <c r="J119" s="39">
        <v>47834.36</v>
      </c>
      <c r="K119" s="12" t="s">
        <v>1345</v>
      </c>
    </row>
    <row r="120" spans="1:11" s="90" customFormat="1" ht="25.5" hidden="1">
      <c r="A120" s="5" t="s">
        <v>265</v>
      </c>
      <c r="B120" s="9" t="s">
        <v>227</v>
      </c>
      <c r="C120" s="8" t="s">
        <v>1644</v>
      </c>
      <c r="D120" s="8" t="s">
        <v>11</v>
      </c>
      <c r="E120" s="37">
        <v>45000</v>
      </c>
      <c r="F120" s="37">
        <v>1148.33</v>
      </c>
      <c r="G120" s="37">
        <v>1368</v>
      </c>
      <c r="H120" s="37">
        <v>1291.5</v>
      </c>
      <c r="I120" s="37">
        <v>7793.6299999999974</v>
      </c>
      <c r="J120" s="39">
        <v>33398.54</v>
      </c>
      <c r="K120" s="12" t="s">
        <v>1345</v>
      </c>
    </row>
    <row r="121" spans="1:11" s="90" customFormat="1">
      <c r="A121" s="5" t="s">
        <v>677</v>
      </c>
      <c r="B121" s="9" t="s">
        <v>678</v>
      </c>
      <c r="C121" s="8" t="s">
        <v>665</v>
      </c>
      <c r="D121" s="8" t="s">
        <v>39</v>
      </c>
      <c r="E121" s="37">
        <v>50000</v>
      </c>
      <c r="F121" s="37">
        <v>591.82000000000005</v>
      </c>
      <c r="G121" s="37">
        <v>1520</v>
      </c>
      <c r="H121" s="37">
        <v>1435</v>
      </c>
      <c r="I121" s="37">
        <v>1621</v>
      </c>
      <c r="J121" s="39">
        <v>44832.18</v>
      </c>
      <c r="K121" s="12" t="s">
        <v>1346</v>
      </c>
    </row>
    <row r="122" spans="1:11" s="90" customFormat="1" hidden="1">
      <c r="A122" s="5" t="s">
        <v>682</v>
      </c>
      <c r="B122" s="9" t="s">
        <v>262</v>
      </c>
      <c r="C122" s="8" t="s">
        <v>665</v>
      </c>
      <c r="D122" s="8" t="s">
        <v>11</v>
      </c>
      <c r="E122" s="37">
        <v>35000</v>
      </c>
      <c r="F122" s="37">
        <v>0</v>
      </c>
      <c r="G122" s="37">
        <v>1064</v>
      </c>
      <c r="H122" s="37">
        <v>1004.5</v>
      </c>
      <c r="I122" s="37">
        <v>75</v>
      </c>
      <c r="J122" s="39">
        <v>32856.5</v>
      </c>
      <c r="K122" s="12" t="s">
        <v>1345</v>
      </c>
    </row>
    <row r="123" spans="1:11" s="90" customFormat="1">
      <c r="A123" s="5" t="s">
        <v>674</v>
      </c>
      <c r="B123" s="9" t="s">
        <v>491</v>
      </c>
      <c r="C123" s="8" t="s">
        <v>665</v>
      </c>
      <c r="D123" s="8" t="s">
        <v>39</v>
      </c>
      <c r="E123" s="37">
        <v>26250</v>
      </c>
      <c r="F123" s="37">
        <v>0</v>
      </c>
      <c r="G123" s="37">
        <v>798</v>
      </c>
      <c r="H123" s="37">
        <v>753.38</v>
      </c>
      <c r="I123" s="37">
        <v>75</v>
      </c>
      <c r="J123" s="39">
        <v>24623.62</v>
      </c>
      <c r="K123" s="12" t="s">
        <v>1346</v>
      </c>
    </row>
    <row r="124" spans="1:11" s="90" customFormat="1">
      <c r="A124" s="5" t="s">
        <v>675</v>
      </c>
      <c r="B124" s="9" t="s">
        <v>1030</v>
      </c>
      <c r="C124" s="8" t="s">
        <v>665</v>
      </c>
      <c r="D124" s="8" t="s">
        <v>39</v>
      </c>
      <c r="E124" s="37">
        <v>25391.65</v>
      </c>
      <c r="F124" s="37">
        <v>0</v>
      </c>
      <c r="G124" s="37">
        <v>771.91</v>
      </c>
      <c r="H124" s="37">
        <v>728.74</v>
      </c>
      <c r="I124" s="37">
        <v>75</v>
      </c>
      <c r="J124" s="39">
        <v>23816</v>
      </c>
      <c r="K124" s="12" t="s">
        <v>1346</v>
      </c>
    </row>
    <row r="125" spans="1:11" s="90" customFormat="1">
      <c r="A125" s="5" t="s">
        <v>670</v>
      </c>
      <c r="B125" s="6" t="s">
        <v>671</v>
      </c>
      <c r="C125" s="6" t="s">
        <v>665</v>
      </c>
      <c r="D125" s="8" t="s">
        <v>39</v>
      </c>
      <c r="E125" s="37">
        <v>21850.63</v>
      </c>
      <c r="F125" s="37">
        <v>0</v>
      </c>
      <c r="G125" s="37">
        <v>664.26</v>
      </c>
      <c r="H125" s="37">
        <v>627.11</v>
      </c>
      <c r="I125" s="37">
        <v>375.00000000000364</v>
      </c>
      <c r="J125" s="39">
        <v>20184.259999999998</v>
      </c>
      <c r="K125" s="12" t="s">
        <v>1346</v>
      </c>
    </row>
    <row r="126" spans="1:11" s="90" customFormat="1">
      <c r="A126" s="5" t="s">
        <v>668</v>
      </c>
      <c r="B126" s="9" t="s">
        <v>10</v>
      </c>
      <c r="C126" s="8" t="s">
        <v>665</v>
      </c>
      <c r="D126" s="8" t="s">
        <v>39</v>
      </c>
      <c r="E126" s="37">
        <v>20900.61</v>
      </c>
      <c r="F126" s="37">
        <v>0</v>
      </c>
      <c r="G126" s="37">
        <v>635.38</v>
      </c>
      <c r="H126" s="37">
        <v>599.85</v>
      </c>
      <c r="I126" s="37">
        <v>7204.02</v>
      </c>
      <c r="J126" s="39">
        <v>12461.36</v>
      </c>
      <c r="K126" s="12" t="s">
        <v>1346</v>
      </c>
    </row>
    <row r="127" spans="1:11" s="90" customFormat="1" hidden="1">
      <c r="A127" s="5" t="s">
        <v>3364</v>
      </c>
      <c r="B127" s="9" t="s">
        <v>8</v>
      </c>
      <c r="C127" s="8" t="s">
        <v>665</v>
      </c>
      <c r="D127" s="8" t="s">
        <v>1679</v>
      </c>
      <c r="E127" s="37">
        <v>20000</v>
      </c>
      <c r="F127" s="37">
        <v>0</v>
      </c>
      <c r="G127" s="37">
        <v>608</v>
      </c>
      <c r="H127" s="37">
        <v>574</v>
      </c>
      <c r="I127" s="37">
        <v>25</v>
      </c>
      <c r="J127" s="39">
        <v>18793</v>
      </c>
      <c r="K127" s="12" t="s">
        <v>1346</v>
      </c>
    </row>
    <row r="128" spans="1:11" s="90" customFormat="1">
      <c r="A128" s="5" t="s">
        <v>672</v>
      </c>
      <c r="B128" s="9" t="s">
        <v>673</v>
      </c>
      <c r="C128" s="8" t="s">
        <v>665</v>
      </c>
      <c r="D128" s="8" t="s">
        <v>39</v>
      </c>
      <c r="E128" s="37">
        <v>18240.53</v>
      </c>
      <c r="F128" s="37">
        <v>0</v>
      </c>
      <c r="G128" s="37">
        <v>554.51</v>
      </c>
      <c r="H128" s="37">
        <v>523.5</v>
      </c>
      <c r="I128" s="37">
        <v>375</v>
      </c>
      <c r="J128" s="39">
        <v>16787.52</v>
      </c>
      <c r="K128" s="12" t="s">
        <v>1345</v>
      </c>
    </row>
    <row r="129" spans="1:11" s="90" customFormat="1">
      <c r="A129" s="5" t="s">
        <v>666</v>
      </c>
      <c r="B129" s="9" t="s">
        <v>667</v>
      </c>
      <c r="C129" s="8" t="s">
        <v>665</v>
      </c>
      <c r="D129" s="8" t="s">
        <v>39</v>
      </c>
      <c r="E129" s="37">
        <v>14550.36</v>
      </c>
      <c r="F129" s="37">
        <v>0</v>
      </c>
      <c r="G129" s="37">
        <v>442.33</v>
      </c>
      <c r="H129" s="37">
        <v>417.6</v>
      </c>
      <c r="I129" s="37">
        <v>2621</v>
      </c>
      <c r="J129" s="39">
        <v>11069.43</v>
      </c>
      <c r="K129" s="12" t="s">
        <v>1346</v>
      </c>
    </row>
    <row r="130" spans="1:11" s="90" customFormat="1" hidden="1">
      <c r="A130" s="5" t="s">
        <v>3223</v>
      </c>
      <c r="B130" s="9" t="s">
        <v>669</v>
      </c>
      <c r="C130" s="8" t="s">
        <v>665</v>
      </c>
      <c r="D130" s="8" t="s">
        <v>11</v>
      </c>
      <c r="E130" s="37">
        <v>13300.39</v>
      </c>
      <c r="F130" s="37">
        <v>0</v>
      </c>
      <c r="G130" s="37">
        <v>404.33</v>
      </c>
      <c r="H130" s="37">
        <v>381.72</v>
      </c>
      <c r="I130" s="37">
        <v>2485.2999999999993</v>
      </c>
      <c r="J130" s="39">
        <v>10029.040000000001</v>
      </c>
      <c r="K130" s="12" t="s">
        <v>1346</v>
      </c>
    </row>
    <row r="131" spans="1:11" s="90" customFormat="1" hidden="1">
      <c r="A131" s="5" t="s">
        <v>676</v>
      </c>
      <c r="B131" s="9" t="s">
        <v>153</v>
      </c>
      <c r="C131" s="8" t="s">
        <v>665</v>
      </c>
      <c r="D131" s="8" t="s">
        <v>11</v>
      </c>
      <c r="E131" s="37">
        <v>13110.38</v>
      </c>
      <c r="F131" s="37">
        <v>0</v>
      </c>
      <c r="G131" s="37">
        <v>398.56</v>
      </c>
      <c r="H131" s="37">
        <v>376.27</v>
      </c>
      <c r="I131" s="37">
        <v>975</v>
      </c>
      <c r="J131" s="39">
        <v>11360.55</v>
      </c>
      <c r="K131" s="12" t="s">
        <v>1345</v>
      </c>
    </row>
    <row r="132" spans="1:11" s="90" customFormat="1">
      <c r="A132" s="5" t="s">
        <v>679</v>
      </c>
      <c r="B132" s="6" t="s">
        <v>10</v>
      </c>
      <c r="C132" s="6" t="s">
        <v>665</v>
      </c>
      <c r="D132" s="8" t="s">
        <v>39</v>
      </c>
      <c r="E132" s="37">
        <v>12350.36</v>
      </c>
      <c r="F132" s="37">
        <v>0</v>
      </c>
      <c r="G132" s="37">
        <v>375.45</v>
      </c>
      <c r="H132" s="37">
        <v>354.46</v>
      </c>
      <c r="I132" s="37">
        <v>1652.4500000000007</v>
      </c>
      <c r="J132" s="39">
        <v>9968</v>
      </c>
      <c r="K132" s="12" t="s">
        <v>1346</v>
      </c>
    </row>
    <row r="133" spans="1:11" s="90" customFormat="1">
      <c r="A133" s="5" t="s">
        <v>664</v>
      </c>
      <c r="B133" s="6" t="s">
        <v>8</v>
      </c>
      <c r="C133" s="6" t="s">
        <v>665</v>
      </c>
      <c r="D133" s="8" t="s">
        <v>39</v>
      </c>
      <c r="E133" s="7">
        <v>10000</v>
      </c>
      <c r="F133" s="7">
        <v>0</v>
      </c>
      <c r="G133" s="7">
        <v>304</v>
      </c>
      <c r="H133" s="7">
        <v>287</v>
      </c>
      <c r="I133" s="7">
        <v>1652.4499999999998</v>
      </c>
      <c r="J133" s="39">
        <v>7756.55</v>
      </c>
      <c r="K133" s="12" t="s">
        <v>1345</v>
      </c>
    </row>
    <row r="134" spans="1:11" s="90" customFormat="1" hidden="1">
      <c r="A134" s="5" t="s">
        <v>1562</v>
      </c>
      <c r="B134" s="6" t="s">
        <v>1392</v>
      </c>
      <c r="C134" s="6" t="s">
        <v>249</v>
      </c>
      <c r="D134" s="8" t="s">
        <v>143</v>
      </c>
      <c r="E134" s="37">
        <v>145000</v>
      </c>
      <c r="F134" s="37">
        <v>22690.49</v>
      </c>
      <c r="G134" s="37">
        <v>4408</v>
      </c>
      <c r="H134" s="37">
        <v>4161.5</v>
      </c>
      <c r="I134" s="37">
        <v>425</v>
      </c>
      <c r="J134" s="39">
        <v>113315.01</v>
      </c>
      <c r="K134" s="12" t="s">
        <v>1346</v>
      </c>
    </row>
    <row r="135" spans="1:11" s="90" customFormat="1" hidden="1">
      <c r="A135" s="5" t="s">
        <v>882</v>
      </c>
      <c r="B135" s="6" t="s">
        <v>883</v>
      </c>
      <c r="C135" s="6" t="s">
        <v>249</v>
      </c>
      <c r="D135" s="8" t="s">
        <v>1679</v>
      </c>
      <c r="E135" s="37">
        <v>60000</v>
      </c>
      <c r="F135" s="37">
        <v>3486.68</v>
      </c>
      <c r="G135" s="37">
        <v>1824</v>
      </c>
      <c r="H135" s="37">
        <v>1722</v>
      </c>
      <c r="I135" s="37">
        <v>6990.3300000000017</v>
      </c>
      <c r="J135" s="39">
        <v>45976.99</v>
      </c>
      <c r="K135" s="12" t="s">
        <v>1345</v>
      </c>
    </row>
    <row r="136" spans="1:11" s="90" customFormat="1" hidden="1">
      <c r="A136" s="5" t="s">
        <v>3524</v>
      </c>
      <c r="B136" s="6" t="s">
        <v>883</v>
      </c>
      <c r="C136" s="6" t="s">
        <v>249</v>
      </c>
      <c r="D136" s="8" t="s">
        <v>1679</v>
      </c>
      <c r="E136" s="37">
        <v>45000</v>
      </c>
      <c r="F136" s="37">
        <v>1148.33</v>
      </c>
      <c r="G136" s="37">
        <v>1368</v>
      </c>
      <c r="H136" s="37">
        <v>1291.5</v>
      </c>
      <c r="I136" s="37">
        <v>25</v>
      </c>
      <c r="J136" s="39">
        <v>41167.17</v>
      </c>
      <c r="K136" s="12" t="s">
        <v>1346</v>
      </c>
    </row>
    <row r="137" spans="1:11" s="90" customFormat="1" hidden="1">
      <c r="A137" s="5" t="s">
        <v>3122</v>
      </c>
      <c r="B137" s="6" t="s">
        <v>883</v>
      </c>
      <c r="C137" s="6" t="s">
        <v>249</v>
      </c>
      <c r="D137" s="8" t="s">
        <v>1679</v>
      </c>
      <c r="E137" s="37">
        <v>35000</v>
      </c>
      <c r="F137" s="37">
        <v>0</v>
      </c>
      <c r="G137" s="37">
        <v>1064</v>
      </c>
      <c r="H137" s="37">
        <v>1004.5</v>
      </c>
      <c r="I137" s="37">
        <v>3071</v>
      </c>
      <c r="J137" s="39">
        <v>29860.5</v>
      </c>
      <c r="K137" s="12" t="s">
        <v>1346</v>
      </c>
    </row>
    <row r="138" spans="1:11" s="90" customFormat="1" hidden="1">
      <c r="A138" s="5" t="s">
        <v>3116</v>
      </c>
      <c r="B138" s="6" t="s">
        <v>673</v>
      </c>
      <c r="C138" s="6" t="s">
        <v>249</v>
      </c>
      <c r="D138" s="8" t="s">
        <v>11</v>
      </c>
      <c r="E138" s="37">
        <v>35000</v>
      </c>
      <c r="F138" s="37">
        <v>0</v>
      </c>
      <c r="G138" s="37">
        <v>1064</v>
      </c>
      <c r="H138" s="37">
        <v>1004.5</v>
      </c>
      <c r="I138" s="37">
        <v>7171</v>
      </c>
      <c r="J138" s="39">
        <v>25760.5</v>
      </c>
      <c r="K138" s="12" t="s">
        <v>1345</v>
      </c>
    </row>
    <row r="139" spans="1:11" s="90" customFormat="1" hidden="1">
      <c r="A139" s="5" t="s">
        <v>1537</v>
      </c>
      <c r="B139" s="6" t="s">
        <v>354</v>
      </c>
      <c r="C139" s="6" t="s">
        <v>249</v>
      </c>
      <c r="D139" s="8" t="s">
        <v>11</v>
      </c>
      <c r="E139" s="37">
        <v>25000</v>
      </c>
      <c r="F139" s="37">
        <v>0</v>
      </c>
      <c r="G139" s="37">
        <v>760</v>
      </c>
      <c r="H139" s="37">
        <v>717.5</v>
      </c>
      <c r="I139" s="37">
        <v>2648.4500000000007</v>
      </c>
      <c r="J139" s="39">
        <v>20874.05</v>
      </c>
      <c r="K139" s="12" t="s">
        <v>1345</v>
      </c>
    </row>
    <row r="140" spans="1:11" s="90" customFormat="1" hidden="1">
      <c r="A140" s="5" t="s">
        <v>3124</v>
      </c>
      <c r="B140" s="6" t="s">
        <v>354</v>
      </c>
      <c r="C140" s="6" t="s">
        <v>249</v>
      </c>
      <c r="D140" s="8" t="s">
        <v>11</v>
      </c>
      <c r="E140" s="7">
        <v>25000</v>
      </c>
      <c r="F140" s="7">
        <v>0</v>
      </c>
      <c r="G140" s="7">
        <v>760</v>
      </c>
      <c r="H140" s="7">
        <v>717.5</v>
      </c>
      <c r="I140" s="7">
        <v>25</v>
      </c>
      <c r="J140" s="39">
        <v>23497.5</v>
      </c>
      <c r="K140" s="12" t="s">
        <v>1345</v>
      </c>
    </row>
    <row r="141" spans="1:11" s="90" customFormat="1" hidden="1">
      <c r="A141" s="5" t="s">
        <v>3582</v>
      </c>
      <c r="B141" s="6" t="s">
        <v>354</v>
      </c>
      <c r="C141" s="6" t="s">
        <v>249</v>
      </c>
      <c r="D141" s="8" t="s">
        <v>11</v>
      </c>
      <c r="E141" s="37">
        <v>25000</v>
      </c>
      <c r="F141" s="37">
        <v>0</v>
      </c>
      <c r="G141" s="37">
        <v>760</v>
      </c>
      <c r="H141" s="37">
        <v>717.5</v>
      </c>
      <c r="I141" s="37">
        <v>25</v>
      </c>
      <c r="J141" s="39">
        <v>23497.5</v>
      </c>
      <c r="K141" s="12" t="s">
        <v>1346</v>
      </c>
    </row>
    <row r="142" spans="1:11" s="90" customFormat="1" hidden="1">
      <c r="A142" s="5" t="s">
        <v>250</v>
      </c>
      <c r="B142" s="6" t="s">
        <v>82</v>
      </c>
      <c r="C142" s="6" t="s">
        <v>249</v>
      </c>
      <c r="D142" s="8" t="s">
        <v>11</v>
      </c>
      <c r="E142" s="7">
        <v>25000</v>
      </c>
      <c r="F142" s="7">
        <v>0</v>
      </c>
      <c r="G142" s="7">
        <v>760</v>
      </c>
      <c r="H142" s="7">
        <v>717.5</v>
      </c>
      <c r="I142" s="7">
        <v>12313.1</v>
      </c>
      <c r="J142" s="39">
        <v>11209.4</v>
      </c>
      <c r="K142" s="12" t="s">
        <v>1345</v>
      </c>
    </row>
    <row r="143" spans="1:11" s="90" customFormat="1" hidden="1">
      <c r="A143" s="5" t="s">
        <v>3546</v>
      </c>
      <c r="B143" s="6" t="s">
        <v>10</v>
      </c>
      <c r="C143" s="6" t="s">
        <v>249</v>
      </c>
      <c r="D143" s="8" t="s">
        <v>1679</v>
      </c>
      <c r="E143" s="37">
        <v>25000</v>
      </c>
      <c r="F143" s="37">
        <v>0</v>
      </c>
      <c r="G143" s="37">
        <v>760</v>
      </c>
      <c r="H143" s="37">
        <v>717.5</v>
      </c>
      <c r="I143" s="37">
        <v>25</v>
      </c>
      <c r="J143" s="39">
        <v>23497.5</v>
      </c>
      <c r="K143" s="12" t="s">
        <v>1346</v>
      </c>
    </row>
    <row r="144" spans="1:11" s="90" customFormat="1" hidden="1">
      <c r="A144" s="5" t="s">
        <v>274</v>
      </c>
      <c r="B144" s="6" t="s">
        <v>128</v>
      </c>
      <c r="C144" s="6" t="s">
        <v>276</v>
      </c>
      <c r="D144" s="8" t="s">
        <v>11</v>
      </c>
      <c r="E144" s="37">
        <v>130000</v>
      </c>
      <c r="F144" s="37">
        <v>19162.12</v>
      </c>
      <c r="G144" s="37">
        <v>3952</v>
      </c>
      <c r="H144" s="37">
        <v>3731</v>
      </c>
      <c r="I144" s="37">
        <v>5171</v>
      </c>
      <c r="J144" s="39">
        <v>97983.88</v>
      </c>
      <c r="K144" s="12" t="s">
        <v>1345</v>
      </c>
    </row>
    <row r="145" spans="1:11" s="90" customFormat="1">
      <c r="A145" s="5" t="s">
        <v>3040</v>
      </c>
      <c r="B145" s="6" t="s">
        <v>10</v>
      </c>
      <c r="C145" s="6" t="s">
        <v>276</v>
      </c>
      <c r="D145" s="8" t="s">
        <v>39</v>
      </c>
      <c r="E145" s="37">
        <v>80000</v>
      </c>
      <c r="F145" s="37">
        <v>7400.87</v>
      </c>
      <c r="G145" s="37">
        <v>2432</v>
      </c>
      <c r="H145" s="37">
        <v>2296</v>
      </c>
      <c r="I145" s="37">
        <v>4734.3100000000049</v>
      </c>
      <c r="J145" s="39">
        <v>63136.82</v>
      </c>
      <c r="K145" s="12" t="s">
        <v>1346</v>
      </c>
    </row>
    <row r="146" spans="1:11" s="90" customFormat="1">
      <c r="A146" s="5" t="s">
        <v>279</v>
      </c>
      <c r="B146" s="6" t="s">
        <v>278</v>
      </c>
      <c r="C146" s="6" t="s">
        <v>276</v>
      </c>
      <c r="D146" s="8" t="s">
        <v>39</v>
      </c>
      <c r="E146" s="37">
        <v>65000</v>
      </c>
      <c r="F146" s="37">
        <v>4427.58</v>
      </c>
      <c r="G146" s="37">
        <v>1976</v>
      </c>
      <c r="H146" s="37">
        <v>1865.5</v>
      </c>
      <c r="I146" s="37">
        <v>31877.57</v>
      </c>
      <c r="J146" s="39">
        <v>24853.35</v>
      </c>
      <c r="K146" s="12" t="s">
        <v>1346</v>
      </c>
    </row>
    <row r="147" spans="1:11" s="90" customFormat="1">
      <c r="A147" s="5" t="s">
        <v>277</v>
      </c>
      <c r="B147" s="6" t="s">
        <v>278</v>
      </c>
      <c r="C147" s="6" t="s">
        <v>276</v>
      </c>
      <c r="D147" s="8" t="s">
        <v>39</v>
      </c>
      <c r="E147" s="7">
        <v>55000</v>
      </c>
      <c r="F147" s="7">
        <v>2559.6799999999998</v>
      </c>
      <c r="G147" s="7">
        <v>1672</v>
      </c>
      <c r="H147" s="7">
        <v>1578.5</v>
      </c>
      <c r="I147" s="7">
        <v>6126.8799999999974</v>
      </c>
      <c r="J147" s="39">
        <v>43062.94</v>
      </c>
      <c r="K147" s="12" t="s">
        <v>1346</v>
      </c>
    </row>
    <row r="148" spans="1:11" s="90" customFormat="1" hidden="1">
      <c r="A148" s="5" t="s">
        <v>2597</v>
      </c>
      <c r="B148" s="6" t="s">
        <v>354</v>
      </c>
      <c r="C148" s="6" t="s">
        <v>276</v>
      </c>
      <c r="D148" s="8" t="s">
        <v>11</v>
      </c>
      <c r="E148" s="7">
        <v>35000</v>
      </c>
      <c r="F148" s="7">
        <v>0</v>
      </c>
      <c r="G148" s="7">
        <v>1064</v>
      </c>
      <c r="H148" s="7">
        <v>1004.5</v>
      </c>
      <c r="I148" s="7">
        <v>25</v>
      </c>
      <c r="J148" s="39">
        <v>32906.5</v>
      </c>
      <c r="K148" s="12" t="s">
        <v>1345</v>
      </c>
    </row>
    <row r="149" spans="1:11" s="90" customFormat="1" hidden="1">
      <c r="A149" s="5" t="s">
        <v>2483</v>
      </c>
      <c r="B149" s="6" t="s">
        <v>42</v>
      </c>
      <c r="C149" s="6" t="s">
        <v>276</v>
      </c>
      <c r="D149" s="8" t="s">
        <v>1679</v>
      </c>
      <c r="E149" s="37">
        <v>20000</v>
      </c>
      <c r="F149" s="37">
        <v>0</v>
      </c>
      <c r="G149" s="37">
        <v>608</v>
      </c>
      <c r="H149" s="37">
        <v>574</v>
      </c>
      <c r="I149" s="37">
        <v>3171</v>
      </c>
      <c r="J149" s="39">
        <v>15647</v>
      </c>
      <c r="K149" s="12" t="s">
        <v>1345</v>
      </c>
    </row>
    <row r="150" spans="1:11" s="90" customFormat="1" ht="25.5">
      <c r="A150" s="5" t="s">
        <v>212</v>
      </c>
      <c r="B150" s="6" t="s">
        <v>10</v>
      </c>
      <c r="C150" s="6" t="s">
        <v>1656</v>
      </c>
      <c r="D150" s="8" t="s">
        <v>39</v>
      </c>
      <c r="E150" s="37">
        <v>35000</v>
      </c>
      <c r="F150" s="37">
        <v>0</v>
      </c>
      <c r="G150" s="37">
        <v>1064</v>
      </c>
      <c r="H150" s="37">
        <v>1004.5</v>
      </c>
      <c r="I150" s="37">
        <v>9024.9000000000015</v>
      </c>
      <c r="J150" s="39">
        <v>23906.6</v>
      </c>
      <c r="K150" s="12" t="s">
        <v>1346</v>
      </c>
    </row>
    <row r="151" spans="1:11" s="90" customFormat="1" ht="25.5" hidden="1">
      <c r="A151" s="5" t="s">
        <v>211</v>
      </c>
      <c r="B151" s="6" t="s">
        <v>15</v>
      </c>
      <c r="C151" s="6" t="s">
        <v>1656</v>
      </c>
      <c r="D151" s="8" t="s">
        <v>11</v>
      </c>
      <c r="E151" s="37">
        <v>31500</v>
      </c>
      <c r="F151" s="37">
        <v>0</v>
      </c>
      <c r="G151" s="37">
        <v>957.6</v>
      </c>
      <c r="H151" s="37">
        <v>904.05</v>
      </c>
      <c r="I151" s="37">
        <v>3481</v>
      </c>
      <c r="J151" s="39">
        <v>26157.35</v>
      </c>
      <c r="K151" s="12" t="s">
        <v>1345</v>
      </c>
    </row>
    <row r="152" spans="1:11" s="90" customFormat="1" ht="25.5" hidden="1">
      <c r="A152" s="5" t="s">
        <v>216</v>
      </c>
      <c r="B152" s="6" t="s">
        <v>15</v>
      </c>
      <c r="C152" s="6" t="s">
        <v>1656</v>
      </c>
      <c r="D152" s="8" t="s">
        <v>11</v>
      </c>
      <c r="E152" s="37">
        <v>26250</v>
      </c>
      <c r="F152" s="37">
        <v>0</v>
      </c>
      <c r="G152" s="37">
        <v>798</v>
      </c>
      <c r="H152" s="37">
        <v>753.38</v>
      </c>
      <c r="I152" s="37">
        <v>19731.05</v>
      </c>
      <c r="J152" s="39">
        <v>4967.57</v>
      </c>
      <c r="K152" s="12" t="s">
        <v>1345</v>
      </c>
    </row>
    <row r="153" spans="1:11" s="90" customFormat="1" ht="25.5">
      <c r="A153" s="5" t="s">
        <v>217</v>
      </c>
      <c r="B153" s="6" t="s">
        <v>42</v>
      </c>
      <c r="C153" s="6" t="s">
        <v>1656</v>
      </c>
      <c r="D153" s="8" t="s">
        <v>39</v>
      </c>
      <c r="E153" s="37">
        <v>25000</v>
      </c>
      <c r="F153" s="37">
        <v>0</v>
      </c>
      <c r="G153" s="37">
        <v>760</v>
      </c>
      <c r="H153" s="37">
        <v>717.5</v>
      </c>
      <c r="I153" s="37">
        <v>16308.3</v>
      </c>
      <c r="J153" s="39">
        <v>7214.2</v>
      </c>
      <c r="K153" s="12" t="s">
        <v>1345</v>
      </c>
    </row>
    <row r="154" spans="1:11" s="90" customFormat="1" ht="25.5">
      <c r="A154" s="5" t="s">
        <v>215</v>
      </c>
      <c r="B154" s="6" t="s">
        <v>15</v>
      </c>
      <c r="C154" s="6" t="s">
        <v>1656</v>
      </c>
      <c r="D154" s="8" t="s">
        <v>39</v>
      </c>
      <c r="E154" s="37">
        <v>24000</v>
      </c>
      <c r="F154" s="37">
        <v>0</v>
      </c>
      <c r="G154" s="37">
        <v>729.6</v>
      </c>
      <c r="H154" s="37">
        <v>688.8</v>
      </c>
      <c r="I154" s="37">
        <v>17921.18</v>
      </c>
      <c r="J154" s="39">
        <v>4660.42</v>
      </c>
      <c r="K154" s="12" t="s">
        <v>1345</v>
      </c>
    </row>
    <row r="155" spans="1:11" s="90" customFormat="1" ht="25.5" hidden="1">
      <c r="A155" s="5" t="s">
        <v>3114</v>
      </c>
      <c r="B155" s="6" t="s">
        <v>42</v>
      </c>
      <c r="C155" s="6" t="s">
        <v>1656</v>
      </c>
      <c r="D155" s="8" t="s">
        <v>1679</v>
      </c>
      <c r="E155" s="7">
        <v>24000</v>
      </c>
      <c r="F155" s="7">
        <v>0</v>
      </c>
      <c r="G155" s="7">
        <v>729.6</v>
      </c>
      <c r="H155" s="7">
        <v>688.8</v>
      </c>
      <c r="I155" s="7">
        <v>2071</v>
      </c>
      <c r="J155" s="39">
        <v>20510.599999999999</v>
      </c>
      <c r="K155" s="12" t="s">
        <v>1345</v>
      </c>
    </row>
    <row r="156" spans="1:11" s="90" customFormat="1" ht="25.5" hidden="1">
      <c r="A156" s="5" t="s">
        <v>218</v>
      </c>
      <c r="B156" s="6" t="s">
        <v>42</v>
      </c>
      <c r="C156" s="6" t="s">
        <v>1656</v>
      </c>
      <c r="D156" s="8" t="s">
        <v>1679</v>
      </c>
      <c r="E156" s="7">
        <v>22050</v>
      </c>
      <c r="F156" s="7">
        <v>0</v>
      </c>
      <c r="G156" s="7">
        <v>670.32</v>
      </c>
      <c r="H156" s="7">
        <v>632.84</v>
      </c>
      <c r="I156" s="7">
        <v>15162.55</v>
      </c>
      <c r="J156" s="39">
        <v>5584.29</v>
      </c>
      <c r="K156" s="12" t="s">
        <v>1345</v>
      </c>
    </row>
    <row r="157" spans="1:11" s="90" customFormat="1" ht="25.5" hidden="1">
      <c r="A157" s="5" t="s">
        <v>214</v>
      </c>
      <c r="B157" s="6" t="s">
        <v>42</v>
      </c>
      <c r="C157" s="6" t="s">
        <v>1656</v>
      </c>
      <c r="D157" s="8" t="s">
        <v>1679</v>
      </c>
      <c r="E157" s="37">
        <v>22050</v>
      </c>
      <c r="F157" s="37">
        <v>0</v>
      </c>
      <c r="G157" s="37">
        <v>670.32</v>
      </c>
      <c r="H157" s="37">
        <v>632.84</v>
      </c>
      <c r="I157" s="37">
        <v>15187.3</v>
      </c>
      <c r="J157" s="39">
        <v>5559.54</v>
      </c>
      <c r="K157" s="12" t="s">
        <v>1345</v>
      </c>
    </row>
    <row r="158" spans="1:11" s="90" customFormat="1" ht="25.5" hidden="1">
      <c r="A158" s="5" t="s">
        <v>3530</v>
      </c>
      <c r="B158" s="6" t="s">
        <v>42</v>
      </c>
      <c r="C158" s="6" t="s">
        <v>1656</v>
      </c>
      <c r="D158" s="8" t="s">
        <v>1679</v>
      </c>
      <c r="E158" s="37">
        <v>22000</v>
      </c>
      <c r="F158" s="37">
        <v>0</v>
      </c>
      <c r="G158" s="37">
        <v>668.8</v>
      </c>
      <c r="H158" s="37">
        <v>631.4</v>
      </c>
      <c r="I158" s="37">
        <v>25</v>
      </c>
      <c r="J158" s="39">
        <v>20674.8</v>
      </c>
      <c r="K158" s="12" t="s">
        <v>1345</v>
      </c>
    </row>
    <row r="159" spans="1:11" s="90" customFormat="1" ht="25.5" hidden="1">
      <c r="A159" s="5" t="s">
        <v>3110</v>
      </c>
      <c r="B159" s="6" t="s">
        <v>213</v>
      </c>
      <c r="C159" s="6" t="s">
        <v>1656</v>
      </c>
      <c r="D159" s="8" t="s">
        <v>1679</v>
      </c>
      <c r="E159" s="37">
        <v>22000</v>
      </c>
      <c r="F159" s="37">
        <v>0</v>
      </c>
      <c r="G159" s="37">
        <v>668.8</v>
      </c>
      <c r="H159" s="37">
        <v>631.4</v>
      </c>
      <c r="I159" s="37">
        <v>25</v>
      </c>
      <c r="J159" s="39">
        <v>20674.8</v>
      </c>
      <c r="K159" s="12" t="s">
        <v>1345</v>
      </c>
    </row>
    <row r="160" spans="1:11" s="90" customFormat="1" ht="25.5" hidden="1">
      <c r="A160" s="5" t="s">
        <v>3042</v>
      </c>
      <c r="B160" s="6" t="s">
        <v>213</v>
      </c>
      <c r="C160" s="6" t="s">
        <v>1656</v>
      </c>
      <c r="D160" s="8" t="s">
        <v>1679</v>
      </c>
      <c r="E160" s="7">
        <v>22000</v>
      </c>
      <c r="F160" s="7">
        <v>0</v>
      </c>
      <c r="G160" s="7">
        <v>668.8</v>
      </c>
      <c r="H160" s="7">
        <v>631.4</v>
      </c>
      <c r="I160" s="7">
        <v>25</v>
      </c>
      <c r="J160" s="39">
        <v>20674.8</v>
      </c>
      <c r="K160" s="12" t="s">
        <v>1345</v>
      </c>
    </row>
    <row r="161" spans="1:11" s="90" customFormat="1" ht="25.5" hidden="1">
      <c r="A161" s="5" t="s">
        <v>3614</v>
      </c>
      <c r="B161" s="6" t="s">
        <v>213</v>
      </c>
      <c r="C161" s="6" t="s">
        <v>1656</v>
      </c>
      <c r="D161" s="8" t="s">
        <v>1679</v>
      </c>
      <c r="E161" s="7">
        <v>22000</v>
      </c>
      <c r="F161" s="7">
        <v>0</v>
      </c>
      <c r="G161" s="7">
        <v>668.8</v>
      </c>
      <c r="H161" s="7">
        <v>631.4</v>
      </c>
      <c r="I161" s="7">
        <v>25</v>
      </c>
      <c r="J161" s="39">
        <v>20674.8</v>
      </c>
      <c r="K161" s="12" t="s">
        <v>1346</v>
      </c>
    </row>
    <row r="162" spans="1:11" s="90" customFormat="1" hidden="1">
      <c r="A162" s="5" t="s">
        <v>3344</v>
      </c>
      <c r="B162" s="6" t="s">
        <v>30</v>
      </c>
      <c r="C162" s="6" t="s">
        <v>260</v>
      </c>
      <c r="D162" s="8" t="s">
        <v>1679</v>
      </c>
      <c r="E162" s="37">
        <v>36000</v>
      </c>
      <c r="F162" s="37">
        <v>0</v>
      </c>
      <c r="G162" s="37">
        <v>1094.4000000000001</v>
      </c>
      <c r="H162" s="37">
        <v>1033.2</v>
      </c>
      <c r="I162" s="37">
        <v>25</v>
      </c>
      <c r="J162" s="39">
        <v>33847.4</v>
      </c>
      <c r="K162" s="12" t="s">
        <v>1345</v>
      </c>
    </row>
    <row r="163" spans="1:11" s="90" customFormat="1" hidden="1">
      <c r="A163" s="5" t="s">
        <v>2554</v>
      </c>
      <c r="B163" s="6" t="s">
        <v>30</v>
      </c>
      <c r="C163" s="6" t="s">
        <v>260</v>
      </c>
      <c r="D163" s="8" t="s">
        <v>1679</v>
      </c>
      <c r="E163" s="37">
        <v>36000</v>
      </c>
      <c r="F163" s="37">
        <v>0</v>
      </c>
      <c r="G163" s="37">
        <v>1094.4000000000001</v>
      </c>
      <c r="H163" s="37">
        <v>1033.2</v>
      </c>
      <c r="I163" s="37">
        <v>21581.58</v>
      </c>
      <c r="J163" s="39">
        <v>12290.82</v>
      </c>
      <c r="K163" s="12" t="s">
        <v>1345</v>
      </c>
    </row>
    <row r="164" spans="1:11" s="90" customFormat="1" hidden="1">
      <c r="A164" s="5" t="s">
        <v>1470</v>
      </c>
      <c r="B164" s="6" t="s">
        <v>30</v>
      </c>
      <c r="C164" s="6" t="s">
        <v>260</v>
      </c>
      <c r="D164" s="8" t="s">
        <v>1679</v>
      </c>
      <c r="E164" s="7">
        <v>36000</v>
      </c>
      <c r="F164" s="7">
        <v>0</v>
      </c>
      <c r="G164" s="7">
        <v>1094.4000000000001</v>
      </c>
      <c r="H164" s="7">
        <v>1033.2</v>
      </c>
      <c r="I164" s="7">
        <v>25</v>
      </c>
      <c r="J164" s="39">
        <v>33847.4</v>
      </c>
      <c r="K164" s="12" t="s">
        <v>1345</v>
      </c>
    </row>
    <row r="165" spans="1:11" s="90" customFormat="1" hidden="1">
      <c r="A165" s="5" t="s">
        <v>993</v>
      </c>
      <c r="B165" s="6" t="s">
        <v>119</v>
      </c>
      <c r="C165" s="6" t="s">
        <v>260</v>
      </c>
      <c r="D165" s="8" t="s">
        <v>1679</v>
      </c>
      <c r="E165" s="37">
        <v>35000</v>
      </c>
      <c r="F165" s="37">
        <v>0</v>
      </c>
      <c r="G165" s="37">
        <v>1064</v>
      </c>
      <c r="H165" s="37">
        <v>1004.5</v>
      </c>
      <c r="I165" s="37">
        <v>12764.57</v>
      </c>
      <c r="J165" s="39">
        <v>20166.93</v>
      </c>
      <c r="K165" s="12" t="s">
        <v>1345</v>
      </c>
    </row>
    <row r="166" spans="1:11" s="90" customFormat="1" hidden="1">
      <c r="A166" s="5" t="s">
        <v>3538</v>
      </c>
      <c r="B166" s="6" t="s">
        <v>10</v>
      </c>
      <c r="C166" s="6" t="s">
        <v>260</v>
      </c>
      <c r="D166" s="8" t="s">
        <v>1679</v>
      </c>
      <c r="E166" s="37">
        <v>35000</v>
      </c>
      <c r="F166" s="37">
        <v>0</v>
      </c>
      <c r="G166" s="37">
        <v>1064</v>
      </c>
      <c r="H166" s="37">
        <v>1004.5</v>
      </c>
      <c r="I166" s="37">
        <v>25</v>
      </c>
      <c r="J166" s="39">
        <v>32906.5</v>
      </c>
      <c r="K166" s="12" t="s">
        <v>1346</v>
      </c>
    </row>
    <row r="167" spans="1:11" s="90" customFormat="1" hidden="1">
      <c r="A167" s="5" t="s">
        <v>995</v>
      </c>
      <c r="B167" s="6" t="s">
        <v>168</v>
      </c>
      <c r="C167" s="6" t="s">
        <v>260</v>
      </c>
      <c r="D167" s="8" t="s">
        <v>1679</v>
      </c>
      <c r="E167" s="37">
        <v>35000</v>
      </c>
      <c r="F167" s="37">
        <v>0</v>
      </c>
      <c r="G167" s="37">
        <v>1064</v>
      </c>
      <c r="H167" s="37">
        <v>1004.5</v>
      </c>
      <c r="I167" s="37">
        <v>25</v>
      </c>
      <c r="J167" s="39">
        <v>32906.5</v>
      </c>
      <c r="K167" s="12" t="s">
        <v>1346</v>
      </c>
    </row>
    <row r="168" spans="1:11" s="90" customFormat="1" hidden="1">
      <c r="A168" s="5" t="s">
        <v>3360</v>
      </c>
      <c r="B168" s="6" t="s">
        <v>30</v>
      </c>
      <c r="C168" s="6" t="s">
        <v>260</v>
      </c>
      <c r="D168" s="8" t="s">
        <v>1679</v>
      </c>
      <c r="E168" s="37">
        <v>30000</v>
      </c>
      <c r="F168" s="37">
        <v>0</v>
      </c>
      <c r="G168" s="37">
        <v>912</v>
      </c>
      <c r="H168" s="37">
        <v>861</v>
      </c>
      <c r="I168" s="37">
        <v>25</v>
      </c>
      <c r="J168" s="39">
        <v>28202</v>
      </c>
      <c r="K168" s="12" t="s">
        <v>1345</v>
      </c>
    </row>
    <row r="169" spans="1:11" s="90" customFormat="1" hidden="1">
      <c r="A169" s="5" t="s">
        <v>3526</v>
      </c>
      <c r="B169" s="6" t="s">
        <v>354</v>
      </c>
      <c r="C169" s="6" t="s">
        <v>260</v>
      </c>
      <c r="D169" s="8" t="s">
        <v>11</v>
      </c>
      <c r="E169" s="37">
        <v>30000</v>
      </c>
      <c r="F169" s="37">
        <v>0</v>
      </c>
      <c r="G169" s="37">
        <v>912</v>
      </c>
      <c r="H169" s="37">
        <v>861</v>
      </c>
      <c r="I169" s="37">
        <v>25</v>
      </c>
      <c r="J169" s="39">
        <v>28202</v>
      </c>
      <c r="K169" s="12" t="s">
        <v>1346</v>
      </c>
    </row>
    <row r="170" spans="1:11" s="90" customFormat="1" hidden="1">
      <c r="A170" s="5" t="s">
        <v>3354</v>
      </c>
      <c r="B170" s="6" t="s">
        <v>2592</v>
      </c>
      <c r="C170" s="6" t="s">
        <v>260</v>
      </c>
      <c r="D170" s="8" t="s">
        <v>11</v>
      </c>
      <c r="E170" s="37">
        <v>30000</v>
      </c>
      <c r="F170" s="37">
        <v>0</v>
      </c>
      <c r="G170" s="37">
        <v>912</v>
      </c>
      <c r="H170" s="37">
        <v>861</v>
      </c>
      <c r="I170" s="37">
        <v>25</v>
      </c>
      <c r="J170" s="39">
        <v>28202</v>
      </c>
      <c r="K170" s="12" t="s">
        <v>1345</v>
      </c>
    </row>
    <row r="171" spans="1:11" s="90" customFormat="1" hidden="1">
      <c r="A171" s="5" t="s">
        <v>1351</v>
      </c>
      <c r="B171" s="6" t="s">
        <v>27</v>
      </c>
      <c r="C171" s="6" t="s">
        <v>260</v>
      </c>
      <c r="D171" s="8" t="s">
        <v>1679</v>
      </c>
      <c r="E171" s="37">
        <v>24000</v>
      </c>
      <c r="F171" s="37">
        <v>0</v>
      </c>
      <c r="G171" s="37">
        <v>729.6</v>
      </c>
      <c r="H171" s="37">
        <v>688.8</v>
      </c>
      <c r="I171" s="37">
        <v>25</v>
      </c>
      <c r="J171" s="39">
        <v>22556.6</v>
      </c>
      <c r="K171" s="12" t="s">
        <v>1345</v>
      </c>
    </row>
    <row r="172" spans="1:11" s="90" customFormat="1" hidden="1">
      <c r="A172" s="5" t="s">
        <v>3442</v>
      </c>
      <c r="B172" s="6" t="s">
        <v>371</v>
      </c>
      <c r="C172" s="6" t="s">
        <v>260</v>
      </c>
      <c r="D172" s="8" t="s">
        <v>11</v>
      </c>
      <c r="E172" s="37">
        <v>24000</v>
      </c>
      <c r="F172" s="37">
        <v>0</v>
      </c>
      <c r="G172" s="37">
        <v>729.6</v>
      </c>
      <c r="H172" s="37">
        <v>688.8</v>
      </c>
      <c r="I172" s="37">
        <v>25</v>
      </c>
      <c r="J172" s="39">
        <v>22556.6</v>
      </c>
      <c r="K172" s="12" t="s">
        <v>1345</v>
      </c>
    </row>
    <row r="173" spans="1:11" s="90" customFormat="1" hidden="1">
      <c r="A173" s="5" t="s">
        <v>3616</v>
      </c>
      <c r="B173" s="6" t="s">
        <v>394</v>
      </c>
      <c r="C173" s="6" t="s">
        <v>260</v>
      </c>
      <c r="D173" s="8" t="s">
        <v>1679</v>
      </c>
      <c r="E173" s="37">
        <v>22000</v>
      </c>
      <c r="F173" s="37">
        <v>0</v>
      </c>
      <c r="G173" s="37">
        <v>668.8</v>
      </c>
      <c r="H173" s="37">
        <v>631.4</v>
      </c>
      <c r="I173" s="37">
        <v>25</v>
      </c>
      <c r="J173" s="39">
        <v>20674.8</v>
      </c>
      <c r="K173" s="12" t="s">
        <v>1345</v>
      </c>
    </row>
    <row r="174" spans="1:11" s="90" customFormat="1" hidden="1">
      <c r="A174" s="5" t="s">
        <v>3598</v>
      </c>
      <c r="B174" s="6" t="s">
        <v>394</v>
      </c>
      <c r="C174" s="6" t="s">
        <v>260</v>
      </c>
      <c r="D174" s="8" t="s">
        <v>1679</v>
      </c>
      <c r="E174" s="7">
        <v>22000</v>
      </c>
      <c r="F174" s="7">
        <v>0</v>
      </c>
      <c r="G174" s="7">
        <v>668.8</v>
      </c>
      <c r="H174" s="7">
        <v>631.4</v>
      </c>
      <c r="I174" s="7">
        <v>25</v>
      </c>
      <c r="J174" s="39">
        <v>20674.8</v>
      </c>
      <c r="K174" s="12" t="s">
        <v>1345</v>
      </c>
    </row>
    <row r="175" spans="1:11" s="90" customFormat="1" hidden="1">
      <c r="A175" s="5" t="s">
        <v>3352</v>
      </c>
      <c r="B175" s="6" t="s">
        <v>394</v>
      </c>
      <c r="C175" s="6" t="s">
        <v>260</v>
      </c>
      <c r="D175" s="8" t="s">
        <v>1679</v>
      </c>
      <c r="E175" s="7">
        <v>22000</v>
      </c>
      <c r="F175" s="7">
        <v>0</v>
      </c>
      <c r="G175" s="7">
        <v>668.8</v>
      </c>
      <c r="H175" s="7">
        <v>631.4</v>
      </c>
      <c r="I175" s="7">
        <v>25</v>
      </c>
      <c r="J175" s="39">
        <v>20674.8</v>
      </c>
      <c r="K175" s="12" t="s">
        <v>1345</v>
      </c>
    </row>
    <row r="176" spans="1:11" s="90" customFormat="1" hidden="1">
      <c r="A176" s="5" t="s">
        <v>3606</v>
      </c>
      <c r="B176" s="6" t="s">
        <v>394</v>
      </c>
      <c r="C176" s="6" t="s">
        <v>260</v>
      </c>
      <c r="D176" s="8" t="s">
        <v>1679</v>
      </c>
      <c r="E176" s="37">
        <v>20000</v>
      </c>
      <c r="F176" s="37">
        <v>0</v>
      </c>
      <c r="G176" s="37">
        <v>608</v>
      </c>
      <c r="H176" s="37">
        <v>574</v>
      </c>
      <c r="I176" s="37">
        <v>25</v>
      </c>
      <c r="J176" s="39">
        <v>18793</v>
      </c>
      <c r="K176" s="12" t="s">
        <v>1345</v>
      </c>
    </row>
    <row r="177" spans="1:11" s="90" customFormat="1" hidden="1">
      <c r="A177" s="5" t="s">
        <v>3586</v>
      </c>
      <c r="B177" s="6" t="s">
        <v>8</v>
      </c>
      <c r="C177" s="6" t="s">
        <v>260</v>
      </c>
      <c r="D177" s="8" t="s">
        <v>1679</v>
      </c>
      <c r="E177" s="37">
        <v>18000</v>
      </c>
      <c r="F177" s="37">
        <v>0</v>
      </c>
      <c r="G177" s="37">
        <v>547.20000000000005</v>
      </c>
      <c r="H177" s="37">
        <v>516.6</v>
      </c>
      <c r="I177" s="37">
        <v>25</v>
      </c>
      <c r="J177" s="39">
        <v>16911.2</v>
      </c>
      <c r="K177" s="12" t="s">
        <v>1346</v>
      </c>
    </row>
    <row r="178" spans="1:11" s="90" customFormat="1" hidden="1">
      <c r="A178" s="5" t="s">
        <v>1350</v>
      </c>
      <c r="B178" s="6" t="s">
        <v>8</v>
      </c>
      <c r="C178" s="6" t="s">
        <v>260</v>
      </c>
      <c r="D178" s="8" t="s">
        <v>1679</v>
      </c>
      <c r="E178" s="7">
        <v>16000</v>
      </c>
      <c r="F178" s="7">
        <v>0</v>
      </c>
      <c r="G178" s="7">
        <v>486.4</v>
      </c>
      <c r="H178" s="7">
        <v>459.2</v>
      </c>
      <c r="I178" s="7">
        <v>3071</v>
      </c>
      <c r="J178" s="39">
        <v>11983.4</v>
      </c>
      <c r="K178" s="12" t="s">
        <v>1345</v>
      </c>
    </row>
    <row r="179" spans="1:11" s="90" customFormat="1" hidden="1">
      <c r="A179" s="5" t="s">
        <v>1357</v>
      </c>
      <c r="B179" s="9" t="s">
        <v>394</v>
      </c>
      <c r="C179" s="8" t="s">
        <v>260</v>
      </c>
      <c r="D179" s="8" t="s">
        <v>1679</v>
      </c>
      <c r="E179" s="37">
        <v>15000</v>
      </c>
      <c r="F179" s="37">
        <v>0</v>
      </c>
      <c r="G179" s="37">
        <v>456</v>
      </c>
      <c r="H179" s="37">
        <v>430.5</v>
      </c>
      <c r="I179" s="37">
        <v>25</v>
      </c>
      <c r="J179" s="39">
        <v>14088.5</v>
      </c>
      <c r="K179" s="12" t="s">
        <v>1345</v>
      </c>
    </row>
    <row r="180" spans="1:11" s="90" customFormat="1" hidden="1">
      <c r="A180" s="5" t="s">
        <v>903</v>
      </c>
      <c r="B180" s="9" t="s">
        <v>255</v>
      </c>
      <c r="C180" s="8" t="s">
        <v>579</v>
      </c>
      <c r="D180" s="8" t="s">
        <v>11</v>
      </c>
      <c r="E180" s="37">
        <v>70000</v>
      </c>
      <c r="F180" s="37">
        <v>5052.99</v>
      </c>
      <c r="G180" s="37">
        <v>2128</v>
      </c>
      <c r="H180" s="37">
        <v>2009</v>
      </c>
      <c r="I180" s="37">
        <v>10595.950000000004</v>
      </c>
      <c r="J180" s="39">
        <v>50214.06</v>
      </c>
      <c r="K180" s="12" t="s">
        <v>1345</v>
      </c>
    </row>
    <row r="181" spans="1:11" s="90" customFormat="1">
      <c r="A181" s="5" t="s">
        <v>583</v>
      </c>
      <c r="B181" s="9" t="s">
        <v>584</v>
      </c>
      <c r="C181" s="8" t="s">
        <v>579</v>
      </c>
      <c r="D181" s="8" t="s">
        <v>39</v>
      </c>
      <c r="E181" s="37">
        <v>50000</v>
      </c>
      <c r="F181" s="37">
        <v>1854</v>
      </c>
      <c r="G181" s="37">
        <v>1520</v>
      </c>
      <c r="H181" s="37">
        <v>1435</v>
      </c>
      <c r="I181" s="37">
        <v>5105</v>
      </c>
      <c r="J181" s="39">
        <v>40086</v>
      </c>
      <c r="K181" s="12" t="s">
        <v>1345</v>
      </c>
    </row>
    <row r="182" spans="1:11" s="90" customFormat="1" hidden="1">
      <c r="A182" s="5" t="s">
        <v>2484</v>
      </c>
      <c r="B182" s="9" t="s">
        <v>954</v>
      </c>
      <c r="C182" s="8" t="s">
        <v>579</v>
      </c>
      <c r="D182" s="8" t="s">
        <v>11</v>
      </c>
      <c r="E182" s="37">
        <v>35000</v>
      </c>
      <c r="F182" s="37">
        <v>0</v>
      </c>
      <c r="G182" s="37">
        <v>1064</v>
      </c>
      <c r="H182" s="37">
        <v>1004.5</v>
      </c>
      <c r="I182" s="37">
        <v>25</v>
      </c>
      <c r="J182" s="39">
        <v>32906.5</v>
      </c>
      <c r="K182" s="12" t="s">
        <v>1345</v>
      </c>
    </row>
    <row r="183" spans="1:11" s="90" customFormat="1" hidden="1">
      <c r="A183" s="5" t="s">
        <v>3112</v>
      </c>
      <c r="B183" s="9" t="s">
        <v>10</v>
      </c>
      <c r="C183" s="8" t="s">
        <v>579</v>
      </c>
      <c r="D183" s="8" t="s">
        <v>1679</v>
      </c>
      <c r="E183" s="37">
        <v>35000</v>
      </c>
      <c r="F183" s="37">
        <v>0</v>
      </c>
      <c r="G183" s="37">
        <v>1064</v>
      </c>
      <c r="H183" s="37">
        <v>1004.5</v>
      </c>
      <c r="I183" s="37">
        <v>2071</v>
      </c>
      <c r="J183" s="39">
        <v>30860.5</v>
      </c>
      <c r="K183" s="12" t="s">
        <v>1346</v>
      </c>
    </row>
    <row r="184" spans="1:11" s="90" customFormat="1" hidden="1">
      <c r="A184" s="5" t="s">
        <v>582</v>
      </c>
      <c r="B184" s="9" t="s">
        <v>131</v>
      </c>
      <c r="C184" s="8" t="s">
        <v>579</v>
      </c>
      <c r="D184" s="8" t="s">
        <v>1679</v>
      </c>
      <c r="E184" s="37">
        <v>30000</v>
      </c>
      <c r="F184" s="37">
        <v>0</v>
      </c>
      <c r="G184" s="37">
        <v>912</v>
      </c>
      <c r="H184" s="37">
        <v>861</v>
      </c>
      <c r="I184" s="37">
        <v>14351.84</v>
      </c>
      <c r="J184" s="39">
        <v>13875.16</v>
      </c>
      <c r="K184" s="12" t="s">
        <v>1345</v>
      </c>
    </row>
    <row r="185" spans="1:11" s="90" customFormat="1" hidden="1">
      <c r="A185" s="5" t="s">
        <v>870</v>
      </c>
      <c r="B185" s="9" t="s">
        <v>586</v>
      </c>
      <c r="C185" s="8" t="s">
        <v>579</v>
      </c>
      <c r="D185" s="8" t="s">
        <v>1679</v>
      </c>
      <c r="E185" s="37">
        <v>30000</v>
      </c>
      <c r="F185" s="37">
        <v>0</v>
      </c>
      <c r="G185" s="37">
        <v>912</v>
      </c>
      <c r="H185" s="37">
        <v>861</v>
      </c>
      <c r="I185" s="37">
        <v>25</v>
      </c>
      <c r="J185" s="39">
        <v>28202</v>
      </c>
      <c r="K185" s="12" t="s">
        <v>1345</v>
      </c>
    </row>
    <row r="186" spans="1:11" s="90" customFormat="1" hidden="1">
      <c r="A186" s="5" t="s">
        <v>885</v>
      </c>
      <c r="B186" s="9" t="s">
        <v>131</v>
      </c>
      <c r="C186" s="8" t="s">
        <v>579</v>
      </c>
      <c r="D186" s="8" t="s">
        <v>1679</v>
      </c>
      <c r="E186" s="37">
        <v>30000</v>
      </c>
      <c r="F186" s="37">
        <v>0</v>
      </c>
      <c r="G186" s="37">
        <v>912</v>
      </c>
      <c r="H186" s="37">
        <v>861</v>
      </c>
      <c r="I186" s="37">
        <v>5571</v>
      </c>
      <c r="J186" s="39">
        <v>22656</v>
      </c>
      <c r="K186" s="12" t="s">
        <v>1345</v>
      </c>
    </row>
    <row r="187" spans="1:11" s="90" customFormat="1" hidden="1">
      <c r="A187" s="5" t="s">
        <v>1475</v>
      </c>
      <c r="B187" s="9" t="s">
        <v>1476</v>
      </c>
      <c r="C187" s="8" t="s">
        <v>579</v>
      </c>
      <c r="D187" s="8" t="s">
        <v>11</v>
      </c>
      <c r="E187" s="37">
        <v>30000</v>
      </c>
      <c r="F187" s="37">
        <v>0</v>
      </c>
      <c r="G187" s="37">
        <v>912</v>
      </c>
      <c r="H187" s="37">
        <v>861</v>
      </c>
      <c r="I187" s="37">
        <v>6148.4500000000007</v>
      </c>
      <c r="J187" s="39">
        <v>22078.55</v>
      </c>
      <c r="K187" s="12" t="s">
        <v>1345</v>
      </c>
    </row>
    <row r="188" spans="1:11" s="90" customFormat="1" hidden="1">
      <c r="A188" s="5" t="s">
        <v>3544</v>
      </c>
      <c r="B188" s="9" t="s">
        <v>954</v>
      </c>
      <c r="C188" s="8" t="s">
        <v>579</v>
      </c>
      <c r="D188" s="8" t="s">
        <v>11</v>
      </c>
      <c r="E188" s="37">
        <v>30000</v>
      </c>
      <c r="F188" s="37">
        <v>0</v>
      </c>
      <c r="G188" s="37">
        <v>912</v>
      </c>
      <c r="H188" s="37">
        <v>861</v>
      </c>
      <c r="I188" s="37">
        <v>25</v>
      </c>
      <c r="J188" s="39">
        <v>28202</v>
      </c>
      <c r="K188" s="12" t="s">
        <v>1345</v>
      </c>
    </row>
    <row r="189" spans="1:11" s="90" customFormat="1" hidden="1">
      <c r="A189" s="5" t="s">
        <v>871</v>
      </c>
      <c r="B189" s="6" t="s">
        <v>586</v>
      </c>
      <c r="C189" s="6" t="s">
        <v>579</v>
      </c>
      <c r="D189" s="8" t="s">
        <v>1679</v>
      </c>
      <c r="E189" s="7">
        <v>30000</v>
      </c>
      <c r="F189" s="7">
        <v>0</v>
      </c>
      <c r="G189" s="7">
        <v>912</v>
      </c>
      <c r="H189" s="7">
        <v>861</v>
      </c>
      <c r="I189" s="7">
        <v>25</v>
      </c>
      <c r="J189" s="39">
        <v>28202</v>
      </c>
      <c r="K189" s="12" t="s">
        <v>1345</v>
      </c>
    </row>
    <row r="190" spans="1:11" s="90" customFormat="1" hidden="1">
      <c r="A190" s="5" t="s">
        <v>650</v>
      </c>
      <c r="B190" s="6" t="s">
        <v>131</v>
      </c>
      <c r="C190" s="6" t="s">
        <v>579</v>
      </c>
      <c r="D190" s="8" t="s">
        <v>1679</v>
      </c>
      <c r="E190" s="7">
        <v>30000</v>
      </c>
      <c r="F190" s="7">
        <v>0</v>
      </c>
      <c r="G190" s="7">
        <v>912</v>
      </c>
      <c r="H190" s="7">
        <v>861</v>
      </c>
      <c r="I190" s="7">
        <v>16978.48</v>
      </c>
      <c r="J190" s="39">
        <v>11248.52</v>
      </c>
      <c r="K190" s="12" t="s">
        <v>1345</v>
      </c>
    </row>
    <row r="191" spans="1:11" s="90" customFormat="1" hidden="1">
      <c r="A191" s="5" t="s">
        <v>3548</v>
      </c>
      <c r="B191" s="6" t="s">
        <v>954</v>
      </c>
      <c r="C191" s="6" t="s">
        <v>579</v>
      </c>
      <c r="D191" s="8" t="s">
        <v>11</v>
      </c>
      <c r="E191" s="7">
        <v>30000</v>
      </c>
      <c r="F191" s="7">
        <v>0</v>
      </c>
      <c r="G191" s="7">
        <v>912</v>
      </c>
      <c r="H191" s="7">
        <v>861</v>
      </c>
      <c r="I191" s="7">
        <v>25</v>
      </c>
      <c r="J191" s="39">
        <v>28202</v>
      </c>
      <c r="K191" s="12" t="s">
        <v>1345</v>
      </c>
    </row>
    <row r="192" spans="1:11" s="90" customFormat="1">
      <c r="A192" s="5" t="s">
        <v>585</v>
      </c>
      <c r="B192" s="6" t="s">
        <v>586</v>
      </c>
      <c r="C192" s="6" t="s">
        <v>579</v>
      </c>
      <c r="D192" s="8" t="s">
        <v>39</v>
      </c>
      <c r="E192" s="37">
        <v>30000</v>
      </c>
      <c r="F192" s="37">
        <v>0</v>
      </c>
      <c r="G192" s="37">
        <v>912</v>
      </c>
      <c r="H192" s="37">
        <v>861</v>
      </c>
      <c r="I192" s="37">
        <v>21497.86</v>
      </c>
      <c r="J192" s="39">
        <v>6729.14</v>
      </c>
      <c r="K192" s="12" t="s">
        <v>1345</v>
      </c>
    </row>
    <row r="193" spans="1:11" s="90" customFormat="1" hidden="1">
      <c r="A193" s="5" t="s">
        <v>587</v>
      </c>
      <c r="B193" s="6" t="s">
        <v>131</v>
      </c>
      <c r="C193" s="6" t="s">
        <v>579</v>
      </c>
      <c r="D193" s="8" t="s">
        <v>1679</v>
      </c>
      <c r="E193" s="37">
        <v>30000</v>
      </c>
      <c r="F193" s="37">
        <v>0</v>
      </c>
      <c r="G193" s="37">
        <v>912</v>
      </c>
      <c r="H193" s="37">
        <v>861</v>
      </c>
      <c r="I193" s="37">
        <v>19860.059999999998</v>
      </c>
      <c r="J193" s="39">
        <v>8366.94</v>
      </c>
      <c r="K193" s="12" t="s">
        <v>1345</v>
      </c>
    </row>
    <row r="194" spans="1:11" s="90" customFormat="1" hidden="1">
      <c r="A194" s="5" t="s">
        <v>1629</v>
      </c>
      <c r="B194" s="6" t="s">
        <v>586</v>
      </c>
      <c r="C194" s="6" t="s">
        <v>579</v>
      </c>
      <c r="D194" s="8" t="s">
        <v>1679</v>
      </c>
      <c r="E194" s="37">
        <v>25000</v>
      </c>
      <c r="F194" s="37">
        <v>0</v>
      </c>
      <c r="G194" s="37">
        <v>760</v>
      </c>
      <c r="H194" s="37">
        <v>717.5</v>
      </c>
      <c r="I194" s="37">
        <v>2071</v>
      </c>
      <c r="J194" s="39">
        <v>21451.5</v>
      </c>
      <c r="K194" s="12" t="s">
        <v>1345</v>
      </c>
    </row>
    <row r="195" spans="1:11" s="90" customFormat="1" hidden="1">
      <c r="A195" s="5" t="s">
        <v>3552</v>
      </c>
      <c r="B195" s="6" t="s">
        <v>131</v>
      </c>
      <c r="C195" s="6" t="s">
        <v>579</v>
      </c>
      <c r="D195" s="8" t="s">
        <v>1679</v>
      </c>
      <c r="E195" s="7">
        <v>24000</v>
      </c>
      <c r="F195" s="7">
        <v>0</v>
      </c>
      <c r="G195" s="7">
        <v>729.6</v>
      </c>
      <c r="H195" s="7">
        <v>688.8</v>
      </c>
      <c r="I195" s="7">
        <v>25</v>
      </c>
      <c r="J195" s="39">
        <v>22556.6</v>
      </c>
      <c r="K195" s="12" t="s">
        <v>1345</v>
      </c>
    </row>
    <row r="196" spans="1:11" s="90" customFormat="1" hidden="1">
      <c r="A196" s="5" t="s">
        <v>3126</v>
      </c>
      <c r="B196" s="6" t="s">
        <v>586</v>
      </c>
      <c r="C196" s="6" t="s">
        <v>579</v>
      </c>
      <c r="D196" s="8" t="s">
        <v>1679</v>
      </c>
      <c r="E196" s="7">
        <v>24000</v>
      </c>
      <c r="F196" s="7">
        <v>0</v>
      </c>
      <c r="G196" s="7">
        <v>729.6</v>
      </c>
      <c r="H196" s="7">
        <v>688.8</v>
      </c>
      <c r="I196" s="7">
        <v>2071</v>
      </c>
      <c r="J196" s="39">
        <v>20510.599999999999</v>
      </c>
      <c r="K196" s="12" t="s">
        <v>1345</v>
      </c>
    </row>
    <row r="197" spans="1:11" s="90" customFormat="1" hidden="1">
      <c r="A197" s="5" t="s">
        <v>1621</v>
      </c>
      <c r="B197" s="6" t="s">
        <v>131</v>
      </c>
      <c r="C197" s="6" t="s">
        <v>579</v>
      </c>
      <c r="D197" s="8" t="s">
        <v>1679</v>
      </c>
      <c r="E197" s="37">
        <v>24000</v>
      </c>
      <c r="F197" s="37">
        <v>0</v>
      </c>
      <c r="G197" s="37">
        <v>729.6</v>
      </c>
      <c r="H197" s="37">
        <v>688.8</v>
      </c>
      <c r="I197" s="37">
        <v>25</v>
      </c>
      <c r="J197" s="39">
        <v>22556.6</v>
      </c>
      <c r="K197" s="12" t="s">
        <v>1345</v>
      </c>
    </row>
    <row r="198" spans="1:11" s="90" customFormat="1" hidden="1">
      <c r="A198" s="5" t="s">
        <v>1516</v>
      </c>
      <c r="B198" s="6" t="s">
        <v>131</v>
      </c>
      <c r="C198" s="6" t="s">
        <v>579</v>
      </c>
      <c r="D198" s="8" t="s">
        <v>1679</v>
      </c>
      <c r="E198" s="7">
        <v>24000</v>
      </c>
      <c r="F198" s="7">
        <v>0</v>
      </c>
      <c r="G198" s="7">
        <v>729.6</v>
      </c>
      <c r="H198" s="7">
        <v>688.8</v>
      </c>
      <c r="I198" s="7">
        <v>25</v>
      </c>
      <c r="J198" s="39">
        <v>22556.6</v>
      </c>
      <c r="K198" s="12" t="s">
        <v>1345</v>
      </c>
    </row>
    <row r="199" spans="1:11" s="90" customFormat="1" hidden="1">
      <c r="A199" s="5" t="s">
        <v>3216</v>
      </c>
      <c r="B199" s="6" t="s">
        <v>586</v>
      </c>
      <c r="C199" s="6" t="s">
        <v>579</v>
      </c>
      <c r="D199" s="8" t="s">
        <v>1679</v>
      </c>
      <c r="E199" s="37">
        <v>24000</v>
      </c>
      <c r="F199" s="37">
        <v>0</v>
      </c>
      <c r="G199" s="37">
        <v>729.6</v>
      </c>
      <c r="H199" s="37">
        <v>688.8</v>
      </c>
      <c r="I199" s="37">
        <v>25</v>
      </c>
      <c r="J199" s="39">
        <v>22556.6</v>
      </c>
      <c r="K199" s="12" t="s">
        <v>1345</v>
      </c>
    </row>
    <row r="200" spans="1:11" s="90" customFormat="1" hidden="1">
      <c r="A200" s="5" t="s">
        <v>559</v>
      </c>
      <c r="B200" s="6" t="s">
        <v>30</v>
      </c>
      <c r="C200" s="6" t="s">
        <v>560</v>
      </c>
      <c r="D200" s="8" t="s">
        <v>1679</v>
      </c>
      <c r="E200" s="37">
        <v>45000</v>
      </c>
      <c r="F200" s="37">
        <v>925.2</v>
      </c>
      <c r="G200" s="37">
        <v>1368</v>
      </c>
      <c r="H200" s="37">
        <v>1291.5</v>
      </c>
      <c r="I200" s="37">
        <v>29614.730000000003</v>
      </c>
      <c r="J200" s="39">
        <v>11800.57</v>
      </c>
      <c r="K200" s="12" t="s">
        <v>1345</v>
      </c>
    </row>
    <row r="201" spans="1:11" s="90" customFormat="1" hidden="1">
      <c r="A201" s="5" t="s">
        <v>1760</v>
      </c>
      <c r="B201" s="6" t="s">
        <v>119</v>
      </c>
      <c r="C201" s="6" t="s">
        <v>560</v>
      </c>
      <c r="D201" s="8" t="s">
        <v>1679</v>
      </c>
      <c r="E201" s="37">
        <v>36000</v>
      </c>
      <c r="F201" s="37">
        <v>0</v>
      </c>
      <c r="G201" s="37">
        <v>1094.4000000000001</v>
      </c>
      <c r="H201" s="37">
        <v>1033.2</v>
      </c>
      <c r="I201" s="37">
        <v>9051</v>
      </c>
      <c r="J201" s="39">
        <v>24821.4</v>
      </c>
      <c r="K201" s="12" t="s">
        <v>1345</v>
      </c>
    </row>
    <row r="202" spans="1:11" s="90" customFormat="1" hidden="1">
      <c r="A202" s="5" t="s">
        <v>3536</v>
      </c>
      <c r="B202" s="6" t="s">
        <v>30</v>
      </c>
      <c r="C202" s="6" t="s">
        <v>560</v>
      </c>
      <c r="D202" s="8" t="s">
        <v>1679</v>
      </c>
      <c r="E202" s="7">
        <v>36000</v>
      </c>
      <c r="F202" s="7">
        <v>0</v>
      </c>
      <c r="G202" s="7">
        <v>1094.4000000000001</v>
      </c>
      <c r="H202" s="7">
        <v>1033.2</v>
      </c>
      <c r="I202" s="7">
        <v>25</v>
      </c>
      <c r="J202" s="39">
        <v>33847.4</v>
      </c>
      <c r="K202" s="12" t="s">
        <v>1345</v>
      </c>
    </row>
    <row r="203" spans="1:11" s="90" customFormat="1" hidden="1">
      <c r="A203" s="5" t="s">
        <v>561</v>
      </c>
      <c r="B203" s="6" t="s">
        <v>562</v>
      </c>
      <c r="C203" s="6" t="s">
        <v>560</v>
      </c>
      <c r="D203" s="8" t="s">
        <v>1679</v>
      </c>
      <c r="E203" s="7">
        <v>35000</v>
      </c>
      <c r="F203" s="7">
        <v>0</v>
      </c>
      <c r="G203" s="7">
        <v>1064</v>
      </c>
      <c r="H203" s="7">
        <v>1004.5</v>
      </c>
      <c r="I203" s="7">
        <v>26164.62</v>
      </c>
      <c r="J203" s="39">
        <v>6766.88</v>
      </c>
      <c r="K203" s="12" t="s">
        <v>1345</v>
      </c>
    </row>
    <row r="204" spans="1:11" s="90" customFormat="1">
      <c r="A204" s="5" t="s">
        <v>563</v>
      </c>
      <c r="B204" s="6" t="s">
        <v>371</v>
      </c>
      <c r="C204" s="6" t="s">
        <v>560</v>
      </c>
      <c r="D204" s="8" t="s">
        <v>39</v>
      </c>
      <c r="E204" s="7">
        <v>25000</v>
      </c>
      <c r="F204" s="7">
        <v>0</v>
      </c>
      <c r="G204" s="7">
        <v>760</v>
      </c>
      <c r="H204" s="7">
        <v>717.5</v>
      </c>
      <c r="I204" s="7">
        <v>16720.64</v>
      </c>
      <c r="J204" s="39">
        <v>6801.86</v>
      </c>
      <c r="K204" s="12" t="s">
        <v>1345</v>
      </c>
    </row>
    <row r="205" spans="1:11" s="90" customFormat="1" hidden="1">
      <c r="A205" s="5" t="s">
        <v>1044</v>
      </c>
      <c r="B205" s="6" t="s">
        <v>394</v>
      </c>
      <c r="C205" s="6" t="s">
        <v>560</v>
      </c>
      <c r="D205" s="8" t="s">
        <v>1679</v>
      </c>
      <c r="E205" s="7">
        <v>20000</v>
      </c>
      <c r="F205" s="7">
        <v>0</v>
      </c>
      <c r="G205" s="7">
        <v>608</v>
      </c>
      <c r="H205" s="7">
        <v>574</v>
      </c>
      <c r="I205" s="7">
        <v>1602.4500000000007</v>
      </c>
      <c r="J205" s="39">
        <v>17215.55</v>
      </c>
      <c r="K205" s="12" t="s">
        <v>1345</v>
      </c>
    </row>
    <row r="206" spans="1:11" s="90" customFormat="1" hidden="1">
      <c r="A206" s="5" t="s">
        <v>1052</v>
      </c>
      <c r="B206" s="6" t="s">
        <v>394</v>
      </c>
      <c r="C206" s="6" t="s">
        <v>560</v>
      </c>
      <c r="D206" s="8" t="s">
        <v>1679</v>
      </c>
      <c r="E206" s="7">
        <v>20000</v>
      </c>
      <c r="F206" s="7">
        <v>0</v>
      </c>
      <c r="G206" s="7">
        <v>608</v>
      </c>
      <c r="H206" s="7">
        <v>574</v>
      </c>
      <c r="I206" s="7">
        <v>25</v>
      </c>
      <c r="J206" s="39">
        <v>18793</v>
      </c>
      <c r="K206" s="12" t="s">
        <v>1345</v>
      </c>
    </row>
    <row r="207" spans="1:11" s="90" customFormat="1" hidden="1">
      <c r="A207" s="5" t="s">
        <v>581</v>
      </c>
      <c r="B207" s="6" t="s">
        <v>2592</v>
      </c>
      <c r="C207" s="6" t="s">
        <v>564</v>
      </c>
      <c r="D207" s="8" t="s">
        <v>11</v>
      </c>
      <c r="E207" s="37">
        <v>35000</v>
      </c>
      <c r="F207" s="37">
        <v>0</v>
      </c>
      <c r="G207" s="37">
        <v>1064</v>
      </c>
      <c r="H207" s="37">
        <v>1004.5</v>
      </c>
      <c r="I207" s="37">
        <v>15947.259999999998</v>
      </c>
      <c r="J207" s="39">
        <v>16984.240000000002</v>
      </c>
      <c r="K207" s="12" t="s">
        <v>1345</v>
      </c>
    </row>
    <row r="208" spans="1:11" s="90" customFormat="1">
      <c r="A208" s="5" t="s">
        <v>574</v>
      </c>
      <c r="B208" s="6" t="s">
        <v>394</v>
      </c>
      <c r="C208" s="6" t="s">
        <v>564</v>
      </c>
      <c r="D208" s="8" t="s">
        <v>39</v>
      </c>
      <c r="E208" s="37">
        <v>25000</v>
      </c>
      <c r="F208" s="37">
        <v>0</v>
      </c>
      <c r="G208" s="37">
        <v>760</v>
      </c>
      <c r="H208" s="37">
        <v>717.5</v>
      </c>
      <c r="I208" s="37">
        <v>11878.61</v>
      </c>
      <c r="J208" s="39">
        <v>11643.89</v>
      </c>
      <c r="K208" s="12" t="s">
        <v>1345</v>
      </c>
    </row>
    <row r="209" spans="1:11" s="90" customFormat="1">
      <c r="A209" s="5" t="s">
        <v>578</v>
      </c>
      <c r="B209" s="9" t="s">
        <v>8</v>
      </c>
      <c r="C209" s="8" t="s">
        <v>564</v>
      </c>
      <c r="D209" s="8" t="s">
        <v>39</v>
      </c>
      <c r="E209" s="37">
        <v>22000</v>
      </c>
      <c r="F209" s="37">
        <v>0</v>
      </c>
      <c r="G209" s="37">
        <v>668.8</v>
      </c>
      <c r="H209" s="37">
        <v>631.4</v>
      </c>
      <c r="I209" s="37">
        <v>16339.72</v>
      </c>
      <c r="J209" s="39">
        <v>4360.08</v>
      </c>
      <c r="K209" s="12" t="s">
        <v>1345</v>
      </c>
    </row>
    <row r="210" spans="1:11" s="90" customFormat="1">
      <c r="A210" s="5" t="s">
        <v>575</v>
      </c>
      <c r="B210" s="6" t="s">
        <v>126</v>
      </c>
      <c r="C210" s="6" t="s">
        <v>564</v>
      </c>
      <c r="D210" s="8" t="s">
        <v>39</v>
      </c>
      <c r="E210" s="7">
        <v>22000</v>
      </c>
      <c r="F210" s="7">
        <v>0</v>
      </c>
      <c r="G210" s="7">
        <v>668.8</v>
      </c>
      <c r="H210" s="7">
        <v>631.4</v>
      </c>
      <c r="I210" s="7">
        <v>7808.58</v>
      </c>
      <c r="J210" s="39">
        <v>12891.22</v>
      </c>
      <c r="K210" s="12" t="s">
        <v>1345</v>
      </c>
    </row>
    <row r="211" spans="1:11" s="90" customFormat="1" hidden="1">
      <c r="A211" s="5" t="s">
        <v>577</v>
      </c>
      <c r="B211" s="6" t="s">
        <v>126</v>
      </c>
      <c r="C211" s="6" t="s">
        <v>564</v>
      </c>
      <c r="D211" s="8" t="s">
        <v>1679</v>
      </c>
      <c r="E211" s="37">
        <v>22000</v>
      </c>
      <c r="F211" s="37">
        <v>0</v>
      </c>
      <c r="G211" s="37">
        <v>668.8</v>
      </c>
      <c r="H211" s="37">
        <v>631.4</v>
      </c>
      <c r="I211" s="37">
        <v>4355.67</v>
      </c>
      <c r="J211" s="39">
        <v>16344.13</v>
      </c>
      <c r="K211" s="12" t="s">
        <v>1345</v>
      </c>
    </row>
    <row r="212" spans="1:11" s="90" customFormat="1" hidden="1">
      <c r="A212" s="5" t="s">
        <v>1050</v>
      </c>
      <c r="B212" s="6" t="s">
        <v>8</v>
      </c>
      <c r="C212" s="6" t="s">
        <v>564</v>
      </c>
      <c r="D212" s="8" t="s">
        <v>1679</v>
      </c>
      <c r="E212" s="37">
        <v>20000</v>
      </c>
      <c r="F212" s="37">
        <v>0</v>
      </c>
      <c r="G212" s="37">
        <v>608</v>
      </c>
      <c r="H212" s="37">
        <v>574</v>
      </c>
      <c r="I212" s="37">
        <v>12863.869999999999</v>
      </c>
      <c r="J212" s="39">
        <v>5954.13</v>
      </c>
      <c r="K212" s="12" t="s">
        <v>1346</v>
      </c>
    </row>
    <row r="213" spans="1:11" s="90" customFormat="1">
      <c r="A213" s="5" t="s">
        <v>567</v>
      </c>
      <c r="B213" s="6" t="s">
        <v>8</v>
      </c>
      <c r="C213" s="6" t="s">
        <v>564</v>
      </c>
      <c r="D213" s="8" t="s">
        <v>39</v>
      </c>
      <c r="E213" s="7">
        <v>20000</v>
      </c>
      <c r="F213" s="7">
        <v>0</v>
      </c>
      <c r="G213" s="7">
        <v>608</v>
      </c>
      <c r="H213" s="7">
        <v>574</v>
      </c>
      <c r="I213" s="7">
        <v>10177.219999999999</v>
      </c>
      <c r="J213" s="39">
        <v>8640.7800000000007</v>
      </c>
      <c r="K213" s="12" t="s">
        <v>1346</v>
      </c>
    </row>
    <row r="214" spans="1:11" s="90" customFormat="1" hidden="1">
      <c r="A214" s="5" t="s">
        <v>568</v>
      </c>
      <c r="B214" s="6" t="s">
        <v>8</v>
      </c>
      <c r="C214" s="6" t="s">
        <v>564</v>
      </c>
      <c r="D214" s="8" t="s">
        <v>1679</v>
      </c>
      <c r="E214" s="7">
        <v>20000</v>
      </c>
      <c r="F214" s="7">
        <v>0</v>
      </c>
      <c r="G214" s="7">
        <v>608</v>
      </c>
      <c r="H214" s="7">
        <v>574</v>
      </c>
      <c r="I214" s="7">
        <v>9405.67</v>
      </c>
      <c r="J214" s="39">
        <v>9412.33</v>
      </c>
      <c r="K214" s="12" t="s">
        <v>1345</v>
      </c>
    </row>
    <row r="215" spans="1:11" s="90" customFormat="1" hidden="1">
      <c r="A215" s="5" t="s">
        <v>569</v>
      </c>
      <c r="B215" s="6" t="s">
        <v>126</v>
      </c>
      <c r="C215" s="6" t="s">
        <v>564</v>
      </c>
      <c r="D215" s="8" t="s">
        <v>1679</v>
      </c>
      <c r="E215" s="37">
        <v>20000</v>
      </c>
      <c r="F215" s="37">
        <v>0</v>
      </c>
      <c r="G215" s="37">
        <v>608</v>
      </c>
      <c r="H215" s="37">
        <v>574</v>
      </c>
      <c r="I215" s="37">
        <v>14883.83</v>
      </c>
      <c r="J215" s="39">
        <v>3934.17</v>
      </c>
      <c r="K215" s="12" t="s">
        <v>1345</v>
      </c>
    </row>
    <row r="216" spans="1:11" s="90" customFormat="1" hidden="1">
      <c r="A216" s="5" t="s">
        <v>571</v>
      </c>
      <c r="B216" s="6" t="s">
        <v>8</v>
      </c>
      <c r="C216" s="6" t="s">
        <v>564</v>
      </c>
      <c r="D216" s="8" t="s">
        <v>1679</v>
      </c>
      <c r="E216" s="37">
        <v>20000</v>
      </c>
      <c r="F216" s="37">
        <v>0</v>
      </c>
      <c r="G216" s="37">
        <v>608</v>
      </c>
      <c r="H216" s="37">
        <v>574</v>
      </c>
      <c r="I216" s="37">
        <v>8609.7900000000009</v>
      </c>
      <c r="J216" s="39">
        <v>10208.209999999999</v>
      </c>
      <c r="K216" s="12" t="s">
        <v>1346</v>
      </c>
    </row>
    <row r="217" spans="1:11" s="90" customFormat="1">
      <c r="A217" s="5" t="s">
        <v>573</v>
      </c>
      <c r="B217" s="6" t="s">
        <v>8</v>
      </c>
      <c r="C217" s="6" t="s">
        <v>564</v>
      </c>
      <c r="D217" s="8" t="s">
        <v>39</v>
      </c>
      <c r="E217" s="37">
        <v>20000</v>
      </c>
      <c r="F217" s="37">
        <v>0</v>
      </c>
      <c r="G217" s="37">
        <v>608</v>
      </c>
      <c r="H217" s="37">
        <v>574</v>
      </c>
      <c r="I217" s="37">
        <v>14846.89</v>
      </c>
      <c r="J217" s="39">
        <v>3971.11</v>
      </c>
      <c r="K217" s="12" t="s">
        <v>1346</v>
      </c>
    </row>
    <row r="218" spans="1:11" s="90" customFormat="1" hidden="1">
      <c r="A218" s="5" t="s">
        <v>576</v>
      </c>
      <c r="B218" s="6" t="s">
        <v>8</v>
      </c>
      <c r="C218" s="6" t="s">
        <v>564</v>
      </c>
      <c r="D218" s="8" t="s">
        <v>1679</v>
      </c>
      <c r="E218" s="37">
        <v>20000</v>
      </c>
      <c r="F218" s="37">
        <v>0</v>
      </c>
      <c r="G218" s="37">
        <v>608</v>
      </c>
      <c r="H218" s="37">
        <v>574</v>
      </c>
      <c r="I218" s="37">
        <v>3031</v>
      </c>
      <c r="J218" s="39">
        <v>15787</v>
      </c>
      <c r="K218" s="12" t="s">
        <v>1346</v>
      </c>
    </row>
    <row r="219" spans="1:11" s="90" customFormat="1" hidden="1">
      <c r="A219" s="5" t="s">
        <v>3440</v>
      </c>
      <c r="B219" s="6" t="s">
        <v>8</v>
      </c>
      <c r="C219" s="6" t="s">
        <v>564</v>
      </c>
      <c r="D219" s="8" t="s">
        <v>1679</v>
      </c>
      <c r="E219" s="37">
        <v>18000</v>
      </c>
      <c r="F219" s="37">
        <v>0</v>
      </c>
      <c r="G219" s="37">
        <v>547.20000000000005</v>
      </c>
      <c r="H219" s="37">
        <v>516.6</v>
      </c>
      <c r="I219" s="37">
        <v>25</v>
      </c>
      <c r="J219" s="39">
        <v>16911.2</v>
      </c>
      <c r="K219" s="12" t="s">
        <v>1346</v>
      </c>
    </row>
    <row r="220" spans="1:11" s="90" customFormat="1" hidden="1">
      <c r="A220" s="5" t="s">
        <v>2552</v>
      </c>
      <c r="B220" s="6" t="s">
        <v>8</v>
      </c>
      <c r="C220" s="6" t="s">
        <v>564</v>
      </c>
      <c r="D220" s="8" t="s">
        <v>1679</v>
      </c>
      <c r="E220" s="37">
        <v>17000</v>
      </c>
      <c r="F220" s="37">
        <v>0</v>
      </c>
      <c r="G220" s="37">
        <v>516.79999999999995</v>
      </c>
      <c r="H220" s="37">
        <v>487.9</v>
      </c>
      <c r="I220" s="37">
        <v>4747.25</v>
      </c>
      <c r="J220" s="39">
        <v>11248.05</v>
      </c>
      <c r="K220" s="12" t="s">
        <v>1346</v>
      </c>
    </row>
    <row r="221" spans="1:11" s="90" customFormat="1" hidden="1">
      <c r="A221" s="5" t="s">
        <v>2706</v>
      </c>
      <c r="B221" s="9" t="s">
        <v>8</v>
      </c>
      <c r="C221" s="9" t="s">
        <v>564</v>
      </c>
      <c r="D221" s="8" t="s">
        <v>1679</v>
      </c>
      <c r="E221" s="37">
        <v>17000</v>
      </c>
      <c r="F221" s="37">
        <v>0</v>
      </c>
      <c r="G221" s="37">
        <v>516.79999999999995</v>
      </c>
      <c r="H221" s="37">
        <v>487.9</v>
      </c>
      <c r="I221" s="37">
        <v>1571</v>
      </c>
      <c r="J221" s="39">
        <v>14424.3</v>
      </c>
      <c r="K221" s="12" t="s">
        <v>1346</v>
      </c>
    </row>
    <row r="222" spans="1:11" s="90" customFormat="1" hidden="1">
      <c r="A222" s="5" t="s">
        <v>2551</v>
      </c>
      <c r="B222" s="6" t="s">
        <v>8</v>
      </c>
      <c r="C222" s="6" t="s">
        <v>564</v>
      </c>
      <c r="D222" s="8" t="s">
        <v>1679</v>
      </c>
      <c r="E222" s="37">
        <v>17000</v>
      </c>
      <c r="F222" s="37">
        <v>0</v>
      </c>
      <c r="G222" s="37">
        <v>516.79999999999995</v>
      </c>
      <c r="H222" s="37">
        <v>487.9</v>
      </c>
      <c r="I222" s="37">
        <v>6071</v>
      </c>
      <c r="J222" s="39">
        <v>9924.2999999999993</v>
      </c>
      <c r="K222" s="12" t="s">
        <v>1346</v>
      </c>
    </row>
    <row r="223" spans="1:11" s="90" customFormat="1" hidden="1">
      <c r="A223" s="5" t="s">
        <v>1053</v>
      </c>
      <c r="B223" s="6" t="s">
        <v>8</v>
      </c>
      <c r="C223" s="6" t="s">
        <v>564</v>
      </c>
      <c r="D223" s="8" t="s">
        <v>1679</v>
      </c>
      <c r="E223" s="37">
        <v>16500</v>
      </c>
      <c r="F223" s="37">
        <v>0</v>
      </c>
      <c r="G223" s="37">
        <v>501.6</v>
      </c>
      <c r="H223" s="37">
        <v>473.55</v>
      </c>
      <c r="I223" s="37">
        <v>3694.75</v>
      </c>
      <c r="J223" s="39">
        <v>11830.1</v>
      </c>
      <c r="K223" s="12" t="s">
        <v>1346</v>
      </c>
    </row>
    <row r="224" spans="1:11" s="90" customFormat="1" hidden="1">
      <c r="A224" s="5" t="s">
        <v>1031</v>
      </c>
      <c r="B224" s="6" t="s">
        <v>8</v>
      </c>
      <c r="C224" s="6" t="s">
        <v>564</v>
      </c>
      <c r="D224" s="8" t="s">
        <v>1679</v>
      </c>
      <c r="E224" s="37">
        <v>16000</v>
      </c>
      <c r="F224" s="37">
        <v>0</v>
      </c>
      <c r="G224" s="37">
        <v>486.4</v>
      </c>
      <c r="H224" s="37">
        <v>459.2</v>
      </c>
      <c r="I224" s="37">
        <v>2831.01</v>
      </c>
      <c r="J224" s="39">
        <v>12223.39</v>
      </c>
      <c r="K224" s="12" t="s">
        <v>1346</v>
      </c>
    </row>
    <row r="225" spans="1:11" s="90" customFormat="1" hidden="1">
      <c r="A225" s="5" t="s">
        <v>1009</v>
      </c>
      <c r="B225" s="6" t="s">
        <v>8</v>
      </c>
      <c r="C225" s="6" t="s">
        <v>564</v>
      </c>
      <c r="D225" s="8" t="s">
        <v>1679</v>
      </c>
      <c r="E225" s="37">
        <v>15000</v>
      </c>
      <c r="F225" s="37">
        <v>0</v>
      </c>
      <c r="G225" s="37">
        <v>456</v>
      </c>
      <c r="H225" s="37">
        <v>430.5</v>
      </c>
      <c r="I225" s="37">
        <v>8405.130000000001</v>
      </c>
      <c r="J225" s="39">
        <v>5708.37</v>
      </c>
      <c r="K225" s="12" t="s">
        <v>1346</v>
      </c>
    </row>
    <row r="226" spans="1:11" s="90" customFormat="1" hidden="1">
      <c r="A226" s="5" t="s">
        <v>235</v>
      </c>
      <c r="B226" s="6" t="s">
        <v>15</v>
      </c>
      <c r="C226" s="6" t="s">
        <v>564</v>
      </c>
      <c r="D226" s="8" t="s">
        <v>11</v>
      </c>
      <c r="E226" s="7">
        <v>13200</v>
      </c>
      <c r="F226" s="7">
        <v>0</v>
      </c>
      <c r="G226" s="7">
        <v>401.28</v>
      </c>
      <c r="H226" s="7">
        <v>378.84</v>
      </c>
      <c r="I226" s="7">
        <v>1163.0000000000018</v>
      </c>
      <c r="J226" s="39">
        <v>11256.88</v>
      </c>
      <c r="K226" s="12" t="s">
        <v>1345</v>
      </c>
    </row>
    <row r="227" spans="1:11" s="90" customFormat="1">
      <c r="A227" s="5" t="s">
        <v>566</v>
      </c>
      <c r="B227" s="6" t="s">
        <v>8</v>
      </c>
      <c r="C227" s="6" t="s">
        <v>564</v>
      </c>
      <c r="D227" s="8" t="s">
        <v>39</v>
      </c>
      <c r="E227" s="7">
        <v>11000</v>
      </c>
      <c r="F227" s="7">
        <v>0</v>
      </c>
      <c r="G227" s="7">
        <v>334.4</v>
      </c>
      <c r="H227" s="7">
        <v>315.7</v>
      </c>
      <c r="I227" s="7">
        <v>451</v>
      </c>
      <c r="J227" s="39">
        <v>9898.9</v>
      </c>
      <c r="K227" s="12" t="s">
        <v>1346</v>
      </c>
    </row>
    <row r="228" spans="1:11" s="90" customFormat="1">
      <c r="A228" s="5" t="s">
        <v>570</v>
      </c>
      <c r="B228" s="6" t="s">
        <v>8</v>
      </c>
      <c r="C228" s="6" t="s">
        <v>564</v>
      </c>
      <c r="D228" s="8" t="s">
        <v>39</v>
      </c>
      <c r="E228" s="37">
        <v>10000</v>
      </c>
      <c r="F228" s="37">
        <v>0</v>
      </c>
      <c r="G228" s="37">
        <v>304</v>
      </c>
      <c r="H228" s="37">
        <v>287</v>
      </c>
      <c r="I228" s="37">
        <v>75</v>
      </c>
      <c r="J228" s="39">
        <v>9334</v>
      </c>
      <c r="K228" s="12" t="s">
        <v>1346</v>
      </c>
    </row>
    <row r="229" spans="1:11" s="90" customFormat="1">
      <c r="A229" s="5" t="s">
        <v>558</v>
      </c>
      <c r="B229" s="6" t="s">
        <v>128</v>
      </c>
      <c r="C229" s="6" t="s">
        <v>557</v>
      </c>
      <c r="D229" s="8" t="s">
        <v>39</v>
      </c>
      <c r="E229" s="7">
        <v>100000</v>
      </c>
      <c r="F229" s="7">
        <v>12105.37</v>
      </c>
      <c r="G229" s="7">
        <v>3040</v>
      </c>
      <c r="H229" s="7">
        <v>2870</v>
      </c>
      <c r="I229" s="7">
        <v>13225.470000000001</v>
      </c>
      <c r="J229" s="39">
        <v>68759.16</v>
      </c>
      <c r="K229" s="12" t="s">
        <v>1346</v>
      </c>
    </row>
    <row r="230" spans="1:11" s="90" customFormat="1" hidden="1">
      <c r="A230" s="5" t="s">
        <v>998</v>
      </c>
      <c r="B230" s="6" t="s">
        <v>10</v>
      </c>
      <c r="C230" s="6" t="s">
        <v>557</v>
      </c>
      <c r="D230" s="8" t="s">
        <v>1679</v>
      </c>
      <c r="E230" s="7">
        <v>35000</v>
      </c>
      <c r="F230" s="7">
        <v>0</v>
      </c>
      <c r="G230" s="7">
        <v>1064</v>
      </c>
      <c r="H230" s="7">
        <v>1004.5</v>
      </c>
      <c r="I230" s="7">
        <v>13600.779999999999</v>
      </c>
      <c r="J230" s="39">
        <v>19330.72</v>
      </c>
      <c r="K230" s="12" t="s">
        <v>1346</v>
      </c>
    </row>
    <row r="231" spans="1:11" s="90" customFormat="1">
      <c r="A231" s="5" t="s">
        <v>556</v>
      </c>
      <c r="B231" s="6" t="s">
        <v>82</v>
      </c>
      <c r="C231" s="6" t="s">
        <v>557</v>
      </c>
      <c r="D231" s="8" t="s">
        <v>39</v>
      </c>
      <c r="E231" s="7">
        <v>30000</v>
      </c>
      <c r="F231" s="7">
        <v>0</v>
      </c>
      <c r="G231" s="7">
        <v>912</v>
      </c>
      <c r="H231" s="7">
        <v>861</v>
      </c>
      <c r="I231" s="7">
        <v>12095.08</v>
      </c>
      <c r="J231" s="39">
        <v>16131.92</v>
      </c>
      <c r="K231" s="12" t="s">
        <v>1345</v>
      </c>
    </row>
    <row r="232" spans="1:11" s="90" customFormat="1" hidden="1">
      <c r="A232" s="5" t="s">
        <v>2695</v>
      </c>
      <c r="B232" s="6" t="s">
        <v>2697</v>
      </c>
      <c r="C232" s="6" t="s">
        <v>557</v>
      </c>
      <c r="D232" s="8" t="s">
        <v>11</v>
      </c>
      <c r="E232" s="7">
        <v>25000</v>
      </c>
      <c r="F232" s="7">
        <v>0</v>
      </c>
      <c r="G232" s="7">
        <v>760</v>
      </c>
      <c r="H232" s="7">
        <v>717.5</v>
      </c>
      <c r="I232" s="7">
        <v>25</v>
      </c>
      <c r="J232" s="39">
        <v>23497.5</v>
      </c>
      <c r="K232" s="12" t="s">
        <v>1345</v>
      </c>
    </row>
    <row r="233" spans="1:11" s="90" customFormat="1" ht="25.5">
      <c r="A233" s="5" t="s">
        <v>1560</v>
      </c>
      <c r="B233" s="6" t="s">
        <v>2524</v>
      </c>
      <c r="C233" s="6" t="s">
        <v>203</v>
      </c>
      <c r="D233" s="8" t="s">
        <v>39</v>
      </c>
      <c r="E233" s="7">
        <v>100000</v>
      </c>
      <c r="F233" s="7">
        <v>11316.64</v>
      </c>
      <c r="G233" s="7">
        <v>3040</v>
      </c>
      <c r="H233" s="7">
        <v>2870</v>
      </c>
      <c r="I233" s="7">
        <v>6225.8999999999942</v>
      </c>
      <c r="J233" s="39">
        <v>76547.460000000006</v>
      </c>
      <c r="K233" s="12" t="s">
        <v>1345</v>
      </c>
    </row>
    <row r="234" spans="1:11" s="90" customFormat="1">
      <c r="A234" s="5" t="s">
        <v>238</v>
      </c>
      <c r="B234" s="6" t="s">
        <v>234</v>
      </c>
      <c r="C234" s="6" t="s">
        <v>233</v>
      </c>
      <c r="D234" s="8" t="s">
        <v>39</v>
      </c>
      <c r="E234" s="7">
        <v>70000</v>
      </c>
      <c r="F234" s="7">
        <v>5052.99</v>
      </c>
      <c r="G234" s="7">
        <v>2128</v>
      </c>
      <c r="H234" s="7">
        <v>2009</v>
      </c>
      <c r="I234" s="7">
        <v>2902.4500000000044</v>
      </c>
      <c r="J234" s="39">
        <v>57907.56</v>
      </c>
      <c r="K234" s="12" t="s">
        <v>1346</v>
      </c>
    </row>
    <row r="235" spans="1:11" s="90" customFormat="1" hidden="1">
      <c r="A235" s="5" t="s">
        <v>232</v>
      </c>
      <c r="B235" s="6" t="s">
        <v>234</v>
      </c>
      <c r="C235" s="6" t="s">
        <v>233</v>
      </c>
      <c r="D235" s="8" t="s">
        <v>11</v>
      </c>
      <c r="E235" s="37">
        <v>60000</v>
      </c>
      <c r="F235" s="37">
        <v>3486.68</v>
      </c>
      <c r="G235" s="37">
        <v>1824</v>
      </c>
      <c r="H235" s="37">
        <v>1722</v>
      </c>
      <c r="I235" s="37">
        <v>125</v>
      </c>
      <c r="J235" s="39">
        <v>52842.32</v>
      </c>
      <c r="K235" s="12" t="s">
        <v>1346</v>
      </c>
    </row>
    <row r="236" spans="1:11" s="90" customFormat="1" hidden="1">
      <c r="A236" s="5" t="s">
        <v>236</v>
      </c>
      <c r="B236" s="6" t="s">
        <v>237</v>
      </c>
      <c r="C236" s="6" t="s">
        <v>233</v>
      </c>
      <c r="D236" s="8" t="s">
        <v>11</v>
      </c>
      <c r="E236" s="37">
        <v>60000</v>
      </c>
      <c r="F236" s="37">
        <v>3486.68</v>
      </c>
      <c r="G236" s="37">
        <v>1824</v>
      </c>
      <c r="H236" s="37">
        <v>1722</v>
      </c>
      <c r="I236" s="37">
        <v>25</v>
      </c>
      <c r="J236" s="39">
        <v>52942.32</v>
      </c>
      <c r="K236" s="12" t="s">
        <v>1346</v>
      </c>
    </row>
    <row r="237" spans="1:11" s="90" customFormat="1" hidden="1">
      <c r="A237" s="5" t="s">
        <v>3718</v>
      </c>
      <c r="B237" s="6" t="s">
        <v>354</v>
      </c>
      <c r="C237" s="6" t="s">
        <v>233</v>
      </c>
      <c r="D237" s="8" t="s">
        <v>11</v>
      </c>
      <c r="E237" s="37">
        <v>30000</v>
      </c>
      <c r="F237" s="37">
        <v>0</v>
      </c>
      <c r="G237" s="37">
        <v>912</v>
      </c>
      <c r="H237" s="37">
        <v>861</v>
      </c>
      <c r="I237" s="37">
        <v>25</v>
      </c>
      <c r="J237" s="39">
        <v>28202</v>
      </c>
      <c r="K237" s="12" t="s">
        <v>1346</v>
      </c>
    </row>
    <row r="238" spans="1:11" s="90" customFormat="1" hidden="1">
      <c r="A238" s="5" t="s">
        <v>332</v>
      </c>
      <c r="B238" s="6" t="s">
        <v>2556</v>
      </c>
      <c r="C238" s="6" t="s">
        <v>330</v>
      </c>
      <c r="D238" s="8" t="s">
        <v>11</v>
      </c>
      <c r="E238" s="7">
        <v>70000</v>
      </c>
      <c r="F238" s="7">
        <v>5368.48</v>
      </c>
      <c r="G238" s="7">
        <v>2128</v>
      </c>
      <c r="H238" s="7">
        <v>2009</v>
      </c>
      <c r="I238" s="7">
        <v>21071.000000000007</v>
      </c>
      <c r="J238" s="39">
        <v>39423.519999999997</v>
      </c>
      <c r="K238" s="12" t="s">
        <v>1346</v>
      </c>
    </row>
    <row r="239" spans="1:11" s="90" customFormat="1">
      <c r="A239" s="5" t="s">
        <v>3032</v>
      </c>
      <c r="B239" s="6" t="s">
        <v>458</v>
      </c>
      <c r="C239" s="6" t="s">
        <v>330</v>
      </c>
      <c r="D239" s="8" t="s">
        <v>39</v>
      </c>
      <c r="E239" s="37">
        <v>45000</v>
      </c>
      <c r="F239" s="37">
        <v>1148.33</v>
      </c>
      <c r="G239" s="37">
        <v>1368</v>
      </c>
      <c r="H239" s="37">
        <v>1291.5</v>
      </c>
      <c r="I239" s="37">
        <v>20380.689999999999</v>
      </c>
      <c r="J239" s="39">
        <v>20811.48</v>
      </c>
      <c r="K239" s="12" t="s">
        <v>1346</v>
      </c>
    </row>
    <row r="240" spans="1:11" s="90" customFormat="1" hidden="1">
      <c r="A240" s="5" t="s">
        <v>2693</v>
      </c>
      <c r="B240" s="6" t="s">
        <v>10</v>
      </c>
      <c r="C240" s="6" t="s">
        <v>330</v>
      </c>
      <c r="D240" s="8" t="s">
        <v>1679</v>
      </c>
      <c r="E240" s="37">
        <v>35000</v>
      </c>
      <c r="F240" s="37">
        <v>0</v>
      </c>
      <c r="G240" s="37">
        <v>1064</v>
      </c>
      <c r="H240" s="37">
        <v>1004.5</v>
      </c>
      <c r="I240" s="37">
        <v>25</v>
      </c>
      <c r="J240" s="39">
        <v>32906.5</v>
      </c>
      <c r="K240" s="12" t="s">
        <v>1346</v>
      </c>
    </row>
    <row r="241" spans="1:11" s="90" customFormat="1" hidden="1">
      <c r="A241" s="5" t="s">
        <v>331</v>
      </c>
      <c r="B241" s="9" t="s">
        <v>82</v>
      </c>
      <c r="C241" s="8" t="s">
        <v>330</v>
      </c>
      <c r="D241" s="8" t="s">
        <v>11</v>
      </c>
      <c r="E241" s="37">
        <v>35000</v>
      </c>
      <c r="F241" s="37">
        <v>0</v>
      </c>
      <c r="G241" s="37">
        <v>1064</v>
      </c>
      <c r="H241" s="37">
        <v>1004.5</v>
      </c>
      <c r="I241" s="37">
        <v>24726.75</v>
      </c>
      <c r="J241" s="39">
        <v>8204.75</v>
      </c>
      <c r="K241" s="12" t="s">
        <v>1345</v>
      </c>
    </row>
    <row r="242" spans="1:11" s="90" customFormat="1" hidden="1">
      <c r="A242" s="5" t="s">
        <v>2700</v>
      </c>
      <c r="B242" s="9" t="s">
        <v>586</v>
      </c>
      <c r="C242" s="8" t="s">
        <v>330</v>
      </c>
      <c r="D242" s="8" t="s">
        <v>1679</v>
      </c>
      <c r="E242" s="37">
        <v>24000</v>
      </c>
      <c r="F242" s="37">
        <v>0</v>
      </c>
      <c r="G242" s="37">
        <v>729.6</v>
      </c>
      <c r="H242" s="37">
        <v>688.8</v>
      </c>
      <c r="I242" s="37">
        <v>2231</v>
      </c>
      <c r="J242" s="39">
        <v>20350.599999999999</v>
      </c>
      <c r="K242" s="12" t="s">
        <v>1345</v>
      </c>
    </row>
    <row r="243" spans="1:11" s="90" customFormat="1" hidden="1">
      <c r="A243" s="5" t="s">
        <v>893</v>
      </c>
      <c r="B243" s="9" t="s">
        <v>1471</v>
      </c>
      <c r="C243" s="8" t="s">
        <v>209</v>
      </c>
      <c r="D243" s="8" t="s">
        <v>11</v>
      </c>
      <c r="E243" s="37">
        <v>70000</v>
      </c>
      <c r="F243" s="37">
        <v>4737.5</v>
      </c>
      <c r="G243" s="37">
        <v>2128</v>
      </c>
      <c r="H243" s="37">
        <v>2009</v>
      </c>
      <c r="I243" s="37">
        <v>3179.9000000000015</v>
      </c>
      <c r="J243" s="39">
        <v>57945.599999999999</v>
      </c>
      <c r="K243" s="12" t="s">
        <v>1346</v>
      </c>
    </row>
    <row r="244" spans="1:11" s="90" customFormat="1">
      <c r="A244" s="5" t="s">
        <v>208</v>
      </c>
      <c r="B244" s="9" t="s">
        <v>210</v>
      </c>
      <c r="C244" s="8" t="s">
        <v>209</v>
      </c>
      <c r="D244" s="8" t="s">
        <v>39</v>
      </c>
      <c r="E244" s="37">
        <v>65000</v>
      </c>
      <c r="F244" s="37">
        <v>4112.09</v>
      </c>
      <c r="G244" s="37">
        <v>1976</v>
      </c>
      <c r="H244" s="37">
        <v>1865.5</v>
      </c>
      <c r="I244" s="37">
        <v>1652.4500000000044</v>
      </c>
      <c r="J244" s="39">
        <v>55393.96</v>
      </c>
      <c r="K244" s="12" t="s">
        <v>1346</v>
      </c>
    </row>
    <row r="245" spans="1:11" s="90" customFormat="1" ht="25.5">
      <c r="A245" s="5" t="s">
        <v>2555</v>
      </c>
      <c r="B245" s="9" t="s">
        <v>2556</v>
      </c>
      <c r="C245" s="8" t="s">
        <v>272</v>
      </c>
      <c r="D245" s="8" t="s">
        <v>39</v>
      </c>
      <c r="E245" s="37">
        <v>70000</v>
      </c>
      <c r="F245" s="37">
        <v>0</v>
      </c>
      <c r="G245" s="37">
        <v>2128</v>
      </c>
      <c r="H245" s="37">
        <v>2009</v>
      </c>
      <c r="I245" s="37">
        <v>6571</v>
      </c>
      <c r="J245" s="39">
        <v>59292</v>
      </c>
      <c r="K245" s="12" t="s">
        <v>1346</v>
      </c>
    </row>
    <row r="246" spans="1:11" s="90" customFormat="1" ht="25.5">
      <c r="A246" s="5" t="s">
        <v>273</v>
      </c>
      <c r="B246" s="9" t="s">
        <v>253</v>
      </c>
      <c r="C246" s="8" t="s">
        <v>272</v>
      </c>
      <c r="D246" s="8" t="s">
        <v>39</v>
      </c>
      <c r="E246" s="37">
        <v>65000</v>
      </c>
      <c r="F246" s="37">
        <v>4427.58</v>
      </c>
      <c r="G246" s="37">
        <v>1976</v>
      </c>
      <c r="H246" s="37">
        <v>1865.5</v>
      </c>
      <c r="I246" s="37">
        <v>28596.42</v>
      </c>
      <c r="J246" s="39">
        <v>28134.5</v>
      </c>
      <c r="K246" s="12" t="s">
        <v>1346</v>
      </c>
    </row>
    <row r="247" spans="1:11" s="90" customFormat="1">
      <c r="A247" s="5" t="s">
        <v>184</v>
      </c>
      <c r="B247" s="9" t="s">
        <v>1642</v>
      </c>
      <c r="C247" s="8" t="s">
        <v>185</v>
      </c>
      <c r="D247" s="8" t="s">
        <v>39</v>
      </c>
      <c r="E247" s="37">
        <v>60000</v>
      </c>
      <c r="F247" s="37">
        <v>2855.7</v>
      </c>
      <c r="G247" s="37">
        <v>1824</v>
      </c>
      <c r="H247" s="37">
        <v>1722</v>
      </c>
      <c r="I247" s="37">
        <v>15974.89</v>
      </c>
      <c r="J247" s="39">
        <v>37623.410000000003</v>
      </c>
      <c r="K247" s="12" t="s">
        <v>1346</v>
      </c>
    </row>
    <row r="248" spans="1:11" s="90" customFormat="1" hidden="1">
      <c r="A248" s="5" t="s">
        <v>267</v>
      </c>
      <c r="B248" s="9" t="s">
        <v>253</v>
      </c>
      <c r="C248" s="8" t="s">
        <v>268</v>
      </c>
      <c r="D248" s="8" t="s">
        <v>11</v>
      </c>
      <c r="E248" s="37">
        <v>65000</v>
      </c>
      <c r="F248" s="37">
        <v>4427.58</v>
      </c>
      <c r="G248" s="37">
        <v>1976</v>
      </c>
      <c r="H248" s="37">
        <v>1865.5</v>
      </c>
      <c r="I248" s="37">
        <v>9772.0099999999948</v>
      </c>
      <c r="J248" s="39">
        <v>46958.91</v>
      </c>
      <c r="K248" s="12" t="s">
        <v>1346</v>
      </c>
    </row>
    <row r="249" spans="1:11" s="90" customFormat="1" hidden="1">
      <c r="A249" s="5" t="s">
        <v>270</v>
      </c>
      <c r="B249" s="9" t="s">
        <v>253</v>
      </c>
      <c r="C249" s="8" t="s">
        <v>268</v>
      </c>
      <c r="D249" s="8" t="s">
        <v>11</v>
      </c>
      <c r="E249" s="37">
        <v>55000</v>
      </c>
      <c r="F249" s="37">
        <v>2559.6799999999998</v>
      </c>
      <c r="G249" s="37">
        <v>1672</v>
      </c>
      <c r="H249" s="37">
        <v>1578.5</v>
      </c>
      <c r="I249" s="37">
        <v>2221</v>
      </c>
      <c r="J249" s="39">
        <v>46968.82</v>
      </c>
      <c r="K249" s="12" t="s">
        <v>1345</v>
      </c>
    </row>
    <row r="250" spans="1:11" s="90" customFormat="1" hidden="1">
      <c r="A250" s="5" t="s">
        <v>2688</v>
      </c>
      <c r="B250" s="9" t="s">
        <v>354</v>
      </c>
      <c r="C250" s="8" t="s">
        <v>268</v>
      </c>
      <c r="D250" s="8" t="s">
        <v>11</v>
      </c>
      <c r="E250" s="37">
        <v>35000</v>
      </c>
      <c r="F250" s="37">
        <v>0</v>
      </c>
      <c r="G250" s="37">
        <v>1064</v>
      </c>
      <c r="H250" s="37">
        <v>1004.5</v>
      </c>
      <c r="I250" s="37">
        <v>25</v>
      </c>
      <c r="J250" s="39">
        <v>32906.5</v>
      </c>
      <c r="K250" s="12" t="s">
        <v>1346</v>
      </c>
    </row>
    <row r="251" spans="1:11" s="90" customFormat="1">
      <c r="A251" s="5" t="s">
        <v>465</v>
      </c>
      <c r="B251" s="9" t="s">
        <v>107</v>
      </c>
      <c r="C251" s="8" t="s">
        <v>466</v>
      </c>
      <c r="D251" s="8" t="s">
        <v>39</v>
      </c>
      <c r="E251" s="37">
        <v>65000</v>
      </c>
      <c r="F251" s="37">
        <v>3796.6</v>
      </c>
      <c r="G251" s="37">
        <v>1976</v>
      </c>
      <c r="H251" s="37">
        <v>1865.5</v>
      </c>
      <c r="I251" s="37">
        <v>26403.31</v>
      </c>
      <c r="J251" s="39">
        <v>30958.59</v>
      </c>
      <c r="K251" s="12" t="s">
        <v>1345</v>
      </c>
    </row>
    <row r="252" spans="1:11" s="90" customFormat="1">
      <c r="A252" s="5" t="s">
        <v>474</v>
      </c>
      <c r="B252" s="9" t="s">
        <v>107</v>
      </c>
      <c r="C252" s="8" t="s">
        <v>466</v>
      </c>
      <c r="D252" s="8" t="s">
        <v>39</v>
      </c>
      <c r="E252" s="37">
        <v>50000</v>
      </c>
      <c r="F252" s="37">
        <v>1854</v>
      </c>
      <c r="G252" s="37">
        <v>1520</v>
      </c>
      <c r="H252" s="37">
        <v>1435</v>
      </c>
      <c r="I252" s="37">
        <v>2691</v>
      </c>
      <c r="J252" s="39">
        <v>42500</v>
      </c>
      <c r="K252" s="12" t="s">
        <v>1345</v>
      </c>
    </row>
    <row r="253" spans="1:11" s="90" customFormat="1" hidden="1">
      <c r="A253" s="5" t="s">
        <v>932</v>
      </c>
      <c r="B253" s="6" t="s">
        <v>204</v>
      </c>
      <c r="C253" s="6" t="s">
        <v>466</v>
      </c>
      <c r="D253" s="8" t="s">
        <v>11</v>
      </c>
      <c r="E253" s="7">
        <v>40000</v>
      </c>
      <c r="F253" s="7">
        <v>442.65</v>
      </c>
      <c r="G253" s="7">
        <v>1216</v>
      </c>
      <c r="H253" s="7">
        <v>1148</v>
      </c>
      <c r="I253" s="7">
        <v>1271</v>
      </c>
      <c r="J253" s="39">
        <v>35922.35</v>
      </c>
      <c r="K253" s="12" t="s">
        <v>1345</v>
      </c>
    </row>
    <row r="254" spans="1:11" s="90" customFormat="1" hidden="1">
      <c r="A254" s="5" t="s">
        <v>1007</v>
      </c>
      <c r="B254" s="6" t="s">
        <v>10</v>
      </c>
      <c r="C254" s="6" t="s">
        <v>466</v>
      </c>
      <c r="D254" s="8" t="s">
        <v>1679</v>
      </c>
      <c r="E254" s="37">
        <v>35000</v>
      </c>
      <c r="F254" s="37">
        <v>0</v>
      </c>
      <c r="G254" s="37">
        <v>1064</v>
      </c>
      <c r="H254" s="37">
        <v>1004.5</v>
      </c>
      <c r="I254" s="37">
        <v>8523.5</v>
      </c>
      <c r="J254" s="39">
        <v>24408</v>
      </c>
      <c r="K254" s="12" t="s">
        <v>1346</v>
      </c>
    </row>
    <row r="255" spans="1:11" s="90" customFormat="1" hidden="1">
      <c r="A255" s="5" t="s">
        <v>2538</v>
      </c>
      <c r="B255" s="6" t="s">
        <v>976</v>
      </c>
      <c r="C255" s="6" t="s">
        <v>281</v>
      </c>
      <c r="D255" s="8" t="s">
        <v>143</v>
      </c>
      <c r="E255" s="7">
        <v>145000</v>
      </c>
      <c r="F255" s="7">
        <v>22690.49</v>
      </c>
      <c r="G255" s="7">
        <v>4408</v>
      </c>
      <c r="H255" s="7">
        <v>4161.5</v>
      </c>
      <c r="I255" s="7">
        <v>25</v>
      </c>
      <c r="J255" s="39">
        <v>113715.01</v>
      </c>
      <c r="K255" s="12" t="s">
        <v>1345</v>
      </c>
    </row>
    <row r="256" spans="1:11" s="90" customFormat="1" hidden="1">
      <c r="A256" s="5" t="s">
        <v>948</v>
      </c>
      <c r="B256" s="6" t="s">
        <v>32</v>
      </c>
      <c r="C256" s="6" t="s">
        <v>281</v>
      </c>
      <c r="D256" s="8" t="s">
        <v>11</v>
      </c>
      <c r="E256" s="7">
        <v>70000</v>
      </c>
      <c r="F256" s="7">
        <v>5368.48</v>
      </c>
      <c r="G256" s="7">
        <v>2128</v>
      </c>
      <c r="H256" s="7">
        <v>2009</v>
      </c>
      <c r="I256" s="7">
        <v>25.000000000007276</v>
      </c>
      <c r="J256" s="39">
        <v>60469.52</v>
      </c>
      <c r="K256" s="12" t="s">
        <v>1346</v>
      </c>
    </row>
    <row r="257" spans="1:11" s="90" customFormat="1">
      <c r="A257" s="5" t="s">
        <v>284</v>
      </c>
      <c r="B257" s="6" t="s">
        <v>285</v>
      </c>
      <c r="C257" s="6" t="s">
        <v>281</v>
      </c>
      <c r="D257" s="8" t="s">
        <v>39</v>
      </c>
      <c r="E257" s="7">
        <v>65000</v>
      </c>
      <c r="F257" s="7">
        <v>4427.58</v>
      </c>
      <c r="G257" s="7">
        <v>1976</v>
      </c>
      <c r="H257" s="7">
        <v>1865.5</v>
      </c>
      <c r="I257" s="7">
        <v>4421</v>
      </c>
      <c r="J257" s="39">
        <v>52309.919999999998</v>
      </c>
      <c r="K257" s="12" t="s">
        <v>1345</v>
      </c>
    </row>
    <row r="258" spans="1:11" s="90" customFormat="1">
      <c r="A258" s="5" t="s">
        <v>288</v>
      </c>
      <c r="B258" s="6" t="s">
        <v>285</v>
      </c>
      <c r="C258" s="6" t="s">
        <v>281</v>
      </c>
      <c r="D258" s="8" t="s">
        <v>39</v>
      </c>
      <c r="E258" s="37">
        <v>65000</v>
      </c>
      <c r="F258" s="37">
        <v>4427.58</v>
      </c>
      <c r="G258" s="37">
        <v>1976</v>
      </c>
      <c r="H258" s="37">
        <v>1865.5</v>
      </c>
      <c r="I258" s="37">
        <v>35914.58</v>
      </c>
      <c r="J258" s="39">
        <v>20816.34</v>
      </c>
      <c r="K258" s="12" t="s">
        <v>1345</v>
      </c>
    </row>
    <row r="259" spans="1:11" s="90" customFormat="1">
      <c r="A259" s="5" t="s">
        <v>291</v>
      </c>
      <c r="B259" s="6" t="s">
        <v>99</v>
      </c>
      <c r="C259" s="6" t="s">
        <v>281</v>
      </c>
      <c r="D259" s="8" t="s">
        <v>39</v>
      </c>
      <c r="E259" s="37">
        <v>60000</v>
      </c>
      <c r="F259" s="37">
        <v>3486.68</v>
      </c>
      <c r="G259" s="37">
        <v>1824</v>
      </c>
      <c r="H259" s="37">
        <v>1722</v>
      </c>
      <c r="I259" s="37">
        <v>505</v>
      </c>
      <c r="J259" s="39">
        <v>52462.32</v>
      </c>
      <c r="K259" s="12" t="s">
        <v>1346</v>
      </c>
    </row>
    <row r="260" spans="1:11" s="90" customFormat="1" hidden="1">
      <c r="A260" s="5" t="s">
        <v>1579</v>
      </c>
      <c r="B260" s="6" t="s">
        <v>3343</v>
      </c>
      <c r="C260" s="6" t="s">
        <v>281</v>
      </c>
      <c r="D260" s="8" t="s">
        <v>11</v>
      </c>
      <c r="E260" s="37">
        <v>55000</v>
      </c>
      <c r="F260" s="37">
        <v>2559.6799999999998</v>
      </c>
      <c r="G260" s="37">
        <v>1672</v>
      </c>
      <c r="H260" s="37">
        <v>1578.5</v>
      </c>
      <c r="I260" s="37">
        <v>25</v>
      </c>
      <c r="J260" s="39">
        <v>49164.82</v>
      </c>
      <c r="K260" s="12" t="s">
        <v>1345</v>
      </c>
    </row>
    <row r="261" spans="1:11" s="90" customFormat="1" hidden="1">
      <c r="A261" s="5" t="s">
        <v>1577</v>
      </c>
      <c r="B261" s="9" t="s">
        <v>3343</v>
      </c>
      <c r="C261" s="8" t="s">
        <v>281</v>
      </c>
      <c r="D261" s="8" t="s">
        <v>11</v>
      </c>
      <c r="E261" s="37">
        <v>50000</v>
      </c>
      <c r="F261" s="37">
        <v>1854</v>
      </c>
      <c r="G261" s="37">
        <v>1520</v>
      </c>
      <c r="H261" s="37">
        <v>1435</v>
      </c>
      <c r="I261" s="37">
        <v>25</v>
      </c>
      <c r="J261" s="39">
        <v>45166</v>
      </c>
      <c r="K261" s="12" t="s">
        <v>1346</v>
      </c>
    </row>
    <row r="262" spans="1:11" s="90" customFormat="1" hidden="1">
      <c r="A262" s="5" t="s">
        <v>1473</v>
      </c>
      <c r="B262" s="6" t="s">
        <v>99</v>
      </c>
      <c r="C262" s="6" t="s">
        <v>281</v>
      </c>
      <c r="D262" s="8" t="s">
        <v>11</v>
      </c>
      <c r="E262" s="7">
        <v>50000</v>
      </c>
      <c r="F262" s="7">
        <v>1854</v>
      </c>
      <c r="G262" s="7">
        <v>1520</v>
      </c>
      <c r="H262" s="7">
        <v>1435</v>
      </c>
      <c r="I262" s="7">
        <v>25</v>
      </c>
      <c r="J262" s="39">
        <v>45166</v>
      </c>
      <c r="K262" s="12" t="s">
        <v>1345</v>
      </c>
    </row>
    <row r="263" spans="1:11" s="90" customFormat="1" hidden="1">
      <c r="A263" s="5" t="s">
        <v>866</v>
      </c>
      <c r="B263" s="6" t="s">
        <v>287</v>
      </c>
      <c r="C263" s="6" t="s">
        <v>281</v>
      </c>
      <c r="D263" s="8" t="s">
        <v>1679</v>
      </c>
      <c r="E263" s="7">
        <v>45000</v>
      </c>
      <c r="F263" s="7">
        <v>1148.33</v>
      </c>
      <c r="G263" s="7">
        <v>1368</v>
      </c>
      <c r="H263" s="7">
        <v>1291.5</v>
      </c>
      <c r="I263" s="7">
        <v>2721.9399999999951</v>
      </c>
      <c r="J263" s="39">
        <v>38470.230000000003</v>
      </c>
      <c r="K263" s="12" t="s">
        <v>1345</v>
      </c>
    </row>
    <row r="264" spans="1:11" s="90" customFormat="1" hidden="1">
      <c r="A264" s="5" t="s">
        <v>997</v>
      </c>
      <c r="B264" s="6" t="s">
        <v>996</v>
      </c>
      <c r="C264" s="6" t="s">
        <v>281</v>
      </c>
      <c r="D264" s="8" t="s">
        <v>11</v>
      </c>
      <c r="E264" s="7">
        <v>45000</v>
      </c>
      <c r="F264" s="7">
        <v>1148.33</v>
      </c>
      <c r="G264" s="7">
        <v>1368</v>
      </c>
      <c r="H264" s="7">
        <v>1291.5</v>
      </c>
      <c r="I264" s="7">
        <v>25</v>
      </c>
      <c r="J264" s="39">
        <v>41167.17</v>
      </c>
      <c r="K264" s="12" t="s">
        <v>1345</v>
      </c>
    </row>
    <row r="265" spans="1:11" s="90" customFormat="1" hidden="1">
      <c r="A265" s="5" t="s">
        <v>1564</v>
      </c>
      <c r="B265" s="9" t="s">
        <v>285</v>
      </c>
      <c r="C265" s="8" t="s">
        <v>281</v>
      </c>
      <c r="D265" s="8" t="s">
        <v>1679</v>
      </c>
      <c r="E265" s="37">
        <v>45000</v>
      </c>
      <c r="F265" s="37">
        <v>1148.33</v>
      </c>
      <c r="G265" s="37">
        <v>1368</v>
      </c>
      <c r="H265" s="37">
        <v>1291.5</v>
      </c>
      <c r="I265" s="37">
        <v>25</v>
      </c>
      <c r="J265" s="39">
        <v>41167.17</v>
      </c>
      <c r="K265" s="12" t="s">
        <v>1345</v>
      </c>
    </row>
    <row r="266" spans="1:11" s="90" customFormat="1" hidden="1">
      <c r="A266" s="5" t="s">
        <v>3034</v>
      </c>
      <c r="B266" s="6" t="s">
        <v>3343</v>
      </c>
      <c r="C266" s="6" t="s">
        <v>281</v>
      </c>
      <c r="D266" s="8" t="s">
        <v>11</v>
      </c>
      <c r="E266" s="7">
        <v>45000</v>
      </c>
      <c r="F266" s="7">
        <v>1148.33</v>
      </c>
      <c r="G266" s="7">
        <v>1368</v>
      </c>
      <c r="H266" s="7">
        <v>1291.5</v>
      </c>
      <c r="I266" s="7">
        <v>25</v>
      </c>
      <c r="J266" s="39">
        <v>41167.17</v>
      </c>
      <c r="K266" s="12" t="s">
        <v>1346</v>
      </c>
    </row>
    <row r="267" spans="1:11" s="90" customFormat="1" hidden="1">
      <c r="A267" s="5" t="s">
        <v>3045</v>
      </c>
      <c r="B267" s="6" t="s">
        <v>285</v>
      </c>
      <c r="C267" s="6" t="s">
        <v>281</v>
      </c>
      <c r="D267" s="8" t="s">
        <v>1679</v>
      </c>
      <c r="E267" s="37">
        <v>45000</v>
      </c>
      <c r="F267" s="37">
        <v>1148.33</v>
      </c>
      <c r="G267" s="37">
        <v>1368</v>
      </c>
      <c r="H267" s="37">
        <v>1291.5</v>
      </c>
      <c r="I267" s="37">
        <v>25</v>
      </c>
      <c r="J267" s="39">
        <v>41167.17</v>
      </c>
      <c r="K267" s="12" t="s">
        <v>1346</v>
      </c>
    </row>
    <row r="268" spans="1:11" s="90" customFormat="1" hidden="1">
      <c r="A268" s="5" t="s">
        <v>282</v>
      </c>
      <c r="B268" s="6" t="s">
        <v>283</v>
      </c>
      <c r="C268" s="6" t="s">
        <v>281</v>
      </c>
      <c r="D268" s="8" t="s">
        <v>11</v>
      </c>
      <c r="E268" s="7">
        <v>40000</v>
      </c>
      <c r="F268" s="7">
        <v>442.65</v>
      </c>
      <c r="G268" s="7">
        <v>1216</v>
      </c>
      <c r="H268" s="7">
        <v>1148</v>
      </c>
      <c r="I268" s="7">
        <v>25</v>
      </c>
      <c r="J268" s="39">
        <v>37168.35</v>
      </c>
      <c r="K268" s="12" t="s">
        <v>1346</v>
      </c>
    </row>
    <row r="269" spans="1:11" s="90" customFormat="1">
      <c r="A269" s="5" t="s">
        <v>289</v>
      </c>
      <c r="B269" s="6" t="s">
        <v>283</v>
      </c>
      <c r="C269" s="6" t="s">
        <v>281</v>
      </c>
      <c r="D269" s="8" t="s">
        <v>39</v>
      </c>
      <c r="E269" s="37">
        <v>40000</v>
      </c>
      <c r="F269" s="37">
        <v>442.65</v>
      </c>
      <c r="G269" s="37">
        <v>1216</v>
      </c>
      <c r="H269" s="37">
        <v>1148</v>
      </c>
      <c r="I269" s="37">
        <v>3321</v>
      </c>
      <c r="J269" s="39">
        <v>33872.35</v>
      </c>
      <c r="K269" s="12" t="s">
        <v>1345</v>
      </c>
    </row>
    <row r="270" spans="1:11" s="90" customFormat="1" hidden="1">
      <c r="A270" s="5" t="s">
        <v>1567</v>
      </c>
      <c r="B270" s="6" t="s">
        <v>287</v>
      </c>
      <c r="C270" s="6" t="s">
        <v>281</v>
      </c>
      <c r="D270" s="8" t="s">
        <v>1679</v>
      </c>
      <c r="E270" s="37">
        <v>40000</v>
      </c>
      <c r="F270" s="37">
        <v>442.65</v>
      </c>
      <c r="G270" s="37">
        <v>1216</v>
      </c>
      <c r="H270" s="37">
        <v>1148</v>
      </c>
      <c r="I270" s="37">
        <v>25</v>
      </c>
      <c r="J270" s="39">
        <v>37168.35</v>
      </c>
      <c r="K270" s="12" t="s">
        <v>1345</v>
      </c>
    </row>
    <row r="271" spans="1:11" s="90" customFormat="1" hidden="1">
      <c r="A271" s="5" t="s">
        <v>1565</v>
      </c>
      <c r="B271" s="6" t="s">
        <v>287</v>
      </c>
      <c r="C271" s="6" t="s">
        <v>281</v>
      </c>
      <c r="D271" s="8" t="s">
        <v>1679</v>
      </c>
      <c r="E271" s="37">
        <v>35000</v>
      </c>
      <c r="F271" s="37">
        <v>0</v>
      </c>
      <c r="G271" s="37">
        <v>1064</v>
      </c>
      <c r="H271" s="37">
        <v>1004.5</v>
      </c>
      <c r="I271" s="37">
        <v>25</v>
      </c>
      <c r="J271" s="39">
        <v>32906.5</v>
      </c>
      <c r="K271" s="12" t="s">
        <v>1345</v>
      </c>
    </row>
    <row r="272" spans="1:11" s="90" customFormat="1" hidden="1">
      <c r="A272" s="5" t="s">
        <v>3608</v>
      </c>
      <c r="B272" s="6" t="s">
        <v>153</v>
      </c>
      <c r="C272" s="6" t="s">
        <v>281</v>
      </c>
      <c r="D272" s="8" t="s">
        <v>11</v>
      </c>
      <c r="E272" s="37">
        <v>35000</v>
      </c>
      <c r="F272" s="37">
        <v>0</v>
      </c>
      <c r="G272" s="37">
        <v>1064</v>
      </c>
      <c r="H272" s="37">
        <v>1004.5</v>
      </c>
      <c r="I272" s="37">
        <v>25</v>
      </c>
      <c r="J272" s="39">
        <v>32906.5</v>
      </c>
      <c r="K272" s="12" t="s">
        <v>1345</v>
      </c>
    </row>
    <row r="273" spans="1:11" s="90" customFormat="1" hidden="1">
      <c r="A273" s="5" t="s">
        <v>286</v>
      </c>
      <c r="B273" s="6" t="s">
        <v>287</v>
      </c>
      <c r="C273" s="6" t="s">
        <v>281</v>
      </c>
      <c r="D273" s="8" t="s">
        <v>1679</v>
      </c>
      <c r="E273" s="37">
        <v>31500</v>
      </c>
      <c r="F273" s="37">
        <v>0</v>
      </c>
      <c r="G273" s="37">
        <v>957.6</v>
      </c>
      <c r="H273" s="37">
        <v>904.05</v>
      </c>
      <c r="I273" s="37">
        <v>75</v>
      </c>
      <c r="J273" s="39">
        <v>29563.35</v>
      </c>
      <c r="K273" s="12" t="s">
        <v>1345</v>
      </c>
    </row>
    <row r="274" spans="1:11" s="90" customFormat="1" hidden="1">
      <c r="A274" s="5" t="s">
        <v>1558</v>
      </c>
      <c r="B274" s="6" t="s">
        <v>285</v>
      </c>
      <c r="C274" s="6" t="s">
        <v>281</v>
      </c>
      <c r="D274" s="8" t="s">
        <v>1679</v>
      </c>
      <c r="E274" s="37">
        <v>30000</v>
      </c>
      <c r="F274" s="37">
        <v>0</v>
      </c>
      <c r="G274" s="37">
        <v>912</v>
      </c>
      <c r="H274" s="37">
        <v>861</v>
      </c>
      <c r="I274" s="37">
        <v>25</v>
      </c>
      <c r="J274" s="39">
        <v>28202</v>
      </c>
      <c r="K274" s="12" t="s">
        <v>1345</v>
      </c>
    </row>
    <row r="275" spans="1:11" s="90" customFormat="1" hidden="1">
      <c r="A275" s="5" t="s">
        <v>1000</v>
      </c>
      <c r="B275" s="6" t="s">
        <v>285</v>
      </c>
      <c r="C275" s="6" t="s">
        <v>281</v>
      </c>
      <c r="D275" s="8" t="s">
        <v>1679</v>
      </c>
      <c r="E275" s="7">
        <v>30000</v>
      </c>
      <c r="F275" s="7">
        <v>0</v>
      </c>
      <c r="G275" s="7">
        <v>912</v>
      </c>
      <c r="H275" s="7">
        <v>861</v>
      </c>
      <c r="I275" s="7">
        <v>25</v>
      </c>
      <c r="J275" s="39">
        <v>28202</v>
      </c>
      <c r="K275" s="12" t="s">
        <v>1346</v>
      </c>
    </row>
    <row r="276" spans="1:11" s="90" customFormat="1">
      <c r="A276" s="5" t="s">
        <v>3346</v>
      </c>
      <c r="B276" s="6" t="s">
        <v>3348</v>
      </c>
      <c r="C276" s="6" t="s">
        <v>308</v>
      </c>
      <c r="D276" s="8" t="s">
        <v>39</v>
      </c>
      <c r="E276" s="37">
        <v>70000</v>
      </c>
      <c r="F276" s="37">
        <v>5368.48</v>
      </c>
      <c r="G276" s="37">
        <v>2128</v>
      </c>
      <c r="H276" s="37">
        <v>2009</v>
      </c>
      <c r="I276" s="37">
        <v>25.000000000007276</v>
      </c>
      <c r="J276" s="39">
        <v>60469.52</v>
      </c>
      <c r="K276" s="12" t="s">
        <v>1345</v>
      </c>
    </row>
    <row r="277" spans="1:11" s="90" customFormat="1" hidden="1">
      <c r="A277" s="5" t="s">
        <v>886</v>
      </c>
      <c r="B277" s="9" t="s">
        <v>253</v>
      </c>
      <c r="C277" s="8" t="s">
        <v>308</v>
      </c>
      <c r="D277" s="8" t="s">
        <v>11</v>
      </c>
      <c r="E277" s="37">
        <v>65000</v>
      </c>
      <c r="F277" s="37">
        <v>4427.58</v>
      </c>
      <c r="G277" s="37">
        <v>1976</v>
      </c>
      <c r="H277" s="37">
        <v>1865.5</v>
      </c>
      <c r="I277" s="37">
        <v>25</v>
      </c>
      <c r="J277" s="39">
        <v>56705.919999999998</v>
      </c>
      <c r="K277" s="12" t="s">
        <v>1346</v>
      </c>
    </row>
    <row r="278" spans="1:11" s="90" customFormat="1" hidden="1">
      <c r="A278" s="5" t="s">
        <v>867</v>
      </c>
      <c r="B278" s="9" t="s">
        <v>10</v>
      </c>
      <c r="C278" s="8" t="s">
        <v>308</v>
      </c>
      <c r="D278" s="8" t="s">
        <v>1679</v>
      </c>
      <c r="E278" s="37">
        <v>35000</v>
      </c>
      <c r="F278" s="37">
        <v>0</v>
      </c>
      <c r="G278" s="37">
        <v>1064</v>
      </c>
      <c r="H278" s="37">
        <v>1004.5</v>
      </c>
      <c r="I278" s="37">
        <v>1602.4500000000007</v>
      </c>
      <c r="J278" s="39">
        <v>31329.05</v>
      </c>
      <c r="K278" s="12" t="s">
        <v>1346</v>
      </c>
    </row>
    <row r="279" spans="1:11" s="90" customFormat="1" hidden="1">
      <c r="A279" s="5" t="s">
        <v>869</v>
      </c>
      <c r="B279" s="9" t="s">
        <v>354</v>
      </c>
      <c r="C279" s="8" t="s">
        <v>308</v>
      </c>
      <c r="D279" s="8" t="s">
        <v>11</v>
      </c>
      <c r="E279" s="37">
        <v>25000</v>
      </c>
      <c r="F279" s="37">
        <v>0</v>
      </c>
      <c r="G279" s="37">
        <v>760</v>
      </c>
      <c r="H279" s="37">
        <v>717.5</v>
      </c>
      <c r="I279" s="37">
        <v>25</v>
      </c>
      <c r="J279" s="39">
        <v>23497.5</v>
      </c>
      <c r="K279" s="12" t="s">
        <v>1345</v>
      </c>
    </row>
    <row r="280" spans="1:11" s="90" customFormat="1" ht="25.5">
      <c r="A280" s="5" t="s">
        <v>370</v>
      </c>
      <c r="B280" s="9" t="s">
        <v>335</v>
      </c>
      <c r="C280" s="8" t="s">
        <v>226</v>
      </c>
      <c r="D280" s="8" t="s">
        <v>39</v>
      </c>
      <c r="E280" s="37">
        <v>28000</v>
      </c>
      <c r="F280" s="37">
        <v>0</v>
      </c>
      <c r="G280" s="37">
        <v>851.2</v>
      </c>
      <c r="H280" s="37">
        <v>803.6</v>
      </c>
      <c r="I280" s="37">
        <v>5903.3500000000022</v>
      </c>
      <c r="J280" s="39">
        <v>20441.849999999999</v>
      </c>
      <c r="K280" s="12" t="s">
        <v>1346</v>
      </c>
    </row>
    <row r="281" spans="1:11" s="90" customFormat="1" ht="25.5">
      <c r="A281" s="5" t="s">
        <v>2519</v>
      </c>
      <c r="B281" s="9" t="s">
        <v>10</v>
      </c>
      <c r="C281" s="8" t="s">
        <v>1660</v>
      </c>
      <c r="D281" s="8" t="s">
        <v>39</v>
      </c>
      <c r="E281" s="37">
        <v>45000</v>
      </c>
      <c r="F281" s="37">
        <v>911.71</v>
      </c>
      <c r="G281" s="37">
        <v>1368</v>
      </c>
      <c r="H281" s="37">
        <v>1291.5</v>
      </c>
      <c r="I281" s="37">
        <v>3102.4500000000044</v>
      </c>
      <c r="J281" s="39">
        <v>38326.339999999997</v>
      </c>
      <c r="K281" s="12" t="s">
        <v>1346</v>
      </c>
    </row>
    <row r="282" spans="1:11" s="90" customFormat="1" hidden="1">
      <c r="A282" s="5" t="s">
        <v>321</v>
      </c>
      <c r="B282" s="9" t="s">
        <v>59</v>
      </c>
      <c r="C282" s="8" t="s">
        <v>320</v>
      </c>
      <c r="D282" s="8" t="s">
        <v>11</v>
      </c>
      <c r="E282" s="37">
        <v>180000</v>
      </c>
      <c r="F282" s="37">
        <v>30923.37</v>
      </c>
      <c r="G282" s="37">
        <v>5472</v>
      </c>
      <c r="H282" s="37">
        <v>5166</v>
      </c>
      <c r="I282" s="37">
        <v>3025</v>
      </c>
      <c r="J282" s="39">
        <v>135413.63</v>
      </c>
      <c r="K282" s="12" t="s">
        <v>1346</v>
      </c>
    </row>
    <row r="283" spans="1:11" s="90" customFormat="1" hidden="1">
      <c r="A283" s="5" t="s">
        <v>319</v>
      </c>
      <c r="B283" s="9" t="s">
        <v>99</v>
      </c>
      <c r="C283" s="8" t="s">
        <v>320</v>
      </c>
      <c r="D283" s="8" t="s">
        <v>11</v>
      </c>
      <c r="E283" s="37">
        <v>70000</v>
      </c>
      <c r="F283" s="37">
        <v>5368.48</v>
      </c>
      <c r="G283" s="37">
        <v>2128</v>
      </c>
      <c r="H283" s="37">
        <v>2009</v>
      </c>
      <c r="I283" s="37">
        <v>1625.0000000000073</v>
      </c>
      <c r="J283" s="39">
        <v>58869.52</v>
      </c>
      <c r="K283" s="12" t="s">
        <v>1346</v>
      </c>
    </row>
    <row r="284" spans="1:11" s="90" customFormat="1" hidden="1">
      <c r="A284" s="5" t="s">
        <v>1569</v>
      </c>
      <c r="B284" s="9" t="s">
        <v>32</v>
      </c>
      <c r="C284" s="8" t="s">
        <v>320</v>
      </c>
      <c r="D284" s="8" t="s">
        <v>11</v>
      </c>
      <c r="E284" s="37">
        <v>45000</v>
      </c>
      <c r="F284" s="37">
        <v>1148.33</v>
      </c>
      <c r="G284" s="37">
        <v>1368</v>
      </c>
      <c r="H284" s="37">
        <v>1291.5</v>
      </c>
      <c r="I284" s="37">
        <v>25</v>
      </c>
      <c r="J284" s="39">
        <v>41167.17</v>
      </c>
      <c r="K284" s="12" t="s">
        <v>1346</v>
      </c>
    </row>
    <row r="285" spans="1:11" s="90" customFormat="1" hidden="1">
      <c r="A285" s="5" t="s">
        <v>315</v>
      </c>
      <c r="B285" s="9" t="s">
        <v>59</v>
      </c>
      <c r="C285" s="8" t="s">
        <v>311</v>
      </c>
      <c r="D285" s="8" t="s">
        <v>11</v>
      </c>
      <c r="E285" s="37">
        <v>180000</v>
      </c>
      <c r="F285" s="37">
        <v>30923.37</v>
      </c>
      <c r="G285" s="37">
        <v>5472</v>
      </c>
      <c r="H285" s="37">
        <v>5166</v>
      </c>
      <c r="I285" s="37">
        <v>2025</v>
      </c>
      <c r="J285" s="39">
        <v>136413.63</v>
      </c>
      <c r="K285" s="12" t="s">
        <v>1346</v>
      </c>
    </row>
    <row r="286" spans="1:11" s="90" customFormat="1" hidden="1">
      <c r="A286" s="5" t="s">
        <v>312</v>
      </c>
      <c r="B286" s="6" t="s">
        <v>253</v>
      </c>
      <c r="C286" s="6" t="s">
        <v>311</v>
      </c>
      <c r="D286" s="8" t="s">
        <v>11</v>
      </c>
      <c r="E286" s="7">
        <v>75000</v>
      </c>
      <c r="F286" s="7">
        <v>5678.4</v>
      </c>
      <c r="G286" s="7">
        <v>2280</v>
      </c>
      <c r="H286" s="7">
        <v>2152.5</v>
      </c>
      <c r="I286" s="7">
        <v>11087.900000000001</v>
      </c>
      <c r="J286" s="39">
        <v>53801.2</v>
      </c>
      <c r="K286" s="12" t="s">
        <v>1346</v>
      </c>
    </row>
    <row r="287" spans="1:11" s="90" customFormat="1" hidden="1">
      <c r="A287" s="5" t="s">
        <v>310</v>
      </c>
      <c r="B287" s="6" t="s">
        <v>1362</v>
      </c>
      <c r="C287" s="6" t="s">
        <v>311</v>
      </c>
      <c r="D287" s="8" t="s">
        <v>11</v>
      </c>
      <c r="E287" s="37">
        <v>70000</v>
      </c>
      <c r="F287" s="37">
        <v>5368.48</v>
      </c>
      <c r="G287" s="37">
        <v>2128</v>
      </c>
      <c r="H287" s="37">
        <v>2009</v>
      </c>
      <c r="I287" s="37">
        <v>7616.570000000007</v>
      </c>
      <c r="J287" s="39">
        <v>52877.95</v>
      </c>
      <c r="K287" s="12" t="s">
        <v>1346</v>
      </c>
    </row>
    <row r="288" spans="1:11" s="90" customFormat="1" hidden="1">
      <c r="A288" s="5" t="s">
        <v>317</v>
      </c>
      <c r="B288" s="6" t="s">
        <v>253</v>
      </c>
      <c r="C288" s="6" t="s">
        <v>311</v>
      </c>
      <c r="D288" s="8" t="s">
        <v>11</v>
      </c>
      <c r="E288" s="37">
        <v>70000</v>
      </c>
      <c r="F288" s="37">
        <v>5368.48</v>
      </c>
      <c r="G288" s="37">
        <v>2128</v>
      </c>
      <c r="H288" s="37">
        <v>2009</v>
      </c>
      <c r="I288" s="37">
        <v>1225.0000000000073</v>
      </c>
      <c r="J288" s="39">
        <v>59269.52</v>
      </c>
      <c r="K288" s="12" t="s">
        <v>1345</v>
      </c>
    </row>
    <row r="289" spans="1:11" s="90" customFormat="1">
      <c r="A289" s="5" t="s">
        <v>1361</v>
      </c>
      <c r="B289" s="6" t="s">
        <v>1362</v>
      </c>
      <c r="C289" s="6" t="s">
        <v>311</v>
      </c>
      <c r="D289" s="8" t="s">
        <v>39</v>
      </c>
      <c r="E289" s="7">
        <v>70000</v>
      </c>
      <c r="F289" s="7">
        <v>5052.99</v>
      </c>
      <c r="G289" s="7">
        <v>2128</v>
      </c>
      <c r="H289" s="7">
        <v>2009</v>
      </c>
      <c r="I289" s="7">
        <v>1602.4500000000044</v>
      </c>
      <c r="J289" s="39">
        <v>59207.56</v>
      </c>
      <c r="K289" s="12" t="s">
        <v>1345</v>
      </c>
    </row>
    <row r="290" spans="1:11" s="90" customFormat="1" hidden="1">
      <c r="A290" s="5" t="s">
        <v>1035</v>
      </c>
      <c r="B290" s="6" t="s">
        <v>316</v>
      </c>
      <c r="C290" s="6" t="s">
        <v>311</v>
      </c>
      <c r="D290" s="8" t="s">
        <v>11</v>
      </c>
      <c r="E290" s="7">
        <v>60000</v>
      </c>
      <c r="F290" s="7">
        <v>3486.68</v>
      </c>
      <c r="G290" s="7">
        <v>1824</v>
      </c>
      <c r="H290" s="7">
        <v>1722</v>
      </c>
      <c r="I290" s="7">
        <v>25</v>
      </c>
      <c r="J290" s="39">
        <v>52942.32</v>
      </c>
      <c r="K290" s="12" t="s">
        <v>1345</v>
      </c>
    </row>
    <row r="291" spans="1:11" s="90" customFormat="1" hidden="1">
      <c r="A291" s="5" t="s">
        <v>318</v>
      </c>
      <c r="B291" s="6" t="s">
        <v>354</v>
      </c>
      <c r="C291" s="6" t="s">
        <v>311</v>
      </c>
      <c r="D291" s="8" t="s">
        <v>11</v>
      </c>
      <c r="E291" s="7">
        <v>35000</v>
      </c>
      <c r="F291" s="7">
        <v>0</v>
      </c>
      <c r="G291" s="7">
        <v>1064</v>
      </c>
      <c r="H291" s="7">
        <v>1004.5</v>
      </c>
      <c r="I291" s="7">
        <v>5171</v>
      </c>
      <c r="J291" s="39">
        <v>27760.5</v>
      </c>
      <c r="K291" s="12" t="s">
        <v>1345</v>
      </c>
    </row>
    <row r="292" spans="1:11" s="90" customFormat="1" hidden="1">
      <c r="A292" s="5" t="s">
        <v>1037</v>
      </c>
      <c r="B292" s="9" t="s">
        <v>354</v>
      </c>
      <c r="C292" s="8" t="s">
        <v>311</v>
      </c>
      <c r="D292" s="8" t="s">
        <v>11</v>
      </c>
      <c r="E292" s="37">
        <v>35000</v>
      </c>
      <c r="F292" s="37">
        <v>0</v>
      </c>
      <c r="G292" s="37">
        <v>1064</v>
      </c>
      <c r="H292" s="37">
        <v>1004.5</v>
      </c>
      <c r="I292" s="37">
        <v>25</v>
      </c>
      <c r="J292" s="39">
        <v>32906.5</v>
      </c>
      <c r="K292" s="12" t="s">
        <v>1345</v>
      </c>
    </row>
    <row r="293" spans="1:11" s="90" customFormat="1" hidden="1">
      <c r="A293" s="5" t="s">
        <v>3528</v>
      </c>
      <c r="B293" s="6" t="s">
        <v>354</v>
      </c>
      <c r="C293" s="6" t="s">
        <v>311</v>
      </c>
      <c r="D293" s="8" t="s">
        <v>11</v>
      </c>
      <c r="E293" s="7">
        <v>35000</v>
      </c>
      <c r="F293" s="7">
        <v>0</v>
      </c>
      <c r="G293" s="7">
        <v>1064</v>
      </c>
      <c r="H293" s="7">
        <v>1004.5</v>
      </c>
      <c r="I293" s="7">
        <v>25</v>
      </c>
      <c r="J293" s="39">
        <v>32906.5</v>
      </c>
      <c r="K293" s="12" t="s">
        <v>1346</v>
      </c>
    </row>
    <row r="294" spans="1:11" s="90" customFormat="1">
      <c r="A294" s="5" t="s">
        <v>149</v>
      </c>
      <c r="B294" s="6" t="s">
        <v>10</v>
      </c>
      <c r="C294" s="6" t="s">
        <v>311</v>
      </c>
      <c r="D294" s="8" t="s">
        <v>39</v>
      </c>
      <c r="E294" s="7">
        <v>35000</v>
      </c>
      <c r="F294" s="7">
        <v>0</v>
      </c>
      <c r="G294" s="7">
        <v>1064</v>
      </c>
      <c r="H294" s="7">
        <v>1004.5</v>
      </c>
      <c r="I294" s="7">
        <v>1621</v>
      </c>
      <c r="J294" s="39">
        <v>31310.5</v>
      </c>
      <c r="K294" s="12" t="s">
        <v>1346</v>
      </c>
    </row>
    <row r="295" spans="1:11" s="90" customFormat="1" hidden="1">
      <c r="A295" s="5" t="s">
        <v>280</v>
      </c>
      <c r="B295" s="6" t="s">
        <v>354</v>
      </c>
      <c r="C295" s="6" t="s">
        <v>311</v>
      </c>
      <c r="D295" s="8" t="s">
        <v>11</v>
      </c>
      <c r="E295" s="7">
        <v>27000</v>
      </c>
      <c r="F295" s="7">
        <v>0</v>
      </c>
      <c r="G295" s="7">
        <v>820.8</v>
      </c>
      <c r="H295" s="7">
        <v>774.9</v>
      </c>
      <c r="I295" s="7">
        <v>13321.08</v>
      </c>
      <c r="J295" s="39">
        <v>12083.22</v>
      </c>
      <c r="K295" s="12" t="s">
        <v>1345</v>
      </c>
    </row>
    <row r="296" spans="1:11" s="90" customFormat="1" hidden="1">
      <c r="A296" s="5" t="s">
        <v>1011</v>
      </c>
      <c r="B296" s="9" t="s">
        <v>55</v>
      </c>
      <c r="C296" s="8" t="s">
        <v>311</v>
      </c>
      <c r="D296" s="8" t="s">
        <v>11</v>
      </c>
      <c r="E296" s="37">
        <v>25000</v>
      </c>
      <c r="F296" s="37">
        <v>0</v>
      </c>
      <c r="G296" s="37">
        <v>760</v>
      </c>
      <c r="H296" s="37">
        <v>717.5</v>
      </c>
      <c r="I296" s="37">
        <v>25</v>
      </c>
      <c r="J296" s="39">
        <v>23497.5</v>
      </c>
      <c r="K296" s="12" t="s">
        <v>1346</v>
      </c>
    </row>
    <row r="297" spans="1:11" s="90" customFormat="1" hidden="1">
      <c r="A297" s="5" t="s">
        <v>2557</v>
      </c>
      <c r="B297" s="6" t="s">
        <v>55</v>
      </c>
      <c r="C297" s="6" t="s">
        <v>311</v>
      </c>
      <c r="D297" s="8" t="s">
        <v>11</v>
      </c>
      <c r="E297" s="7">
        <v>25000</v>
      </c>
      <c r="F297" s="7">
        <v>0</v>
      </c>
      <c r="G297" s="7">
        <v>760</v>
      </c>
      <c r="H297" s="7">
        <v>717.5</v>
      </c>
      <c r="I297" s="7">
        <v>25</v>
      </c>
      <c r="J297" s="39">
        <v>23497.5</v>
      </c>
      <c r="K297" s="12" t="s">
        <v>1346</v>
      </c>
    </row>
    <row r="298" spans="1:11" s="90" customFormat="1" ht="25.5">
      <c r="A298" s="5" t="s">
        <v>2530</v>
      </c>
      <c r="B298" s="6" t="s">
        <v>258</v>
      </c>
      <c r="C298" s="6" t="s">
        <v>1658</v>
      </c>
      <c r="D298" s="8" t="s">
        <v>39</v>
      </c>
      <c r="E298" s="7">
        <v>115000</v>
      </c>
      <c r="F298" s="7">
        <v>15633.74</v>
      </c>
      <c r="G298" s="7">
        <v>3496</v>
      </c>
      <c r="H298" s="7">
        <v>3300.5</v>
      </c>
      <c r="I298" s="7">
        <v>10925.000000000015</v>
      </c>
      <c r="J298" s="39">
        <v>81644.759999999995</v>
      </c>
      <c r="K298" s="12" t="s">
        <v>1346</v>
      </c>
    </row>
    <row r="299" spans="1:11" s="90" customFormat="1" ht="25.5" hidden="1">
      <c r="A299" s="5" t="s">
        <v>256</v>
      </c>
      <c r="B299" s="6" t="s">
        <v>253</v>
      </c>
      <c r="C299" s="6" t="s">
        <v>1658</v>
      </c>
      <c r="D299" s="8" t="s">
        <v>11</v>
      </c>
      <c r="E299" s="7">
        <v>70000</v>
      </c>
      <c r="F299" s="7">
        <v>5368.48</v>
      </c>
      <c r="G299" s="7">
        <v>2128</v>
      </c>
      <c r="H299" s="7">
        <v>2009</v>
      </c>
      <c r="I299" s="7">
        <v>825.00000000000728</v>
      </c>
      <c r="J299" s="39">
        <v>59669.52</v>
      </c>
      <c r="K299" s="12" t="s">
        <v>1345</v>
      </c>
    </row>
    <row r="300" spans="1:11" s="90" customFormat="1" ht="25.5" hidden="1">
      <c r="A300" s="5" t="s">
        <v>259</v>
      </c>
      <c r="B300" s="6" t="s">
        <v>1362</v>
      </c>
      <c r="C300" s="6" t="s">
        <v>1658</v>
      </c>
      <c r="D300" s="8" t="s">
        <v>11</v>
      </c>
      <c r="E300" s="7">
        <v>60000</v>
      </c>
      <c r="F300" s="7">
        <v>3486.68</v>
      </c>
      <c r="G300" s="7">
        <v>1824</v>
      </c>
      <c r="H300" s="7">
        <v>1722</v>
      </c>
      <c r="I300" s="7">
        <v>1871</v>
      </c>
      <c r="J300" s="39">
        <v>51096.32</v>
      </c>
      <c r="K300" s="12" t="s">
        <v>1346</v>
      </c>
    </row>
    <row r="301" spans="1:11" s="90" customFormat="1" ht="25.5" hidden="1">
      <c r="A301" s="5" t="s">
        <v>3618</v>
      </c>
      <c r="B301" s="9" t="s">
        <v>354</v>
      </c>
      <c r="C301" s="8" t="s">
        <v>3061</v>
      </c>
      <c r="D301" s="8" t="s">
        <v>11</v>
      </c>
      <c r="E301" s="37">
        <v>35000</v>
      </c>
      <c r="F301" s="37">
        <v>0</v>
      </c>
      <c r="G301" s="37">
        <v>1064</v>
      </c>
      <c r="H301" s="37">
        <v>1004.5</v>
      </c>
      <c r="I301" s="37">
        <v>25</v>
      </c>
      <c r="J301" s="39">
        <v>32906.5</v>
      </c>
      <c r="K301" s="12" t="s">
        <v>1346</v>
      </c>
    </row>
    <row r="302" spans="1:11" s="90" customFormat="1" ht="25.5" hidden="1">
      <c r="A302" s="5" t="s">
        <v>3532</v>
      </c>
      <c r="B302" s="6" t="s">
        <v>354</v>
      </c>
      <c r="C302" s="6" t="s">
        <v>3058</v>
      </c>
      <c r="D302" s="8" t="s">
        <v>11</v>
      </c>
      <c r="E302" s="37">
        <v>35000</v>
      </c>
      <c r="F302" s="37">
        <v>0</v>
      </c>
      <c r="G302" s="37">
        <v>1064</v>
      </c>
      <c r="H302" s="37">
        <v>1004.5</v>
      </c>
      <c r="I302" s="37">
        <v>25</v>
      </c>
      <c r="J302" s="39">
        <v>32906.5</v>
      </c>
      <c r="K302" s="12" t="s">
        <v>1345</v>
      </c>
    </row>
    <row r="303" spans="1:11" s="90" customFormat="1" ht="25.5" hidden="1">
      <c r="A303" s="5" t="s">
        <v>1006</v>
      </c>
      <c r="B303" s="6" t="s">
        <v>779</v>
      </c>
      <c r="C303" s="6" t="s">
        <v>1650</v>
      </c>
      <c r="D303" s="8" t="s">
        <v>636</v>
      </c>
      <c r="E303" s="7">
        <v>260000</v>
      </c>
      <c r="F303" s="7">
        <v>50296.02</v>
      </c>
      <c r="G303" s="7">
        <v>5685.41</v>
      </c>
      <c r="H303" s="7">
        <v>7462</v>
      </c>
      <c r="I303" s="7">
        <v>25</v>
      </c>
      <c r="J303" s="39">
        <v>196531.57</v>
      </c>
      <c r="K303" s="12" t="s">
        <v>1345</v>
      </c>
    </row>
    <row r="304" spans="1:11" s="90" customFormat="1" ht="25.5" hidden="1">
      <c r="A304" s="5" t="s">
        <v>1681</v>
      </c>
      <c r="B304" s="6" t="s">
        <v>32</v>
      </c>
      <c r="C304" s="6" t="s">
        <v>1650</v>
      </c>
      <c r="D304" s="8" t="s">
        <v>11</v>
      </c>
      <c r="E304" s="7">
        <v>50000</v>
      </c>
      <c r="F304" s="7">
        <v>0</v>
      </c>
      <c r="G304" s="7">
        <v>1520</v>
      </c>
      <c r="H304" s="7">
        <v>1435</v>
      </c>
      <c r="I304" s="7">
        <v>25</v>
      </c>
      <c r="J304" s="39">
        <v>47020</v>
      </c>
      <c r="K304" s="12" t="s">
        <v>1346</v>
      </c>
    </row>
    <row r="305" spans="1:11" s="90" customFormat="1" ht="25.5" hidden="1">
      <c r="A305" s="5" t="s">
        <v>2482</v>
      </c>
      <c r="B305" s="6" t="s">
        <v>586</v>
      </c>
      <c r="C305" s="6" t="s">
        <v>1650</v>
      </c>
      <c r="D305" s="8" t="s">
        <v>1679</v>
      </c>
      <c r="E305" s="7">
        <v>24000</v>
      </c>
      <c r="F305" s="7">
        <v>0</v>
      </c>
      <c r="G305" s="7">
        <v>729.6</v>
      </c>
      <c r="H305" s="7">
        <v>688.8</v>
      </c>
      <c r="I305" s="7">
        <v>9490.3599999999988</v>
      </c>
      <c r="J305" s="39">
        <v>13091.24</v>
      </c>
      <c r="K305" s="12" t="s">
        <v>1345</v>
      </c>
    </row>
    <row r="306" spans="1:11" s="90" customFormat="1" ht="25.5" hidden="1">
      <c r="A306" s="5" t="s">
        <v>412</v>
      </c>
      <c r="B306" s="9" t="s">
        <v>245</v>
      </c>
      <c r="C306" s="8" t="s">
        <v>1653</v>
      </c>
      <c r="D306" s="8" t="s">
        <v>11</v>
      </c>
      <c r="E306" s="37">
        <v>35000</v>
      </c>
      <c r="F306" s="37">
        <v>0</v>
      </c>
      <c r="G306" s="37">
        <v>1064</v>
      </c>
      <c r="H306" s="37">
        <v>1004.5</v>
      </c>
      <c r="I306" s="37">
        <v>1121</v>
      </c>
      <c r="J306" s="39">
        <v>31810.5</v>
      </c>
      <c r="K306" s="12" t="s">
        <v>1346</v>
      </c>
    </row>
    <row r="307" spans="1:11" s="90" customFormat="1" ht="25.5" hidden="1">
      <c r="A307" s="5" t="s">
        <v>778</v>
      </c>
      <c r="B307" s="6" t="s">
        <v>779</v>
      </c>
      <c r="C307" s="6" t="s">
        <v>1649</v>
      </c>
      <c r="D307" s="8" t="s">
        <v>636</v>
      </c>
      <c r="E307" s="7">
        <v>260000</v>
      </c>
      <c r="F307" s="7">
        <v>50296.02</v>
      </c>
      <c r="G307" s="7">
        <v>5685.41</v>
      </c>
      <c r="H307" s="7">
        <v>7462</v>
      </c>
      <c r="I307" s="7">
        <v>1025</v>
      </c>
      <c r="J307" s="39">
        <v>195531.57</v>
      </c>
      <c r="K307" s="12" t="s">
        <v>1345</v>
      </c>
    </row>
    <row r="308" spans="1:11" s="90" customFormat="1" ht="25.5">
      <c r="A308" s="5" t="s">
        <v>2537</v>
      </c>
      <c r="B308" s="6" t="s">
        <v>297</v>
      </c>
      <c r="C308" s="6" t="s">
        <v>1649</v>
      </c>
      <c r="D308" s="8" t="s">
        <v>39</v>
      </c>
      <c r="E308" s="7">
        <v>115000</v>
      </c>
      <c r="F308" s="7">
        <v>15633.74</v>
      </c>
      <c r="G308" s="7">
        <v>3496</v>
      </c>
      <c r="H308" s="7">
        <v>3300.5</v>
      </c>
      <c r="I308" s="7">
        <v>75.000000000014552</v>
      </c>
      <c r="J308" s="39">
        <v>92494.76</v>
      </c>
      <c r="K308" s="12" t="s">
        <v>1346</v>
      </c>
    </row>
    <row r="309" spans="1:11" s="90" customFormat="1" ht="25.5" hidden="1">
      <c r="A309" s="5" t="s">
        <v>935</v>
      </c>
      <c r="B309" s="6" t="s">
        <v>32</v>
      </c>
      <c r="C309" s="6" t="s">
        <v>1649</v>
      </c>
      <c r="D309" s="8" t="s">
        <v>11</v>
      </c>
      <c r="E309" s="7">
        <v>100000</v>
      </c>
      <c r="F309" s="7">
        <v>12105.37</v>
      </c>
      <c r="G309" s="7">
        <v>3040</v>
      </c>
      <c r="H309" s="7">
        <v>2870</v>
      </c>
      <c r="I309" s="7">
        <v>1625</v>
      </c>
      <c r="J309" s="39">
        <v>80359.63</v>
      </c>
      <c r="K309" s="12" t="s">
        <v>1345</v>
      </c>
    </row>
    <row r="310" spans="1:11" s="90" customFormat="1" ht="25.5" hidden="1">
      <c r="A310" s="5" t="s">
        <v>791</v>
      </c>
      <c r="B310" s="6" t="s">
        <v>59</v>
      </c>
      <c r="C310" s="6" t="s">
        <v>1649</v>
      </c>
      <c r="D310" s="8" t="s">
        <v>11</v>
      </c>
      <c r="E310" s="7">
        <v>75000</v>
      </c>
      <c r="F310" s="7">
        <v>6309.38</v>
      </c>
      <c r="G310" s="7">
        <v>2280</v>
      </c>
      <c r="H310" s="7">
        <v>2152.5</v>
      </c>
      <c r="I310" s="7">
        <v>24.999999999992724</v>
      </c>
      <c r="J310" s="39">
        <v>64233.120000000003</v>
      </c>
      <c r="K310" s="12" t="s">
        <v>1345</v>
      </c>
    </row>
    <row r="311" spans="1:11" s="90" customFormat="1" ht="25.5">
      <c r="A311" s="5" t="s">
        <v>803</v>
      </c>
      <c r="B311" s="9" t="s">
        <v>746</v>
      </c>
      <c r="C311" s="8" t="s">
        <v>1649</v>
      </c>
      <c r="D311" s="8" t="s">
        <v>39</v>
      </c>
      <c r="E311" s="37">
        <v>70000</v>
      </c>
      <c r="F311" s="37">
        <v>4737.5</v>
      </c>
      <c r="G311" s="37">
        <v>2128</v>
      </c>
      <c r="H311" s="37">
        <v>2009</v>
      </c>
      <c r="I311" s="37">
        <v>4029.9000000000015</v>
      </c>
      <c r="J311" s="39">
        <v>57095.6</v>
      </c>
      <c r="K311" s="12" t="s">
        <v>1346</v>
      </c>
    </row>
    <row r="312" spans="1:11" s="90" customFormat="1" ht="25.5" hidden="1">
      <c r="A312" s="5" t="s">
        <v>786</v>
      </c>
      <c r="B312" s="9" t="s">
        <v>32</v>
      </c>
      <c r="C312" s="8" t="s">
        <v>1649</v>
      </c>
      <c r="D312" s="8" t="s">
        <v>11</v>
      </c>
      <c r="E312" s="37">
        <v>55000</v>
      </c>
      <c r="F312" s="37">
        <v>2086.44</v>
      </c>
      <c r="G312" s="37">
        <v>1672</v>
      </c>
      <c r="H312" s="37">
        <v>1578.5</v>
      </c>
      <c r="I312" s="37">
        <v>23132.44</v>
      </c>
      <c r="J312" s="39">
        <v>26530.62</v>
      </c>
      <c r="K312" s="12" t="s">
        <v>1346</v>
      </c>
    </row>
    <row r="313" spans="1:11" s="90" customFormat="1" ht="25.5">
      <c r="A313" s="5" t="s">
        <v>2712</v>
      </c>
      <c r="B313" s="9" t="s">
        <v>883</v>
      </c>
      <c r="C313" s="8" t="s">
        <v>1649</v>
      </c>
      <c r="D313" s="8" t="s">
        <v>39</v>
      </c>
      <c r="E313" s="37">
        <v>55000</v>
      </c>
      <c r="F313" s="37">
        <v>2559.6799999999998</v>
      </c>
      <c r="G313" s="37">
        <v>1672</v>
      </c>
      <c r="H313" s="37">
        <v>1578.5</v>
      </c>
      <c r="I313" s="37">
        <v>25</v>
      </c>
      <c r="J313" s="39">
        <v>49164.82</v>
      </c>
      <c r="K313" s="12" t="s">
        <v>1346</v>
      </c>
    </row>
    <row r="314" spans="1:11" s="90" customFormat="1" ht="25.5" hidden="1">
      <c r="A314" s="5" t="s">
        <v>843</v>
      </c>
      <c r="B314" s="9" t="s">
        <v>32</v>
      </c>
      <c r="C314" s="8" t="s">
        <v>1649</v>
      </c>
      <c r="D314" s="8" t="s">
        <v>11</v>
      </c>
      <c r="E314" s="37">
        <v>50000</v>
      </c>
      <c r="F314" s="37">
        <v>1380.77</v>
      </c>
      <c r="G314" s="37">
        <v>1520</v>
      </c>
      <c r="H314" s="37">
        <v>1435</v>
      </c>
      <c r="I314" s="37">
        <v>3779.8999999999942</v>
      </c>
      <c r="J314" s="39">
        <v>41884.33</v>
      </c>
      <c r="K314" s="12" t="s">
        <v>1346</v>
      </c>
    </row>
    <row r="315" spans="1:11" s="90" customFormat="1" ht="25.5">
      <c r="A315" s="5" t="s">
        <v>553</v>
      </c>
      <c r="B315" s="9" t="s">
        <v>10</v>
      </c>
      <c r="C315" s="8" t="s">
        <v>1649</v>
      </c>
      <c r="D315" s="8" t="s">
        <v>39</v>
      </c>
      <c r="E315" s="37">
        <v>45000</v>
      </c>
      <c r="F315" s="37">
        <v>1148.33</v>
      </c>
      <c r="G315" s="37">
        <v>1368</v>
      </c>
      <c r="H315" s="37">
        <v>1291.5</v>
      </c>
      <c r="I315" s="37">
        <v>1275</v>
      </c>
      <c r="J315" s="39">
        <v>39917.17</v>
      </c>
      <c r="K315" s="12" t="s">
        <v>1346</v>
      </c>
    </row>
    <row r="316" spans="1:11" s="90" customFormat="1" ht="25.5">
      <c r="A316" s="5" t="s">
        <v>801</v>
      </c>
      <c r="B316" s="6" t="s">
        <v>10</v>
      </c>
      <c r="C316" s="6" t="s">
        <v>1649</v>
      </c>
      <c r="D316" s="8" t="s">
        <v>39</v>
      </c>
      <c r="E316" s="7">
        <v>45000</v>
      </c>
      <c r="F316" s="7">
        <v>1148.33</v>
      </c>
      <c r="G316" s="7">
        <v>1368</v>
      </c>
      <c r="H316" s="7">
        <v>1291.5</v>
      </c>
      <c r="I316" s="7">
        <v>75</v>
      </c>
      <c r="J316" s="39">
        <v>41117.17</v>
      </c>
      <c r="K316" s="12" t="s">
        <v>1346</v>
      </c>
    </row>
    <row r="317" spans="1:11" s="90" customFormat="1" ht="25.5">
      <c r="A317" s="5" t="s">
        <v>3120</v>
      </c>
      <c r="B317" s="6" t="s">
        <v>10</v>
      </c>
      <c r="C317" s="6" t="s">
        <v>1649</v>
      </c>
      <c r="D317" s="8" t="s">
        <v>39</v>
      </c>
      <c r="E317" s="7">
        <v>45000</v>
      </c>
      <c r="F317" s="7">
        <v>911.71</v>
      </c>
      <c r="G317" s="7">
        <v>1368</v>
      </c>
      <c r="H317" s="7">
        <v>1291.5</v>
      </c>
      <c r="I317" s="7">
        <v>12457.73</v>
      </c>
      <c r="J317" s="39">
        <v>28971.06</v>
      </c>
      <c r="K317" s="12" t="s">
        <v>1346</v>
      </c>
    </row>
    <row r="318" spans="1:11" s="90" customFormat="1" ht="25.5" hidden="1">
      <c r="A318" s="5" t="s">
        <v>875</v>
      </c>
      <c r="B318" s="6" t="s">
        <v>32</v>
      </c>
      <c r="C318" s="6" t="s">
        <v>1649</v>
      </c>
      <c r="D318" s="8" t="s">
        <v>11</v>
      </c>
      <c r="E318" s="7">
        <v>45000</v>
      </c>
      <c r="F318" s="7">
        <v>1148.33</v>
      </c>
      <c r="G318" s="7">
        <v>1368</v>
      </c>
      <c r="H318" s="7">
        <v>1291.5</v>
      </c>
      <c r="I318" s="7">
        <v>25</v>
      </c>
      <c r="J318" s="39">
        <v>41167.17</v>
      </c>
      <c r="K318" s="12" t="s">
        <v>1346</v>
      </c>
    </row>
    <row r="319" spans="1:11" s="90" customFormat="1" ht="25.5" hidden="1">
      <c r="A319" s="5" t="s">
        <v>1667</v>
      </c>
      <c r="B319" s="6" t="s">
        <v>285</v>
      </c>
      <c r="C319" s="6" t="s">
        <v>1649</v>
      </c>
      <c r="D319" s="8" t="s">
        <v>1679</v>
      </c>
      <c r="E319" s="7">
        <v>45000</v>
      </c>
      <c r="F319" s="7">
        <v>0</v>
      </c>
      <c r="G319" s="7">
        <v>1368</v>
      </c>
      <c r="H319" s="7">
        <v>1291.5</v>
      </c>
      <c r="I319" s="7">
        <v>1571</v>
      </c>
      <c r="J319" s="39">
        <v>40769.5</v>
      </c>
      <c r="K319" s="12" t="s">
        <v>1345</v>
      </c>
    </row>
    <row r="320" spans="1:11" s="90" customFormat="1" ht="25.5" hidden="1">
      <c r="A320" s="5" t="s">
        <v>3717</v>
      </c>
      <c r="B320" s="6" t="s">
        <v>883</v>
      </c>
      <c r="C320" s="6" t="s">
        <v>1649</v>
      </c>
      <c r="D320" s="8" t="s">
        <v>1679</v>
      </c>
      <c r="E320" s="7">
        <v>42000</v>
      </c>
      <c r="F320" s="7">
        <v>724.92</v>
      </c>
      <c r="G320" s="7">
        <v>1276.8</v>
      </c>
      <c r="H320" s="7">
        <v>1205.4000000000001</v>
      </c>
      <c r="I320" s="7">
        <v>25</v>
      </c>
      <c r="J320" s="39">
        <v>38767.879999999997</v>
      </c>
      <c r="K320" s="12" t="s">
        <v>1346</v>
      </c>
    </row>
    <row r="321" spans="1:11" s="90" customFormat="1" ht="25.5" hidden="1">
      <c r="A321" s="5" t="s">
        <v>1587</v>
      </c>
      <c r="B321" s="9" t="s">
        <v>621</v>
      </c>
      <c r="C321" s="8" t="s">
        <v>1649</v>
      </c>
      <c r="D321" s="8" t="s">
        <v>11</v>
      </c>
      <c r="E321" s="37">
        <v>36000</v>
      </c>
      <c r="F321" s="37">
        <v>0</v>
      </c>
      <c r="G321" s="37">
        <v>1094.4000000000001</v>
      </c>
      <c r="H321" s="37">
        <v>1033.2</v>
      </c>
      <c r="I321" s="37">
        <v>25</v>
      </c>
      <c r="J321" s="39">
        <v>33847.4</v>
      </c>
      <c r="K321" s="12" t="s">
        <v>1345</v>
      </c>
    </row>
    <row r="322" spans="1:11" s="90" customFormat="1" ht="25.5" hidden="1">
      <c r="A322" s="5" t="s">
        <v>2698</v>
      </c>
      <c r="B322" s="9" t="s">
        <v>673</v>
      </c>
      <c r="C322" s="8" t="s">
        <v>1649</v>
      </c>
      <c r="D322" s="8" t="s">
        <v>11</v>
      </c>
      <c r="E322" s="37">
        <v>36000</v>
      </c>
      <c r="F322" s="37">
        <v>0</v>
      </c>
      <c r="G322" s="37">
        <v>1094.4000000000001</v>
      </c>
      <c r="H322" s="37">
        <v>1033.2</v>
      </c>
      <c r="I322" s="37">
        <v>25</v>
      </c>
      <c r="J322" s="39">
        <v>33847.4</v>
      </c>
      <c r="K322" s="12" t="s">
        <v>1345</v>
      </c>
    </row>
    <row r="323" spans="1:11" s="90" customFormat="1" ht="25.5" hidden="1">
      <c r="A323" s="5" t="s">
        <v>1010</v>
      </c>
      <c r="B323" s="6" t="s">
        <v>10</v>
      </c>
      <c r="C323" s="6" t="s">
        <v>1649</v>
      </c>
      <c r="D323" s="8" t="s">
        <v>1679</v>
      </c>
      <c r="E323" s="7">
        <v>35000</v>
      </c>
      <c r="F323" s="7">
        <v>0</v>
      </c>
      <c r="G323" s="7">
        <v>1064</v>
      </c>
      <c r="H323" s="7">
        <v>1004.5</v>
      </c>
      <c r="I323" s="7">
        <v>25</v>
      </c>
      <c r="J323" s="39">
        <v>32906.5</v>
      </c>
      <c r="K323" s="12" t="s">
        <v>1346</v>
      </c>
    </row>
    <row r="324" spans="1:11" s="90" customFormat="1" ht="25.5" hidden="1">
      <c r="A324" s="5" t="s">
        <v>3341</v>
      </c>
      <c r="B324" s="6" t="s">
        <v>354</v>
      </c>
      <c r="C324" s="6" t="s">
        <v>1649</v>
      </c>
      <c r="D324" s="8" t="s">
        <v>11</v>
      </c>
      <c r="E324" s="7">
        <v>35000</v>
      </c>
      <c r="F324" s="7">
        <v>0</v>
      </c>
      <c r="G324" s="7">
        <v>1064</v>
      </c>
      <c r="H324" s="7">
        <v>1004.5</v>
      </c>
      <c r="I324" s="7">
        <v>25</v>
      </c>
      <c r="J324" s="39">
        <v>32906.5</v>
      </c>
      <c r="K324" s="12" t="s">
        <v>1346</v>
      </c>
    </row>
    <row r="325" spans="1:11" s="90" customFormat="1" ht="25.5" hidden="1">
      <c r="A325" s="5" t="s">
        <v>772</v>
      </c>
      <c r="B325" s="9" t="s">
        <v>82</v>
      </c>
      <c r="C325" s="8" t="s">
        <v>1649</v>
      </c>
      <c r="D325" s="8" t="s">
        <v>11</v>
      </c>
      <c r="E325" s="37">
        <v>35000</v>
      </c>
      <c r="F325" s="37">
        <v>0</v>
      </c>
      <c r="G325" s="37">
        <v>1064</v>
      </c>
      <c r="H325" s="37">
        <v>1004.5</v>
      </c>
      <c r="I325" s="37">
        <v>3349.2000000000007</v>
      </c>
      <c r="J325" s="39">
        <v>29582.3</v>
      </c>
      <c r="K325" s="12" t="s">
        <v>1346</v>
      </c>
    </row>
    <row r="326" spans="1:11" s="90" customFormat="1" ht="25.5" hidden="1">
      <c r="A326" s="5" t="s">
        <v>12</v>
      </c>
      <c r="B326" s="9" t="s">
        <v>13</v>
      </c>
      <c r="C326" s="8" t="s">
        <v>1649</v>
      </c>
      <c r="D326" s="8" t="s">
        <v>11</v>
      </c>
      <c r="E326" s="37">
        <v>35000</v>
      </c>
      <c r="F326" s="37">
        <v>0</v>
      </c>
      <c r="G326" s="37">
        <v>1064</v>
      </c>
      <c r="H326" s="37">
        <v>1004.5</v>
      </c>
      <c r="I326" s="37">
        <v>325</v>
      </c>
      <c r="J326" s="39">
        <v>32606.5</v>
      </c>
      <c r="K326" s="12" t="s">
        <v>1345</v>
      </c>
    </row>
    <row r="327" spans="1:11" s="90" customFormat="1" ht="25.5" hidden="1">
      <c r="A327" s="5" t="s">
        <v>3036</v>
      </c>
      <c r="B327" s="6" t="s">
        <v>10</v>
      </c>
      <c r="C327" s="6" t="s">
        <v>1649</v>
      </c>
      <c r="D327" s="8" t="s">
        <v>1679</v>
      </c>
      <c r="E327" s="7">
        <v>35000</v>
      </c>
      <c r="F327" s="7">
        <v>0</v>
      </c>
      <c r="G327" s="7">
        <v>1064</v>
      </c>
      <c r="H327" s="7">
        <v>1004.5</v>
      </c>
      <c r="I327" s="7">
        <v>25</v>
      </c>
      <c r="J327" s="39">
        <v>32906.5</v>
      </c>
      <c r="K327" s="12" t="s">
        <v>1346</v>
      </c>
    </row>
    <row r="328" spans="1:11" s="90" customFormat="1" ht="25.5" hidden="1">
      <c r="A328" s="5" t="s">
        <v>1628</v>
      </c>
      <c r="B328" s="6" t="s">
        <v>354</v>
      </c>
      <c r="C328" s="6" t="s">
        <v>1649</v>
      </c>
      <c r="D328" s="8" t="s">
        <v>11</v>
      </c>
      <c r="E328" s="37">
        <v>35000</v>
      </c>
      <c r="F328" s="37">
        <v>0</v>
      </c>
      <c r="G328" s="37">
        <v>1064</v>
      </c>
      <c r="H328" s="37">
        <v>1004.5</v>
      </c>
      <c r="I328" s="37">
        <v>25</v>
      </c>
      <c r="J328" s="39">
        <v>32906.5</v>
      </c>
      <c r="K328" s="12" t="s">
        <v>1346</v>
      </c>
    </row>
    <row r="329" spans="1:11" s="90" customFormat="1" ht="25.5" hidden="1">
      <c r="A329" s="5" t="s">
        <v>774</v>
      </c>
      <c r="B329" s="6" t="s">
        <v>455</v>
      </c>
      <c r="C329" s="6" t="s">
        <v>1649</v>
      </c>
      <c r="D329" s="8" t="s">
        <v>11</v>
      </c>
      <c r="E329" s="7">
        <v>31500</v>
      </c>
      <c r="F329" s="7">
        <v>0</v>
      </c>
      <c r="G329" s="7">
        <v>957.6</v>
      </c>
      <c r="H329" s="7">
        <v>904.05</v>
      </c>
      <c r="I329" s="7">
        <v>7232.9599999999991</v>
      </c>
      <c r="J329" s="39">
        <v>22405.39</v>
      </c>
      <c r="K329" s="12" t="s">
        <v>1345</v>
      </c>
    </row>
    <row r="330" spans="1:11" s="90" customFormat="1" ht="25.5" hidden="1">
      <c r="A330" s="5" t="s">
        <v>792</v>
      </c>
      <c r="B330" s="6" t="s">
        <v>59</v>
      </c>
      <c r="C330" s="6" t="s">
        <v>1649</v>
      </c>
      <c r="D330" s="8" t="s">
        <v>11</v>
      </c>
      <c r="E330" s="7">
        <v>31500</v>
      </c>
      <c r="F330" s="7">
        <v>0</v>
      </c>
      <c r="G330" s="7">
        <v>957.6</v>
      </c>
      <c r="H330" s="7">
        <v>904.05</v>
      </c>
      <c r="I330" s="7">
        <v>25</v>
      </c>
      <c r="J330" s="39">
        <v>29613.35</v>
      </c>
      <c r="K330" s="12" t="s">
        <v>1345</v>
      </c>
    </row>
    <row r="331" spans="1:11" s="90" customFormat="1" ht="25.5" hidden="1">
      <c r="A331" s="5" t="s">
        <v>780</v>
      </c>
      <c r="B331" s="6" t="s">
        <v>75</v>
      </c>
      <c r="C331" s="6" t="s">
        <v>1649</v>
      </c>
      <c r="D331" s="8" t="s">
        <v>11</v>
      </c>
      <c r="E331" s="7">
        <v>26620</v>
      </c>
      <c r="F331" s="7">
        <v>0</v>
      </c>
      <c r="G331" s="7">
        <v>809.25</v>
      </c>
      <c r="H331" s="7">
        <v>763.99</v>
      </c>
      <c r="I331" s="7">
        <v>25</v>
      </c>
      <c r="J331" s="39">
        <v>25021.759999999998</v>
      </c>
      <c r="K331" s="12" t="s">
        <v>1345</v>
      </c>
    </row>
    <row r="332" spans="1:11" s="90" customFormat="1" ht="25.5" hidden="1">
      <c r="A332" s="5" t="s">
        <v>992</v>
      </c>
      <c r="B332" s="6" t="s">
        <v>2458</v>
      </c>
      <c r="C332" s="6" t="s">
        <v>1649</v>
      </c>
      <c r="D332" s="8" t="s">
        <v>11</v>
      </c>
      <c r="E332" s="7">
        <v>26250</v>
      </c>
      <c r="F332" s="7">
        <v>0</v>
      </c>
      <c r="G332" s="7">
        <v>798</v>
      </c>
      <c r="H332" s="7">
        <v>753.38</v>
      </c>
      <c r="I332" s="7">
        <v>25</v>
      </c>
      <c r="J332" s="39">
        <v>24673.62</v>
      </c>
      <c r="K332" s="12" t="s">
        <v>1346</v>
      </c>
    </row>
    <row r="333" spans="1:11" s="90" customFormat="1" ht="25.5" hidden="1">
      <c r="A333" s="5" t="s">
        <v>630</v>
      </c>
      <c r="B333" s="9" t="s">
        <v>69</v>
      </c>
      <c r="C333" s="8" t="s">
        <v>1649</v>
      </c>
      <c r="D333" s="8" t="s">
        <v>11</v>
      </c>
      <c r="E333" s="37">
        <v>26250</v>
      </c>
      <c r="F333" s="37">
        <v>0</v>
      </c>
      <c r="G333" s="37">
        <v>798</v>
      </c>
      <c r="H333" s="37">
        <v>753.38</v>
      </c>
      <c r="I333" s="37">
        <v>1071</v>
      </c>
      <c r="J333" s="39">
        <v>23627.62</v>
      </c>
      <c r="K333" s="12" t="s">
        <v>1346</v>
      </c>
    </row>
    <row r="334" spans="1:11" s="90" customFormat="1" ht="25.5" hidden="1">
      <c r="A334" s="5" t="s">
        <v>1568</v>
      </c>
      <c r="B334" s="6" t="s">
        <v>377</v>
      </c>
      <c r="C334" s="6" t="s">
        <v>1649</v>
      </c>
      <c r="D334" s="8" t="s">
        <v>11</v>
      </c>
      <c r="E334" s="37">
        <v>25000</v>
      </c>
      <c r="F334" s="37">
        <v>0</v>
      </c>
      <c r="G334" s="37">
        <v>760</v>
      </c>
      <c r="H334" s="37">
        <v>717.5</v>
      </c>
      <c r="I334" s="37">
        <v>25</v>
      </c>
      <c r="J334" s="39">
        <v>23497.5</v>
      </c>
      <c r="K334" s="12" t="s">
        <v>1345</v>
      </c>
    </row>
    <row r="335" spans="1:11" s="90" customFormat="1" ht="25.5" hidden="1">
      <c r="A335" s="5" t="s">
        <v>1510</v>
      </c>
      <c r="B335" s="6" t="s">
        <v>131</v>
      </c>
      <c r="C335" s="6" t="s">
        <v>1649</v>
      </c>
      <c r="D335" s="8" t="s">
        <v>1679</v>
      </c>
      <c r="E335" s="7">
        <v>25000</v>
      </c>
      <c r="F335" s="7">
        <v>0</v>
      </c>
      <c r="G335" s="7">
        <v>760</v>
      </c>
      <c r="H335" s="7">
        <v>717.5</v>
      </c>
      <c r="I335" s="7">
        <v>25</v>
      </c>
      <c r="J335" s="39">
        <v>23497.5</v>
      </c>
      <c r="K335" s="12" t="s">
        <v>1345</v>
      </c>
    </row>
    <row r="336" spans="1:11" s="90" customFormat="1" ht="25.5" hidden="1">
      <c r="A336" s="5" t="s">
        <v>2726</v>
      </c>
      <c r="B336" s="9" t="s">
        <v>354</v>
      </c>
      <c r="C336" s="8" t="s">
        <v>1649</v>
      </c>
      <c r="D336" s="8" t="s">
        <v>11</v>
      </c>
      <c r="E336" s="37">
        <v>25000</v>
      </c>
      <c r="F336" s="37">
        <v>0</v>
      </c>
      <c r="G336" s="37">
        <v>760</v>
      </c>
      <c r="H336" s="37">
        <v>717.5</v>
      </c>
      <c r="I336" s="37">
        <v>25</v>
      </c>
      <c r="J336" s="39">
        <v>23497.5</v>
      </c>
      <c r="K336" s="12" t="s">
        <v>1346</v>
      </c>
    </row>
    <row r="337" spans="1:11" s="90" customFormat="1" ht="25.5" hidden="1">
      <c r="A337" s="5" t="s">
        <v>2494</v>
      </c>
      <c r="B337" s="6" t="s">
        <v>10</v>
      </c>
      <c r="C337" s="6" t="s">
        <v>1649</v>
      </c>
      <c r="D337" s="8" t="s">
        <v>1679</v>
      </c>
      <c r="E337" s="7">
        <v>25000</v>
      </c>
      <c r="F337" s="7">
        <v>0</v>
      </c>
      <c r="G337" s="7">
        <v>760</v>
      </c>
      <c r="H337" s="7">
        <v>717.5</v>
      </c>
      <c r="I337" s="7">
        <v>25</v>
      </c>
      <c r="J337" s="39">
        <v>23497.5</v>
      </c>
      <c r="K337" s="12" t="s">
        <v>1346</v>
      </c>
    </row>
    <row r="338" spans="1:11" s="90" customFormat="1" ht="25.5" hidden="1">
      <c r="A338" s="5" t="s">
        <v>3596</v>
      </c>
      <c r="B338" s="6" t="s">
        <v>354</v>
      </c>
      <c r="C338" s="6" t="s">
        <v>1649</v>
      </c>
      <c r="D338" s="8" t="s">
        <v>11</v>
      </c>
      <c r="E338" s="7">
        <v>25000</v>
      </c>
      <c r="F338" s="7">
        <v>0</v>
      </c>
      <c r="G338" s="7">
        <v>760</v>
      </c>
      <c r="H338" s="7">
        <v>717.5</v>
      </c>
      <c r="I338" s="7">
        <v>25</v>
      </c>
      <c r="J338" s="39">
        <v>23497.5</v>
      </c>
      <c r="K338" s="12" t="s">
        <v>1345</v>
      </c>
    </row>
    <row r="339" spans="1:11" s="90" customFormat="1" ht="25.5" hidden="1">
      <c r="A339" s="5" t="s">
        <v>3205</v>
      </c>
      <c r="B339" s="6" t="s">
        <v>10</v>
      </c>
      <c r="C339" s="6" t="s">
        <v>1649</v>
      </c>
      <c r="D339" s="8" t="s">
        <v>1679</v>
      </c>
      <c r="E339" s="37">
        <v>25000</v>
      </c>
      <c r="F339" s="37">
        <v>0</v>
      </c>
      <c r="G339" s="37">
        <v>760</v>
      </c>
      <c r="H339" s="37">
        <v>717.5</v>
      </c>
      <c r="I339" s="37">
        <v>25</v>
      </c>
      <c r="J339" s="39">
        <v>23497.5</v>
      </c>
      <c r="K339" s="12" t="s">
        <v>1346</v>
      </c>
    </row>
    <row r="340" spans="1:11" s="90" customFormat="1" ht="25.5" hidden="1">
      <c r="A340" s="5" t="s">
        <v>3350</v>
      </c>
      <c r="B340" s="6" t="s">
        <v>377</v>
      </c>
      <c r="C340" s="6" t="s">
        <v>1649</v>
      </c>
      <c r="D340" s="8" t="s">
        <v>11</v>
      </c>
      <c r="E340" s="7">
        <v>25000</v>
      </c>
      <c r="F340" s="7">
        <v>0</v>
      </c>
      <c r="G340" s="7">
        <v>760</v>
      </c>
      <c r="H340" s="7">
        <v>717.5</v>
      </c>
      <c r="I340" s="7">
        <v>25</v>
      </c>
      <c r="J340" s="39">
        <v>23497.5</v>
      </c>
      <c r="K340" s="12" t="s">
        <v>1345</v>
      </c>
    </row>
    <row r="341" spans="1:11" s="90" customFormat="1" ht="25.5" hidden="1">
      <c r="A341" s="5" t="s">
        <v>1683</v>
      </c>
      <c r="B341" s="6" t="s">
        <v>55</v>
      </c>
      <c r="C341" s="6" t="s">
        <v>1649</v>
      </c>
      <c r="D341" s="8" t="s">
        <v>11</v>
      </c>
      <c r="E341" s="7">
        <v>25000</v>
      </c>
      <c r="F341" s="7">
        <v>0</v>
      </c>
      <c r="G341" s="7">
        <v>760</v>
      </c>
      <c r="H341" s="7">
        <v>717.5</v>
      </c>
      <c r="I341" s="7">
        <v>25</v>
      </c>
      <c r="J341" s="39">
        <v>23497.5</v>
      </c>
      <c r="K341" s="12" t="s">
        <v>1346</v>
      </c>
    </row>
    <row r="342" spans="1:11" s="90" customFormat="1" ht="25.5" hidden="1">
      <c r="A342" s="5" t="s">
        <v>766</v>
      </c>
      <c r="B342" s="6" t="s">
        <v>75</v>
      </c>
      <c r="C342" s="6" t="s">
        <v>1649</v>
      </c>
      <c r="D342" s="8" t="s">
        <v>11</v>
      </c>
      <c r="E342" s="7">
        <v>20000</v>
      </c>
      <c r="F342" s="7">
        <v>0</v>
      </c>
      <c r="G342" s="7">
        <v>608</v>
      </c>
      <c r="H342" s="7">
        <v>574</v>
      </c>
      <c r="I342" s="7">
        <v>8781.2999999999993</v>
      </c>
      <c r="J342" s="39">
        <v>10036.700000000001</v>
      </c>
      <c r="K342" s="12" t="s">
        <v>1346</v>
      </c>
    </row>
    <row r="343" spans="1:11" s="90" customFormat="1" ht="25.5" hidden="1">
      <c r="A343" s="5" t="s">
        <v>796</v>
      </c>
      <c r="B343" s="6" t="s">
        <v>302</v>
      </c>
      <c r="C343" s="6" t="s">
        <v>1649</v>
      </c>
      <c r="D343" s="8" t="s">
        <v>11</v>
      </c>
      <c r="E343" s="7">
        <v>19800</v>
      </c>
      <c r="F343" s="7">
        <v>0</v>
      </c>
      <c r="G343" s="7">
        <v>601.91999999999996</v>
      </c>
      <c r="H343" s="7">
        <v>568.26</v>
      </c>
      <c r="I343" s="7">
        <v>25</v>
      </c>
      <c r="J343" s="39">
        <v>18604.82</v>
      </c>
      <c r="K343" s="12" t="s">
        <v>1346</v>
      </c>
    </row>
    <row r="344" spans="1:11" s="90" customFormat="1" ht="25.5" hidden="1">
      <c r="A344" s="5" t="s">
        <v>1627</v>
      </c>
      <c r="B344" s="9" t="s">
        <v>27</v>
      </c>
      <c r="C344" s="8" t="s">
        <v>1649</v>
      </c>
      <c r="D344" s="8" t="s">
        <v>1679</v>
      </c>
      <c r="E344" s="37">
        <v>18000</v>
      </c>
      <c r="F344" s="37">
        <v>0</v>
      </c>
      <c r="G344" s="37">
        <v>547.20000000000005</v>
      </c>
      <c r="H344" s="37">
        <v>516.6</v>
      </c>
      <c r="I344" s="37">
        <v>25</v>
      </c>
      <c r="J344" s="39">
        <v>16911.2</v>
      </c>
      <c r="K344" s="12" t="s">
        <v>1345</v>
      </c>
    </row>
    <row r="345" spans="1:11" s="90" customFormat="1" ht="25.5" hidden="1">
      <c r="A345" s="5" t="s">
        <v>2596</v>
      </c>
      <c r="B345" s="9" t="s">
        <v>27</v>
      </c>
      <c r="C345" s="8" t="s">
        <v>1649</v>
      </c>
      <c r="D345" s="8" t="s">
        <v>1679</v>
      </c>
      <c r="E345" s="37">
        <v>18000</v>
      </c>
      <c r="F345" s="37">
        <v>0</v>
      </c>
      <c r="G345" s="37">
        <v>547.20000000000005</v>
      </c>
      <c r="H345" s="37">
        <v>516.6</v>
      </c>
      <c r="I345" s="37">
        <v>25</v>
      </c>
      <c r="J345" s="39">
        <v>16911.2</v>
      </c>
      <c r="K345" s="12" t="s">
        <v>1345</v>
      </c>
    </row>
    <row r="346" spans="1:11" s="90" customFormat="1" ht="25.5" hidden="1">
      <c r="A346" s="5" t="s">
        <v>2598</v>
      </c>
      <c r="B346" s="6" t="s">
        <v>27</v>
      </c>
      <c r="C346" s="6" t="s">
        <v>1649</v>
      </c>
      <c r="D346" s="8" t="s">
        <v>1679</v>
      </c>
      <c r="E346" s="37">
        <v>18000</v>
      </c>
      <c r="F346" s="37">
        <v>0</v>
      </c>
      <c r="G346" s="37">
        <v>547.20000000000005</v>
      </c>
      <c r="H346" s="37">
        <v>516.6</v>
      </c>
      <c r="I346" s="37">
        <v>25</v>
      </c>
      <c r="J346" s="39">
        <v>16911.2</v>
      </c>
      <c r="K346" s="12" t="s">
        <v>1345</v>
      </c>
    </row>
    <row r="347" spans="1:11" s="90" customFormat="1" ht="25.5" hidden="1">
      <c r="A347" s="5" t="s">
        <v>3619</v>
      </c>
      <c r="B347" s="6" t="s">
        <v>8</v>
      </c>
      <c r="C347" s="6" t="s">
        <v>1649</v>
      </c>
      <c r="D347" s="8" t="s">
        <v>1679</v>
      </c>
      <c r="E347" s="37">
        <v>17000</v>
      </c>
      <c r="F347" s="37">
        <v>0</v>
      </c>
      <c r="G347" s="37">
        <v>516.79999999999995</v>
      </c>
      <c r="H347" s="37">
        <v>487.9</v>
      </c>
      <c r="I347" s="37">
        <v>25</v>
      </c>
      <c r="J347" s="39">
        <v>15970.3</v>
      </c>
      <c r="K347" s="12" t="s">
        <v>1346</v>
      </c>
    </row>
    <row r="348" spans="1:11" s="90" customFormat="1" ht="25.5" hidden="1">
      <c r="A348" s="5" t="s">
        <v>2691</v>
      </c>
      <c r="B348" s="6" t="s">
        <v>8</v>
      </c>
      <c r="C348" s="6" t="s">
        <v>1649</v>
      </c>
      <c r="D348" s="8" t="s">
        <v>1679</v>
      </c>
      <c r="E348" s="7">
        <v>17000</v>
      </c>
      <c r="F348" s="7">
        <v>0</v>
      </c>
      <c r="G348" s="7">
        <v>516.79999999999995</v>
      </c>
      <c r="H348" s="7">
        <v>487.9</v>
      </c>
      <c r="I348" s="7">
        <v>3571</v>
      </c>
      <c r="J348" s="39">
        <v>12424.3</v>
      </c>
      <c r="K348" s="12" t="s">
        <v>1346</v>
      </c>
    </row>
    <row r="349" spans="1:11" s="90" customFormat="1" ht="25.5" hidden="1">
      <c r="A349" s="5" t="s">
        <v>3118</v>
      </c>
      <c r="B349" s="6" t="s">
        <v>8</v>
      </c>
      <c r="C349" s="6" t="s">
        <v>1649</v>
      </c>
      <c r="D349" s="8" t="s">
        <v>1679</v>
      </c>
      <c r="E349" s="7">
        <v>17000</v>
      </c>
      <c r="F349" s="7">
        <v>0</v>
      </c>
      <c r="G349" s="7">
        <v>516.79999999999995</v>
      </c>
      <c r="H349" s="7">
        <v>487.9</v>
      </c>
      <c r="I349" s="7">
        <v>25</v>
      </c>
      <c r="J349" s="39">
        <v>15970.3</v>
      </c>
      <c r="K349" s="12" t="s">
        <v>1346</v>
      </c>
    </row>
    <row r="350" spans="1:11" s="90" customFormat="1" ht="25.5" hidden="1">
      <c r="A350" s="5" t="s">
        <v>785</v>
      </c>
      <c r="B350" s="6" t="s">
        <v>75</v>
      </c>
      <c r="C350" s="6" t="s">
        <v>1649</v>
      </c>
      <c r="D350" s="8" t="s">
        <v>11</v>
      </c>
      <c r="E350" s="7">
        <v>16500</v>
      </c>
      <c r="F350" s="7">
        <v>0</v>
      </c>
      <c r="G350" s="7">
        <v>501.6</v>
      </c>
      <c r="H350" s="7">
        <v>473.55</v>
      </c>
      <c r="I350" s="7">
        <v>25</v>
      </c>
      <c r="J350" s="39">
        <v>15499.85</v>
      </c>
      <c r="K350" s="12" t="s">
        <v>1346</v>
      </c>
    </row>
    <row r="351" spans="1:11" s="90" customFormat="1" ht="25.5" hidden="1">
      <c r="A351" s="5" t="s">
        <v>790</v>
      </c>
      <c r="B351" s="6" t="s">
        <v>101</v>
      </c>
      <c r="C351" s="6" t="s">
        <v>1649</v>
      </c>
      <c r="D351" s="8" t="s">
        <v>11</v>
      </c>
      <c r="E351" s="7">
        <v>16500</v>
      </c>
      <c r="F351" s="7">
        <v>0</v>
      </c>
      <c r="G351" s="7">
        <v>501.6</v>
      </c>
      <c r="H351" s="7">
        <v>473.55</v>
      </c>
      <c r="I351" s="7">
        <v>25</v>
      </c>
      <c r="J351" s="39">
        <v>15499.85</v>
      </c>
      <c r="K351" s="12" t="s">
        <v>1345</v>
      </c>
    </row>
    <row r="352" spans="1:11" s="90" customFormat="1" ht="25.5" hidden="1">
      <c r="A352" s="5" t="s">
        <v>1620</v>
      </c>
      <c r="B352" s="6" t="s">
        <v>27</v>
      </c>
      <c r="C352" s="6" t="s">
        <v>1649</v>
      </c>
      <c r="D352" s="8" t="s">
        <v>1679</v>
      </c>
      <c r="E352" s="7">
        <v>16500</v>
      </c>
      <c r="F352" s="7">
        <v>0</v>
      </c>
      <c r="G352" s="7">
        <v>501.6</v>
      </c>
      <c r="H352" s="7">
        <v>473.55</v>
      </c>
      <c r="I352" s="7">
        <v>25</v>
      </c>
      <c r="J352" s="39">
        <v>15499.85</v>
      </c>
      <c r="K352" s="12" t="s">
        <v>1345</v>
      </c>
    </row>
    <row r="353" spans="1:11" s="90" customFormat="1" ht="25.5" hidden="1">
      <c r="A353" s="5" t="s">
        <v>1352</v>
      </c>
      <c r="B353" s="6" t="s">
        <v>8</v>
      </c>
      <c r="C353" s="6" t="s">
        <v>1649</v>
      </c>
      <c r="D353" s="8" t="s">
        <v>1679</v>
      </c>
      <c r="E353" s="7">
        <v>15000</v>
      </c>
      <c r="F353" s="7">
        <v>0</v>
      </c>
      <c r="G353" s="7">
        <v>456</v>
      </c>
      <c r="H353" s="7">
        <v>430.5</v>
      </c>
      <c r="I353" s="7">
        <v>25</v>
      </c>
      <c r="J353" s="39">
        <v>14088.5</v>
      </c>
      <c r="K353" s="12" t="s">
        <v>1346</v>
      </c>
    </row>
    <row r="354" spans="1:11" s="90" customFormat="1" ht="25.5" hidden="1">
      <c r="A354" s="5" t="s">
        <v>770</v>
      </c>
      <c r="B354" s="6" t="s">
        <v>110</v>
      </c>
      <c r="C354" s="6" t="s">
        <v>1649</v>
      </c>
      <c r="D354" s="8" t="s">
        <v>11</v>
      </c>
      <c r="E354" s="7">
        <v>14300</v>
      </c>
      <c r="F354" s="7">
        <v>0</v>
      </c>
      <c r="G354" s="7">
        <v>434.72</v>
      </c>
      <c r="H354" s="7">
        <v>410.41</v>
      </c>
      <c r="I354" s="7">
        <v>24.999999999998181</v>
      </c>
      <c r="J354" s="39">
        <v>13429.87</v>
      </c>
      <c r="K354" s="12" t="s">
        <v>1345</v>
      </c>
    </row>
    <row r="355" spans="1:11" s="90" customFormat="1" ht="25.5" hidden="1">
      <c r="A355" s="5" t="s">
        <v>776</v>
      </c>
      <c r="B355" s="6" t="s">
        <v>110</v>
      </c>
      <c r="C355" s="6" t="s">
        <v>1649</v>
      </c>
      <c r="D355" s="8" t="s">
        <v>11</v>
      </c>
      <c r="E355" s="7">
        <v>14300</v>
      </c>
      <c r="F355" s="7">
        <v>0</v>
      </c>
      <c r="G355" s="7">
        <v>434.72</v>
      </c>
      <c r="H355" s="7">
        <v>410.41</v>
      </c>
      <c r="I355" s="7">
        <v>2345.3599999999988</v>
      </c>
      <c r="J355" s="39">
        <v>11109.51</v>
      </c>
      <c r="K355" s="12" t="s">
        <v>1345</v>
      </c>
    </row>
    <row r="356" spans="1:11" s="90" customFormat="1" ht="25.5" hidden="1">
      <c r="A356" s="5" t="s">
        <v>769</v>
      </c>
      <c r="B356" s="6" t="s">
        <v>110</v>
      </c>
      <c r="C356" s="6" t="s">
        <v>1649</v>
      </c>
      <c r="D356" s="8" t="s">
        <v>11</v>
      </c>
      <c r="E356" s="7">
        <v>13200</v>
      </c>
      <c r="F356" s="7">
        <v>0</v>
      </c>
      <c r="G356" s="7">
        <v>401.28</v>
      </c>
      <c r="H356" s="7">
        <v>378.84</v>
      </c>
      <c r="I356" s="7">
        <v>2571.0000000000018</v>
      </c>
      <c r="J356" s="39">
        <v>9848.8799999999992</v>
      </c>
      <c r="K356" s="12" t="s">
        <v>1346</v>
      </c>
    </row>
    <row r="357" spans="1:11" s="90" customFormat="1" ht="25.5" hidden="1">
      <c r="A357" s="5" t="s">
        <v>777</v>
      </c>
      <c r="B357" s="6" t="s">
        <v>75</v>
      </c>
      <c r="C357" s="6" t="s">
        <v>1649</v>
      </c>
      <c r="D357" s="8" t="s">
        <v>11</v>
      </c>
      <c r="E357" s="37">
        <v>13200</v>
      </c>
      <c r="F357" s="37">
        <v>0</v>
      </c>
      <c r="G357" s="37">
        <v>401.28</v>
      </c>
      <c r="H357" s="37">
        <v>378.84</v>
      </c>
      <c r="I357" s="37">
        <v>25.000000000001819</v>
      </c>
      <c r="J357" s="39">
        <v>12394.88</v>
      </c>
      <c r="K357" s="12" t="s">
        <v>1345</v>
      </c>
    </row>
    <row r="358" spans="1:11" s="90" customFormat="1" ht="25.5" hidden="1">
      <c r="A358" s="5" t="s">
        <v>798</v>
      </c>
      <c r="B358" s="6" t="s">
        <v>75</v>
      </c>
      <c r="C358" s="6" t="s">
        <v>1649</v>
      </c>
      <c r="D358" s="8" t="s">
        <v>11</v>
      </c>
      <c r="E358" s="7">
        <v>12375</v>
      </c>
      <c r="F358" s="7">
        <v>0</v>
      </c>
      <c r="G358" s="7">
        <v>376.2</v>
      </c>
      <c r="H358" s="7">
        <v>355.16</v>
      </c>
      <c r="I358" s="7">
        <v>25</v>
      </c>
      <c r="J358" s="39">
        <v>11618.64</v>
      </c>
      <c r="K358" s="12" t="s">
        <v>1346</v>
      </c>
    </row>
    <row r="359" spans="1:11" s="90" customFormat="1" ht="25.5" hidden="1">
      <c r="A359" s="5" t="s">
        <v>788</v>
      </c>
      <c r="B359" s="6" t="s">
        <v>789</v>
      </c>
      <c r="C359" s="6" t="s">
        <v>1649</v>
      </c>
      <c r="D359" s="8" t="s">
        <v>11</v>
      </c>
      <c r="E359" s="7">
        <v>11400.33</v>
      </c>
      <c r="F359" s="7">
        <v>0</v>
      </c>
      <c r="G359" s="7">
        <v>346.57</v>
      </c>
      <c r="H359" s="7">
        <v>327.19</v>
      </c>
      <c r="I359" s="7">
        <v>3735.0499999999993</v>
      </c>
      <c r="J359" s="39">
        <v>6991.52</v>
      </c>
      <c r="K359" s="12" t="s">
        <v>1346</v>
      </c>
    </row>
    <row r="360" spans="1:11" s="90" customFormat="1" ht="25.5" hidden="1">
      <c r="A360" s="5" t="s">
        <v>765</v>
      </c>
      <c r="B360" s="6" t="s">
        <v>110</v>
      </c>
      <c r="C360" s="6" t="s">
        <v>1649</v>
      </c>
      <c r="D360" s="8" t="s">
        <v>11</v>
      </c>
      <c r="E360" s="7">
        <v>11000</v>
      </c>
      <c r="F360" s="7">
        <v>0</v>
      </c>
      <c r="G360" s="7">
        <v>334.4</v>
      </c>
      <c r="H360" s="7">
        <v>315.7</v>
      </c>
      <c r="I360" s="7">
        <v>25</v>
      </c>
      <c r="J360" s="39">
        <v>10324.9</v>
      </c>
      <c r="K360" s="12" t="s">
        <v>1345</v>
      </c>
    </row>
    <row r="361" spans="1:11" s="90" customFormat="1" ht="25.5" hidden="1">
      <c r="A361" s="5" t="s">
        <v>794</v>
      </c>
      <c r="B361" s="6" t="s">
        <v>110</v>
      </c>
      <c r="C361" s="6" t="s">
        <v>1649</v>
      </c>
      <c r="D361" s="8" t="s">
        <v>11</v>
      </c>
      <c r="E361" s="7">
        <v>10000</v>
      </c>
      <c r="F361" s="7">
        <v>0</v>
      </c>
      <c r="G361" s="7">
        <v>304</v>
      </c>
      <c r="H361" s="7">
        <v>287</v>
      </c>
      <c r="I361" s="7">
        <v>25</v>
      </c>
      <c r="J361" s="39">
        <v>9384</v>
      </c>
      <c r="K361" s="12" t="s">
        <v>1345</v>
      </c>
    </row>
    <row r="362" spans="1:11" s="90" customFormat="1" ht="25.5" hidden="1">
      <c r="A362" s="5" t="s">
        <v>795</v>
      </c>
      <c r="B362" s="9" t="s">
        <v>75</v>
      </c>
      <c r="C362" s="8" t="s">
        <v>1649</v>
      </c>
      <c r="D362" s="8" t="s">
        <v>11</v>
      </c>
      <c r="E362" s="37">
        <v>10000</v>
      </c>
      <c r="F362" s="37">
        <v>0</v>
      </c>
      <c r="G362" s="37">
        <v>304</v>
      </c>
      <c r="H362" s="37">
        <v>287</v>
      </c>
      <c r="I362" s="37">
        <v>25</v>
      </c>
      <c r="J362" s="39">
        <v>9384</v>
      </c>
      <c r="K362" s="12" t="s">
        <v>1346</v>
      </c>
    </row>
    <row r="363" spans="1:11" s="90" customFormat="1" ht="25.5" hidden="1">
      <c r="A363" s="5" t="s">
        <v>799</v>
      </c>
      <c r="B363" s="9" t="s">
        <v>75</v>
      </c>
      <c r="C363" s="8" t="s">
        <v>1649</v>
      </c>
      <c r="D363" s="8" t="s">
        <v>11</v>
      </c>
      <c r="E363" s="37">
        <v>10000</v>
      </c>
      <c r="F363" s="37">
        <v>0</v>
      </c>
      <c r="G363" s="37">
        <v>304</v>
      </c>
      <c r="H363" s="37">
        <v>287</v>
      </c>
      <c r="I363" s="37">
        <v>25</v>
      </c>
      <c r="J363" s="39">
        <v>9384</v>
      </c>
      <c r="K363" s="12" t="s">
        <v>1346</v>
      </c>
    </row>
    <row r="364" spans="1:11" s="90" customFormat="1" ht="25.5" hidden="1">
      <c r="A364" s="5" t="s">
        <v>565</v>
      </c>
      <c r="B364" s="9" t="s">
        <v>8</v>
      </c>
      <c r="C364" s="8" t="s">
        <v>1649</v>
      </c>
      <c r="D364" s="8" t="s">
        <v>1679</v>
      </c>
      <c r="E364" s="37">
        <v>10000</v>
      </c>
      <c r="F364" s="37">
        <v>0</v>
      </c>
      <c r="G364" s="37">
        <v>304</v>
      </c>
      <c r="H364" s="37">
        <v>287</v>
      </c>
      <c r="I364" s="37">
        <v>375</v>
      </c>
      <c r="J364" s="39">
        <v>9034</v>
      </c>
      <c r="K364" s="12" t="s">
        <v>1346</v>
      </c>
    </row>
    <row r="365" spans="1:11" s="90" customFormat="1" ht="25.5" hidden="1">
      <c r="A365" s="5" t="s">
        <v>764</v>
      </c>
      <c r="B365" s="9" t="s">
        <v>99</v>
      </c>
      <c r="C365" s="8" t="s">
        <v>1649</v>
      </c>
      <c r="D365" s="8" t="s">
        <v>11</v>
      </c>
      <c r="E365" s="37">
        <v>10000</v>
      </c>
      <c r="F365" s="37">
        <v>0</v>
      </c>
      <c r="G365" s="37">
        <v>304</v>
      </c>
      <c r="H365" s="37">
        <v>287</v>
      </c>
      <c r="I365" s="37">
        <v>25</v>
      </c>
      <c r="J365" s="39">
        <v>9384</v>
      </c>
      <c r="K365" s="12" t="s">
        <v>1345</v>
      </c>
    </row>
    <row r="366" spans="1:11" s="90" customFormat="1" ht="25.5" hidden="1">
      <c r="A366" s="5" t="s">
        <v>767</v>
      </c>
      <c r="B366" s="6" t="s">
        <v>768</v>
      </c>
      <c r="C366" s="6" t="s">
        <v>1649</v>
      </c>
      <c r="D366" s="8" t="s">
        <v>11</v>
      </c>
      <c r="E366" s="37">
        <v>10000</v>
      </c>
      <c r="F366" s="37">
        <v>0</v>
      </c>
      <c r="G366" s="37">
        <v>304</v>
      </c>
      <c r="H366" s="37">
        <v>287</v>
      </c>
      <c r="I366" s="37">
        <v>25</v>
      </c>
      <c r="J366" s="39">
        <v>9384</v>
      </c>
      <c r="K366" s="12" t="s">
        <v>1346</v>
      </c>
    </row>
    <row r="367" spans="1:11" s="90" customFormat="1" ht="25.5" hidden="1">
      <c r="A367" s="5" t="s">
        <v>1682</v>
      </c>
      <c r="B367" s="6" t="s">
        <v>8</v>
      </c>
      <c r="C367" s="6" t="s">
        <v>1649</v>
      </c>
      <c r="D367" s="8" t="s">
        <v>1679</v>
      </c>
      <c r="E367" s="37">
        <v>10000</v>
      </c>
      <c r="F367" s="37">
        <v>0</v>
      </c>
      <c r="G367" s="37">
        <v>304</v>
      </c>
      <c r="H367" s="37">
        <v>287</v>
      </c>
      <c r="I367" s="37">
        <v>25</v>
      </c>
      <c r="J367" s="39">
        <v>9384</v>
      </c>
      <c r="K367" s="12" t="s">
        <v>1346</v>
      </c>
    </row>
    <row r="368" spans="1:11" s="90" customFormat="1" ht="25.5" hidden="1">
      <c r="A368" s="5" t="s">
        <v>771</v>
      </c>
      <c r="B368" s="6" t="s">
        <v>75</v>
      </c>
      <c r="C368" s="6" t="s">
        <v>1649</v>
      </c>
      <c r="D368" s="8" t="s">
        <v>11</v>
      </c>
      <c r="E368" s="7">
        <v>10000</v>
      </c>
      <c r="F368" s="7">
        <v>0</v>
      </c>
      <c r="G368" s="7">
        <v>304</v>
      </c>
      <c r="H368" s="7">
        <v>287</v>
      </c>
      <c r="I368" s="7">
        <v>25</v>
      </c>
      <c r="J368" s="39">
        <v>9384</v>
      </c>
      <c r="K368" s="12" t="s">
        <v>1345</v>
      </c>
    </row>
    <row r="369" spans="1:11" s="90" customFormat="1" ht="25.5" hidden="1">
      <c r="A369" s="5" t="s">
        <v>773</v>
      </c>
      <c r="B369" s="6" t="s">
        <v>75</v>
      </c>
      <c r="C369" s="6" t="s">
        <v>1649</v>
      </c>
      <c r="D369" s="8" t="s">
        <v>11</v>
      </c>
      <c r="E369" s="7">
        <v>10000</v>
      </c>
      <c r="F369" s="7">
        <v>0</v>
      </c>
      <c r="G369" s="7">
        <v>304</v>
      </c>
      <c r="H369" s="7">
        <v>287</v>
      </c>
      <c r="I369" s="7">
        <v>25</v>
      </c>
      <c r="J369" s="39">
        <v>9384</v>
      </c>
      <c r="K369" s="12" t="s">
        <v>1346</v>
      </c>
    </row>
    <row r="370" spans="1:11" s="90" customFormat="1" ht="25.5" hidden="1">
      <c r="A370" s="5" t="s">
        <v>775</v>
      </c>
      <c r="B370" s="6" t="s">
        <v>302</v>
      </c>
      <c r="C370" s="6" t="s">
        <v>1649</v>
      </c>
      <c r="D370" s="8" t="s">
        <v>11</v>
      </c>
      <c r="E370" s="7">
        <v>10000</v>
      </c>
      <c r="F370" s="7">
        <v>0</v>
      </c>
      <c r="G370" s="7">
        <v>304</v>
      </c>
      <c r="H370" s="7">
        <v>287</v>
      </c>
      <c r="I370" s="7">
        <v>2512.8000000000002</v>
      </c>
      <c r="J370" s="39">
        <v>6896.2</v>
      </c>
      <c r="K370" s="12" t="s">
        <v>1346</v>
      </c>
    </row>
    <row r="371" spans="1:11" s="90" customFormat="1" ht="25.5" hidden="1">
      <c r="A371" s="5" t="s">
        <v>781</v>
      </c>
      <c r="B371" s="6" t="s">
        <v>75</v>
      </c>
      <c r="C371" s="6" t="s">
        <v>1649</v>
      </c>
      <c r="D371" s="8" t="s">
        <v>11</v>
      </c>
      <c r="E371" s="37">
        <v>10000</v>
      </c>
      <c r="F371" s="37">
        <v>0</v>
      </c>
      <c r="G371" s="37">
        <v>304</v>
      </c>
      <c r="H371" s="37">
        <v>287</v>
      </c>
      <c r="I371" s="37">
        <v>25</v>
      </c>
      <c r="J371" s="39">
        <v>9384</v>
      </c>
      <c r="K371" s="12" t="s">
        <v>1346</v>
      </c>
    </row>
    <row r="372" spans="1:11" s="90" customFormat="1" ht="25.5" hidden="1">
      <c r="A372" s="5" t="s">
        <v>782</v>
      </c>
      <c r="B372" s="6" t="s">
        <v>110</v>
      </c>
      <c r="C372" s="6" t="s">
        <v>1649</v>
      </c>
      <c r="D372" s="8" t="s">
        <v>11</v>
      </c>
      <c r="E372" s="7">
        <v>10000</v>
      </c>
      <c r="F372" s="7">
        <v>0</v>
      </c>
      <c r="G372" s="7">
        <v>304</v>
      </c>
      <c r="H372" s="7">
        <v>287</v>
      </c>
      <c r="I372" s="7">
        <v>25</v>
      </c>
      <c r="J372" s="39">
        <v>9384</v>
      </c>
      <c r="K372" s="12" t="s">
        <v>1345</v>
      </c>
    </row>
    <row r="373" spans="1:11" s="90" customFormat="1" ht="25.5" hidden="1">
      <c r="A373" s="5" t="s">
        <v>783</v>
      </c>
      <c r="B373" s="6" t="s">
        <v>784</v>
      </c>
      <c r="C373" s="6" t="s">
        <v>1649</v>
      </c>
      <c r="D373" s="8" t="s">
        <v>11</v>
      </c>
      <c r="E373" s="7">
        <v>10000</v>
      </c>
      <c r="F373" s="7">
        <v>0</v>
      </c>
      <c r="G373" s="7">
        <v>304</v>
      </c>
      <c r="H373" s="7">
        <v>287</v>
      </c>
      <c r="I373" s="7">
        <v>1602.4499999999998</v>
      </c>
      <c r="J373" s="39">
        <v>7806.55</v>
      </c>
      <c r="K373" s="12" t="s">
        <v>1345</v>
      </c>
    </row>
    <row r="374" spans="1:11" s="90" customFormat="1" ht="25.5" hidden="1">
      <c r="A374" s="5" t="s">
        <v>787</v>
      </c>
      <c r="B374" s="6" t="s">
        <v>75</v>
      </c>
      <c r="C374" s="6" t="s">
        <v>1649</v>
      </c>
      <c r="D374" s="8" t="s">
        <v>11</v>
      </c>
      <c r="E374" s="7">
        <v>10000</v>
      </c>
      <c r="F374" s="7">
        <v>1411.35</v>
      </c>
      <c r="G374" s="7">
        <v>304</v>
      </c>
      <c r="H374" s="7">
        <v>287</v>
      </c>
      <c r="I374" s="7">
        <v>7897.65</v>
      </c>
      <c r="J374" s="39">
        <v>100</v>
      </c>
      <c r="K374" s="12" t="s">
        <v>1345</v>
      </c>
    </row>
    <row r="375" spans="1:11" s="90" customFormat="1" ht="25.5" hidden="1">
      <c r="A375" s="5" t="s">
        <v>2481</v>
      </c>
      <c r="B375" s="6" t="s">
        <v>42</v>
      </c>
      <c r="C375" s="6" t="s">
        <v>1649</v>
      </c>
      <c r="D375" s="8" t="s">
        <v>1679</v>
      </c>
      <c r="E375" s="7">
        <v>10000</v>
      </c>
      <c r="F375" s="7">
        <v>0</v>
      </c>
      <c r="G375" s="7">
        <v>304</v>
      </c>
      <c r="H375" s="7">
        <v>287</v>
      </c>
      <c r="I375" s="7">
        <v>25</v>
      </c>
      <c r="J375" s="39">
        <v>9384</v>
      </c>
      <c r="K375" s="12" t="s">
        <v>1345</v>
      </c>
    </row>
    <row r="376" spans="1:11" s="90" customFormat="1" ht="25.5" hidden="1">
      <c r="A376" s="5" t="s">
        <v>793</v>
      </c>
      <c r="B376" s="6" t="s">
        <v>784</v>
      </c>
      <c r="C376" s="6" t="s">
        <v>1649</v>
      </c>
      <c r="D376" s="8" t="s">
        <v>11</v>
      </c>
      <c r="E376" s="7">
        <v>10000</v>
      </c>
      <c r="F376" s="7">
        <v>0</v>
      </c>
      <c r="G376" s="7">
        <v>304</v>
      </c>
      <c r="H376" s="7">
        <v>287</v>
      </c>
      <c r="I376" s="7">
        <v>25</v>
      </c>
      <c r="J376" s="39">
        <v>9384</v>
      </c>
      <c r="K376" s="12" t="s">
        <v>1345</v>
      </c>
    </row>
    <row r="377" spans="1:11" s="90" customFormat="1" ht="25.5" hidden="1">
      <c r="A377" s="5" t="s">
        <v>2498</v>
      </c>
      <c r="B377" s="6" t="s">
        <v>352</v>
      </c>
      <c r="C377" s="6" t="s">
        <v>684</v>
      </c>
      <c r="D377" s="8" t="s">
        <v>636</v>
      </c>
      <c r="E377" s="7">
        <v>200000</v>
      </c>
      <c r="F377" s="7">
        <v>35726.519999999997</v>
      </c>
      <c r="G377" s="7">
        <v>5685.41</v>
      </c>
      <c r="H377" s="7">
        <v>5740</v>
      </c>
      <c r="I377" s="7">
        <v>25</v>
      </c>
      <c r="J377" s="39">
        <v>152823.07</v>
      </c>
      <c r="K377" s="12" t="s">
        <v>1345</v>
      </c>
    </row>
    <row r="378" spans="1:11" s="90" customFormat="1" ht="25.5" hidden="1">
      <c r="A378" s="5" t="s">
        <v>984</v>
      </c>
      <c r="B378" s="6" t="s">
        <v>983</v>
      </c>
      <c r="C378" s="6" t="s">
        <v>684</v>
      </c>
      <c r="D378" s="8" t="s">
        <v>636</v>
      </c>
      <c r="E378" s="37">
        <v>175000</v>
      </c>
      <c r="F378" s="37">
        <v>29747.24</v>
      </c>
      <c r="G378" s="37">
        <v>5320</v>
      </c>
      <c r="H378" s="37">
        <v>5022.5</v>
      </c>
      <c r="I378" s="37">
        <v>1025</v>
      </c>
      <c r="J378" s="39">
        <v>133885.26</v>
      </c>
      <c r="K378" s="12" t="s">
        <v>1346</v>
      </c>
    </row>
    <row r="379" spans="1:11" s="90" customFormat="1">
      <c r="A379" s="5" t="s">
        <v>690</v>
      </c>
      <c r="B379" s="6" t="s">
        <v>3230</v>
      </c>
      <c r="C379" s="6" t="s">
        <v>684</v>
      </c>
      <c r="D379" s="8" t="s">
        <v>39</v>
      </c>
      <c r="E379" s="7">
        <v>110000</v>
      </c>
      <c r="F379" s="7">
        <v>14457.62</v>
      </c>
      <c r="G379" s="7">
        <v>3344</v>
      </c>
      <c r="H379" s="7">
        <v>3157</v>
      </c>
      <c r="I379" s="7">
        <v>675</v>
      </c>
      <c r="J379" s="39">
        <v>88366.38</v>
      </c>
      <c r="K379" s="12" t="s">
        <v>1346</v>
      </c>
    </row>
    <row r="380" spans="1:11" s="90" customFormat="1">
      <c r="A380" s="5" t="s">
        <v>757</v>
      </c>
      <c r="B380" s="6" t="s">
        <v>758</v>
      </c>
      <c r="C380" s="6" t="s">
        <v>684</v>
      </c>
      <c r="D380" s="8" t="s">
        <v>39</v>
      </c>
      <c r="E380" s="7">
        <v>90000</v>
      </c>
      <c r="F380" s="7">
        <v>9753.1200000000008</v>
      </c>
      <c r="G380" s="7">
        <v>2736</v>
      </c>
      <c r="H380" s="7">
        <v>2583</v>
      </c>
      <c r="I380" s="7">
        <v>2817</v>
      </c>
      <c r="J380" s="39">
        <v>72110.880000000005</v>
      </c>
      <c r="K380" s="12" t="s">
        <v>1346</v>
      </c>
    </row>
    <row r="381" spans="1:11" s="90" customFormat="1">
      <c r="A381" s="5" t="s">
        <v>688</v>
      </c>
      <c r="B381" s="9" t="s">
        <v>689</v>
      </c>
      <c r="C381" s="8" t="s">
        <v>684</v>
      </c>
      <c r="D381" s="8" t="s">
        <v>39</v>
      </c>
      <c r="E381" s="37">
        <v>75000</v>
      </c>
      <c r="F381" s="37">
        <v>5993.89</v>
      </c>
      <c r="G381" s="37">
        <v>2280</v>
      </c>
      <c r="H381" s="37">
        <v>2152.5</v>
      </c>
      <c r="I381" s="37">
        <v>17613.660000000003</v>
      </c>
      <c r="J381" s="39">
        <v>46959.95</v>
      </c>
      <c r="K381" s="12" t="s">
        <v>1345</v>
      </c>
    </row>
    <row r="382" spans="1:11" s="90" customFormat="1">
      <c r="A382" s="5" t="s">
        <v>702</v>
      </c>
      <c r="B382" s="9" t="s">
        <v>703</v>
      </c>
      <c r="C382" s="8" t="s">
        <v>684</v>
      </c>
      <c r="D382" s="8" t="s">
        <v>39</v>
      </c>
      <c r="E382" s="37">
        <v>75000</v>
      </c>
      <c r="F382" s="37">
        <v>14955.94</v>
      </c>
      <c r="G382" s="37">
        <v>2280</v>
      </c>
      <c r="H382" s="37">
        <v>2152.5</v>
      </c>
      <c r="I382" s="37">
        <v>22963.819999999996</v>
      </c>
      <c r="J382" s="39">
        <v>32647.74</v>
      </c>
      <c r="K382" s="12" t="s">
        <v>1345</v>
      </c>
    </row>
    <row r="383" spans="1:11" s="90" customFormat="1" hidden="1">
      <c r="A383" s="5" t="s">
        <v>742</v>
      </c>
      <c r="B383" s="9" t="s">
        <v>445</v>
      </c>
      <c r="C383" s="8" t="s">
        <v>684</v>
      </c>
      <c r="D383" s="8" t="s">
        <v>11</v>
      </c>
      <c r="E383" s="37">
        <v>75000</v>
      </c>
      <c r="F383" s="37">
        <v>6309.38</v>
      </c>
      <c r="G383" s="37">
        <v>2280</v>
      </c>
      <c r="H383" s="37">
        <v>2152.5</v>
      </c>
      <c r="I383" s="37">
        <v>24.999999999992724</v>
      </c>
      <c r="J383" s="39">
        <v>64233.120000000003</v>
      </c>
      <c r="K383" s="12" t="s">
        <v>1346</v>
      </c>
    </row>
    <row r="384" spans="1:11" s="90" customFormat="1">
      <c r="A384" s="5" t="s">
        <v>745</v>
      </c>
      <c r="B384" s="9" t="s">
        <v>746</v>
      </c>
      <c r="C384" s="8" t="s">
        <v>684</v>
      </c>
      <c r="D384" s="8" t="s">
        <v>39</v>
      </c>
      <c r="E384" s="37">
        <v>75000</v>
      </c>
      <c r="F384" s="37">
        <v>5678.4</v>
      </c>
      <c r="G384" s="37">
        <v>2280</v>
      </c>
      <c r="H384" s="37">
        <v>2152.5</v>
      </c>
      <c r="I384" s="37">
        <v>5815.9000000000015</v>
      </c>
      <c r="J384" s="39">
        <v>59073.2</v>
      </c>
      <c r="K384" s="12" t="s">
        <v>1345</v>
      </c>
    </row>
    <row r="385" spans="1:11" s="90" customFormat="1">
      <c r="A385" s="5" t="s">
        <v>752</v>
      </c>
      <c r="B385" s="9" t="s">
        <v>753</v>
      </c>
      <c r="C385" s="8" t="s">
        <v>684</v>
      </c>
      <c r="D385" s="8" t="s">
        <v>39</v>
      </c>
      <c r="E385" s="37">
        <v>70000</v>
      </c>
      <c r="F385" s="37">
        <v>5368.48</v>
      </c>
      <c r="G385" s="37">
        <v>2128</v>
      </c>
      <c r="H385" s="37">
        <v>2009</v>
      </c>
      <c r="I385" s="37">
        <v>31513.690000000002</v>
      </c>
      <c r="J385" s="39">
        <v>28980.83</v>
      </c>
      <c r="K385" s="12" t="s">
        <v>1345</v>
      </c>
    </row>
    <row r="386" spans="1:11" s="90" customFormat="1" hidden="1">
      <c r="A386" s="5" t="s">
        <v>751</v>
      </c>
      <c r="B386" s="9" t="s">
        <v>32</v>
      </c>
      <c r="C386" s="8" t="s">
        <v>684</v>
      </c>
      <c r="D386" s="8" t="s">
        <v>11</v>
      </c>
      <c r="E386" s="37">
        <v>65000</v>
      </c>
      <c r="F386" s="37">
        <v>4427.58</v>
      </c>
      <c r="G386" s="37">
        <v>1976</v>
      </c>
      <c r="H386" s="37">
        <v>1865.5</v>
      </c>
      <c r="I386" s="37">
        <v>2521</v>
      </c>
      <c r="J386" s="39">
        <v>54209.919999999998</v>
      </c>
      <c r="K386" s="12" t="s">
        <v>1345</v>
      </c>
    </row>
    <row r="387" spans="1:11" s="90" customFormat="1">
      <c r="A387" s="5" t="s">
        <v>708</v>
      </c>
      <c r="B387" s="9" t="s">
        <v>709</v>
      </c>
      <c r="C387" s="8" t="s">
        <v>684</v>
      </c>
      <c r="D387" s="8" t="s">
        <v>39</v>
      </c>
      <c r="E387" s="37">
        <v>60000</v>
      </c>
      <c r="F387" s="37">
        <v>3171.19</v>
      </c>
      <c r="G387" s="37">
        <v>1824</v>
      </c>
      <c r="H387" s="37">
        <v>1722</v>
      </c>
      <c r="I387" s="37">
        <v>33550.509999999995</v>
      </c>
      <c r="J387" s="39">
        <v>19732.3</v>
      </c>
      <c r="K387" s="12" t="s">
        <v>1346</v>
      </c>
    </row>
    <row r="388" spans="1:11" s="90" customFormat="1">
      <c r="A388" s="5" t="s">
        <v>724</v>
      </c>
      <c r="B388" s="9" t="s">
        <v>725</v>
      </c>
      <c r="C388" s="8" t="s">
        <v>684</v>
      </c>
      <c r="D388" s="8" t="s">
        <v>39</v>
      </c>
      <c r="E388" s="37">
        <v>60000</v>
      </c>
      <c r="F388" s="37">
        <v>3486.68</v>
      </c>
      <c r="G388" s="37">
        <v>1824</v>
      </c>
      <c r="H388" s="37">
        <v>1722</v>
      </c>
      <c r="I388" s="37">
        <v>375</v>
      </c>
      <c r="J388" s="39">
        <v>52592.32</v>
      </c>
      <c r="K388" s="12" t="s">
        <v>1346</v>
      </c>
    </row>
    <row r="389" spans="1:11" s="90" customFormat="1" hidden="1">
      <c r="A389" s="5" t="s">
        <v>716</v>
      </c>
      <c r="B389" s="9" t="s">
        <v>717</v>
      </c>
      <c r="C389" s="8" t="s">
        <v>684</v>
      </c>
      <c r="D389" s="8" t="s">
        <v>11</v>
      </c>
      <c r="E389" s="37">
        <v>55000</v>
      </c>
      <c r="F389" s="37">
        <v>2559.6799999999998</v>
      </c>
      <c r="G389" s="37">
        <v>1672</v>
      </c>
      <c r="H389" s="37">
        <v>1578.5</v>
      </c>
      <c r="I389" s="37">
        <v>75</v>
      </c>
      <c r="J389" s="39">
        <v>49114.82</v>
      </c>
      <c r="K389" s="12" t="s">
        <v>1346</v>
      </c>
    </row>
    <row r="390" spans="1:11" s="90" customFormat="1">
      <c r="A390" s="5" t="s">
        <v>736</v>
      </c>
      <c r="B390" s="9" t="s">
        <v>737</v>
      </c>
      <c r="C390" s="8" t="s">
        <v>684</v>
      </c>
      <c r="D390" s="8" t="s">
        <v>39</v>
      </c>
      <c r="E390" s="37">
        <v>55000</v>
      </c>
      <c r="F390" s="37">
        <v>2559.6799999999998</v>
      </c>
      <c r="G390" s="37">
        <v>1672</v>
      </c>
      <c r="H390" s="37">
        <v>1578.5</v>
      </c>
      <c r="I390" s="37">
        <v>11446.269999999997</v>
      </c>
      <c r="J390" s="39">
        <v>37743.550000000003</v>
      </c>
      <c r="K390" s="12" t="s">
        <v>1346</v>
      </c>
    </row>
    <row r="391" spans="1:11" s="90" customFormat="1">
      <c r="A391" s="5" t="s">
        <v>749</v>
      </c>
      <c r="B391" s="9" t="s">
        <v>750</v>
      </c>
      <c r="C391" s="8" t="s">
        <v>684</v>
      </c>
      <c r="D391" s="8" t="s">
        <v>39</v>
      </c>
      <c r="E391" s="37">
        <v>55000</v>
      </c>
      <c r="F391" s="37">
        <v>2559.6799999999998</v>
      </c>
      <c r="G391" s="37">
        <v>1672</v>
      </c>
      <c r="H391" s="37">
        <v>1578.5</v>
      </c>
      <c r="I391" s="37">
        <v>38018.300000000003</v>
      </c>
      <c r="J391" s="39">
        <v>11171.52</v>
      </c>
      <c r="K391" s="12" t="s">
        <v>1345</v>
      </c>
    </row>
    <row r="392" spans="1:11" s="90" customFormat="1" hidden="1">
      <c r="A392" s="5" t="s">
        <v>3031</v>
      </c>
      <c r="B392" s="6" t="s">
        <v>32</v>
      </c>
      <c r="C392" s="6" t="s">
        <v>684</v>
      </c>
      <c r="D392" s="8" t="s">
        <v>11</v>
      </c>
      <c r="E392" s="7">
        <v>55000</v>
      </c>
      <c r="F392" s="7">
        <v>2559.6799999999998</v>
      </c>
      <c r="G392" s="7">
        <v>1672</v>
      </c>
      <c r="H392" s="7">
        <v>1578.5</v>
      </c>
      <c r="I392" s="7">
        <v>25</v>
      </c>
      <c r="J392" s="39">
        <v>49164.82</v>
      </c>
      <c r="K392" s="12" t="s">
        <v>1346</v>
      </c>
    </row>
    <row r="393" spans="1:11" s="90" customFormat="1" hidden="1">
      <c r="A393" s="5" t="s">
        <v>704</v>
      </c>
      <c r="B393" s="9" t="s">
        <v>22</v>
      </c>
      <c r="C393" s="8" t="s">
        <v>684</v>
      </c>
      <c r="D393" s="8" t="s">
        <v>1679</v>
      </c>
      <c r="E393" s="37">
        <v>45000</v>
      </c>
      <c r="F393" s="37">
        <v>1148.33</v>
      </c>
      <c r="G393" s="37">
        <v>1368</v>
      </c>
      <c r="H393" s="37">
        <v>1291.5</v>
      </c>
      <c r="I393" s="37">
        <v>28891.19</v>
      </c>
      <c r="J393" s="39">
        <v>12300.98</v>
      </c>
      <c r="K393" s="12" t="s">
        <v>1345</v>
      </c>
    </row>
    <row r="394" spans="1:11" s="90" customFormat="1" hidden="1">
      <c r="A394" s="5" t="s">
        <v>2732</v>
      </c>
      <c r="B394" s="6" t="s">
        <v>673</v>
      </c>
      <c r="C394" s="6" t="s">
        <v>684</v>
      </c>
      <c r="D394" s="8" t="s">
        <v>11</v>
      </c>
      <c r="E394" s="7">
        <v>40000</v>
      </c>
      <c r="F394" s="7">
        <v>442.65</v>
      </c>
      <c r="G394" s="7">
        <v>1216</v>
      </c>
      <c r="H394" s="7">
        <v>1148</v>
      </c>
      <c r="I394" s="7">
        <v>25</v>
      </c>
      <c r="J394" s="39">
        <v>37168.35</v>
      </c>
      <c r="K394" s="12" t="s">
        <v>1345</v>
      </c>
    </row>
    <row r="395" spans="1:11" s="90" customFormat="1" hidden="1">
      <c r="A395" s="5" t="s">
        <v>740</v>
      </c>
      <c r="B395" s="6" t="s">
        <v>36</v>
      </c>
      <c r="C395" s="6" t="s">
        <v>684</v>
      </c>
      <c r="D395" s="8" t="s">
        <v>11</v>
      </c>
      <c r="E395" s="7">
        <v>40000</v>
      </c>
      <c r="F395" s="7">
        <v>442.65</v>
      </c>
      <c r="G395" s="7">
        <v>1216</v>
      </c>
      <c r="H395" s="7">
        <v>1148</v>
      </c>
      <c r="I395" s="7">
        <v>325</v>
      </c>
      <c r="J395" s="39">
        <v>36868.35</v>
      </c>
      <c r="K395" s="12" t="s">
        <v>1345</v>
      </c>
    </row>
    <row r="396" spans="1:11" s="90" customFormat="1" hidden="1">
      <c r="A396" s="5" t="s">
        <v>747</v>
      </c>
      <c r="B396" s="6" t="s">
        <v>748</v>
      </c>
      <c r="C396" s="6" t="s">
        <v>684</v>
      </c>
      <c r="D396" s="8" t="s">
        <v>11</v>
      </c>
      <c r="E396" s="7">
        <v>40000</v>
      </c>
      <c r="F396" s="7">
        <v>206.03</v>
      </c>
      <c r="G396" s="7">
        <v>1216</v>
      </c>
      <c r="H396" s="7">
        <v>1148</v>
      </c>
      <c r="I396" s="7">
        <v>2898.4500000000044</v>
      </c>
      <c r="J396" s="39">
        <v>34531.519999999997</v>
      </c>
      <c r="K396" s="12" t="s">
        <v>1345</v>
      </c>
    </row>
    <row r="397" spans="1:11" s="90" customFormat="1" hidden="1">
      <c r="A397" s="5" t="s">
        <v>2730</v>
      </c>
      <c r="B397" s="6" t="s">
        <v>22</v>
      </c>
      <c r="C397" s="6" t="s">
        <v>684</v>
      </c>
      <c r="D397" s="8" t="s">
        <v>1679</v>
      </c>
      <c r="E397" s="7">
        <v>36000</v>
      </c>
      <c r="F397" s="7">
        <v>0</v>
      </c>
      <c r="G397" s="7">
        <v>1094.4000000000001</v>
      </c>
      <c r="H397" s="7">
        <v>1033.2</v>
      </c>
      <c r="I397" s="7">
        <v>2071</v>
      </c>
      <c r="J397" s="39">
        <v>31801.4</v>
      </c>
      <c r="K397" s="12" t="s">
        <v>1345</v>
      </c>
    </row>
    <row r="398" spans="1:11" s="90" customFormat="1" hidden="1">
      <c r="A398" s="5" t="s">
        <v>695</v>
      </c>
      <c r="B398" s="6" t="s">
        <v>394</v>
      </c>
      <c r="C398" s="6" t="s">
        <v>684</v>
      </c>
      <c r="D398" s="8" t="s">
        <v>1679</v>
      </c>
      <c r="E398" s="7">
        <v>36000</v>
      </c>
      <c r="F398" s="7">
        <v>0</v>
      </c>
      <c r="G398" s="7">
        <v>1094.4000000000001</v>
      </c>
      <c r="H398" s="7">
        <v>1033.2</v>
      </c>
      <c r="I398" s="7">
        <v>15405.690000000002</v>
      </c>
      <c r="J398" s="39">
        <v>18466.71</v>
      </c>
      <c r="K398" s="12" t="s">
        <v>1345</v>
      </c>
    </row>
    <row r="399" spans="1:11" s="90" customFormat="1" hidden="1">
      <c r="A399" s="5" t="s">
        <v>2736</v>
      </c>
      <c r="B399" s="6" t="s">
        <v>22</v>
      </c>
      <c r="C399" s="6" t="s">
        <v>684</v>
      </c>
      <c r="D399" s="8" t="s">
        <v>1679</v>
      </c>
      <c r="E399" s="7">
        <v>36000</v>
      </c>
      <c r="F399" s="7">
        <v>0</v>
      </c>
      <c r="G399" s="7">
        <v>1094.4000000000001</v>
      </c>
      <c r="H399" s="7">
        <v>1033.2</v>
      </c>
      <c r="I399" s="7">
        <v>4571</v>
      </c>
      <c r="J399" s="39">
        <v>29301.4</v>
      </c>
      <c r="K399" s="12" t="s">
        <v>1345</v>
      </c>
    </row>
    <row r="400" spans="1:11" s="90" customFormat="1">
      <c r="A400" s="5" t="s">
        <v>707</v>
      </c>
      <c r="B400" s="6" t="s">
        <v>30</v>
      </c>
      <c r="C400" s="6" t="s">
        <v>684</v>
      </c>
      <c r="D400" s="8" t="s">
        <v>39</v>
      </c>
      <c r="E400" s="7">
        <v>36000</v>
      </c>
      <c r="F400" s="7">
        <v>0</v>
      </c>
      <c r="G400" s="7">
        <v>1094.4000000000001</v>
      </c>
      <c r="H400" s="7">
        <v>1033.2</v>
      </c>
      <c r="I400" s="7">
        <v>18591.89</v>
      </c>
      <c r="J400" s="39">
        <v>15280.51</v>
      </c>
      <c r="K400" s="12" t="s">
        <v>1345</v>
      </c>
    </row>
    <row r="401" spans="1:11" s="90" customFormat="1" hidden="1">
      <c r="A401" s="5" t="s">
        <v>718</v>
      </c>
      <c r="B401" s="9" t="s">
        <v>719</v>
      </c>
      <c r="C401" s="8" t="s">
        <v>684</v>
      </c>
      <c r="D401" s="8" t="s">
        <v>1679</v>
      </c>
      <c r="E401" s="37">
        <v>36000</v>
      </c>
      <c r="F401" s="37">
        <v>0</v>
      </c>
      <c r="G401" s="37">
        <v>1094.4000000000001</v>
      </c>
      <c r="H401" s="37">
        <v>1033.2</v>
      </c>
      <c r="I401" s="37">
        <v>16652.52</v>
      </c>
      <c r="J401" s="39">
        <v>17219.88</v>
      </c>
      <c r="K401" s="12" t="s">
        <v>1345</v>
      </c>
    </row>
    <row r="402" spans="1:11" s="90" customFormat="1" hidden="1">
      <c r="A402" s="5" t="s">
        <v>754</v>
      </c>
      <c r="B402" s="9" t="s">
        <v>755</v>
      </c>
      <c r="C402" s="8" t="s">
        <v>684</v>
      </c>
      <c r="D402" s="8" t="s">
        <v>11</v>
      </c>
      <c r="E402" s="37">
        <v>36000</v>
      </c>
      <c r="F402" s="37">
        <v>0</v>
      </c>
      <c r="G402" s="37">
        <v>1094.4000000000001</v>
      </c>
      <c r="H402" s="37">
        <v>1033.2</v>
      </c>
      <c r="I402" s="37">
        <v>75</v>
      </c>
      <c r="J402" s="39">
        <v>33797.4</v>
      </c>
      <c r="K402" s="12" t="s">
        <v>1345</v>
      </c>
    </row>
    <row r="403" spans="1:11" s="90" customFormat="1">
      <c r="A403" s="5" t="s">
        <v>693</v>
      </c>
      <c r="B403" s="6" t="s">
        <v>22</v>
      </c>
      <c r="C403" s="6" t="s">
        <v>684</v>
      </c>
      <c r="D403" s="8" t="s">
        <v>39</v>
      </c>
      <c r="E403" s="7">
        <v>35000</v>
      </c>
      <c r="F403" s="7">
        <v>0</v>
      </c>
      <c r="G403" s="7">
        <v>1064</v>
      </c>
      <c r="H403" s="7">
        <v>1004.5</v>
      </c>
      <c r="I403" s="7">
        <v>25793.06</v>
      </c>
      <c r="J403" s="39">
        <v>7138.44</v>
      </c>
      <c r="K403" s="12" t="s">
        <v>1345</v>
      </c>
    </row>
    <row r="404" spans="1:11" s="90" customFormat="1" hidden="1">
      <c r="A404" s="5" t="s">
        <v>694</v>
      </c>
      <c r="B404" s="6" t="s">
        <v>649</v>
      </c>
      <c r="C404" s="6" t="s">
        <v>684</v>
      </c>
      <c r="D404" s="8" t="s">
        <v>11</v>
      </c>
      <c r="E404" s="7">
        <v>35000</v>
      </c>
      <c r="F404" s="7">
        <v>0</v>
      </c>
      <c r="G404" s="7">
        <v>1064</v>
      </c>
      <c r="H404" s="7">
        <v>1004.5</v>
      </c>
      <c r="I404" s="7">
        <v>1471</v>
      </c>
      <c r="J404" s="39">
        <v>31460.5</v>
      </c>
      <c r="K404" s="12" t="s">
        <v>1346</v>
      </c>
    </row>
    <row r="405" spans="1:11" s="90" customFormat="1" hidden="1">
      <c r="A405" s="5" t="s">
        <v>705</v>
      </c>
      <c r="B405" s="6" t="s">
        <v>22</v>
      </c>
      <c r="C405" s="6" t="s">
        <v>684</v>
      </c>
      <c r="D405" s="8" t="s">
        <v>1679</v>
      </c>
      <c r="E405" s="7">
        <v>35000</v>
      </c>
      <c r="F405" s="7">
        <v>0</v>
      </c>
      <c r="G405" s="7">
        <v>1064</v>
      </c>
      <c r="H405" s="7">
        <v>1004.5</v>
      </c>
      <c r="I405" s="7">
        <v>20782.91</v>
      </c>
      <c r="J405" s="39">
        <v>12148.59</v>
      </c>
      <c r="K405" s="12" t="s">
        <v>1345</v>
      </c>
    </row>
    <row r="406" spans="1:11" s="90" customFormat="1" hidden="1">
      <c r="A406" s="5" t="s">
        <v>3233</v>
      </c>
      <c r="B406" s="6" t="s">
        <v>10</v>
      </c>
      <c r="C406" s="6" t="s">
        <v>684</v>
      </c>
      <c r="D406" s="8" t="s">
        <v>1679</v>
      </c>
      <c r="E406" s="7">
        <v>35000</v>
      </c>
      <c r="F406" s="7">
        <v>0</v>
      </c>
      <c r="G406" s="7">
        <v>1064</v>
      </c>
      <c r="H406" s="7">
        <v>1004.5</v>
      </c>
      <c r="I406" s="7">
        <v>25</v>
      </c>
      <c r="J406" s="39">
        <v>32906.5</v>
      </c>
      <c r="K406" s="12" t="s">
        <v>1346</v>
      </c>
    </row>
    <row r="407" spans="1:11" s="90" customFormat="1" hidden="1">
      <c r="A407" s="5" t="s">
        <v>1633</v>
      </c>
      <c r="B407" s="6" t="s">
        <v>22</v>
      </c>
      <c r="C407" s="6" t="s">
        <v>684</v>
      </c>
      <c r="D407" s="8" t="s">
        <v>1679</v>
      </c>
      <c r="E407" s="7">
        <v>35000</v>
      </c>
      <c r="F407" s="7">
        <v>0</v>
      </c>
      <c r="G407" s="7">
        <v>1064</v>
      </c>
      <c r="H407" s="7">
        <v>1004.5</v>
      </c>
      <c r="I407" s="7">
        <v>25</v>
      </c>
      <c r="J407" s="39">
        <v>32906.5</v>
      </c>
      <c r="K407" s="12" t="s">
        <v>1345</v>
      </c>
    </row>
    <row r="408" spans="1:11" s="90" customFormat="1">
      <c r="A408" s="5" t="s">
        <v>730</v>
      </c>
      <c r="B408" s="6" t="s">
        <v>82</v>
      </c>
      <c r="C408" s="6" t="s">
        <v>684</v>
      </c>
      <c r="D408" s="8" t="s">
        <v>39</v>
      </c>
      <c r="E408" s="7">
        <v>35000</v>
      </c>
      <c r="F408" s="7">
        <v>0</v>
      </c>
      <c r="G408" s="7">
        <v>1064</v>
      </c>
      <c r="H408" s="7">
        <v>1004.5</v>
      </c>
      <c r="I408" s="7">
        <v>375</v>
      </c>
      <c r="J408" s="39">
        <v>32556.5</v>
      </c>
      <c r="K408" s="12" t="s">
        <v>1346</v>
      </c>
    </row>
    <row r="409" spans="1:11" s="90" customFormat="1">
      <c r="A409" s="5" t="s">
        <v>738</v>
      </c>
      <c r="B409" s="6" t="s">
        <v>10</v>
      </c>
      <c r="C409" s="6" t="s">
        <v>684</v>
      </c>
      <c r="D409" s="8" t="s">
        <v>39</v>
      </c>
      <c r="E409" s="7">
        <v>35000</v>
      </c>
      <c r="F409" s="7">
        <v>0</v>
      </c>
      <c r="G409" s="7">
        <v>1064</v>
      </c>
      <c r="H409" s="7">
        <v>1004.5</v>
      </c>
      <c r="I409" s="7">
        <v>8167</v>
      </c>
      <c r="J409" s="39">
        <v>24764.5</v>
      </c>
      <c r="K409" s="12" t="s">
        <v>1346</v>
      </c>
    </row>
    <row r="410" spans="1:11" s="90" customFormat="1">
      <c r="A410" s="5" t="s">
        <v>741</v>
      </c>
      <c r="B410" s="6" t="s">
        <v>22</v>
      </c>
      <c r="C410" s="6" t="s">
        <v>684</v>
      </c>
      <c r="D410" s="8" t="s">
        <v>39</v>
      </c>
      <c r="E410" s="7">
        <v>35000</v>
      </c>
      <c r="F410" s="7">
        <v>0</v>
      </c>
      <c r="G410" s="7">
        <v>1064</v>
      </c>
      <c r="H410" s="7">
        <v>1004.5</v>
      </c>
      <c r="I410" s="7">
        <v>19030.45</v>
      </c>
      <c r="J410" s="39">
        <v>13901.05</v>
      </c>
      <c r="K410" s="12" t="s">
        <v>1345</v>
      </c>
    </row>
    <row r="411" spans="1:11" s="90" customFormat="1" hidden="1">
      <c r="A411" s="5" t="s">
        <v>3576</v>
      </c>
      <c r="B411" s="9" t="s">
        <v>343</v>
      </c>
      <c r="C411" s="8" t="s">
        <v>684</v>
      </c>
      <c r="D411" s="8" t="s">
        <v>1679</v>
      </c>
      <c r="E411" s="37">
        <v>35000</v>
      </c>
      <c r="F411" s="37">
        <v>0</v>
      </c>
      <c r="G411" s="37">
        <v>1064</v>
      </c>
      <c r="H411" s="37">
        <v>1004.5</v>
      </c>
      <c r="I411" s="37">
        <v>25</v>
      </c>
      <c r="J411" s="39">
        <v>32906.5</v>
      </c>
      <c r="K411" s="12" t="s">
        <v>1346</v>
      </c>
    </row>
    <row r="412" spans="1:11" s="90" customFormat="1" hidden="1">
      <c r="A412" s="5" t="s">
        <v>760</v>
      </c>
      <c r="B412" s="9" t="s">
        <v>22</v>
      </c>
      <c r="C412" s="8" t="s">
        <v>684</v>
      </c>
      <c r="D412" s="8" t="s">
        <v>1679</v>
      </c>
      <c r="E412" s="37">
        <v>35000</v>
      </c>
      <c r="F412" s="37">
        <v>0</v>
      </c>
      <c r="G412" s="37">
        <v>1064</v>
      </c>
      <c r="H412" s="37">
        <v>1004.5</v>
      </c>
      <c r="I412" s="37">
        <v>22317.629999999997</v>
      </c>
      <c r="J412" s="39">
        <v>10613.87</v>
      </c>
      <c r="K412" s="12" t="s">
        <v>1345</v>
      </c>
    </row>
    <row r="413" spans="1:11" s="90" customFormat="1">
      <c r="A413" s="5" t="s">
        <v>698</v>
      </c>
      <c r="B413" s="9" t="s">
        <v>156</v>
      </c>
      <c r="C413" s="8" t="s">
        <v>684</v>
      </c>
      <c r="D413" s="8" t="s">
        <v>39</v>
      </c>
      <c r="E413" s="37">
        <v>31500</v>
      </c>
      <c r="F413" s="37">
        <v>0</v>
      </c>
      <c r="G413" s="37">
        <v>957.6</v>
      </c>
      <c r="H413" s="37">
        <v>904.05</v>
      </c>
      <c r="I413" s="37">
        <v>6134.3299999999981</v>
      </c>
      <c r="J413" s="39">
        <v>23504.02</v>
      </c>
      <c r="K413" s="12" t="s">
        <v>1346</v>
      </c>
    </row>
    <row r="414" spans="1:11" s="90" customFormat="1">
      <c r="A414" s="5" t="s">
        <v>732</v>
      </c>
      <c r="B414" s="9" t="s">
        <v>733</v>
      </c>
      <c r="C414" s="8" t="s">
        <v>684</v>
      </c>
      <c r="D414" s="8" t="s">
        <v>39</v>
      </c>
      <c r="E414" s="37">
        <v>31500</v>
      </c>
      <c r="F414" s="37">
        <v>0</v>
      </c>
      <c r="G414" s="37">
        <v>957.6</v>
      </c>
      <c r="H414" s="37">
        <v>904.05</v>
      </c>
      <c r="I414" s="37">
        <v>11649</v>
      </c>
      <c r="J414" s="39">
        <v>17989.349999999999</v>
      </c>
      <c r="K414" s="12" t="s">
        <v>1346</v>
      </c>
    </row>
    <row r="415" spans="1:11" s="90" customFormat="1" hidden="1">
      <c r="A415" s="5" t="s">
        <v>1624</v>
      </c>
      <c r="B415" s="9" t="s">
        <v>2592</v>
      </c>
      <c r="C415" s="8" t="s">
        <v>684</v>
      </c>
      <c r="D415" s="8" t="s">
        <v>11</v>
      </c>
      <c r="E415" s="37">
        <v>30000</v>
      </c>
      <c r="F415" s="37">
        <v>0</v>
      </c>
      <c r="G415" s="37">
        <v>912</v>
      </c>
      <c r="H415" s="37">
        <v>861</v>
      </c>
      <c r="I415" s="37">
        <v>25</v>
      </c>
      <c r="J415" s="39">
        <v>28202</v>
      </c>
      <c r="K415" s="12" t="s">
        <v>1346</v>
      </c>
    </row>
    <row r="416" spans="1:11" s="90" customFormat="1" hidden="1">
      <c r="A416" s="5" t="s">
        <v>3564</v>
      </c>
      <c r="B416" s="9" t="s">
        <v>103</v>
      </c>
      <c r="C416" s="8" t="s">
        <v>684</v>
      </c>
      <c r="D416" s="8" t="s">
        <v>11</v>
      </c>
      <c r="E416" s="37">
        <v>30000</v>
      </c>
      <c r="F416" s="37">
        <v>0</v>
      </c>
      <c r="G416" s="37">
        <v>912</v>
      </c>
      <c r="H416" s="37">
        <v>861</v>
      </c>
      <c r="I416" s="37">
        <v>25</v>
      </c>
      <c r="J416" s="39">
        <v>28202</v>
      </c>
      <c r="K416" s="12" t="s">
        <v>1346</v>
      </c>
    </row>
    <row r="417" spans="1:11" s="90" customFormat="1" hidden="1">
      <c r="A417" s="5" t="s">
        <v>683</v>
      </c>
      <c r="B417" s="9" t="s">
        <v>685</v>
      </c>
      <c r="C417" s="8" t="s">
        <v>684</v>
      </c>
      <c r="D417" s="8" t="s">
        <v>11</v>
      </c>
      <c r="E417" s="37">
        <v>27300</v>
      </c>
      <c r="F417" s="37">
        <v>0</v>
      </c>
      <c r="G417" s="37">
        <v>829.92</v>
      </c>
      <c r="H417" s="37">
        <v>783.51</v>
      </c>
      <c r="I417" s="37">
        <v>12651.93</v>
      </c>
      <c r="J417" s="39">
        <v>13034.64</v>
      </c>
      <c r="K417" s="12" t="s">
        <v>1346</v>
      </c>
    </row>
    <row r="418" spans="1:11" s="90" customFormat="1">
      <c r="A418" s="5" t="s">
        <v>712</v>
      </c>
      <c r="B418" s="9" t="s">
        <v>55</v>
      </c>
      <c r="C418" s="8" t="s">
        <v>684</v>
      </c>
      <c r="D418" s="8" t="s">
        <v>39</v>
      </c>
      <c r="E418" s="37">
        <v>27300</v>
      </c>
      <c r="F418" s="37">
        <v>0</v>
      </c>
      <c r="G418" s="37">
        <v>829.92</v>
      </c>
      <c r="H418" s="37">
        <v>783.51</v>
      </c>
      <c r="I418" s="37">
        <v>4967.880000000001</v>
      </c>
      <c r="J418" s="39">
        <v>20718.689999999999</v>
      </c>
      <c r="K418" s="12" t="s">
        <v>1346</v>
      </c>
    </row>
    <row r="419" spans="1:11" s="90" customFormat="1">
      <c r="A419" s="5" t="s">
        <v>739</v>
      </c>
      <c r="B419" s="9" t="s">
        <v>82</v>
      </c>
      <c r="C419" s="8" t="s">
        <v>684</v>
      </c>
      <c r="D419" s="8" t="s">
        <v>39</v>
      </c>
      <c r="E419" s="37">
        <v>27300</v>
      </c>
      <c r="F419" s="37">
        <v>0</v>
      </c>
      <c r="G419" s="37">
        <v>829.92</v>
      </c>
      <c r="H419" s="37">
        <v>783.51</v>
      </c>
      <c r="I419" s="37">
        <v>4498.4500000000007</v>
      </c>
      <c r="J419" s="39">
        <v>21188.12</v>
      </c>
      <c r="K419" s="12" t="s">
        <v>1346</v>
      </c>
    </row>
    <row r="420" spans="1:11" s="90" customFormat="1" hidden="1">
      <c r="A420" s="5" t="s">
        <v>981</v>
      </c>
      <c r="B420" s="9" t="s">
        <v>131</v>
      </c>
      <c r="C420" s="8" t="s">
        <v>684</v>
      </c>
      <c r="D420" s="8" t="s">
        <v>1679</v>
      </c>
      <c r="E420" s="37">
        <v>26250</v>
      </c>
      <c r="F420" s="37">
        <v>0</v>
      </c>
      <c r="G420" s="37">
        <v>798</v>
      </c>
      <c r="H420" s="37">
        <v>753.38</v>
      </c>
      <c r="I420" s="37">
        <v>5294.739999999998</v>
      </c>
      <c r="J420" s="39">
        <v>19403.88</v>
      </c>
      <c r="K420" s="12" t="s">
        <v>1345</v>
      </c>
    </row>
    <row r="421" spans="1:11" s="90" customFormat="1" hidden="1">
      <c r="A421" s="5" t="s">
        <v>697</v>
      </c>
      <c r="B421" s="9" t="s">
        <v>42</v>
      </c>
      <c r="C421" s="8" t="s">
        <v>684</v>
      </c>
      <c r="D421" s="8" t="s">
        <v>1679</v>
      </c>
      <c r="E421" s="37">
        <v>26250</v>
      </c>
      <c r="F421" s="37">
        <v>0</v>
      </c>
      <c r="G421" s="37">
        <v>798</v>
      </c>
      <c r="H421" s="37">
        <v>753.38</v>
      </c>
      <c r="I421" s="37">
        <v>5924.869999999999</v>
      </c>
      <c r="J421" s="39">
        <v>18773.75</v>
      </c>
      <c r="K421" s="12" t="s">
        <v>1345</v>
      </c>
    </row>
    <row r="422" spans="1:11" s="90" customFormat="1" hidden="1">
      <c r="A422" s="5" t="s">
        <v>3633</v>
      </c>
      <c r="B422" s="9" t="s">
        <v>723</v>
      </c>
      <c r="C422" s="8" t="s">
        <v>684</v>
      </c>
      <c r="D422" s="8" t="s">
        <v>11</v>
      </c>
      <c r="E422" s="37">
        <v>25000</v>
      </c>
      <c r="F422" s="37">
        <v>0</v>
      </c>
      <c r="G422" s="37">
        <v>760</v>
      </c>
      <c r="H422" s="37">
        <v>717.5</v>
      </c>
      <c r="I422" s="37">
        <v>25</v>
      </c>
      <c r="J422" s="39">
        <v>23497.5</v>
      </c>
      <c r="K422" s="12" t="s">
        <v>1346</v>
      </c>
    </row>
    <row r="423" spans="1:11" s="90" customFormat="1" hidden="1">
      <c r="A423" s="5" t="s">
        <v>2550</v>
      </c>
      <c r="B423" s="9" t="s">
        <v>103</v>
      </c>
      <c r="C423" s="9" t="s">
        <v>684</v>
      </c>
      <c r="D423" s="8" t="s">
        <v>11</v>
      </c>
      <c r="E423" s="37">
        <v>25000</v>
      </c>
      <c r="F423" s="37">
        <v>0</v>
      </c>
      <c r="G423" s="37">
        <v>760</v>
      </c>
      <c r="H423" s="37">
        <v>717.5</v>
      </c>
      <c r="I423" s="37">
        <v>3571</v>
      </c>
      <c r="J423" s="39">
        <v>19951.5</v>
      </c>
      <c r="K423" s="12" t="s">
        <v>1346</v>
      </c>
    </row>
    <row r="424" spans="1:11" s="90" customFormat="1" hidden="1">
      <c r="A424" s="5" t="s">
        <v>3558</v>
      </c>
      <c r="B424" s="6" t="s">
        <v>42</v>
      </c>
      <c r="C424" s="6" t="s">
        <v>684</v>
      </c>
      <c r="D424" s="8" t="s">
        <v>1679</v>
      </c>
      <c r="E424" s="7">
        <v>22000</v>
      </c>
      <c r="F424" s="7">
        <v>0</v>
      </c>
      <c r="G424" s="7">
        <v>668.8</v>
      </c>
      <c r="H424" s="7">
        <v>631.4</v>
      </c>
      <c r="I424" s="7">
        <v>25</v>
      </c>
      <c r="J424" s="39">
        <v>20674.8</v>
      </c>
      <c r="K424" s="12" t="s">
        <v>1345</v>
      </c>
    </row>
    <row r="425" spans="1:11" s="90" customFormat="1">
      <c r="A425" s="5" t="s">
        <v>691</v>
      </c>
      <c r="B425" s="6" t="s">
        <v>692</v>
      </c>
      <c r="C425" s="6" t="s">
        <v>684</v>
      </c>
      <c r="D425" s="8" t="s">
        <v>39</v>
      </c>
      <c r="E425" s="37">
        <v>22000</v>
      </c>
      <c r="F425" s="37">
        <v>0</v>
      </c>
      <c r="G425" s="37">
        <v>668.8</v>
      </c>
      <c r="H425" s="37">
        <v>631.4</v>
      </c>
      <c r="I425" s="37">
        <v>12894.91</v>
      </c>
      <c r="J425" s="39">
        <v>7804.89</v>
      </c>
      <c r="K425" s="12" t="s">
        <v>1345</v>
      </c>
    </row>
    <row r="426" spans="1:11" s="90" customFormat="1" hidden="1">
      <c r="A426" s="5" t="s">
        <v>696</v>
      </c>
      <c r="B426" s="6" t="s">
        <v>8</v>
      </c>
      <c r="C426" s="6" t="s">
        <v>684</v>
      </c>
      <c r="D426" s="8" t="s">
        <v>1679</v>
      </c>
      <c r="E426" s="7">
        <v>22000</v>
      </c>
      <c r="F426" s="7">
        <v>0</v>
      </c>
      <c r="G426" s="7">
        <v>668.8</v>
      </c>
      <c r="H426" s="7">
        <v>631.4</v>
      </c>
      <c r="I426" s="7">
        <v>16564.62</v>
      </c>
      <c r="J426" s="39">
        <v>4135.18</v>
      </c>
      <c r="K426" s="12" t="s">
        <v>1345</v>
      </c>
    </row>
    <row r="427" spans="1:11" s="90" customFormat="1" hidden="1">
      <c r="A427" s="5" t="s">
        <v>2734</v>
      </c>
      <c r="B427" s="6" t="s">
        <v>394</v>
      </c>
      <c r="C427" s="6" t="s">
        <v>684</v>
      </c>
      <c r="D427" s="8" t="s">
        <v>1679</v>
      </c>
      <c r="E427" s="37">
        <v>22000</v>
      </c>
      <c r="F427" s="37">
        <v>0</v>
      </c>
      <c r="G427" s="37">
        <v>668.8</v>
      </c>
      <c r="H427" s="37">
        <v>631.4</v>
      </c>
      <c r="I427" s="37">
        <v>25</v>
      </c>
      <c r="J427" s="39">
        <v>20674.8</v>
      </c>
      <c r="K427" s="12" t="s">
        <v>1345</v>
      </c>
    </row>
    <row r="428" spans="1:11" s="90" customFormat="1">
      <c r="A428" s="5" t="s">
        <v>699</v>
      </c>
      <c r="B428" s="6" t="s">
        <v>8</v>
      </c>
      <c r="C428" s="6" t="s">
        <v>684</v>
      </c>
      <c r="D428" s="8" t="s">
        <v>39</v>
      </c>
      <c r="E428" s="7">
        <v>22000</v>
      </c>
      <c r="F428" s="7">
        <v>0</v>
      </c>
      <c r="G428" s="7">
        <v>668.8</v>
      </c>
      <c r="H428" s="7">
        <v>631.4</v>
      </c>
      <c r="I428" s="7">
        <v>8389.73</v>
      </c>
      <c r="J428" s="39">
        <v>12310.07</v>
      </c>
      <c r="K428" s="12" t="s">
        <v>1346</v>
      </c>
    </row>
    <row r="429" spans="1:11" s="90" customFormat="1" hidden="1">
      <c r="A429" s="5" t="s">
        <v>700</v>
      </c>
      <c r="B429" s="6" t="s">
        <v>116</v>
      </c>
      <c r="C429" s="6" t="s">
        <v>684</v>
      </c>
      <c r="D429" s="8" t="s">
        <v>11</v>
      </c>
      <c r="E429" s="37">
        <v>22000</v>
      </c>
      <c r="F429" s="37">
        <v>0</v>
      </c>
      <c r="G429" s="37">
        <v>668.8</v>
      </c>
      <c r="H429" s="37">
        <v>631.4</v>
      </c>
      <c r="I429" s="37">
        <v>25</v>
      </c>
      <c r="J429" s="39">
        <v>20674.8</v>
      </c>
      <c r="K429" s="12" t="s">
        <v>1345</v>
      </c>
    </row>
    <row r="430" spans="1:11" s="90" customFormat="1">
      <c r="A430" s="5" t="s">
        <v>701</v>
      </c>
      <c r="B430" s="6" t="s">
        <v>8</v>
      </c>
      <c r="C430" s="6" t="s">
        <v>684</v>
      </c>
      <c r="D430" s="8" t="s">
        <v>39</v>
      </c>
      <c r="E430" s="37">
        <v>22000</v>
      </c>
      <c r="F430" s="37">
        <v>0</v>
      </c>
      <c r="G430" s="37">
        <v>668.8</v>
      </c>
      <c r="H430" s="37">
        <v>631.4</v>
      </c>
      <c r="I430" s="37">
        <v>12545.02</v>
      </c>
      <c r="J430" s="39">
        <v>8154.78</v>
      </c>
      <c r="K430" s="12" t="s">
        <v>1346</v>
      </c>
    </row>
    <row r="431" spans="1:11" s="90" customFormat="1" hidden="1">
      <c r="A431" s="5" t="s">
        <v>1049</v>
      </c>
      <c r="B431" s="6" t="s">
        <v>562</v>
      </c>
      <c r="C431" s="6" t="s">
        <v>684</v>
      </c>
      <c r="D431" s="8" t="s">
        <v>1679</v>
      </c>
      <c r="E431" s="7">
        <v>22000</v>
      </c>
      <c r="F431" s="7">
        <v>0</v>
      </c>
      <c r="G431" s="7">
        <v>668.8</v>
      </c>
      <c r="H431" s="7">
        <v>631.4</v>
      </c>
      <c r="I431" s="7">
        <v>25</v>
      </c>
      <c r="J431" s="39">
        <v>20674.8</v>
      </c>
      <c r="K431" s="12" t="s">
        <v>1345</v>
      </c>
    </row>
    <row r="432" spans="1:11" s="90" customFormat="1" hidden="1">
      <c r="A432" s="5" t="s">
        <v>706</v>
      </c>
      <c r="B432" s="6" t="s">
        <v>8</v>
      </c>
      <c r="C432" s="6" t="s">
        <v>684</v>
      </c>
      <c r="D432" s="8" t="s">
        <v>1679</v>
      </c>
      <c r="E432" s="7">
        <v>22000</v>
      </c>
      <c r="F432" s="7">
        <v>0</v>
      </c>
      <c r="G432" s="7">
        <v>668.8</v>
      </c>
      <c r="H432" s="7">
        <v>631.4</v>
      </c>
      <c r="I432" s="7">
        <v>325</v>
      </c>
      <c r="J432" s="39">
        <v>20374.8</v>
      </c>
      <c r="K432" s="12" t="s">
        <v>1346</v>
      </c>
    </row>
    <row r="433" spans="1:11" s="90" customFormat="1" hidden="1">
      <c r="A433" s="5" t="s">
        <v>710</v>
      </c>
      <c r="B433" s="6" t="s">
        <v>60</v>
      </c>
      <c r="C433" s="6" t="s">
        <v>684</v>
      </c>
      <c r="D433" s="8" t="s">
        <v>11</v>
      </c>
      <c r="E433" s="7">
        <v>22000</v>
      </c>
      <c r="F433" s="7">
        <v>0</v>
      </c>
      <c r="G433" s="7">
        <v>668.8</v>
      </c>
      <c r="H433" s="7">
        <v>631.4</v>
      </c>
      <c r="I433" s="7">
        <v>6209.99</v>
      </c>
      <c r="J433" s="39">
        <v>14489.81</v>
      </c>
      <c r="K433" s="12" t="s">
        <v>1346</v>
      </c>
    </row>
    <row r="434" spans="1:11" s="90" customFormat="1" hidden="1">
      <c r="A434" s="5" t="s">
        <v>711</v>
      </c>
      <c r="B434" s="9" t="s">
        <v>60</v>
      </c>
      <c r="C434" s="9" t="s">
        <v>684</v>
      </c>
      <c r="D434" s="8" t="s">
        <v>11</v>
      </c>
      <c r="E434" s="37">
        <v>22000</v>
      </c>
      <c r="F434" s="37">
        <v>0</v>
      </c>
      <c r="G434" s="37">
        <v>668.8</v>
      </c>
      <c r="H434" s="37">
        <v>631.4</v>
      </c>
      <c r="I434" s="37">
        <v>17883.68</v>
      </c>
      <c r="J434" s="39">
        <v>2816.12</v>
      </c>
      <c r="K434" s="12" t="s">
        <v>1346</v>
      </c>
    </row>
    <row r="435" spans="1:11" s="90" customFormat="1" hidden="1">
      <c r="A435" s="5" t="s">
        <v>713</v>
      </c>
      <c r="B435" s="6" t="s">
        <v>8</v>
      </c>
      <c r="C435" s="6" t="s">
        <v>684</v>
      </c>
      <c r="D435" s="8" t="s">
        <v>1679</v>
      </c>
      <c r="E435" s="7">
        <v>22000</v>
      </c>
      <c r="F435" s="7">
        <v>0</v>
      </c>
      <c r="G435" s="7">
        <v>668.8</v>
      </c>
      <c r="H435" s="7">
        <v>631.4</v>
      </c>
      <c r="I435" s="7">
        <v>9166.48</v>
      </c>
      <c r="J435" s="39">
        <v>11533.32</v>
      </c>
      <c r="K435" s="12" t="s">
        <v>1346</v>
      </c>
    </row>
    <row r="436" spans="1:11" s="90" customFormat="1" hidden="1">
      <c r="A436" s="5" t="s">
        <v>715</v>
      </c>
      <c r="B436" s="6" t="s">
        <v>8</v>
      </c>
      <c r="C436" s="6" t="s">
        <v>684</v>
      </c>
      <c r="D436" s="8" t="s">
        <v>1679</v>
      </c>
      <c r="E436" s="7">
        <v>22000</v>
      </c>
      <c r="F436" s="7">
        <v>0</v>
      </c>
      <c r="G436" s="7">
        <v>668.8</v>
      </c>
      <c r="H436" s="7">
        <v>631.4</v>
      </c>
      <c r="I436" s="7">
        <v>965</v>
      </c>
      <c r="J436" s="39">
        <v>19734.8</v>
      </c>
      <c r="K436" s="12" t="s">
        <v>1346</v>
      </c>
    </row>
    <row r="437" spans="1:11" s="90" customFormat="1" hidden="1">
      <c r="A437" s="5" t="s">
        <v>2740</v>
      </c>
      <c r="B437" s="6" t="s">
        <v>8</v>
      </c>
      <c r="C437" s="6" t="s">
        <v>684</v>
      </c>
      <c r="D437" s="8" t="s">
        <v>1679</v>
      </c>
      <c r="E437" s="7">
        <v>22000</v>
      </c>
      <c r="F437" s="7">
        <v>0</v>
      </c>
      <c r="G437" s="7">
        <v>668.8</v>
      </c>
      <c r="H437" s="7">
        <v>631.4</v>
      </c>
      <c r="I437" s="7">
        <v>1071</v>
      </c>
      <c r="J437" s="39">
        <v>19628.8</v>
      </c>
      <c r="K437" s="12" t="s">
        <v>1345</v>
      </c>
    </row>
    <row r="438" spans="1:11" s="90" customFormat="1" hidden="1">
      <c r="A438" s="5" t="s">
        <v>3234</v>
      </c>
      <c r="B438" s="6" t="s">
        <v>27</v>
      </c>
      <c r="C438" s="6" t="s">
        <v>684</v>
      </c>
      <c r="D438" s="8" t="s">
        <v>1679</v>
      </c>
      <c r="E438" s="7">
        <v>22000</v>
      </c>
      <c r="F438" s="7">
        <v>0</v>
      </c>
      <c r="G438" s="7">
        <v>668.8</v>
      </c>
      <c r="H438" s="7">
        <v>631.4</v>
      </c>
      <c r="I438" s="7">
        <v>25</v>
      </c>
      <c r="J438" s="39">
        <v>20674.8</v>
      </c>
      <c r="K438" s="12" t="s">
        <v>1345</v>
      </c>
    </row>
    <row r="439" spans="1:11" s="90" customFormat="1" hidden="1">
      <c r="A439" s="5" t="s">
        <v>720</v>
      </c>
      <c r="B439" s="6" t="s">
        <v>383</v>
      </c>
      <c r="C439" s="6" t="s">
        <v>684</v>
      </c>
      <c r="D439" s="8" t="s">
        <v>1679</v>
      </c>
      <c r="E439" s="7">
        <v>22000</v>
      </c>
      <c r="F439" s="7">
        <v>0</v>
      </c>
      <c r="G439" s="7">
        <v>668.8</v>
      </c>
      <c r="H439" s="7">
        <v>631.4</v>
      </c>
      <c r="I439" s="7">
        <v>3206.59</v>
      </c>
      <c r="J439" s="39">
        <v>17493.21</v>
      </c>
      <c r="K439" s="12" t="s">
        <v>1345</v>
      </c>
    </row>
    <row r="440" spans="1:11" s="90" customFormat="1" hidden="1">
      <c r="A440" s="5" t="s">
        <v>722</v>
      </c>
      <c r="B440" s="6" t="s">
        <v>723</v>
      </c>
      <c r="C440" s="6" t="s">
        <v>684</v>
      </c>
      <c r="D440" s="8" t="s">
        <v>11</v>
      </c>
      <c r="E440" s="7">
        <v>22000</v>
      </c>
      <c r="F440" s="7">
        <v>0</v>
      </c>
      <c r="G440" s="7">
        <v>668.8</v>
      </c>
      <c r="H440" s="7">
        <v>631.4</v>
      </c>
      <c r="I440" s="7">
        <v>75</v>
      </c>
      <c r="J440" s="39">
        <v>20624.8</v>
      </c>
      <c r="K440" s="12" t="s">
        <v>1345</v>
      </c>
    </row>
    <row r="441" spans="1:11" s="90" customFormat="1">
      <c r="A441" s="5" t="s">
        <v>726</v>
      </c>
      <c r="B441" s="6" t="s">
        <v>692</v>
      </c>
      <c r="C441" s="6" t="s">
        <v>684</v>
      </c>
      <c r="D441" s="8" t="s">
        <v>39</v>
      </c>
      <c r="E441" s="7">
        <v>22000</v>
      </c>
      <c r="F441" s="7">
        <v>0</v>
      </c>
      <c r="G441" s="7">
        <v>668.8</v>
      </c>
      <c r="H441" s="7">
        <v>631.4</v>
      </c>
      <c r="I441" s="7">
        <v>12055.21</v>
      </c>
      <c r="J441" s="39">
        <v>8644.59</v>
      </c>
      <c r="K441" s="12" t="s">
        <v>1346</v>
      </c>
    </row>
    <row r="442" spans="1:11" s="90" customFormat="1">
      <c r="A442" s="5" t="s">
        <v>727</v>
      </c>
      <c r="B442" s="6" t="s">
        <v>60</v>
      </c>
      <c r="C442" s="6" t="s">
        <v>684</v>
      </c>
      <c r="D442" s="8" t="s">
        <v>39</v>
      </c>
      <c r="E442" s="7">
        <v>22000</v>
      </c>
      <c r="F442" s="7">
        <v>0</v>
      </c>
      <c r="G442" s="7">
        <v>668.8</v>
      </c>
      <c r="H442" s="7">
        <v>631.4</v>
      </c>
      <c r="I442" s="7">
        <v>7775.4</v>
      </c>
      <c r="J442" s="39">
        <v>12924.4</v>
      </c>
      <c r="K442" s="12" t="s">
        <v>1346</v>
      </c>
    </row>
    <row r="443" spans="1:11" s="90" customFormat="1">
      <c r="A443" s="5" t="s">
        <v>728</v>
      </c>
      <c r="B443" s="6" t="s">
        <v>60</v>
      </c>
      <c r="C443" s="6" t="s">
        <v>684</v>
      </c>
      <c r="D443" s="8" t="s">
        <v>39</v>
      </c>
      <c r="E443" s="7">
        <v>22000</v>
      </c>
      <c r="F443" s="7">
        <v>0</v>
      </c>
      <c r="G443" s="7">
        <v>668.8</v>
      </c>
      <c r="H443" s="7">
        <v>631.4</v>
      </c>
      <c r="I443" s="7">
        <v>3028.4500000000007</v>
      </c>
      <c r="J443" s="39">
        <v>17671.349999999999</v>
      </c>
      <c r="K443" s="12" t="s">
        <v>1346</v>
      </c>
    </row>
    <row r="444" spans="1:11" s="90" customFormat="1">
      <c r="A444" s="5" t="s">
        <v>734</v>
      </c>
      <c r="B444" s="9" t="s">
        <v>60</v>
      </c>
      <c r="C444" s="8" t="s">
        <v>684</v>
      </c>
      <c r="D444" s="8" t="s">
        <v>39</v>
      </c>
      <c r="E444" s="37">
        <v>22000</v>
      </c>
      <c r="F444" s="37">
        <v>0</v>
      </c>
      <c r="G444" s="37">
        <v>668.8</v>
      </c>
      <c r="H444" s="37">
        <v>631.4</v>
      </c>
      <c r="I444" s="37">
        <v>4310.9199999999983</v>
      </c>
      <c r="J444" s="39">
        <v>16388.88</v>
      </c>
      <c r="K444" s="12" t="s">
        <v>1346</v>
      </c>
    </row>
    <row r="445" spans="1:11" s="90" customFormat="1" hidden="1">
      <c r="A445" s="5" t="s">
        <v>735</v>
      </c>
      <c r="B445" s="9" t="s">
        <v>60</v>
      </c>
      <c r="C445" s="8" t="s">
        <v>684</v>
      </c>
      <c r="D445" s="8" t="s">
        <v>11</v>
      </c>
      <c r="E445" s="37">
        <v>22000</v>
      </c>
      <c r="F445" s="37">
        <v>0</v>
      </c>
      <c r="G445" s="37">
        <v>668.8</v>
      </c>
      <c r="H445" s="37">
        <v>631.4</v>
      </c>
      <c r="I445" s="37">
        <v>925</v>
      </c>
      <c r="J445" s="39">
        <v>19774.8</v>
      </c>
      <c r="K445" s="12" t="s">
        <v>1346</v>
      </c>
    </row>
    <row r="446" spans="1:11" s="90" customFormat="1" hidden="1">
      <c r="A446" s="5" t="s">
        <v>743</v>
      </c>
      <c r="B446" s="9" t="s">
        <v>8</v>
      </c>
      <c r="C446" s="8" t="s">
        <v>684</v>
      </c>
      <c r="D446" s="8" t="s">
        <v>1679</v>
      </c>
      <c r="E446" s="37">
        <v>22000</v>
      </c>
      <c r="F446" s="37">
        <v>0</v>
      </c>
      <c r="G446" s="37">
        <v>668.8</v>
      </c>
      <c r="H446" s="37">
        <v>631.4</v>
      </c>
      <c r="I446" s="37">
        <v>3046.1800000000003</v>
      </c>
      <c r="J446" s="39">
        <v>17653.62</v>
      </c>
      <c r="K446" s="12" t="s">
        <v>1346</v>
      </c>
    </row>
    <row r="447" spans="1:11" s="90" customFormat="1" hidden="1">
      <c r="A447" s="5" t="s">
        <v>744</v>
      </c>
      <c r="B447" s="9" t="s">
        <v>60</v>
      </c>
      <c r="C447" s="8" t="s">
        <v>684</v>
      </c>
      <c r="D447" s="8" t="s">
        <v>11</v>
      </c>
      <c r="E447" s="37">
        <v>22000</v>
      </c>
      <c r="F447" s="37">
        <v>0</v>
      </c>
      <c r="G447" s="37">
        <v>668.8</v>
      </c>
      <c r="H447" s="37">
        <v>631.4</v>
      </c>
      <c r="I447" s="37">
        <v>1127</v>
      </c>
      <c r="J447" s="39">
        <v>19572.8</v>
      </c>
      <c r="K447" s="12" t="s">
        <v>1346</v>
      </c>
    </row>
    <row r="448" spans="1:11" s="90" customFormat="1" hidden="1">
      <c r="A448" s="5" t="s">
        <v>3645</v>
      </c>
      <c r="B448" s="9" t="s">
        <v>8</v>
      </c>
      <c r="C448" s="8" t="s">
        <v>684</v>
      </c>
      <c r="D448" s="8" t="s">
        <v>1679</v>
      </c>
      <c r="E448" s="37">
        <v>22000</v>
      </c>
      <c r="F448" s="37">
        <v>0</v>
      </c>
      <c r="G448" s="37">
        <v>668.8</v>
      </c>
      <c r="H448" s="37">
        <v>631.4</v>
      </c>
      <c r="I448" s="37">
        <v>25</v>
      </c>
      <c r="J448" s="39">
        <v>20674.8</v>
      </c>
      <c r="K448" s="12" t="s">
        <v>1346</v>
      </c>
    </row>
    <row r="449" spans="1:11" s="90" customFormat="1" hidden="1">
      <c r="A449" s="5" t="s">
        <v>3647</v>
      </c>
      <c r="B449" s="9" t="s">
        <v>8</v>
      </c>
      <c r="C449" s="8" t="s">
        <v>684</v>
      </c>
      <c r="D449" s="8" t="s">
        <v>1679</v>
      </c>
      <c r="E449" s="37">
        <v>22000</v>
      </c>
      <c r="F449" s="37">
        <v>0</v>
      </c>
      <c r="G449" s="37">
        <v>668.8</v>
      </c>
      <c r="H449" s="37">
        <v>631.4</v>
      </c>
      <c r="I449" s="37">
        <v>25</v>
      </c>
      <c r="J449" s="39">
        <v>20674.8</v>
      </c>
      <c r="K449" s="12" t="s">
        <v>1346</v>
      </c>
    </row>
    <row r="450" spans="1:11" s="90" customFormat="1" hidden="1">
      <c r="A450" s="5" t="s">
        <v>756</v>
      </c>
      <c r="B450" s="6" t="s">
        <v>8</v>
      </c>
      <c r="C450" s="6" t="s">
        <v>684</v>
      </c>
      <c r="D450" s="8" t="s">
        <v>1679</v>
      </c>
      <c r="E450" s="7">
        <v>22000</v>
      </c>
      <c r="F450" s="7">
        <v>0</v>
      </c>
      <c r="G450" s="7">
        <v>668.8</v>
      </c>
      <c r="H450" s="7">
        <v>631.4</v>
      </c>
      <c r="I450" s="7">
        <v>11880.38</v>
      </c>
      <c r="J450" s="39">
        <v>8819.42</v>
      </c>
      <c r="K450" s="12" t="s">
        <v>1346</v>
      </c>
    </row>
    <row r="451" spans="1:11" s="90" customFormat="1" hidden="1">
      <c r="A451" s="5" t="s">
        <v>1631</v>
      </c>
      <c r="B451" s="6" t="s">
        <v>27</v>
      </c>
      <c r="C451" s="6" t="s">
        <v>684</v>
      </c>
      <c r="D451" s="8" t="s">
        <v>1679</v>
      </c>
      <c r="E451" s="7">
        <v>22000</v>
      </c>
      <c r="F451" s="7">
        <v>0</v>
      </c>
      <c r="G451" s="7">
        <v>668.8</v>
      </c>
      <c r="H451" s="7">
        <v>631.4</v>
      </c>
      <c r="I451" s="7">
        <v>25</v>
      </c>
      <c r="J451" s="39">
        <v>20674.8</v>
      </c>
      <c r="K451" s="12" t="s">
        <v>1345</v>
      </c>
    </row>
    <row r="452" spans="1:11" s="90" customFormat="1">
      <c r="A452" s="5" t="s">
        <v>759</v>
      </c>
      <c r="B452" s="9" t="s">
        <v>8</v>
      </c>
      <c r="C452" s="8" t="s">
        <v>684</v>
      </c>
      <c r="D452" s="8" t="s">
        <v>39</v>
      </c>
      <c r="E452" s="37">
        <v>22000</v>
      </c>
      <c r="F452" s="37">
        <v>0</v>
      </c>
      <c r="G452" s="37">
        <v>668.8</v>
      </c>
      <c r="H452" s="37">
        <v>631.4</v>
      </c>
      <c r="I452" s="37">
        <v>9939.23</v>
      </c>
      <c r="J452" s="39">
        <v>10760.57</v>
      </c>
      <c r="K452" s="12" t="s">
        <v>1346</v>
      </c>
    </row>
    <row r="453" spans="1:11" s="90" customFormat="1" hidden="1">
      <c r="A453" s="5" t="s">
        <v>761</v>
      </c>
      <c r="B453" s="6" t="s">
        <v>8</v>
      </c>
      <c r="C453" s="6" t="s">
        <v>684</v>
      </c>
      <c r="D453" s="8" t="s">
        <v>1679</v>
      </c>
      <c r="E453" s="37">
        <v>22000</v>
      </c>
      <c r="F453" s="37">
        <v>0</v>
      </c>
      <c r="G453" s="37">
        <v>668.8</v>
      </c>
      <c r="H453" s="37">
        <v>631.4</v>
      </c>
      <c r="I453" s="37">
        <v>9911.4399999999987</v>
      </c>
      <c r="J453" s="39">
        <v>10788.36</v>
      </c>
      <c r="K453" s="12" t="s">
        <v>1346</v>
      </c>
    </row>
    <row r="454" spans="1:11" s="90" customFormat="1" hidden="1">
      <c r="A454" s="5" t="s">
        <v>1026</v>
      </c>
      <c r="B454" s="6" t="s">
        <v>27</v>
      </c>
      <c r="C454" s="6" t="s">
        <v>684</v>
      </c>
      <c r="D454" s="8" t="s">
        <v>1679</v>
      </c>
      <c r="E454" s="37">
        <v>20000</v>
      </c>
      <c r="F454" s="37">
        <v>0</v>
      </c>
      <c r="G454" s="37">
        <v>608</v>
      </c>
      <c r="H454" s="37">
        <v>574</v>
      </c>
      <c r="I454" s="37">
        <v>25</v>
      </c>
      <c r="J454" s="39">
        <v>18793</v>
      </c>
      <c r="K454" s="12" t="s">
        <v>1345</v>
      </c>
    </row>
    <row r="455" spans="1:11" s="90" customFormat="1" hidden="1">
      <c r="A455" s="5" t="s">
        <v>3568</v>
      </c>
      <c r="B455" s="6" t="s">
        <v>1349</v>
      </c>
      <c r="C455" s="6" t="s">
        <v>684</v>
      </c>
      <c r="D455" s="8" t="s">
        <v>1679</v>
      </c>
      <c r="E455" s="7">
        <v>20000</v>
      </c>
      <c r="F455" s="7">
        <v>0</v>
      </c>
      <c r="G455" s="7">
        <v>608</v>
      </c>
      <c r="H455" s="7">
        <v>574</v>
      </c>
      <c r="I455" s="7">
        <v>25</v>
      </c>
      <c r="J455" s="39">
        <v>18793</v>
      </c>
      <c r="K455" s="12" t="s">
        <v>1345</v>
      </c>
    </row>
    <row r="456" spans="1:11" s="90" customFormat="1" hidden="1">
      <c r="A456" s="5" t="s">
        <v>1634</v>
      </c>
      <c r="B456" s="6" t="s">
        <v>27</v>
      </c>
      <c r="C456" s="6" t="s">
        <v>684</v>
      </c>
      <c r="D456" s="8" t="s">
        <v>1679</v>
      </c>
      <c r="E456" s="7">
        <v>12466.67</v>
      </c>
      <c r="F456" s="7">
        <v>0</v>
      </c>
      <c r="G456" s="7">
        <v>378.99</v>
      </c>
      <c r="H456" s="7">
        <v>357.79</v>
      </c>
      <c r="I456" s="7">
        <v>25</v>
      </c>
      <c r="J456" s="39">
        <v>11704.89</v>
      </c>
      <c r="K456" s="12" t="s">
        <v>1345</v>
      </c>
    </row>
    <row r="457" spans="1:11" s="90" customFormat="1" hidden="1">
      <c r="A457" s="5" t="s">
        <v>977</v>
      </c>
      <c r="B457" s="6" t="s">
        <v>976</v>
      </c>
      <c r="C457" s="6" t="s">
        <v>589</v>
      </c>
      <c r="D457" s="8" t="s">
        <v>143</v>
      </c>
      <c r="E457" s="7">
        <v>100000</v>
      </c>
      <c r="F457" s="7">
        <v>12105.37</v>
      </c>
      <c r="G457" s="7">
        <v>3040</v>
      </c>
      <c r="H457" s="7">
        <v>2870</v>
      </c>
      <c r="I457" s="7">
        <v>25</v>
      </c>
      <c r="J457" s="39">
        <v>81959.63</v>
      </c>
      <c r="K457" s="12" t="s">
        <v>1345</v>
      </c>
    </row>
    <row r="458" spans="1:11" s="90" customFormat="1" hidden="1">
      <c r="A458" s="5" t="s">
        <v>1623</v>
      </c>
      <c r="B458" s="6" t="s">
        <v>976</v>
      </c>
      <c r="C458" s="6" t="s">
        <v>589</v>
      </c>
      <c r="D458" s="8" t="s">
        <v>143</v>
      </c>
      <c r="E458" s="7">
        <v>50000</v>
      </c>
      <c r="F458" s="7">
        <v>1854</v>
      </c>
      <c r="G458" s="7">
        <v>1520</v>
      </c>
      <c r="H458" s="7">
        <v>1435</v>
      </c>
      <c r="I458" s="7">
        <v>25</v>
      </c>
      <c r="J458" s="39">
        <v>45166</v>
      </c>
      <c r="K458" s="12" t="s">
        <v>1346</v>
      </c>
    </row>
    <row r="459" spans="1:11" s="90" customFormat="1" hidden="1">
      <c r="A459" s="5" t="s">
        <v>891</v>
      </c>
      <c r="B459" s="6" t="s">
        <v>253</v>
      </c>
      <c r="C459" s="6" t="s">
        <v>589</v>
      </c>
      <c r="D459" s="8" t="s">
        <v>11</v>
      </c>
      <c r="E459" s="7">
        <v>50000</v>
      </c>
      <c r="F459" s="7">
        <v>1617.38</v>
      </c>
      <c r="G459" s="7">
        <v>1520</v>
      </c>
      <c r="H459" s="7">
        <v>1435</v>
      </c>
      <c r="I459" s="7">
        <v>2502.4500000000044</v>
      </c>
      <c r="J459" s="39">
        <v>42925.17</v>
      </c>
      <c r="K459" s="12" t="s">
        <v>1346</v>
      </c>
    </row>
    <row r="460" spans="1:11" s="90" customFormat="1" hidden="1">
      <c r="A460" s="5" t="s">
        <v>3444</v>
      </c>
      <c r="B460" s="6" t="s">
        <v>883</v>
      </c>
      <c r="C460" s="6" t="s">
        <v>589</v>
      </c>
      <c r="D460" s="8" t="s">
        <v>1679</v>
      </c>
      <c r="E460" s="7">
        <v>48000</v>
      </c>
      <c r="F460" s="7">
        <v>1571.73</v>
      </c>
      <c r="G460" s="7">
        <v>1459.2</v>
      </c>
      <c r="H460" s="7">
        <v>1377.6</v>
      </c>
      <c r="I460" s="7">
        <v>25</v>
      </c>
      <c r="J460" s="39">
        <v>43566.47</v>
      </c>
      <c r="K460" s="12" t="s">
        <v>1346</v>
      </c>
    </row>
    <row r="461" spans="1:11" s="90" customFormat="1" hidden="1">
      <c r="A461" s="5" t="s">
        <v>609</v>
      </c>
      <c r="B461" s="6" t="s">
        <v>99</v>
      </c>
      <c r="C461" s="6" t="s">
        <v>589</v>
      </c>
      <c r="D461" s="8" t="s">
        <v>11</v>
      </c>
      <c r="E461" s="7">
        <v>45000</v>
      </c>
      <c r="F461" s="7">
        <v>911.71</v>
      </c>
      <c r="G461" s="7">
        <v>1368</v>
      </c>
      <c r="H461" s="7">
        <v>1291.5</v>
      </c>
      <c r="I461" s="7">
        <v>1902.4500000000044</v>
      </c>
      <c r="J461" s="39">
        <v>39526.339999999997</v>
      </c>
      <c r="K461" s="12" t="s">
        <v>1346</v>
      </c>
    </row>
    <row r="462" spans="1:11" s="90" customFormat="1" hidden="1">
      <c r="A462" s="5" t="s">
        <v>623</v>
      </c>
      <c r="B462" s="6" t="s">
        <v>17</v>
      </c>
      <c r="C462" s="6" t="s">
        <v>589</v>
      </c>
      <c r="D462" s="8" t="s">
        <v>11</v>
      </c>
      <c r="E462" s="7">
        <v>45000</v>
      </c>
      <c r="F462" s="7">
        <v>1148.33</v>
      </c>
      <c r="G462" s="7">
        <v>1368</v>
      </c>
      <c r="H462" s="7">
        <v>1291.5</v>
      </c>
      <c r="I462" s="7">
        <v>75</v>
      </c>
      <c r="J462" s="39">
        <v>41117.17</v>
      </c>
      <c r="K462" s="12" t="s">
        <v>1345</v>
      </c>
    </row>
    <row r="463" spans="1:11" s="90" customFormat="1" hidden="1">
      <c r="A463" s="5" t="s">
        <v>3644</v>
      </c>
      <c r="B463" s="6" t="s">
        <v>883</v>
      </c>
      <c r="C463" s="6" t="s">
        <v>589</v>
      </c>
      <c r="D463" s="8" t="s">
        <v>1679</v>
      </c>
      <c r="E463" s="7">
        <v>42000</v>
      </c>
      <c r="F463" s="7">
        <v>724.92</v>
      </c>
      <c r="G463" s="7">
        <v>1276.8</v>
      </c>
      <c r="H463" s="7">
        <v>1205.4000000000001</v>
      </c>
      <c r="I463" s="7">
        <v>25</v>
      </c>
      <c r="J463" s="39">
        <v>38767.879999999997</v>
      </c>
      <c r="K463" s="12" t="s">
        <v>1346</v>
      </c>
    </row>
    <row r="464" spans="1:11" s="90" customFormat="1">
      <c r="A464" s="5" t="s">
        <v>595</v>
      </c>
      <c r="B464" s="6" t="s">
        <v>596</v>
      </c>
      <c r="C464" s="6" t="s">
        <v>589</v>
      </c>
      <c r="D464" s="8" t="s">
        <v>39</v>
      </c>
      <c r="E464" s="7">
        <v>35000</v>
      </c>
      <c r="F464" s="7">
        <v>0</v>
      </c>
      <c r="G464" s="7">
        <v>1064</v>
      </c>
      <c r="H464" s="7">
        <v>1004.5</v>
      </c>
      <c r="I464" s="7">
        <v>325</v>
      </c>
      <c r="J464" s="39">
        <v>32606.5</v>
      </c>
      <c r="K464" s="12" t="s">
        <v>1346</v>
      </c>
    </row>
    <row r="465" spans="1:11" s="90" customFormat="1">
      <c r="A465" s="5" t="s">
        <v>605</v>
      </c>
      <c r="B465" s="9" t="s">
        <v>139</v>
      </c>
      <c r="C465" s="8" t="s">
        <v>589</v>
      </c>
      <c r="D465" s="8" t="s">
        <v>39</v>
      </c>
      <c r="E465" s="37">
        <v>35000</v>
      </c>
      <c r="F465" s="37">
        <v>0</v>
      </c>
      <c r="G465" s="37">
        <v>1064</v>
      </c>
      <c r="H465" s="37">
        <v>1004.5</v>
      </c>
      <c r="I465" s="37">
        <v>1902.4500000000007</v>
      </c>
      <c r="J465" s="39">
        <v>31029.05</v>
      </c>
      <c r="K465" s="12" t="s">
        <v>1346</v>
      </c>
    </row>
    <row r="466" spans="1:11" s="90" customFormat="1" hidden="1">
      <c r="A466" s="5" t="s">
        <v>610</v>
      </c>
      <c r="B466" s="9" t="s">
        <v>354</v>
      </c>
      <c r="C466" s="8" t="s">
        <v>589</v>
      </c>
      <c r="D466" s="8" t="s">
        <v>11</v>
      </c>
      <c r="E466" s="37">
        <v>35000</v>
      </c>
      <c r="F466" s="37">
        <v>0</v>
      </c>
      <c r="G466" s="37">
        <v>1064</v>
      </c>
      <c r="H466" s="37">
        <v>1004.5</v>
      </c>
      <c r="I466" s="37">
        <v>1602.4500000000007</v>
      </c>
      <c r="J466" s="39">
        <v>31329.05</v>
      </c>
      <c r="K466" s="12" t="s">
        <v>1346</v>
      </c>
    </row>
    <row r="467" spans="1:11" s="90" customFormat="1" hidden="1">
      <c r="A467" s="5" t="s">
        <v>3572</v>
      </c>
      <c r="B467" s="9" t="s">
        <v>354</v>
      </c>
      <c r="C467" s="8" t="s">
        <v>589</v>
      </c>
      <c r="D467" s="8" t="s">
        <v>11</v>
      </c>
      <c r="E467" s="37">
        <v>35000</v>
      </c>
      <c r="F467" s="37">
        <v>0</v>
      </c>
      <c r="G467" s="37">
        <v>1064</v>
      </c>
      <c r="H467" s="37">
        <v>1004.5</v>
      </c>
      <c r="I467" s="37">
        <v>25</v>
      </c>
      <c r="J467" s="39">
        <v>32906.5</v>
      </c>
      <c r="K467" s="12" t="s">
        <v>1346</v>
      </c>
    </row>
    <row r="468" spans="1:11" s="90" customFormat="1" hidden="1">
      <c r="A468" s="5" t="s">
        <v>598</v>
      </c>
      <c r="B468" s="9" t="s">
        <v>30</v>
      </c>
      <c r="C468" s="8" t="s">
        <v>589</v>
      </c>
      <c r="D468" s="8" t="s">
        <v>1679</v>
      </c>
      <c r="E468" s="37">
        <v>30000</v>
      </c>
      <c r="F468" s="37">
        <v>0</v>
      </c>
      <c r="G468" s="37">
        <v>912</v>
      </c>
      <c r="H468" s="37">
        <v>861</v>
      </c>
      <c r="I468" s="37">
        <v>325</v>
      </c>
      <c r="J468" s="39">
        <v>27902</v>
      </c>
      <c r="K468" s="12" t="s">
        <v>1345</v>
      </c>
    </row>
    <row r="469" spans="1:11" s="90" customFormat="1" hidden="1">
      <c r="A469" s="5" t="s">
        <v>606</v>
      </c>
      <c r="B469" s="9" t="s">
        <v>30</v>
      </c>
      <c r="C469" s="8" t="s">
        <v>589</v>
      </c>
      <c r="D469" s="8" t="s">
        <v>1679</v>
      </c>
      <c r="E469" s="37">
        <v>30000</v>
      </c>
      <c r="F469" s="37">
        <v>0</v>
      </c>
      <c r="G469" s="37">
        <v>912</v>
      </c>
      <c r="H469" s="37">
        <v>861</v>
      </c>
      <c r="I469" s="37">
        <v>1025</v>
      </c>
      <c r="J469" s="39">
        <v>27202</v>
      </c>
      <c r="K469" s="12" t="s">
        <v>1345</v>
      </c>
    </row>
    <row r="470" spans="1:11" s="90" customFormat="1" hidden="1">
      <c r="A470" s="5" t="s">
        <v>3651</v>
      </c>
      <c r="B470" s="9" t="s">
        <v>10</v>
      </c>
      <c r="C470" s="8" t="s">
        <v>589</v>
      </c>
      <c r="D470" s="8" t="s">
        <v>1679</v>
      </c>
      <c r="E470" s="37">
        <v>30000</v>
      </c>
      <c r="F470" s="37">
        <v>0</v>
      </c>
      <c r="G470" s="37">
        <v>912</v>
      </c>
      <c r="H470" s="37">
        <v>861</v>
      </c>
      <c r="I470" s="37">
        <v>25</v>
      </c>
      <c r="J470" s="39">
        <v>28202</v>
      </c>
      <c r="K470" s="12" t="s">
        <v>1346</v>
      </c>
    </row>
    <row r="471" spans="1:11" s="90" customFormat="1" hidden="1">
      <c r="A471" s="5" t="s">
        <v>1042</v>
      </c>
      <c r="B471" s="6" t="s">
        <v>30</v>
      </c>
      <c r="C471" s="6" t="s">
        <v>589</v>
      </c>
      <c r="D471" s="8" t="s">
        <v>1679</v>
      </c>
      <c r="E471" s="7">
        <v>25000</v>
      </c>
      <c r="F471" s="7">
        <v>0</v>
      </c>
      <c r="G471" s="7">
        <v>760</v>
      </c>
      <c r="H471" s="7">
        <v>717.5</v>
      </c>
      <c r="I471" s="7">
        <v>25</v>
      </c>
      <c r="J471" s="39">
        <v>23497.5</v>
      </c>
      <c r="K471" s="12" t="s">
        <v>1345</v>
      </c>
    </row>
    <row r="472" spans="1:11" s="90" customFormat="1" hidden="1">
      <c r="A472" s="5" t="s">
        <v>3368</v>
      </c>
      <c r="B472" s="6" t="s">
        <v>60</v>
      </c>
      <c r="C472" s="6" t="s">
        <v>589</v>
      </c>
      <c r="D472" s="8" t="s">
        <v>11</v>
      </c>
      <c r="E472" s="7">
        <v>25000</v>
      </c>
      <c r="F472" s="7">
        <v>0</v>
      </c>
      <c r="G472" s="7">
        <v>760</v>
      </c>
      <c r="H472" s="7">
        <v>717.5</v>
      </c>
      <c r="I472" s="7">
        <v>25</v>
      </c>
      <c r="J472" s="39">
        <v>23497.5</v>
      </c>
      <c r="K472" s="12" t="s">
        <v>1345</v>
      </c>
    </row>
    <row r="473" spans="1:11" s="90" customFormat="1" hidden="1">
      <c r="A473" s="5" t="s">
        <v>3641</v>
      </c>
      <c r="B473" s="6" t="s">
        <v>103</v>
      </c>
      <c r="C473" s="6" t="s">
        <v>589</v>
      </c>
      <c r="D473" s="8" t="s">
        <v>11</v>
      </c>
      <c r="E473" s="7">
        <v>25000</v>
      </c>
      <c r="F473" s="7">
        <v>0</v>
      </c>
      <c r="G473" s="7">
        <v>760</v>
      </c>
      <c r="H473" s="7">
        <v>717.5</v>
      </c>
      <c r="I473" s="7">
        <v>25</v>
      </c>
      <c r="J473" s="39">
        <v>23497.5</v>
      </c>
      <c r="K473" s="12" t="s">
        <v>1346</v>
      </c>
    </row>
    <row r="474" spans="1:11" s="90" customFormat="1" hidden="1">
      <c r="A474" s="5" t="s">
        <v>3372</v>
      </c>
      <c r="B474" s="9" t="s">
        <v>287</v>
      </c>
      <c r="C474" s="8" t="s">
        <v>589</v>
      </c>
      <c r="D474" s="8" t="s">
        <v>1679</v>
      </c>
      <c r="E474" s="37">
        <v>25000</v>
      </c>
      <c r="F474" s="37">
        <v>0</v>
      </c>
      <c r="G474" s="37">
        <v>760</v>
      </c>
      <c r="H474" s="37">
        <v>717.5</v>
      </c>
      <c r="I474" s="37">
        <v>25</v>
      </c>
      <c r="J474" s="39">
        <v>23497.5</v>
      </c>
      <c r="K474" s="12" t="s">
        <v>1346</v>
      </c>
    </row>
    <row r="475" spans="1:11" s="90" customFormat="1" hidden="1">
      <c r="A475" s="5" t="s">
        <v>3241</v>
      </c>
      <c r="B475" s="9" t="s">
        <v>22</v>
      </c>
      <c r="C475" s="8" t="s">
        <v>589</v>
      </c>
      <c r="D475" s="8" t="s">
        <v>1679</v>
      </c>
      <c r="E475" s="37">
        <v>25000</v>
      </c>
      <c r="F475" s="37">
        <v>0</v>
      </c>
      <c r="G475" s="37">
        <v>760</v>
      </c>
      <c r="H475" s="37">
        <v>717.5</v>
      </c>
      <c r="I475" s="37">
        <v>1902.4500000000007</v>
      </c>
      <c r="J475" s="39">
        <v>21620.05</v>
      </c>
      <c r="K475" s="12" t="s">
        <v>1345</v>
      </c>
    </row>
    <row r="476" spans="1:11" s="90" customFormat="1" hidden="1">
      <c r="A476" s="5" t="s">
        <v>616</v>
      </c>
      <c r="B476" s="9" t="s">
        <v>36</v>
      </c>
      <c r="C476" s="8" t="s">
        <v>589</v>
      </c>
      <c r="D476" s="8" t="s">
        <v>11</v>
      </c>
      <c r="E476" s="37">
        <v>25000</v>
      </c>
      <c r="F476" s="37">
        <v>0</v>
      </c>
      <c r="G476" s="37">
        <v>760</v>
      </c>
      <c r="H476" s="37">
        <v>717.5</v>
      </c>
      <c r="I476" s="37">
        <v>325</v>
      </c>
      <c r="J476" s="39">
        <v>23197.5</v>
      </c>
      <c r="K476" s="12" t="s">
        <v>1345</v>
      </c>
    </row>
    <row r="477" spans="1:11" s="90" customFormat="1" hidden="1">
      <c r="A477" s="5" t="s">
        <v>1574</v>
      </c>
      <c r="B477" s="9" t="s">
        <v>60</v>
      </c>
      <c r="C477" s="8" t="s">
        <v>589</v>
      </c>
      <c r="D477" s="8" t="s">
        <v>11</v>
      </c>
      <c r="E477" s="37">
        <v>25000</v>
      </c>
      <c r="F477" s="37">
        <v>0</v>
      </c>
      <c r="G477" s="37">
        <v>760</v>
      </c>
      <c r="H477" s="37">
        <v>717.5</v>
      </c>
      <c r="I477" s="37">
        <v>25</v>
      </c>
      <c r="J477" s="39">
        <v>23497.5</v>
      </c>
      <c r="K477" s="12" t="s">
        <v>1346</v>
      </c>
    </row>
    <row r="478" spans="1:11" s="90" customFormat="1" hidden="1">
      <c r="A478" s="5" t="s">
        <v>1575</v>
      </c>
      <c r="B478" s="9" t="s">
        <v>60</v>
      </c>
      <c r="C478" s="9" t="s">
        <v>589</v>
      </c>
      <c r="D478" s="8" t="s">
        <v>11</v>
      </c>
      <c r="E478" s="37">
        <v>25000</v>
      </c>
      <c r="F478" s="37">
        <v>0</v>
      </c>
      <c r="G478" s="37">
        <v>760</v>
      </c>
      <c r="H478" s="37">
        <v>717.5</v>
      </c>
      <c r="I478" s="37">
        <v>1602.4500000000007</v>
      </c>
      <c r="J478" s="39">
        <v>21920.05</v>
      </c>
      <c r="K478" s="12" t="s">
        <v>1346</v>
      </c>
    </row>
    <row r="479" spans="1:11" s="90" customFormat="1" hidden="1">
      <c r="A479" s="5" t="s">
        <v>594</v>
      </c>
      <c r="B479" s="6" t="s">
        <v>394</v>
      </c>
      <c r="C479" s="6" t="s">
        <v>589</v>
      </c>
      <c r="D479" s="8" t="s">
        <v>1679</v>
      </c>
      <c r="E479" s="7">
        <v>24000</v>
      </c>
      <c r="F479" s="7">
        <v>0</v>
      </c>
      <c r="G479" s="7">
        <v>729.6</v>
      </c>
      <c r="H479" s="7">
        <v>688.8</v>
      </c>
      <c r="I479" s="7">
        <v>325</v>
      </c>
      <c r="J479" s="39">
        <v>22256.6</v>
      </c>
      <c r="K479" s="12" t="s">
        <v>1345</v>
      </c>
    </row>
    <row r="480" spans="1:11" s="90" customFormat="1" hidden="1">
      <c r="A480" s="5" t="s">
        <v>3132</v>
      </c>
      <c r="B480" s="6" t="s">
        <v>586</v>
      </c>
      <c r="C480" s="6" t="s">
        <v>589</v>
      </c>
      <c r="D480" s="8" t="s">
        <v>1679</v>
      </c>
      <c r="E480" s="37">
        <v>24000</v>
      </c>
      <c r="F480" s="37">
        <v>0</v>
      </c>
      <c r="G480" s="37">
        <v>729.6</v>
      </c>
      <c r="H480" s="37">
        <v>688.8</v>
      </c>
      <c r="I480" s="37">
        <v>25</v>
      </c>
      <c r="J480" s="39">
        <v>22556.6</v>
      </c>
      <c r="K480" s="12" t="s">
        <v>1345</v>
      </c>
    </row>
    <row r="481" spans="1:11" s="90" customFormat="1" hidden="1">
      <c r="A481" s="5" t="s">
        <v>590</v>
      </c>
      <c r="B481" s="6" t="s">
        <v>60</v>
      </c>
      <c r="C481" s="6" t="s">
        <v>589</v>
      </c>
      <c r="D481" s="8" t="s">
        <v>11</v>
      </c>
      <c r="E481" s="37">
        <v>22000</v>
      </c>
      <c r="F481" s="37">
        <v>0</v>
      </c>
      <c r="G481" s="37">
        <v>668.8</v>
      </c>
      <c r="H481" s="37">
        <v>631.4</v>
      </c>
      <c r="I481" s="37">
        <v>625</v>
      </c>
      <c r="J481" s="39">
        <v>20074.8</v>
      </c>
      <c r="K481" s="12" t="s">
        <v>1346</v>
      </c>
    </row>
    <row r="482" spans="1:11" s="90" customFormat="1" hidden="1">
      <c r="A482" s="5" t="s">
        <v>608</v>
      </c>
      <c r="B482" s="6" t="s">
        <v>60</v>
      </c>
      <c r="C482" s="6" t="s">
        <v>589</v>
      </c>
      <c r="D482" s="8" t="s">
        <v>11</v>
      </c>
      <c r="E482" s="7">
        <v>22000</v>
      </c>
      <c r="F482" s="7">
        <v>0</v>
      </c>
      <c r="G482" s="7">
        <v>668.8</v>
      </c>
      <c r="H482" s="7">
        <v>631.4</v>
      </c>
      <c r="I482" s="7">
        <v>325</v>
      </c>
      <c r="J482" s="39">
        <v>20374.8</v>
      </c>
      <c r="K482" s="12" t="s">
        <v>1345</v>
      </c>
    </row>
    <row r="483" spans="1:11" s="90" customFormat="1" hidden="1">
      <c r="A483" s="5" t="s">
        <v>619</v>
      </c>
      <c r="B483" s="6" t="s">
        <v>433</v>
      </c>
      <c r="C483" s="6" t="s">
        <v>589</v>
      </c>
      <c r="D483" s="8" t="s">
        <v>11</v>
      </c>
      <c r="E483" s="7">
        <v>22000</v>
      </c>
      <c r="F483" s="7">
        <v>0</v>
      </c>
      <c r="G483" s="7">
        <v>668.8</v>
      </c>
      <c r="H483" s="7">
        <v>631.4</v>
      </c>
      <c r="I483" s="7">
        <v>25</v>
      </c>
      <c r="J483" s="39">
        <v>20674.8</v>
      </c>
      <c r="K483" s="12" t="s">
        <v>1346</v>
      </c>
    </row>
    <row r="484" spans="1:11" s="90" customFormat="1" hidden="1">
      <c r="A484" s="5" t="s">
        <v>624</v>
      </c>
      <c r="B484" s="6" t="s">
        <v>60</v>
      </c>
      <c r="C484" s="6" t="s">
        <v>589</v>
      </c>
      <c r="D484" s="8" t="s">
        <v>11</v>
      </c>
      <c r="E484" s="37">
        <v>22000</v>
      </c>
      <c r="F484" s="37">
        <v>0</v>
      </c>
      <c r="G484" s="37">
        <v>668.8</v>
      </c>
      <c r="H484" s="37">
        <v>631.4</v>
      </c>
      <c r="I484" s="37">
        <v>25</v>
      </c>
      <c r="J484" s="39">
        <v>20674.8</v>
      </c>
      <c r="K484" s="12" t="s">
        <v>1346</v>
      </c>
    </row>
    <row r="485" spans="1:11" s="90" customFormat="1" hidden="1">
      <c r="A485" s="5" t="s">
        <v>1571</v>
      </c>
      <c r="B485" s="6" t="s">
        <v>8</v>
      </c>
      <c r="C485" s="6" t="s">
        <v>589</v>
      </c>
      <c r="D485" s="8" t="s">
        <v>1679</v>
      </c>
      <c r="E485" s="7">
        <v>20000</v>
      </c>
      <c r="F485" s="7">
        <v>0</v>
      </c>
      <c r="G485" s="7">
        <v>608</v>
      </c>
      <c r="H485" s="7">
        <v>574</v>
      </c>
      <c r="I485" s="7">
        <v>25</v>
      </c>
      <c r="J485" s="39">
        <v>18793</v>
      </c>
      <c r="K485" s="12" t="s">
        <v>1346</v>
      </c>
    </row>
    <row r="486" spans="1:11" s="90" customFormat="1" hidden="1">
      <c r="A486" s="5" t="s">
        <v>1055</v>
      </c>
      <c r="B486" s="6" t="s">
        <v>394</v>
      </c>
      <c r="C486" s="6" t="s">
        <v>589</v>
      </c>
      <c r="D486" s="8" t="s">
        <v>1679</v>
      </c>
      <c r="E486" s="7">
        <v>20000</v>
      </c>
      <c r="F486" s="7">
        <v>0</v>
      </c>
      <c r="G486" s="7">
        <v>608</v>
      </c>
      <c r="H486" s="7">
        <v>574</v>
      </c>
      <c r="I486" s="7">
        <v>25</v>
      </c>
      <c r="J486" s="39">
        <v>18793</v>
      </c>
      <c r="K486" s="12" t="s">
        <v>1345</v>
      </c>
    </row>
    <row r="487" spans="1:11" s="90" customFormat="1" hidden="1">
      <c r="A487" s="5" t="s">
        <v>3366</v>
      </c>
      <c r="B487" s="6" t="s">
        <v>55</v>
      </c>
      <c r="C487" s="6" t="s">
        <v>589</v>
      </c>
      <c r="D487" s="8" t="s">
        <v>11</v>
      </c>
      <c r="E487" s="7">
        <v>20000</v>
      </c>
      <c r="F487" s="7">
        <v>0</v>
      </c>
      <c r="G487" s="7">
        <v>608</v>
      </c>
      <c r="H487" s="7">
        <v>574</v>
      </c>
      <c r="I487" s="7">
        <v>25</v>
      </c>
      <c r="J487" s="39">
        <v>18793</v>
      </c>
      <c r="K487" s="12" t="s">
        <v>1346</v>
      </c>
    </row>
    <row r="488" spans="1:11" s="90" customFormat="1" hidden="1">
      <c r="A488" s="5" t="s">
        <v>3239</v>
      </c>
      <c r="B488" s="6" t="s">
        <v>394</v>
      </c>
      <c r="C488" s="6" t="s">
        <v>589</v>
      </c>
      <c r="D488" s="8" t="s">
        <v>1679</v>
      </c>
      <c r="E488" s="7">
        <v>20000</v>
      </c>
      <c r="F488" s="7">
        <v>0</v>
      </c>
      <c r="G488" s="7">
        <v>608</v>
      </c>
      <c r="H488" s="7">
        <v>574</v>
      </c>
      <c r="I488" s="7">
        <v>25</v>
      </c>
      <c r="J488" s="39">
        <v>18793</v>
      </c>
      <c r="K488" s="12" t="s">
        <v>1345</v>
      </c>
    </row>
    <row r="489" spans="1:11" s="90" customFormat="1" hidden="1">
      <c r="A489" s="5" t="s">
        <v>3245</v>
      </c>
      <c r="B489" s="6" t="s">
        <v>27</v>
      </c>
      <c r="C489" s="6" t="s">
        <v>589</v>
      </c>
      <c r="D489" s="8" t="s">
        <v>1679</v>
      </c>
      <c r="E489" s="7">
        <v>18000</v>
      </c>
      <c r="F489" s="7">
        <v>0</v>
      </c>
      <c r="G489" s="7">
        <v>547.20000000000005</v>
      </c>
      <c r="H489" s="7">
        <v>516.6</v>
      </c>
      <c r="I489" s="7">
        <v>25</v>
      </c>
      <c r="J489" s="39">
        <v>16911.2</v>
      </c>
      <c r="K489" s="12" t="s">
        <v>1345</v>
      </c>
    </row>
    <row r="490" spans="1:11" s="90" customFormat="1" hidden="1">
      <c r="A490" s="5" t="s">
        <v>2655</v>
      </c>
      <c r="B490" s="6" t="s">
        <v>8</v>
      </c>
      <c r="C490" s="6" t="s">
        <v>589</v>
      </c>
      <c r="D490" s="8" t="s">
        <v>1679</v>
      </c>
      <c r="E490" s="7">
        <v>17000</v>
      </c>
      <c r="F490" s="7">
        <v>0</v>
      </c>
      <c r="G490" s="7">
        <v>516.79999999999995</v>
      </c>
      <c r="H490" s="7">
        <v>487.9</v>
      </c>
      <c r="I490" s="7">
        <v>25</v>
      </c>
      <c r="J490" s="39">
        <v>15970.3</v>
      </c>
      <c r="K490" s="12" t="s">
        <v>1346</v>
      </c>
    </row>
    <row r="491" spans="1:11" s="90" customFormat="1" hidden="1">
      <c r="A491" s="5" t="s">
        <v>2742</v>
      </c>
      <c r="B491" s="6" t="s">
        <v>8</v>
      </c>
      <c r="C491" s="6" t="s">
        <v>589</v>
      </c>
      <c r="D491" s="8" t="s">
        <v>1679</v>
      </c>
      <c r="E491" s="7">
        <v>17000</v>
      </c>
      <c r="F491" s="7">
        <v>0</v>
      </c>
      <c r="G491" s="7">
        <v>516.79999999999995</v>
      </c>
      <c r="H491" s="7">
        <v>487.9</v>
      </c>
      <c r="I491" s="7">
        <v>25</v>
      </c>
      <c r="J491" s="39">
        <v>15970.3</v>
      </c>
      <c r="K491" s="12" t="s">
        <v>1346</v>
      </c>
    </row>
    <row r="492" spans="1:11" s="90" customFormat="1" hidden="1">
      <c r="A492" s="5" t="s">
        <v>599</v>
      </c>
      <c r="B492" s="6" t="s">
        <v>126</v>
      </c>
      <c r="C492" s="6" t="s">
        <v>589</v>
      </c>
      <c r="D492" s="8" t="s">
        <v>1679</v>
      </c>
      <c r="E492" s="7">
        <v>15000</v>
      </c>
      <c r="F492" s="7">
        <v>0</v>
      </c>
      <c r="G492" s="7">
        <v>456</v>
      </c>
      <c r="H492" s="7">
        <v>430.5</v>
      </c>
      <c r="I492" s="7">
        <v>325</v>
      </c>
      <c r="J492" s="39">
        <v>13788.5</v>
      </c>
      <c r="K492" s="12" t="s">
        <v>1345</v>
      </c>
    </row>
    <row r="493" spans="1:11" s="90" customFormat="1" hidden="1">
      <c r="A493" s="5" t="s">
        <v>604</v>
      </c>
      <c r="B493" s="6" t="s">
        <v>8</v>
      </c>
      <c r="C493" s="6" t="s">
        <v>589</v>
      </c>
      <c r="D493" s="8" t="s">
        <v>1679</v>
      </c>
      <c r="E493" s="7">
        <v>15000</v>
      </c>
      <c r="F493" s="7">
        <v>0</v>
      </c>
      <c r="G493" s="7">
        <v>456</v>
      </c>
      <c r="H493" s="7">
        <v>430.5</v>
      </c>
      <c r="I493" s="7">
        <v>25</v>
      </c>
      <c r="J493" s="39">
        <v>14088.5</v>
      </c>
      <c r="K493" s="12" t="s">
        <v>1346</v>
      </c>
    </row>
    <row r="494" spans="1:11" s="90" customFormat="1" hidden="1">
      <c r="A494" s="5" t="s">
        <v>607</v>
      </c>
      <c r="B494" s="6" t="s">
        <v>126</v>
      </c>
      <c r="C494" s="6" t="s">
        <v>589</v>
      </c>
      <c r="D494" s="8" t="s">
        <v>1679</v>
      </c>
      <c r="E494" s="7">
        <v>15000</v>
      </c>
      <c r="F494" s="7">
        <v>0</v>
      </c>
      <c r="G494" s="7">
        <v>456</v>
      </c>
      <c r="H494" s="7">
        <v>430.5</v>
      </c>
      <c r="I494" s="7">
        <v>25</v>
      </c>
      <c r="J494" s="39">
        <v>14088.5</v>
      </c>
      <c r="K494" s="12" t="s">
        <v>1345</v>
      </c>
    </row>
    <row r="495" spans="1:11" s="90" customFormat="1" hidden="1">
      <c r="A495" s="5" t="s">
        <v>611</v>
      </c>
      <c r="B495" s="9" t="s">
        <v>8</v>
      </c>
      <c r="C495" s="9" t="s">
        <v>589</v>
      </c>
      <c r="D495" s="8" t="s">
        <v>1679</v>
      </c>
      <c r="E495" s="37">
        <v>15000</v>
      </c>
      <c r="F495" s="37">
        <v>0</v>
      </c>
      <c r="G495" s="37">
        <v>456</v>
      </c>
      <c r="H495" s="37">
        <v>430.5</v>
      </c>
      <c r="I495" s="37">
        <v>325</v>
      </c>
      <c r="J495" s="39">
        <v>13788.5</v>
      </c>
      <c r="K495" s="12" t="s">
        <v>1346</v>
      </c>
    </row>
    <row r="496" spans="1:11" s="90" customFormat="1" hidden="1">
      <c r="A496" s="5" t="s">
        <v>612</v>
      </c>
      <c r="B496" s="6" t="s">
        <v>243</v>
      </c>
      <c r="C496" s="6" t="s">
        <v>589</v>
      </c>
      <c r="D496" s="8" t="s">
        <v>11</v>
      </c>
      <c r="E496" s="7">
        <v>15000</v>
      </c>
      <c r="F496" s="7">
        <v>0</v>
      </c>
      <c r="G496" s="7">
        <v>456</v>
      </c>
      <c r="H496" s="7">
        <v>430.5</v>
      </c>
      <c r="I496" s="7">
        <v>25</v>
      </c>
      <c r="J496" s="39">
        <v>14088.5</v>
      </c>
      <c r="K496" s="12" t="s">
        <v>1345</v>
      </c>
    </row>
    <row r="497" spans="1:11" s="90" customFormat="1" hidden="1">
      <c r="A497" s="5" t="s">
        <v>614</v>
      </c>
      <c r="B497" s="6" t="s">
        <v>8</v>
      </c>
      <c r="C497" s="6" t="s">
        <v>589</v>
      </c>
      <c r="D497" s="8" t="s">
        <v>1679</v>
      </c>
      <c r="E497" s="7">
        <v>15000</v>
      </c>
      <c r="F497" s="7">
        <v>0</v>
      </c>
      <c r="G497" s="7">
        <v>456</v>
      </c>
      <c r="H497" s="7">
        <v>430.5</v>
      </c>
      <c r="I497" s="7">
        <v>325</v>
      </c>
      <c r="J497" s="39">
        <v>13788.5</v>
      </c>
      <c r="K497" s="12" t="s">
        <v>1345</v>
      </c>
    </row>
    <row r="498" spans="1:11" s="90" customFormat="1" hidden="1">
      <c r="A498" s="5" t="s">
        <v>620</v>
      </c>
      <c r="B498" s="6" t="s">
        <v>621</v>
      </c>
      <c r="C498" s="6" t="s">
        <v>589</v>
      </c>
      <c r="D498" s="8" t="s">
        <v>11</v>
      </c>
      <c r="E498" s="7">
        <v>15000</v>
      </c>
      <c r="F498" s="7">
        <v>0</v>
      </c>
      <c r="G498" s="7">
        <v>456</v>
      </c>
      <c r="H498" s="7">
        <v>430.5</v>
      </c>
      <c r="I498" s="7">
        <v>25</v>
      </c>
      <c r="J498" s="39">
        <v>14088.5</v>
      </c>
      <c r="K498" s="12" t="s">
        <v>1345</v>
      </c>
    </row>
    <row r="499" spans="1:11" s="90" customFormat="1" hidden="1">
      <c r="A499" s="5" t="s">
        <v>622</v>
      </c>
      <c r="B499" s="6" t="s">
        <v>243</v>
      </c>
      <c r="C499" s="6" t="s">
        <v>589</v>
      </c>
      <c r="D499" s="8" t="s">
        <v>11</v>
      </c>
      <c r="E499" s="7">
        <v>15000</v>
      </c>
      <c r="F499" s="7">
        <v>0</v>
      </c>
      <c r="G499" s="7">
        <v>456</v>
      </c>
      <c r="H499" s="7">
        <v>430.5</v>
      </c>
      <c r="I499" s="7">
        <v>25</v>
      </c>
      <c r="J499" s="39">
        <v>14088.5</v>
      </c>
      <c r="K499" s="12" t="s">
        <v>1345</v>
      </c>
    </row>
    <row r="500" spans="1:11" s="90" customFormat="1" hidden="1">
      <c r="A500" s="5" t="s">
        <v>627</v>
      </c>
      <c r="B500" s="6" t="s">
        <v>22</v>
      </c>
      <c r="C500" s="6" t="s">
        <v>589</v>
      </c>
      <c r="D500" s="8" t="s">
        <v>1679</v>
      </c>
      <c r="E500" s="7">
        <v>15000</v>
      </c>
      <c r="F500" s="7">
        <v>0</v>
      </c>
      <c r="G500" s="7">
        <v>456</v>
      </c>
      <c r="H500" s="7">
        <v>430.5</v>
      </c>
      <c r="I500" s="7">
        <v>325</v>
      </c>
      <c r="J500" s="39">
        <v>13788.5</v>
      </c>
      <c r="K500" s="12" t="s">
        <v>1345</v>
      </c>
    </row>
    <row r="501" spans="1:11" s="90" customFormat="1" hidden="1">
      <c r="A501" s="5" t="s">
        <v>628</v>
      </c>
      <c r="B501" s="6" t="s">
        <v>15</v>
      </c>
      <c r="C501" s="6" t="s">
        <v>589</v>
      </c>
      <c r="D501" s="8" t="s">
        <v>11</v>
      </c>
      <c r="E501" s="7">
        <v>15000</v>
      </c>
      <c r="F501" s="7">
        <v>0</v>
      </c>
      <c r="G501" s="7">
        <v>456</v>
      </c>
      <c r="H501" s="7">
        <v>430.5</v>
      </c>
      <c r="I501" s="7">
        <v>1602.4500000000007</v>
      </c>
      <c r="J501" s="39">
        <v>12511.05</v>
      </c>
      <c r="K501" s="12" t="s">
        <v>1345</v>
      </c>
    </row>
    <row r="502" spans="1:11" s="90" customFormat="1">
      <c r="A502" s="5" t="s">
        <v>597</v>
      </c>
      <c r="B502" s="6" t="s">
        <v>586</v>
      </c>
      <c r="C502" s="6" t="s">
        <v>589</v>
      </c>
      <c r="D502" s="8" t="s">
        <v>39</v>
      </c>
      <c r="E502" s="7">
        <v>10000</v>
      </c>
      <c r="F502" s="7">
        <v>0</v>
      </c>
      <c r="G502" s="7">
        <v>304</v>
      </c>
      <c r="H502" s="7">
        <v>287</v>
      </c>
      <c r="I502" s="7">
        <v>325</v>
      </c>
      <c r="J502" s="39">
        <v>9084</v>
      </c>
      <c r="K502" s="12" t="s">
        <v>1345</v>
      </c>
    </row>
    <row r="503" spans="1:11" s="90" customFormat="1" hidden="1">
      <c r="A503" s="5" t="s">
        <v>601</v>
      </c>
      <c r="B503" s="6" t="s">
        <v>8</v>
      </c>
      <c r="C503" s="6" t="s">
        <v>589</v>
      </c>
      <c r="D503" s="8" t="s">
        <v>1679</v>
      </c>
      <c r="E503" s="7">
        <v>10000</v>
      </c>
      <c r="F503" s="7">
        <v>0</v>
      </c>
      <c r="G503" s="7">
        <v>304</v>
      </c>
      <c r="H503" s="7">
        <v>287</v>
      </c>
      <c r="I503" s="7">
        <v>375</v>
      </c>
      <c r="J503" s="39">
        <v>9034</v>
      </c>
      <c r="K503" s="12" t="s">
        <v>1346</v>
      </c>
    </row>
    <row r="504" spans="1:11" s="90" customFormat="1" hidden="1">
      <c r="A504" s="5" t="s">
        <v>625</v>
      </c>
      <c r="B504" s="6" t="s">
        <v>626</v>
      </c>
      <c r="C504" s="6" t="s">
        <v>589</v>
      </c>
      <c r="D504" s="8" t="s">
        <v>11</v>
      </c>
      <c r="E504" s="7">
        <v>10000</v>
      </c>
      <c r="F504" s="7">
        <v>0</v>
      </c>
      <c r="G504" s="7">
        <v>304</v>
      </c>
      <c r="H504" s="7">
        <v>287</v>
      </c>
      <c r="I504" s="7">
        <v>425</v>
      </c>
      <c r="J504" s="39">
        <v>8984</v>
      </c>
      <c r="K504" s="12" t="s">
        <v>1345</v>
      </c>
    </row>
    <row r="505" spans="1:11" s="90" customFormat="1">
      <c r="A505" s="5" t="s">
        <v>58</v>
      </c>
      <c r="B505" s="6" t="s">
        <v>34</v>
      </c>
      <c r="C505" s="6" t="s">
        <v>18</v>
      </c>
      <c r="D505" s="8" t="s">
        <v>39</v>
      </c>
      <c r="E505" s="7">
        <v>40000</v>
      </c>
      <c r="F505" s="7">
        <v>206.03</v>
      </c>
      <c r="G505" s="7">
        <v>1216</v>
      </c>
      <c r="H505" s="7">
        <v>1148</v>
      </c>
      <c r="I505" s="7">
        <v>1652.4500000000044</v>
      </c>
      <c r="J505" s="39">
        <v>35777.519999999997</v>
      </c>
      <c r="K505" s="12" t="s">
        <v>1346</v>
      </c>
    </row>
    <row r="506" spans="1:11" s="90" customFormat="1" hidden="1">
      <c r="A506" s="5" t="s">
        <v>3642</v>
      </c>
      <c r="B506" s="6" t="s">
        <v>22</v>
      </c>
      <c r="C506" s="6" t="s">
        <v>18</v>
      </c>
      <c r="D506" s="8" t="s">
        <v>1679</v>
      </c>
      <c r="E506" s="7">
        <v>36000</v>
      </c>
      <c r="F506" s="7">
        <v>0</v>
      </c>
      <c r="G506" s="7">
        <v>1094.4000000000001</v>
      </c>
      <c r="H506" s="7">
        <v>1033.2</v>
      </c>
      <c r="I506" s="7">
        <v>25</v>
      </c>
      <c r="J506" s="39">
        <v>33847.4</v>
      </c>
      <c r="K506" s="12" t="s">
        <v>1345</v>
      </c>
    </row>
    <row r="507" spans="1:11" s="90" customFormat="1" ht="30" hidden="1">
      <c r="A507" s="10" t="s">
        <v>2769</v>
      </c>
      <c r="B507" s="6" t="s">
        <v>285</v>
      </c>
      <c r="C507" s="6" t="s">
        <v>18</v>
      </c>
      <c r="D507" s="8" t="s">
        <v>1679</v>
      </c>
      <c r="E507" s="7">
        <v>35000</v>
      </c>
      <c r="F507" s="7">
        <v>0</v>
      </c>
      <c r="G507" s="7">
        <v>1064</v>
      </c>
      <c r="H507" s="7">
        <v>1004.5</v>
      </c>
      <c r="I507" s="7">
        <v>25</v>
      </c>
      <c r="J507" s="39">
        <v>32906.5</v>
      </c>
      <c r="K507" s="11" t="s">
        <v>1345</v>
      </c>
    </row>
    <row r="508" spans="1:11" s="90" customFormat="1" hidden="1">
      <c r="A508" s="5" t="s">
        <v>31</v>
      </c>
      <c r="B508" s="6" t="s">
        <v>32</v>
      </c>
      <c r="C508" s="6" t="s">
        <v>18</v>
      </c>
      <c r="D508" s="8" t="s">
        <v>11</v>
      </c>
      <c r="E508" s="7">
        <v>35000</v>
      </c>
      <c r="F508" s="7">
        <v>0</v>
      </c>
      <c r="G508" s="7">
        <v>1064</v>
      </c>
      <c r="H508" s="7">
        <v>1004.5</v>
      </c>
      <c r="I508" s="7">
        <v>725</v>
      </c>
      <c r="J508" s="39">
        <v>32206.5</v>
      </c>
      <c r="K508" s="12" t="s">
        <v>1345</v>
      </c>
    </row>
    <row r="509" spans="1:11" s="90" customFormat="1" hidden="1">
      <c r="A509" s="5" t="s">
        <v>29</v>
      </c>
      <c r="B509" s="6" t="s">
        <v>30</v>
      </c>
      <c r="C509" s="6" t="s">
        <v>18</v>
      </c>
      <c r="D509" s="8" t="s">
        <v>1679</v>
      </c>
      <c r="E509" s="7">
        <v>30000</v>
      </c>
      <c r="F509" s="7">
        <v>0</v>
      </c>
      <c r="G509" s="7">
        <v>912</v>
      </c>
      <c r="H509" s="7">
        <v>861</v>
      </c>
      <c r="I509" s="7">
        <v>375</v>
      </c>
      <c r="J509" s="39">
        <v>27852</v>
      </c>
      <c r="K509" s="12" t="s">
        <v>1345</v>
      </c>
    </row>
    <row r="510" spans="1:11" s="90" customFormat="1" hidden="1">
      <c r="A510" s="5" t="s">
        <v>3639</v>
      </c>
      <c r="B510" s="6" t="s">
        <v>1048</v>
      </c>
      <c r="C510" s="6" t="s">
        <v>18</v>
      </c>
      <c r="D510" s="8" t="s">
        <v>11</v>
      </c>
      <c r="E510" s="7">
        <v>30000</v>
      </c>
      <c r="F510" s="7">
        <v>0</v>
      </c>
      <c r="G510" s="7">
        <v>912</v>
      </c>
      <c r="H510" s="7">
        <v>861</v>
      </c>
      <c r="I510" s="7">
        <v>25</v>
      </c>
      <c r="J510" s="39">
        <v>28202</v>
      </c>
      <c r="K510" s="12" t="s">
        <v>1345</v>
      </c>
    </row>
    <row r="511" spans="1:11" s="90" customFormat="1" ht="30" hidden="1">
      <c r="A511" s="10" t="s">
        <v>46</v>
      </c>
      <c r="B511" s="6" t="s">
        <v>245</v>
      </c>
      <c r="C511" s="6" t="s">
        <v>18</v>
      </c>
      <c r="D511" s="8" t="s">
        <v>11</v>
      </c>
      <c r="E511" s="7">
        <v>30000</v>
      </c>
      <c r="F511" s="7">
        <v>0</v>
      </c>
      <c r="G511" s="7">
        <v>912</v>
      </c>
      <c r="H511" s="7">
        <v>861</v>
      </c>
      <c r="I511" s="7">
        <v>75</v>
      </c>
      <c r="J511" s="39">
        <v>28152</v>
      </c>
      <c r="K511" s="11" t="s">
        <v>1346</v>
      </c>
    </row>
    <row r="512" spans="1:11" s="90" customFormat="1" hidden="1">
      <c r="A512" s="5" t="s">
        <v>3655</v>
      </c>
      <c r="B512" s="6" t="s">
        <v>205</v>
      </c>
      <c r="C512" s="6" t="s">
        <v>18</v>
      </c>
      <c r="D512" s="8" t="s">
        <v>11</v>
      </c>
      <c r="E512" s="7">
        <v>30000</v>
      </c>
      <c r="F512" s="7">
        <v>0</v>
      </c>
      <c r="G512" s="7">
        <v>912</v>
      </c>
      <c r="H512" s="7">
        <v>861</v>
      </c>
      <c r="I512" s="7">
        <v>25</v>
      </c>
      <c r="J512" s="39">
        <v>28202</v>
      </c>
      <c r="K512" s="12" t="s">
        <v>1345</v>
      </c>
    </row>
    <row r="513" spans="1:11" s="90" customFormat="1" hidden="1">
      <c r="A513" s="5" t="s">
        <v>2594</v>
      </c>
      <c r="B513" s="9" t="s">
        <v>10</v>
      </c>
      <c r="C513" s="8" t="s">
        <v>18</v>
      </c>
      <c r="D513" s="8" t="s">
        <v>1679</v>
      </c>
      <c r="E513" s="37">
        <v>25000</v>
      </c>
      <c r="F513" s="37">
        <v>0</v>
      </c>
      <c r="G513" s="37">
        <v>760</v>
      </c>
      <c r="H513" s="37">
        <v>717.5</v>
      </c>
      <c r="I513" s="37">
        <v>25</v>
      </c>
      <c r="J513" s="39">
        <v>23497.5</v>
      </c>
      <c r="K513" s="12" t="s">
        <v>1346</v>
      </c>
    </row>
    <row r="514" spans="1:11" s="90" customFormat="1" hidden="1">
      <c r="A514" s="5" t="s">
        <v>3236</v>
      </c>
      <c r="B514" s="9" t="s">
        <v>60</v>
      </c>
      <c r="C514" s="8" t="s">
        <v>18</v>
      </c>
      <c r="D514" s="8" t="s">
        <v>11</v>
      </c>
      <c r="E514" s="37">
        <v>25000</v>
      </c>
      <c r="F514" s="37">
        <v>0</v>
      </c>
      <c r="G514" s="37">
        <v>760</v>
      </c>
      <c r="H514" s="37">
        <v>717.5</v>
      </c>
      <c r="I514" s="37">
        <v>25</v>
      </c>
      <c r="J514" s="39">
        <v>23497.5</v>
      </c>
      <c r="K514" s="12" t="s">
        <v>1346</v>
      </c>
    </row>
    <row r="515" spans="1:11" s="90" customFormat="1" hidden="1">
      <c r="A515" s="5" t="s">
        <v>66</v>
      </c>
      <c r="B515" s="9" t="s">
        <v>67</v>
      </c>
      <c r="C515" s="8" t="s">
        <v>18</v>
      </c>
      <c r="D515" s="8" t="s">
        <v>11</v>
      </c>
      <c r="E515" s="37">
        <v>20000</v>
      </c>
      <c r="F515" s="37">
        <v>0</v>
      </c>
      <c r="G515" s="37">
        <v>608</v>
      </c>
      <c r="H515" s="37">
        <v>574</v>
      </c>
      <c r="I515" s="37">
        <v>75</v>
      </c>
      <c r="J515" s="39">
        <v>18743</v>
      </c>
      <c r="K515" s="12" t="s">
        <v>1345</v>
      </c>
    </row>
    <row r="516" spans="1:11" s="90" customFormat="1" hidden="1">
      <c r="A516" s="5" t="s">
        <v>3649</v>
      </c>
      <c r="B516" s="9" t="s">
        <v>8</v>
      </c>
      <c r="C516" s="8" t="s">
        <v>18</v>
      </c>
      <c r="D516" s="8" t="s">
        <v>1679</v>
      </c>
      <c r="E516" s="37">
        <v>18000</v>
      </c>
      <c r="F516" s="37">
        <v>0</v>
      </c>
      <c r="G516" s="37">
        <v>547.20000000000005</v>
      </c>
      <c r="H516" s="37">
        <v>516.6</v>
      </c>
      <c r="I516" s="37">
        <v>25</v>
      </c>
      <c r="J516" s="39">
        <v>16911.2</v>
      </c>
      <c r="K516" s="12" t="s">
        <v>1346</v>
      </c>
    </row>
    <row r="517" spans="1:11" s="90" customFormat="1" hidden="1">
      <c r="A517" s="5" t="s">
        <v>3657</v>
      </c>
      <c r="B517" s="9" t="s">
        <v>126</v>
      </c>
      <c r="C517" s="8" t="s">
        <v>18</v>
      </c>
      <c r="D517" s="8" t="s">
        <v>1679</v>
      </c>
      <c r="E517" s="37">
        <v>18000</v>
      </c>
      <c r="F517" s="37">
        <v>0</v>
      </c>
      <c r="G517" s="37">
        <v>547.20000000000005</v>
      </c>
      <c r="H517" s="37">
        <v>516.6</v>
      </c>
      <c r="I517" s="37">
        <v>25</v>
      </c>
      <c r="J517" s="39">
        <v>16911.2</v>
      </c>
      <c r="K517" s="12" t="s">
        <v>1345</v>
      </c>
    </row>
    <row r="518" spans="1:11" s="90" customFormat="1" hidden="1">
      <c r="A518" s="5" t="s">
        <v>23</v>
      </c>
      <c r="B518" s="9" t="s">
        <v>24</v>
      </c>
      <c r="C518" s="8" t="s">
        <v>18</v>
      </c>
      <c r="D518" s="8" t="s">
        <v>11</v>
      </c>
      <c r="E518" s="37">
        <v>16500</v>
      </c>
      <c r="F518" s="37">
        <v>0</v>
      </c>
      <c r="G518" s="37">
        <v>501.6</v>
      </c>
      <c r="H518" s="37">
        <v>473.55</v>
      </c>
      <c r="I518" s="37">
        <v>75</v>
      </c>
      <c r="J518" s="39">
        <v>15449.85</v>
      </c>
      <c r="K518" s="12" t="s">
        <v>1346</v>
      </c>
    </row>
    <row r="519" spans="1:11" s="90" customFormat="1" hidden="1">
      <c r="A519" s="5" t="s">
        <v>1047</v>
      </c>
      <c r="B519" s="9" t="s">
        <v>1048</v>
      </c>
      <c r="C519" s="8" t="s">
        <v>18</v>
      </c>
      <c r="D519" s="8" t="s">
        <v>11</v>
      </c>
      <c r="E519" s="37">
        <v>16500</v>
      </c>
      <c r="F519" s="37">
        <v>0</v>
      </c>
      <c r="G519" s="37">
        <v>501.6</v>
      </c>
      <c r="H519" s="37">
        <v>473.55</v>
      </c>
      <c r="I519" s="37">
        <v>25</v>
      </c>
      <c r="J519" s="39">
        <v>15499.85</v>
      </c>
      <c r="K519" s="12" t="s">
        <v>1345</v>
      </c>
    </row>
    <row r="520" spans="1:11" s="90" customFormat="1" hidden="1">
      <c r="A520" s="5" t="s">
        <v>41</v>
      </c>
      <c r="B520" s="9" t="s">
        <v>24</v>
      </c>
      <c r="C520" s="8" t="s">
        <v>18</v>
      </c>
      <c r="D520" s="8" t="s">
        <v>11</v>
      </c>
      <c r="E520" s="37">
        <v>16500</v>
      </c>
      <c r="F520" s="37">
        <v>0</v>
      </c>
      <c r="G520" s="37">
        <v>501.6</v>
      </c>
      <c r="H520" s="37">
        <v>473.55</v>
      </c>
      <c r="I520" s="37">
        <v>375</v>
      </c>
      <c r="J520" s="39">
        <v>15149.85</v>
      </c>
      <c r="K520" s="12" t="s">
        <v>1345</v>
      </c>
    </row>
    <row r="521" spans="1:11" s="90" customFormat="1" hidden="1">
      <c r="A521" s="5" t="s">
        <v>3235</v>
      </c>
      <c r="B521" s="6" t="s">
        <v>43</v>
      </c>
      <c r="C521" s="6" t="s">
        <v>18</v>
      </c>
      <c r="D521" s="8" t="s">
        <v>11</v>
      </c>
      <c r="E521" s="37">
        <v>16500</v>
      </c>
      <c r="F521" s="37">
        <v>0</v>
      </c>
      <c r="G521" s="37">
        <v>501.6</v>
      </c>
      <c r="H521" s="37">
        <v>473.55</v>
      </c>
      <c r="I521" s="37">
        <v>375</v>
      </c>
      <c r="J521" s="39">
        <v>15149.85</v>
      </c>
      <c r="K521" s="12" t="s">
        <v>1345</v>
      </c>
    </row>
    <row r="522" spans="1:11" s="90" customFormat="1">
      <c r="A522" s="5" t="s">
        <v>61</v>
      </c>
      <c r="B522" s="6" t="s">
        <v>34</v>
      </c>
      <c r="C522" s="6" t="s">
        <v>18</v>
      </c>
      <c r="D522" s="8" t="s">
        <v>39</v>
      </c>
      <c r="E522" s="37">
        <v>16500</v>
      </c>
      <c r="F522" s="37">
        <v>0</v>
      </c>
      <c r="G522" s="37">
        <v>501.6</v>
      </c>
      <c r="H522" s="37">
        <v>473.55</v>
      </c>
      <c r="I522" s="37">
        <v>75</v>
      </c>
      <c r="J522" s="39">
        <v>15449.85</v>
      </c>
      <c r="K522" s="12" t="s">
        <v>1346</v>
      </c>
    </row>
    <row r="523" spans="1:11" s="90" customFormat="1">
      <c r="A523" s="5" t="s">
        <v>64</v>
      </c>
      <c r="B523" s="6" t="s">
        <v>34</v>
      </c>
      <c r="C523" s="6" t="s">
        <v>18</v>
      </c>
      <c r="D523" s="8" t="s">
        <v>39</v>
      </c>
      <c r="E523" s="7">
        <v>16500</v>
      </c>
      <c r="F523" s="7">
        <v>0</v>
      </c>
      <c r="G523" s="7">
        <v>501.6</v>
      </c>
      <c r="H523" s="7">
        <v>473.55</v>
      </c>
      <c r="I523" s="7">
        <v>75</v>
      </c>
      <c r="J523" s="39">
        <v>15449.85</v>
      </c>
      <c r="K523" s="12" t="s">
        <v>1345</v>
      </c>
    </row>
    <row r="524" spans="1:11" s="90" customFormat="1" hidden="1">
      <c r="A524" s="5" t="s">
        <v>21</v>
      </c>
      <c r="B524" s="9" t="s">
        <v>22</v>
      </c>
      <c r="C524" s="8" t="s">
        <v>18</v>
      </c>
      <c r="D524" s="8" t="s">
        <v>1679</v>
      </c>
      <c r="E524" s="37">
        <v>15000</v>
      </c>
      <c r="F524" s="37">
        <v>0</v>
      </c>
      <c r="G524" s="37">
        <v>456</v>
      </c>
      <c r="H524" s="37">
        <v>430.5</v>
      </c>
      <c r="I524" s="37">
        <v>375</v>
      </c>
      <c r="J524" s="39">
        <v>13738.5</v>
      </c>
      <c r="K524" s="12" t="s">
        <v>1345</v>
      </c>
    </row>
    <row r="525" spans="1:11" s="90" customFormat="1">
      <c r="A525" s="5" t="s">
        <v>37</v>
      </c>
      <c r="B525" s="6" t="s">
        <v>38</v>
      </c>
      <c r="C525" s="6" t="s">
        <v>18</v>
      </c>
      <c r="D525" s="8" t="s">
        <v>39</v>
      </c>
      <c r="E525" s="7">
        <v>14850</v>
      </c>
      <c r="F525" s="7">
        <v>0</v>
      </c>
      <c r="G525" s="7">
        <v>451.44</v>
      </c>
      <c r="H525" s="7">
        <v>426.2</v>
      </c>
      <c r="I525" s="7">
        <v>475</v>
      </c>
      <c r="J525" s="39">
        <v>13497.36</v>
      </c>
      <c r="K525" s="12" t="s">
        <v>1345</v>
      </c>
    </row>
    <row r="526" spans="1:11" s="90" customFormat="1" hidden="1">
      <c r="A526" s="5" t="s">
        <v>952</v>
      </c>
      <c r="B526" s="6" t="s">
        <v>42</v>
      </c>
      <c r="C526" s="6" t="s">
        <v>18</v>
      </c>
      <c r="D526" s="8" t="s">
        <v>1679</v>
      </c>
      <c r="E526" s="7">
        <v>13200</v>
      </c>
      <c r="F526" s="7">
        <v>0</v>
      </c>
      <c r="G526" s="7">
        <v>401.28</v>
      </c>
      <c r="H526" s="7">
        <v>378.84</v>
      </c>
      <c r="I526" s="7">
        <v>25.000000000001819</v>
      </c>
      <c r="J526" s="39">
        <v>12394.88</v>
      </c>
      <c r="K526" s="12" t="s">
        <v>1345</v>
      </c>
    </row>
    <row r="527" spans="1:11" s="90" customFormat="1" hidden="1">
      <c r="A527" s="5" t="s">
        <v>1572</v>
      </c>
      <c r="B527" s="6" t="s">
        <v>22</v>
      </c>
      <c r="C527" s="6" t="s">
        <v>18</v>
      </c>
      <c r="D527" s="8" t="s">
        <v>1679</v>
      </c>
      <c r="E527" s="7">
        <v>11400</v>
      </c>
      <c r="F527" s="7">
        <v>0</v>
      </c>
      <c r="G527" s="7">
        <v>346.56</v>
      </c>
      <c r="H527" s="7">
        <v>327.18</v>
      </c>
      <c r="I527" s="7">
        <v>25</v>
      </c>
      <c r="J527" s="39">
        <v>10701.26</v>
      </c>
      <c r="K527" s="12" t="s">
        <v>1345</v>
      </c>
    </row>
    <row r="528" spans="1:11" s="90" customFormat="1" hidden="1">
      <c r="A528" s="5" t="s">
        <v>26</v>
      </c>
      <c r="B528" s="6" t="s">
        <v>27</v>
      </c>
      <c r="C528" s="6" t="s">
        <v>18</v>
      </c>
      <c r="D528" s="8" t="s">
        <v>1679</v>
      </c>
      <c r="E528" s="7">
        <v>11000</v>
      </c>
      <c r="F528" s="7">
        <v>0</v>
      </c>
      <c r="G528" s="7">
        <v>334.4</v>
      </c>
      <c r="H528" s="7">
        <v>315.7</v>
      </c>
      <c r="I528" s="7">
        <v>25</v>
      </c>
      <c r="J528" s="39">
        <v>10324.9</v>
      </c>
      <c r="K528" s="12" t="s">
        <v>1345</v>
      </c>
    </row>
    <row r="529" spans="1:11" s="90" customFormat="1" hidden="1">
      <c r="A529" s="5" t="s">
        <v>35</v>
      </c>
      <c r="B529" s="6" t="s">
        <v>36</v>
      </c>
      <c r="C529" s="6" t="s">
        <v>18</v>
      </c>
      <c r="D529" s="8" t="s">
        <v>11</v>
      </c>
      <c r="E529" s="7">
        <v>11000</v>
      </c>
      <c r="F529" s="7">
        <v>0</v>
      </c>
      <c r="G529" s="7">
        <v>334.4</v>
      </c>
      <c r="H529" s="7">
        <v>315.7</v>
      </c>
      <c r="I529" s="7">
        <v>25</v>
      </c>
      <c r="J529" s="39">
        <v>10324.9</v>
      </c>
      <c r="K529" s="12" t="s">
        <v>1345</v>
      </c>
    </row>
    <row r="530" spans="1:11" s="90" customFormat="1">
      <c r="A530" s="5" t="s">
        <v>50</v>
      </c>
      <c r="B530" s="6" t="s">
        <v>8</v>
      </c>
      <c r="C530" s="6" t="s">
        <v>18</v>
      </c>
      <c r="D530" s="8" t="s">
        <v>39</v>
      </c>
      <c r="E530" s="7">
        <v>11000</v>
      </c>
      <c r="F530" s="7">
        <v>0</v>
      </c>
      <c r="G530" s="7">
        <v>334.4</v>
      </c>
      <c r="H530" s="7">
        <v>315.7</v>
      </c>
      <c r="I530" s="7">
        <v>375</v>
      </c>
      <c r="J530" s="39">
        <v>9974.9</v>
      </c>
      <c r="K530" s="12" t="s">
        <v>1346</v>
      </c>
    </row>
    <row r="531" spans="1:11" s="90" customFormat="1" hidden="1">
      <c r="A531" s="5" t="s">
        <v>57</v>
      </c>
      <c r="B531" s="6" t="s">
        <v>8</v>
      </c>
      <c r="C531" s="6" t="s">
        <v>18</v>
      </c>
      <c r="D531" s="8" t="s">
        <v>1679</v>
      </c>
      <c r="E531" s="7">
        <v>11000</v>
      </c>
      <c r="F531" s="7">
        <v>0</v>
      </c>
      <c r="G531" s="7">
        <v>334.4</v>
      </c>
      <c r="H531" s="7">
        <v>315.7</v>
      </c>
      <c r="I531" s="7">
        <v>75</v>
      </c>
      <c r="J531" s="39">
        <v>10274.9</v>
      </c>
      <c r="K531" s="12" t="s">
        <v>1346</v>
      </c>
    </row>
    <row r="532" spans="1:11" s="90" customFormat="1" hidden="1">
      <c r="A532" s="5" t="s">
        <v>2653</v>
      </c>
      <c r="B532" s="6" t="s">
        <v>69</v>
      </c>
      <c r="C532" s="6" t="s">
        <v>18</v>
      </c>
      <c r="D532" s="8" t="s">
        <v>11</v>
      </c>
      <c r="E532" s="7">
        <v>10000</v>
      </c>
      <c r="F532" s="7">
        <v>0</v>
      </c>
      <c r="G532" s="7">
        <v>304</v>
      </c>
      <c r="H532" s="7">
        <v>287</v>
      </c>
      <c r="I532" s="7">
        <v>25</v>
      </c>
      <c r="J532" s="39">
        <v>9384</v>
      </c>
      <c r="K532" s="12" t="s">
        <v>1346</v>
      </c>
    </row>
    <row r="533" spans="1:11" s="90" customFormat="1" hidden="1">
      <c r="A533" s="5" t="s">
        <v>19</v>
      </c>
      <c r="B533" s="6" t="s">
        <v>20</v>
      </c>
      <c r="C533" s="6" t="s">
        <v>18</v>
      </c>
      <c r="D533" s="8" t="s">
        <v>11</v>
      </c>
      <c r="E533" s="7">
        <v>10000</v>
      </c>
      <c r="F533" s="7">
        <v>0</v>
      </c>
      <c r="G533" s="7">
        <v>304</v>
      </c>
      <c r="H533" s="7">
        <v>287</v>
      </c>
      <c r="I533" s="7">
        <v>125</v>
      </c>
      <c r="J533" s="39">
        <v>9284</v>
      </c>
      <c r="K533" s="12" t="s">
        <v>1346</v>
      </c>
    </row>
    <row r="534" spans="1:11" s="90" customFormat="1" hidden="1">
      <c r="A534" s="5" t="s">
        <v>25</v>
      </c>
      <c r="B534" s="6" t="s">
        <v>8</v>
      </c>
      <c r="C534" s="6" t="s">
        <v>18</v>
      </c>
      <c r="D534" s="8" t="s">
        <v>1679</v>
      </c>
      <c r="E534" s="7">
        <v>10000</v>
      </c>
      <c r="F534" s="7">
        <v>0</v>
      </c>
      <c r="G534" s="7">
        <v>304</v>
      </c>
      <c r="H534" s="7">
        <v>287</v>
      </c>
      <c r="I534" s="7">
        <v>75</v>
      </c>
      <c r="J534" s="39">
        <v>9334</v>
      </c>
      <c r="K534" s="12" t="s">
        <v>1346</v>
      </c>
    </row>
    <row r="535" spans="1:11" s="90" customFormat="1" hidden="1">
      <c r="A535" s="5" t="s">
        <v>28</v>
      </c>
      <c r="B535" s="6" t="s">
        <v>8</v>
      </c>
      <c r="C535" s="6" t="s">
        <v>18</v>
      </c>
      <c r="D535" s="8" t="s">
        <v>1679</v>
      </c>
      <c r="E535" s="7">
        <v>10000</v>
      </c>
      <c r="F535" s="7">
        <v>0</v>
      </c>
      <c r="G535" s="7">
        <v>304</v>
      </c>
      <c r="H535" s="7">
        <v>287</v>
      </c>
      <c r="I535" s="7">
        <v>25</v>
      </c>
      <c r="J535" s="39">
        <v>9384</v>
      </c>
      <c r="K535" s="12" t="s">
        <v>1346</v>
      </c>
    </row>
    <row r="536" spans="1:11" s="90" customFormat="1" hidden="1">
      <c r="A536" s="5" t="s">
        <v>33</v>
      </c>
      <c r="B536" s="6" t="s">
        <v>34</v>
      </c>
      <c r="C536" s="6" t="s">
        <v>18</v>
      </c>
      <c r="D536" s="8" t="s">
        <v>11</v>
      </c>
      <c r="E536" s="7">
        <v>10000</v>
      </c>
      <c r="F536" s="7">
        <v>0</v>
      </c>
      <c r="G536" s="7">
        <v>304</v>
      </c>
      <c r="H536" s="7">
        <v>287</v>
      </c>
      <c r="I536" s="7">
        <v>25</v>
      </c>
      <c r="J536" s="39">
        <v>9384</v>
      </c>
      <c r="K536" s="12" t="s">
        <v>1346</v>
      </c>
    </row>
    <row r="537" spans="1:11" s="90" customFormat="1" hidden="1">
      <c r="A537" s="5" t="s">
        <v>40</v>
      </c>
      <c r="B537" s="6" t="s">
        <v>27</v>
      </c>
      <c r="C537" s="6" t="s">
        <v>18</v>
      </c>
      <c r="D537" s="8" t="s">
        <v>1679</v>
      </c>
      <c r="E537" s="7">
        <v>10000</v>
      </c>
      <c r="F537" s="7">
        <v>0</v>
      </c>
      <c r="G537" s="7">
        <v>304</v>
      </c>
      <c r="H537" s="7">
        <v>287</v>
      </c>
      <c r="I537" s="7">
        <v>625</v>
      </c>
      <c r="J537" s="39">
        <v>8784</v>
      </c>
      <c r="K537" s="12" t="s">
        <v>1345</v>
      </c>
    </row>
    <row r="538" spans="1:11" s="90" customFormat="1" hidden="1">
      <c r="A538" s="5" t="s">
        <v>44</v>
      </c>
      <c r="B538" s="6" t="s">
        <v>45</v>
      </c>
      <c r="C538" s="6" t="s">
        <v>18</v>
      </c>
      <c r="D538" s="8" t="s">
        <v>11</v>
      </c>
      <c r="E538" s="7">
        <v>10000</v>
      </c>
      <c r="F538" s="7">
        <v>0</v>
      </c>
      <c r="G538" s="7">
        <v>304</v>
      </c>
      <c r="H538" s="7">
        <v>287</v>
      </c>
      <c r="I538" s="7">
        <v>2552.4499999999998</v>
      </c>
      <c r="J538" s="39">
        <v>6856.55</v>
      </c>
      <c r="K538" s="12" t="s">
        <v>1345</v>
      </c>
    </row>
    <row r="539" spans="1:11" s="90" customFormat="1" hidden="1">
      <c r="A539" s="5" t="s">
        <v>48</v>
      </c>
      <c r="B539" s="6" t="s">
        <v>45</v>
      </c>
      <c r="C539" s="6" t="s">
        <v>18</v>
      </c>
      <c r="D539" s="8" t="s">
        <v>11</v>
      </c>
      <c r="E539" s="7">
        <v>10000</v>
      </c>
      <c r="F539" s="7">
        <v>0</v>
      </c>
      <c r="G539" s="7">
        <v>304</v>
      </c>
      <c r="H539" s="7">
        <v>287</v>
      </c>
      <c r="I539" s="7">
        <v>375</v>
      </c>
      <c r="J539" s="39">
        <v>9034</v>
      </c>
      <c r="K539" s="12" t="s">
        <v>1345</v>
      </c>
    </row>
    <row r="540" spans="1:11" s="90" customFormat="1" hidden="1">
      <c r="A540" s="5" t="s">
        <v>49</v>
      </c>
      <c r="B540" s="6" t="s">
        <v>45</v>
      </c>
      <c r="C540" s="6" t="s">
        <v>18</v>
      </c>
      <c r="D540" s="8" t="s">
        <v>11</v>
      </c>
      <c r="E540" s="7">
        <v>10000</v>
      </c>
      <c r="F540" s="7">
        <v>0</v>
      </c>
      <c r="G540" s="7">
        <v>304</v>
      </c>
      <c r="H540" s="7">
        <v>287</v>
      </c>
      <c r="I540" s="7">
        <v>325</v>
      </c>
      <c r="J540" s="39">
        <v>9084</v>
      </c>
      <c r="K540" s="12" t="s">
        <v>1345</v>
      </c>
    </row>
    <row r="541" spans="1:11" s="90" customFormat="1" hidden="1">
      <c r="A541" s="5" t="s">
        <v>1573</v>
      </c>
      <c r="B541" s="6" t="s">
        <v>8</v>
      </c>
      <c r="C541" s="6" t="s">
        <v>18</v>
      </c>
      <c r="D541" s="8" t="s">
        <v>1679</v>
      </c>
      <c r="E541" s="7">
        <v>10000</v>
      </c>
      <c r="F541" s="7">
        <v>0</v>
      </c>
      <c r="G541" s="7">
        <v>304</v>
      </c>
      <c r="H541" s="7">
        <v>287</v>
      </c>
      <c r="I541" s="7">
        <v>25</v>
      </c>
      <c r="J541" s="39">
        <v>9384</v>
      </c>
      <c r="K541" s="12" t="s">
        <v>1345</v>
      </c>
    </row>
    <row r="542" spans="1:11" s="90" customFormat="1" hidden="1">
      <c r="A542" s="5" t="s">
        <v>51</v>
      </c>
      <c r="B542" s="6" t="s">
        <v>52</v>
      </c>
      <c r="C542" s="6" t="s">
        <v>18</v>
      </c>
      <c r="D542" s="8" t="s">
        <v>11</v>
      </c>
      <c r="E542" s="7">
        <v>10000</v>
      </c>
      <c r="F542" s="7">
        <v>0</v>
      </c>
      <c r="G542" s="7">
        <v>304</v>
      </c>
      <c r="H542" s="7">
        <v>287</v>
      </c>
      <c r="I542" s="7">
        <v>375</v>
      </c>
      <c r="J542" s="39">
        <v>9034</v>
      </c>
      <c r="K542" s="12" t="s">
        <v>1345</v>
      </c>
    </row>
    <row r="543" spans="1:11" s="90" customFormat="1" hidden="1">
      <c r="A543" s="5" t="s">
        <v>62</v>
      </c>
      <c r="B543" s="6" t="s">
        <v>63</v>
      </c>
      <c r="C543" s="6" t="s">
        <v>18</v>
      </c>
      <c r="D543" s="8" t="s">
        <v>11</v>
      </c>
      <c r="E543" s="7">
        <v>10000</v>
      </c>
      <c r="F543" s="7">
        <v>0</v>
      </c>
      <c r="G543" s="7">
        <v>304</v>
      </c>
      <c r="H543" s="7">
        <v>287</v>
      </c>
      <c r="I543" s="7">
        <v>575</v>
      </c>
      <c r="J543" s="39">
        <v>8834</v>
      </c>
      <c r="K543" s="12" t="s">
        <v>1345</v>
      </c>
    </row>
    <row r="544" spans="1:11" s="90" customFormat="1">
      <c r="A544" s="5" t="s">
        <v>65</v>
      </c>
      <c r="B544" s="6" t="s">
        <v>8</v>
      </c>
      <c r="C544" s="6" t="s">
        <v>18</v>
      </c>
      <c r="D544" s="8" t="s">
        <v>39</v>
      </c>
      <c r="E544" s="7">
        <v>10000</v>
      </c>
      <c r="F544" s="7">
        <v>0</v>
      </c>
      <c r="G544" s="7">
        <v>304</v>
      </c>
      <c r="H544" s="7">
        <v>287</v>
      </c>
      <c r="I544" s="7">
        <v>1952.4499999999998</v>
      </c>
      <c r="J544" s="39">
        <v>7456.55</v>
      </c>
      <c r="K544" s="12" t="s">
        <v>1346</v>
      </c>
    </row>
    <row r="545" spans="1:11" s="90" customFormat="1">
      <c r="A545" s="5" t="s">
        <v>68</v>
      </c>
      <c r="B545" s="6" t="s">
        <v>69</v>
      </c>
      <c r="C545" s="6" t="s">
        <v>18</v>
      </c>
      <c r="D545" s="8" t="s">
        <v>39</v>
      </c>
      <c r="E545" s="7">
        <v>10000</v>
      </c>
      <c r="F545" s="7">
        <v>0</v>
      </c>
      <c r="G545" s="7">
        <v>304</v>
      </c>
      <c r="H545" s="7">
        <v>287</v>
      </c>
      <c r="I545" s="7">
        <v>75</v>
      </c>
      <c r="J545" s="39">
        <v>9334</v>
      </c>
      <c r="K545" s="12" t="s">
        <v>1346</v>
      </c>
    </row>
    <row r="546" spans="1:11" s="90" customFormat="1" hidden="1">
      <c r="A546" s="5" t="s">
        <v>70</v>
      </c>
      <c r="B546" s="6" t="s">
        <v>52</v>
      </c>
      <c r="C546" s="6" t="s">
        <v>18</v>
      </c>
      <c r="D546" s="8" t="s">
        <v>11</v>
      </c>
      <c r="E546" s="7">
        <v>10000</v>
      </c>
      <c r="F546" s="7">
        <v>0</v>
      </c>
      <c r="G546" s="7">
        <v>304</v>
      </c>
      <c r="H546" s="7">
        <v>287</v>
      </c>
      <c r="I546" s="7">
        <v>2552.4499999999998</v>
      </c>
      <c r="J546" s="39">
        <v>6856.55</v>
      </c>
      <c r="K546" s="12" t="s">
        <v>1345</v>
      </c>
    </row>
    <row r="547" spans="1:11" s="90" customFormat="1" hidden="1">
      <c r="A547" s="5" t="s">
        <v>1668</v>
      </c>
      <c r="B547" s="6" t="s">
        <v>8</v>
      </c>
      <c r="C547" s="6" t="s">
        <v>18</v>
      </c>
      <c r="D547" s="8" t="s">
        <v>1679</v>
      </c>
      <c r="E547" s="7">
        <v>10000</v>
      </c>
      <c r="F547" s="7">
        <v>0</v>
      </c>
      <c r="G547" s="7">
        <v>304</v>
      </c>
      <c r="H547" s="7">
        <v>287</v>
      </c>
      <c r="I547" s="7">
        <v>25</v>
      </c>
      <c r="J547" s="39">
        <v>9384</v>
      </c>
      <c r="K547" s="12" t="s">
        <v>1346</v>
      </c>
    </row>
    <row r="548" spans="1:11" s="90" customFormat="1" hidden="1">
      <c r="A548" s="5" t="s">
        <v>71</v>
      </c>
      <c r="B548" s="6" t="s">
        <v>72</v>
      </c>
      <c r="C548" s="6" t="s">
        <v>18</v>
      </c>
      <c r="D548" s="8" t="s">
        <v>11</v>
      </c>
      <c r="E548" s="7">
        <v>10000</v>
      </c>
      <c r="F548" s="7">
        <v>0</v>
      </c>
      <c r="G548" s="7">
        <v>304</v>
      </c>
      <c r="H548" s="7">
        <v>287</v>
      </c>
      <c r="I548" s="7">
        <v>75</v>
      </c>
      <c r="J548" s="39">
        <v>9334</v>
      </c>
      <c r="K548" s="12" t="s">
        <v>1346</v>
      </c>
    </row>
    <row r="549" spans="1:11" s="90" customFormat="1" hidden="1">
      <c r="A549" s="5" t="s">
        <v>915</v>
      </c>
      <c r="B549" s="9" t="s">
        <v>122</v>
      </c>
      <c r="C549" s="8" t="s">
        <v>73</v>
      </c>
      <c r="D549" s="8" t="s">
        <v>11</v>
      </c>
      <c r="E549" s="37">
        <v>90000</v>
      </c>
      <c r="F549" s="37">
        <v>9753.1200000000008</v>
      </c>
      <c r="G549" s="37">
        <v>2736</v>
      </c>
      <c r="H549" s="37">
        <v>2583</v>
      </c>
      <c r="I549" s="37">
        <v>12592.010000000002</v>
      </c>
      <c r="J549" s="39">
        <v>62335.87</v>
      </c>
      <c r="K549" s="12" t="s">
        <v>1345</v>
      </c>
    </row>
    <row r="550" spans="1:11" s="90" customFormat="1">
      <c r="A550" s="5" t="s">
        <v>254</v>
      </c>
      <c r="B550" s="9" t="s">
        <v>255</v>
      </c>
      <c r="C550" s="8" t="s">
        <v>73</v>
      </c>
      <c r="D550" s="8" t="s">
        <v>39</v>
      </c>
      <c r="E550" s="37">
        <v>70000</v>
      </c>
      <c r="F550" s="37">
        <v>5368.48</v>
      </c>
      <c r="G550" s="37">
        <v>2128</v>
      </c>
      <c r="H550" s="37">
        <v>2009</v>
      </c>
      <c r="I550" s="37">
        <v>7605.0000000000073</v>
      </c>
      <c r="J550" s="39">
        <v>52889.52</v>
      </c>
      <c r="K550" s="12" t="s">
        <v>1346</v>
      </c>
    </row>
    <row r="551" spans="1:11" s="90" customFormat="1" hidden="1">
      <c r="A551" s="5" t="s">
        <v>953</v>
      </c>
      <c r="B551" s="9" t="s">
        <v>955</v>
      </c>
      <c r="C551" s="8" t="s">
        <v>73</v>
      </c>
      <c r="D551" s="8" t="s">
        <v>11</v>
      </c>
      <c r="E551" s="37">
        <v>55000</v>
      </c>
      <c r="F551" s="37">
        <v>2559.6799999999998</v>
      </c>
      <c r="G551" s="37">
        <v>1672</v>
      </c>
      <c r="H551" s="37">
        <v>1578.5</v>
      </c>
      <c r="I551" s="37">
        <v>10609.099999999999</v>
      </c>
      <c r="J551" s="39">
        <v>38580.720000000001</v>
      </c>
      <c r="K551" s="12" t="s">
        <v>1345</v>
      </c>
    </row>
    <row r="552" spans="1:11" s="90" customFormat="1">
      <c r="A552" s="5" t="s">
        <v>98</v>
      </c>
      <c r="B552" s="9" t="s">
        <v>99</v>
      </c>
      <c r="C552" s="8" t="s">
        <v>73</v>
      </c>
      <c r="D552" s="8" t="s">
        <v>39</v>
      </c>
      <c r="E552" s="37">
        <v>50000</v>
      </c>
      <c r="F552" s="37">
        <v>1617.38</v>
      </c>
      <c r="G552" s="37">
        <v>1520</v>
      </c>
      <c r="H552" s="37">
        <v>1435</v>
      </c>
      <c r="I552" s="37">
        <v>36645.730000000003</v>
      </c>
      <c r="J552" s="39">
        <v>8781.89</v>
      </c>
      <c r="K552" s="12" t="s">
        <v>1346</v>
      </c>
    </row>
    <row r="553" spans="1:11" s="90" customFormat="1" hidden="1">
      <c r="A553" s="5" t="s">
        <v>81</v>
      </c>
      <c r="B553" s="9" t="s">
        <v>82</v>
      </c>
      <c r="C553" s="8" t="s">
        <v>73</v>
      </c>
      <c r="D553" s="8" t="s">
        <v>11</v>
      </c>
      <c r="E553" s="37">
        <v>45000</v>
      </c>
      <c r="F553" s="37">
        <v>675.09</v>
      </c>
      <c r="G553" s="37">
        <v>1368</v>
      </c>
      <c r="H553" s="37">
        <v>1291.5</v>
      </c>
      <c r="I553" s="37">
        <v>10825.220000000005</v>
      </c>
      <c r="J553" s="39">
        <v>30840.19</v>
      </c>
      <c r="K553" s="12" t="s">
        <v>1346</v>
      </c>
    </row>
    <row r="554" spans="1:11" s="90" customFormat="1" hidden="1">
      <c r="A554" s="5" t="s">
        <v>974</v>
      </c>
      <c r="B554" s="9" t="s">
        <v>377</v>
      </c>
      <c r="C554" s="8" t="s">
        <v>73</v>
      </c>
      <c r="D554" s="8" t="s">
        <v>11</v>
      </c>
      <c r="E554" s="37">
        <v>40000</v>
      </c>
      <c r="F554" s="37">
        <v>442.65</v>
      </c>
      <c r="G554" s="37">
        <v>1216</v>
      </c>
      <c r="H554" s="37">
        <v>1148</v>
      </c>
      <c r="I554" s="37">
        <v>11867.09</v>
      </c>
      <c r="J554" s="39">
        <v>25326.26</v>
      </c>
      <c r="K554" s="12" t="s">
        <v>1345</v>
      </c>
    </row>
    <row r="555" spans="1:11" s="90" customFormat="1" hidden="1">
      <c r="A555" s="5" t="s">
        <v>74</v>
      </c>
      <c r="B555" s="9" t="s">
        <v>22</v>
      </c>
      <c r="C555" s="8" t="s">
        <v>73</v>
      </c>
      <c r="D555" s="8" t="s">
        <v>1679</v>
      </c>
      <c r="E555" s="37">
        <v>36000</v>
      </c>
      <c r="F555" s="37">
        <v>0</v>
      </c>
      <c r="G555" s="37">
        <v>1094.4000000000001</v>
      </c>
      <c r="H555" s="37">
        <v>1033.2</v>
      </c>
      <c r="I555" s="37">
        <v>12429.140000000003</v>
      </c>
      <c r="J555" s="39">
        <v>21443.26</v>
      </c>
      <c r="K555" s="12" t="s">
        <v>1345</v>
      </c>
    </row>
    <row r="556" spans="1:11" s="90" customFormat="1" hidden="1">
      <c r="A556" s="5" t="s">
        <v>76</v>
      </c>
      <c r="B556" s="9" t="s">
        <v>673</v>
      </c>
      <c r="C556" s="8" t="s">
        <v>73</v>
      </c>
      <c r="D556" s="8" t="s">
        <v>11</v>
      </c>
      <c r="E556" s="37">
        <v>35000</v>
      </c>
      <c r="F556" s="37">
        <v>0</v>
      </c>
      <c r="G556" s="37">
        <v>1064</v>
      </c>
      <c r="H556" s="37">
        <v>1004.5</v>
      </c>
      <c r="I556" s="37">
        <v>325</v>
      </c>
      <c r="J556" s="39">
        <v>32606.5</v>
      </c>
      <c r="K556" s="12" t="s">
        <v>1345</v>
      </c>
    </row>
    <row r="557" spans="1:11" s="90" customFormat="1">
      <c r="A557" s="5" t="s">
        <v>92</v>
      </c>
      <c r="B557" s="9" t="s">
        <v>245</v>
      </c>
      <c r="C557" s="8" t="s">
        <v>73</v>
      </c>
      <c r="D557" s="8" t="s">
        <v>39</v>
      </c>
      <c r="E557" s="37">
        <v>35000</v>
      </c>
      <c r="F557" s="37">
        <v>0</v>
      </c>
      <c r="G557" s="37">
        <v>1064</v>
      </c>
      <c r="H557" s="37">
        <v>1004.5</v>
      </c>
      <c r="I557" s="37">
        <v>2809.0400000000009</v>
      </c>
      <c r="J557" s="39">
        <v>30122.46</v>
      </c>
      <c r="K557" s="12" t="s">
        <v>1346</v>
      </c>
    </row>
    <row r="558" spans="1:11" s="90" customFormat="1" hidden="1">
      <c r="A558" s="5" t="s">
        <v>986</v>
      </c>
      <c r="B558" s="9" t="s">
        <v>168</v>
      </c>
      <c r="C558" s="8" t="s">
        <v>73</v>
      </c>
      <c r="D558" s="8" t="s">
        <v>1679</v>
      </c>
      <c r="E558" s="37">
        <v>35000</v>
      </c>
      <c r="F558" s="37">
        <v>0</v>
      </c>
      <c r="G558" s="37">
        <v>1064</v>
      </c>
      <c r="H558" s="37">
        <v>1004.5</v>
      </c>
      <c r="I558" s="37">
        <v>1121</v>
      </c>
      <c r="J558" s="39">
        <v>31810.5</v>
      </c>
      <c r="K558" s="12" t="s">
        <v>1346</v>
      </c>
    </row>
    <row r="559" spans="1:11" s="90" customFormat="1" hidden="1">
      <c r="A559" s="5" t="s">
        <v>83</v>
      </c>
      <c r="B559" s="9" t="s">
        <v>22</v>
      </c>
      <c r="C559" s="8" t="s">
        <v>73</v>
      </c>
      <c r="D559" s="8" t="s">
        <v>1679</v>
      </c>
      <c r="E559" s="37">
        <v>30000</v>
      </c>
      <c r="F559" s="37">
        <v>0</v>
      </c>
      <c r="G559" s="37">
        <v>912</v>
      </c>
      <c r="H559" s="37">
        <v>861</v>
      </c>
      <c r="I559" s="37">
        <v>4384.5400000000009</v>
      </c>
      <c r="J559" s="39">
        <v>23842.46</v>
      </c>
      <c r="K559" s="12" t="s">
        <v>1345</v>
      </c>
    </row>
    <row r="560" spans="1:11" s="90" customFormat="1" hidden="1">
      <c r="A560" s="5" t="s">
        <v>1685</v>
      </c>
      <c r="B560" s="9" t="s">
        <v>377</v>
      </c>
      <c r="C560" s="8" t="s">
        <v>73</v>
      </c>
      <c r="D560" s="8" t="s">
        <v>11</v>
      </c>
      <c r="E560" s="37">
        <v>30000</v>
      </c>
      <c r="F560" s="37">
        <v>0</v>
      </c>
      <c r="G560" s="37">
        <v>912</v>
      </c>
      <c r="H560" s="37">
        <v>861</v>
      </c>
      <c r="I560" s="37">
        <v>25</v>
      </c>
      <c r="J560" s="39">
        <v>28202</v>
      </c>
      <c r="K560" s="12" t="s">
        <v>1345</v>
      </c>
    </row>
    <row r="561" spans="1:11" s="90" customFormat="1">
      <c r="A561" s="5" t="s">
        <v>78</v>
      </c>
      <c r="B561" s="9" t="s">
        <v>79</v>
      </c>
      <c r="C561" s="8" t="s">
        <v>73</v>
      </c>
      <c r="D561" s="8" t="s">
        <v>39</v>
      </c>
      <c r="E561" s="37">
        <v>26617.88</v>
      </c>
      <c r="F561" s="37">
        <v>0</v>
      </c>
      <c r="G561" s="37">
        <v>809.18</v>
      </c>
      <c r="H561" s="37">
        <v>763.93</v>
      </c>
      <c r="I561" s="37">
        <v>3219.4700000000012</v>
      </c>
      <c r="J561" s="39">
        <v>21825.3</v>
      </c>
      <c r="K561" s="12" t="s">
        <v>1346</v>
      </c>
    </row>
    <row r="562" spans="1:11" s="90" customFormat="1">
      <c r="A562" s="5" t="s">
        <v>85</v>
      </c>
      <c r="B562" s="9" t="s">
        <v>86</v>
      </c>
      <c r="C562" s="8" t="s">
        <v>73</v>
      </c>
      <c r="D562" s="8" t="s">
        <v>39</v>
      </c>
      <c r="E562" s="37">
        <v>26250</v>
      </c>
      <c r="F562" s="37">
        <v>0</v>
      </c>
      <c r="G562" s="37">
        <v>798</v>
      </c>
      <c r="H562" s="37">
        <v>753.38</v>
      </c>
      <c r="I562" s="37">
        <v>20485.34</v>
      </c>
      <c r="J562" s="39">
        <v>4213.28</v>
      </c>
      <c r="K562" s="12" t="s">
        <v>1345</v>
      </c>
    </row>
    <row r="563" spans="1:11" s="90" customFormat="1">
      <c r="A563" s="5" t="s">
        <v>87</v>
      </c>
      <c r="B563" s="9" t="s">
        <v>88</v>
      </c>
      <c r="C563" s="8" t="s">
        <v>73</v>
      </c>
      <c r="D563" s="8" t="s">
        <v>39</v>
      </c>
      <c r="E563" s="37">
        <v>26250</v>
      </c>
      <c r="F563" s="37">
        <v>0</v>
      </c>
      <c r="G563" s="37">
        <v>798</v>
      </c>
      <c r="H563" s="37">
        <v>753.38</v>
      </c>
      <c r="I563" s="37">
        <v>2783.5</v>
      </c>
      <c r="J563" s="39">
        <v>21915.119999999999</v>
      </c>
      <c r="K563" s="12" t="s">
        <v>1346</v>
      </c>
    </row>
    <row r="564" spans="1:11" s="90" customFormat="1" hidden="1">
      <c r="A564" s="5" t="s">
        <v>862</v>
      </c>
      <c r="B564" s="9" t="s">
        <v>109</v>
      </c>
      <c r="C564" s="8" t="s">
        <v>73</v>
      </c>
      <c r="D564" s="8" t="s">
        <v>1679</v>
      </c>
      <c r="E564" s="37">
        <v>25000</v>
      </c>
      <c r="F564" s="37">
        <v>0</v>
      </c>
      <c r="G564" s="37">
        <v>760</v>
      </c>
      <c r="H564" s="37">
        <v>717.5</v>
      </c>
      <c r="I564" s="37">
        <v>25</v>
      </c>
      <c r="J564" s="39">
        <v>23497.5</v>
      </c>
      <c r="K564" s="12" t="s">
        <v>1346</v>
      </c>
    </row>
    <row r="565" spans="1:11" s="90" customFormat="1" hidden="1">
      <c r="A565" s="5" t="s">
        <v>982</v>
      </c>
      <c r="B565" s="6" t="s">
        <v>42</v>
      </c>
      <c r="C565" s="6" t="s">
        <v>73</v>
      </c>
      <c r="D565" s="8" t="s">
        <v>1679</v>
      </c>
      <c r="E565" s="7">
        <v>24000</v>
      </c>
      <c r="F565" s="7">
        <v>0</v>
      </c>
      <c r="G565" s="7">
        <v>729.6</v>
      </c>
      <c r="H565" s="7">
        <v>688.8</v>
      </c>
      <c r="I565" s="7">
        <v>2571</v>
      </c>
      <c r="J565" s="39">
        <v>20010.599999999999</v>
      </c>
      <c r="K565" s="12" t="s">
        <v>1345</v>
      </c>
    </row>
    <row r="566" spans="1:11" s="90" customFormat="1" hidden="1">
      <c r="A566" s="5" t="s">
        <v>1684</v>
      </c>
      <c r="B566" s="6" t="s">
        <v>394</v>
      </c>
      <c r="C566" s="6" t="s">
        <v>73</v>
      </c>
      <c r="D566" s="8" t="s">
        <v>1679</v>
      </c>
      <c r="E566" s="37">
        <v>24000</v>
      </c>
      <c r="F566" s="37">
        <v>0</v>
      </c>
      <c r="G566" s="37">
        <v>729.6</v>
      </c>
      <c r="H566" s="37">
        <v>688.8</v>
      </c>
      <c r="I566" s="37">
        <v>25</v>
      </c>
      <c r="J566" s="39">
        <v>22556.6</v>
      </c>
      <c r="K566" s="12" t="s">
        <v>1345</v>
      </c>
    </row>
    <row r="567" spans="1:11" s="90" customFormat="1" hidden="1">
      <c r="A567" s="5" t="s">
        <v>93</v>
      </c>
      <c r="B567" s="6" t="s">
        <v>94</v>
      </c>
      <c r="C567" s="6" t="s">
        <v>73</v>
      </c>
      <c r="D567" s="8" t="s">
        <v>1679</v>
      </c>
      <c r="E567" s="37">
        <v>24000</v>
      </c>
      <c r="F567" s="37">
        <v>0</v>
      </c>
      <c r="G567" s="37">
        <v>729.6</v>
      </c>
      <c r="H567" s="37">
        <v>688.8</v>
      </c>
      <c r="I567" s="37">
        <v>11422.809999999998</v>
      </c>
      <c r="J567" s="39">
        <v>11158.79</v>
      </c>
      <c r="K567" s="12" t="s">
        <v>1345</v>
      </c>
    </row>
    <row r="568" spans="1:11" s="90" customFormat="1" hidden="1">
      <c r="A568" s="5" t="s">
        <v>980</v>
      </c>
      <c r="B568" s="6" t="s">
        <v>30</v>
      </c>
      <c r="C568" s="6" t="s">
        <v>73</v>
      </c>
      <c r="D568" s="8" t="s">
        <v>1679</v>
      </c>
      <c r="E568" s="37">
        <v>22000</v>
      </c>
      <c r="F568" s="37">
        <v>0</v>
      </c>
      <c r="G568" s="37">
        <v>668.8</v>
      </c>
      <c r="H568" s="37">
        <v>631.4</v>
      </c>
      <c r="I568" s="37">
        <v>6773.0499999999993</v>
      </c>
      <c r="J568" s="39">
        <v>13926.75</v>
      </c>
      <c r="K568" s="12" t="s">
        <v>1345</v>
      </c>
    </row>
    <row r="569" spans="1:11" s="90" customFormat="1">
      <c r="A569" s="5" t="s">
        <v>89</v>
      </c>
      <c r="B569" s="6" t="s">
        <v>90</v>
      </c>
      <c r="C569" s="6" t="s">
        <v>73</v>
      </c>
      <c r="D569" s="8" t="s">
        <v>39</v>
      </c>
      <c r="E569" s="7">
        <v>22000</v>
      </c>
      <c r="F569" s="7">
        <v>0</v>
      </c>
      <c r="G569" s="7">
        <v>668.8</v>
      </c>
      <c r="H569" s="7">
        <v>631.4</v>
      </c>
      <c r="I569" s="7">
        <v>375</v>
      </c>
      <c r="J569" s="39">
        <v>20324.8</v>
      </c>
      <c r="K569" s="12" t="s">
        <v>1345</v>
      </c>
    </row>
    <row r="570" spans="1:11" s="90" customFormat="1" hidden="1">
      <c r="A570" s="5" t="s">
        <v>1670</v>
      </c>
      <c r="B570" s="6" t="s">
        <v>8</v>
      </c>
      <c r="C570" s="6" t="s">
        <v>73</v>
      </c>
      <c r="D570" s="8" t="s">
        <v>1679</v>
      </c>
      <c r="E570" s="7">
        <v>20000</v>
      </c>
      <c r="F570" s="7">
        <v>0</v>
      </c>
      <c r="G570" s="7">
        <v>608</v>
      </c>
      <c r="H570" s="7">
        <v>574</v>
      </c>
      <c r="I570" s="7">
        <v>5179.33</v>
      </c>
      <c r="J570" s="39">
        <v>13638.67</v>
      </c>
      <c r="K570" s="12" t="s">
        <v>1346</v>
      </c>
    </row>
    <row r="571" spans="1:11" s="90" customFormat="1" hidden="1">
      <c r="A571" s="5" t="s">
        <v>1043</v>
      </c>
      <c r="B571" s="9" t="s">
        <v>109</v>
      </c>
      <c r="C571" s="8" t="s">
        <v>73</v>
      </c>
      <c r="D571" s="8" t="s">
        <v>1679</v>
      </c>
      <c r="E571" s="37">
        <v>20000</v>
      </c>
      <c r="F571" s="37">
        <v>0</v>
      </c>
      <c r="G571" s="37">
        <v>608</v>
      </c>
      <c r="H571" s="37">
        <v>574</v>
      </c>
      <c r="I571" s="37">
        <v>25</v>
      </c>
      <c r="J571" s="39">
        <v>18793</v>
      </c>
      <c r="K571" s="12" t="s">
        <v>1345</v>
      </c>
    </row>
    <row r="572" spans="1:11" s="90" customFormat="1" hidden="1">
      <c r="A572" s="5" t="s">
        <v>3242</v>
      </c>
      <c r="B572" s="6" t="s">
        <v>3244</v>
      </c>
      <c r="C572" s="6" t="s">
        <v>73</v>
      </c>
      <c r="D572" s="8" t="s">
        <v>11</v>
      </c>
      <c r="E572" s="7">
        <v>20000</v>
      </c>
      <c r="F572" s="7">
        <v>0</v>
      </c>
      <c r="G572" s="7">
        <v>608</v>
      </c>
      <c r="H572" s="7">
        <v>574</v>
      </c>
      <c r="I572" s="7">
        <v>25</v>
      </c>
      <c r="J572" s="39">
        <v>18793</v>
      </c>
      <c r="K572" s="12" t="s">
        <v>1345</v>
      </c>
    </row>
    <row r="573" spans="1:11" s="90" customFormat="1" hidden="1">
      <c r="A573" s="5" t="s">
        <v>3653</v>
      </c>
      <c r="B573" s="9" t="s">
        <v>8</v>
      </c>
      <c r="C573" s="8" t="s">
        <v>73</v>
      </c>
      <c r="D573" s="8" t="s">
        <v>1679</v>
      </c>
      <c r="E573" s="37">
        <v>18000</v>
      </c>
      <c r="F573" s="37">
        <v>0</v>
      </c>
      <c r="G573" s="37">
        <v>547.20000000000005</v>
      </c>
      <c r="H573" s="37">
        <v>516.6</v>
      </c>
      <c r="I573" s="37">
        <v>25</v>
      </c>
      <c r="J573" s="39">
        <v>16911.2</v>
      </c>
      <c r="K573" s="12" t="s">
        <v>1346</v>
      </c>
    </row>
    <row r="574" spans="1:11" s="90" customFormat="1" hidden="1">
      <c r="A574" s="5" t="s">
        <v>80</v>
      </c>
      <c r="B574" s="9" t="s">
        <v>8</v>
      </c>
      <c r="C574" s="8" t="s">
        <v>73</v>
      </c>
      <c r="D574" s="8" t="s">
        <v>1679</v>
      </c>
      <c r="E574" s="37">
        <v>17000</v>
      </c>
      <c r="F574" s="37">
        <v>0</v>
      </c>
      <c r="G574" s="37">
        <v>516.79999999999995</v>
      </c>
      <c r="H574" s="37">
        <v>487.9</v>
      </c>
      <c r="I574" s="37">
        <v>4013.1899999999987</v>
      </c>
      <c r="J574" s="39">
        <v>11982.11</v>
      </c>
      <c r="K574" s="12" t="s">
        <v>1346</v>
      </c>
    </row>
    <row r="575" spans="1:11" s="90" customFormat="1" hidden="1">
      <c r="A575" s="5" t="s">
        <v>988</v>
      </c>
      <c r="B575" s="6" t="s">
        <v>55</v>
      </c>
      <c r="C575" s="6" t="s">
        <v>73</v>
      </c>
      <c r="D575" s="8" t="s">
        <v>11</v>
      </c>
      <c r="E575" s="7">
        <v>16500</v>
      </c>
      <c r="F575" s="7">
        <v>0</v>
      </c>
      <c r="G575" s="7">
        <v>501.6</v>
      </c>
      <c r="H575" s="7">
        <v>473.55</v>
      </c>
      <c r="I575" s="7">
        <v>4621.01</v>
      </c>
      <c r="J575" s="39">
        <v>10903.84</v>
      </c>
      <c r="K575" s="12" t="s">
        <v>1346</v>
      </c>
    </row>
    <row r="576" spans="1:11" s="90" customFormat="1" hidden="1">
      <c r="A576" s="5" t="s">
        <v>951</v>
      </c>
      <c r="B576" s="6" t="s">
        <v>60</v>
      </c>
      <c r="C576" s="6" t="s">
        <v>73</v>
      </c>
      <c r="D576" s="8" t="s">
        <v>11</v>
      </c>
      <c r="E576" s="7">
        <v>16500</v>
      </c>
      <c r="F576" s="7">
        <v>0</v>
      </c>
      <c r="G576" s="7">
        <v>501.6</v>
      </c>
      <c r="H576" s="7">
        <v>473.55</v>
      </c>
      <c r="I576" s="7">
        <v>12387.970000000001</v>
      </c>
      <c r="J576" s="39">
        <v>3136.88</v>
      </c>
      <c r="K576" s="12" t="s">
        <v>1346</v>
      </c>
    </row>
    <row r="577" spans="1:11" s="90" customFormat="1" hidden="1">
      <c r="A577" s="5" t="s">
        <v>978</v>
      </c>
      <c r="B577" s="6" t="s">
        <v>8</v>
      </c>
      <c r="C577" s="6" t="s">
        <v>73</v>
      </c>
      <c r="D577" s="8" t="s">
        <v>1679</v>
      </c>
      <c r="E577" s="7">
        <v>16500</v>
      </c>
      <c r="F577" s="7">
        <v>0</v>
      </c>
      <c r="G577" s="7">
        <v>501.6</v>
      </c>
      <c r="H577" s="7">
        <v>473.55</v>
      </c>
      <c r="I577" s="7">
        <v>4353.7700000000004</v>
      </c>
      <c r="J577" s="39">
        <v>11171.08</v>
      </c>
      <c r="K577" s="12" t="s">
        <v>1346</v>
      </c>
    </row>
    <row r="578" spans="1:11" s="90" customFormat="1" hidden="1">
      <c r="A578" s="5" t="s">
        <v>987</v>
      </c>
      <c r="B578" s="9" t="s">
        <v>60</v>
      </c>
      <c r="C578" s="8" t="s">
        <v>73</v>
      </c>
      <c r="D578" s="8" t="s">
        <v>11</v>
      </c>
      <c r="E578" s="37">
        <v>16500</v>
      </c>
      <c r="F578" s="37">
        <v>0</v>
      </c>
      <c r="G578" s="37">
        <v>501.6</v>
      </c>
      <c r="H578" s="37">
        <v>473.55</v>
      </c>
      <c r="I578" s="37">
        <v>25</v>
      </c>
      <c r="J578" s="39">
        <v>15499.85</v>
      </c>
      <c r="K578" s="12" t="s">
        <v>1346</v>
      </c>
    </row>
    <row r="579" spans="1:11" s="90" customFormat="1" hidden="1">
      <c r="A579" s="5" t="s">
        <v>100</v>
      </c>
      <c r="B579" s="9" t="s">
        <v>101</v>
      </c>
      <c r="C579" s="8" t="s">
        <v>73</v>
      </c>
      <c r="D579" s="8" t="s">
        <v>11</v>
      </c>
      <c r="E579" s="37">
        <v>16500</v>
      </c>
      <c r="F579" s="37">
        <v>0</v>
      </c>
      <c r="G579" s="37">
        <v>501.6</v>
      </c>
      <c r="H579" s="37">
        <v>473.55</v>
      </c>
      <c r="I579" s="37">
        <v>1523</v>
      </c>
      <c r="J579" s="39">
        <v>14001.85</v>
      </c>
      <c r="K579" s="12" t="s">
        <v>1345</v>
      </c>
    </row>
    <row r="580" spans="1:11" s="90" customFormat="1" hidden="1">
      <c r="A580" s="5" t="s">
        <v>102</v>
      </c>
      <c r="B580" s="9" t="s">
        <v>103</v>
      </c>
      <c r="C580" s="8" t="s">
        <v>73</v>
      </c>
      <c r="D580" s="8" t="s">
        <v>11</v>
      </c>
      <c r="E580" s="37">
        <v>16500</v>
      </c>
      <c r="F580" s="37">
        <v>0</v>
      </c>
      <c r="G580" s="37">
        <v>501.6</v>
      </c>
      <c r="H580" s="37">
        <v>473.55</v>
      </c>
      <c r="I580" s="37">
        <v>1571</v>
      </c>
      <c r="J580" s="39">
        <v>13953.85</v>
      </c>
      <c r="K580" s="12" t="s">
        <v>1346</v>
      </c>
    </row>
    <row r="581" spans="1:11" s="90" customFormat="1" hidden="1">
      <c r="A581" s="5" t="s">
        <v>96</v>
      </c>
      <c r="B581" s="6" t="s">
        <v>97</v>
      </c>
      <c r="C581" s="6" t="s">
        <v>73</v>
      </c>
      <c r="D581" s="8" t="s">
        <v>11</v>
      </c>
      <c r="E581" s="7">
        <v>13771.77</v>
      </c>
      <c r="F581" s="7">
        <v>0</v>
      </c>
      <c r="G581" s="7">
        <v>418.66</v>
      </c>
      <c r="H581" s="7">
        <v>395.25</v>
      </c>
      <c r="I581" s="7">
        <v>25</v>
      </c>
      <c r="J581" s="39">
        <v>12932.86</v>
      </c>
      <c r="K581" s="12" t="s">
        <v>1345</v>
      </c>
    </row>
    <row r="582" spans="1:11" s="90" customFormat="1" hidden="1">
      <c r="A582" s="5" t="s">
        <v>95</v>
      </c>
      <c r="B582" s="9" t="s">
        <v>8</v>
      </c>
      <c r="C582" s="8" t="s">
        <v>73</v>
      </c>
      <c r="D582" s="8" t="s">
        <v>1679</v>
      </c>
      <c r="E582" s="37">
        <v>11000</v>
      </c>
      <c r="F582" s="37">
        <v>0</v>
      </c>
      <c r="G582" s="37">
        <v>334.4</v>
      </c>
      <c r="H582" s="37">
        <v>315.7</v>
      </c>
      <c r="I582" s="37">
        <v>7468.84</v>
      </c>
      <c r="J582" s="39">
        <v>2881.06</v>
      </c>
      <c r="K582" s="12" t="s">
        <v>1346</v>
      </c>
    </row>
    <row r="583" spans="1:11" s="90" customFormat="1" hidden="1">
      <c r="A583" s="5" t="s">
        <v>913</v>
      </c>
      <c r="B583" s="6" t="s">
        <v>59</v>
      </c>
      <c r="C583" s="6" t="s">
        <v>914</v>
      </c>
      <c r="D583" s="8" t="s">
        <v>11</v>
      </c>
      <c r="E583" s="37">
        <v>100000</v>
      </c>
      <c r="F583" s="37">
        <v>12105.37</v>
      </c>
      <c r="G583" s="37">
        <v>3040</v>
      </c>
      <c r="H583" s="37">
        <v>2870</v>
      </c>
      <c r="I583" s="37">
        <v>9571</v>
      </c>
      <c r="J583" s="39">
        <v>72413.63</v>
      </c>
      <c r="K583" s="12" t="s">
        <v>1345</v>
      </c>
    </row>
    <row r="584" spans="1:11" s="90" customFormat="1" hidden="1">
      <c r="A584" s="5" t="s">
        <v>2728</v>
      </c>
      <c r="B584" s="6" t="s">
        <v>55</v>
      </c>
      <c r="C584" s="6" t="s">
        <v>914</v>
      </c>
      <c r="D584" s="8" t="s">
        <v>11</v>
      </c>
      <c r="E584" s="7">
        <v>25000</v>
      </c>
      <c r="F584" s="7">
        <v>0</v>
      </c>
      <c r="G584" s="7">
        <v>760</v>
      </c>
      <c r="H584" s="7">
        <v>717.5</v>
      </c>
      <c r="I584" s="7">
        <v>5571</v>
      </c>
      <c r="J584" s="39">
        <v>17951.5</v>
      </c>
      <c r="K584" s="12" t="s">
        <v>1346</v>
      </c>
    </row>
    <row r="585" spans="1:11" s="90" customFormat="1" hidden="1">
      <c r="A585" s="5" t="s">
        <v>2738</v>
      </c>
      <c r="B585" s="9" t="s">
        <v>205</v>
      </c>
      <c r="C585" s="8" t="s">
        <v>914</v>
      </c>
      <c r="D585" s="8" t="s">
        <v>11</v>
      </c>
      <c r="E585" s="37">
        <v>25000</v>
      </c>
      <c r="F585" s="37">
        <v>0</v>
      </c>
      <c r="G585" s="37">
        <v>760</v>
      </c>
      <c r="H585" s="37">
        <v>717.5</v>
      </c>
      <c r="I585" s="37">
        <v>25</v>
      </c>
      <c r="J585" s="39">
        <v>23497.5</v>
      </c>
      <c r="K585" s="12" t="s">
        <v>1345</v>
      </c>
    </row>
    <row r="586" spans="1:11" s="90" customFormat="1" hidden="1">
      <c r="A586" s="5" t="s">
        <v>1360</v>
      </c>
      <c r="B586" s="6" t="s">
        <v>10</v>
      </c>
      <c r="C586" s="6" t="s">
        <v>1057</v>
      </c>
      <c r="D586" s="8" t="s">
        <v>1679</v>
      </c>
      <c r="E586" s="7">
        <v>25000</v>
      </c>
      <c r="F586" s="7">
        <v>0</v>
      </c>
      <c r="G586" s="7">
        <v>760</v>
      </c>
      <c r="H586" s="7">
        <v>717.5</v>
      </c>
      <c r="I586" s="7">
        <v>1602.4500000000007</v>
      </c>
      <c r="J586" s="39">
        <v>21920.05</v>
      </c>
      <c r="K586" s="12" t="s">
        <v>1346</v>
      </c>
    </row>
    <row r="587" spans="1:11" s="90" customFormat="1" hidden="1">
      <c r="A587" s="5" t="s">
        <v>1058</v>
      </c>
      <c r="B587" s="6" t="s">
        <v>126</v>
      </c>
      <c r="C587" s="6" t="s">
        <v>1057</v>
      </c>
      <c r="D587" s="8" t="s">
        <v>1679</v>
      </c>
      <c r="E587" s="7">
        <v>10000</v>
      </c>
      <c r="F587" s="7">
        <v>0</v>
      </c>
      <c r="G587" s="7">
        <v>304</v>
      </c>
      <c r="H587" s="7">
        <v>287</v>
      </c>
      <c r="I587" s="7">
        <v>25</v>
      </c>
      <c r="J587" s="39">
        <v>9384</v>
      </c>
      <c r="K587" s="12" t="s">
        <v>1345</v>
      </c>
    </row>
    <row r="588" spans="1:11" s="90" customFormat="1" hidden="1">
      <c r="A588" s="5" t="s">
        <v>1059</v>
      </c>
      <c r="B588" s="9" t="s">
        <v>8</v>
      </c>
      <c r="C588" s="8" t="s">
        <v>1057</v>
      </c>
      <c r="D588" s="8" t="s">
        <v>1679</v>
      </c>
      <c r="E588" s="37">
        <v>10000</v>
      </c>
      <c r="F588" s="37">
        <v>0</v>
      </c>
      <c r="G588" s="37">
        <v>304</v>
      </c>
      <c r="H588" s="37">
        <v>287</v>
      </c>
      <c r="I588" s="37">
        <v>25</v>
      </c>
      <c r="J588" s="39">
        <v>9384</v>
      </c>
      <c r="K588" s="12" t="s">
        <v>1345</v>
      </c>
    </row>
    <row r="589" spans="1:11" s="90" customFormat="1" hidden="1">
      <c r="A589" s="5" t="s">
        <v>1005</v>
      </c>
      <c r="B589" s="6" t="s">
        <v>126</v>
      </c>
      <c r="C589" s="6" t="s">
        <v>7</v>
      </c>
      <c r="D589" s="8" t="s">
        <v>1679</v>
      </c>
      <c r="E589" s="7">
        <v>18000</v>
      </c>
      <c r="F589" s="7">
        <v>0</v>
      </c>
      <c r="G589" s="7">
        <v>547.20000000000005</v>
      </c>
      <c r="H589" s="7">
        <v>516.6</v>
      </c>
      <c r="I589" s="7">
        <v>25</v>
      </c>
      <c r="J589" s="39">
        <v>16911.2</v>
      </c>
      <c r="K589" s="12" t="s">
        <v>1345</v>
      </c>
    </row>
    <row r="590" spans="1:11" s="90" customFormat="1" hidden="1">
      <c r="A590" s="5" t="s">
        <v>14</v>
      </c>
      <c r="B590" s="6" t="s">
        <v>15</v>
      </c>
      <c r="C590" s="6" t="s">
        <v>7</v>
      </c>
      <c r="D590" s="8" t="s">
        <v>11</v>
      </c>
      <c r="E590" s="7">
        <v>11000</v>
      </c>
      <c r="F590" s="7">
        <v>0</v>
      </c>
      <c r="G590" s="7">
        <v>334.4</v>
      </c>
      <c r="H590" s="7">
        <v>315.7</v>
      </c>
      <c r="I590" s="7">
        <v>25</v>
      </c>
      <c r="J590" s="39">
        <v>10324.9</v>
      </c>
      <c r="K590" s="12" t="s">
        <v>1345</v>
      </c>
    </row>
    <row r="591" spans="1:11" s="90" customFormat="1" hidden="1">
      <c r="A591" s="5" t="s">
        <v>6</v>
      </c>
      <c r="B591" s="6" t="s">
        <v>8</v>
      </c>
      <c r="C591" s="6" t="s">
        <v>7</v>
      </c>
      <c r="D591" s="8" t="s">
        <v>1679</v>
      </c>
      <c r="E591" s="7">
        <v>10000</v>
      </c>
      <c r="F591" s="7">
        <v>0</v>
      </c>
      <c r="G591" s="7">
        <v>304</v>
      </c>
      <c r="H591" s="7">
        <v>287</v>
      </c>
      <c r="I591" s="7">
        <v>325</v>
      </c>
      <c r="J591" s="39">
        <v>9084</v>
      </c>
      <c r="K591" s="12" t="s">
        <v>1346</v>
      </c>
    </row>
    <row r="592" spans="1:11" s="90" customFormat="1" hidden="1">
      <c r="A592" s="5" t="s">
        <v>9</v>
      </c>
      <c r="B592" s="9" t="s">
        <v>10</v>
      </c>
      <c r="C592" s="8" t="s">
        <v>7</v>
      </c>
      <c r="D592" s="8" t="s">
        <v>1679</v>
      </c>
      <c r="E592" s="37">
        <v>10000</v>
      </c>
      <c r="F592" s="37">
        <v>0</v>
      </c>
      <c r="G592" s="37">
        <v>304</v>
      </c>
      <c r="H592" s="37">
        <v>287</v>
      </c>
      <c r="I592" s="37">
        <v>325</v>
      </c>
      <c r="J592" s="39">
        <v>9084</v>
      </c>
      <c r="K592" s="12" t="s">
        <v>1346</v>
      </c>
    </row>
    <row r="593" spans="1:11" s="90" customFormat="1" hidden="1">
      <c r="A593" s="5" t="s">
        <v>16</v>
      </c>
      <c r="B593" s="9" t="s">
        <v>17</v>
      </c>
      <c r="C593" s="8" t="s">
        <v>7</v>
      </c>
      <c r="D593" s="8" t="s">
        <v>11</v>
      </c>
      <c r="E593" s="37">
        <v>10000</v>
      </c>
      <c r="F593" s="37">
        <v>0</v>
      </c>
      <c r="G593" s="37">
        <v>304</v>
      </c>
      <c r="H593" s="37">
        <v>287</v>
      </c>
      <c r="I593" s="37">
        <v>25</v>
      </c>
      <c r="J593" s="39">
        <v>9384</v>
      </c>
      <c r="K593" s="12" t="s">
        <v>1345</v>
      </c>
    </row>
    <row r="594" spans="1:11" s="90" customFormat="1" ht="25.5" hidden="1">
      <c r="A594" s="5" t="s">
        <v>839</v>
      </c>
      <c r="B594" s="9" t="s">
        <v>779</v>
      </c>
      <c r="C594" s="8" t="s">
        <v>807</v>
      </c>
      <c r="D594" s="8" t="s">
        <v>636</v>
      </c>
      <c r="E594" s="37">
        <v>260000</v>
      </c>
      <c r="F594" s="37">
        <v>50296.02</v>
      </c>
      <c r="G594" s="37">
        <v>5685.41</v>
      </c>
      <c r="H594" s="37">
        <v>7462</v>
      </c>
      <c r="I594" s="37">
        <v>4025</v>
      </c>
      <c r="J594" s="39">
        <v>192531.57</v>
      </c>
      <c r="K594" s="12" t="s">
        <v>1345</v>
      </c>
    </row>
    <row r="595" spans="1:11" s="90" customFormat="1" ht="25.5" hidden="1">
      <c r="A595" s="5" t="s">
        <v>2532</v>
      </c>
      <c r="B595" s="6" t="s">
        <v>898</v>
      </c>
      <c r="C595" s="6" t="s">
        <v>807</v>
      </c>
      <c r="D595" s="8" t="s">
        <v>11</v>
      </c>
      <c r="E595" s="7">
        <v>150000</v>
      </c>
      <c r="F595" s="7">
        <v>23866.62</v>
      </c>
      <c r="G595" s="7">
        <v>4560</v>
      </c>
      <c r="H595" s="7">
        <v>4305</v>
      </c>
      <c r="I595" s="7">
        <v>15121</v>
      </c>
      <c r="J595" s="39">
        <v>102147.38</v>
      </c>
      <c r="K595" s="12" t="s">
        <v>1346</v>
      </c>
    </row>
    <row r="596" spans="1:11" s="90" customFormat="1">
      <c r="A596" s="5" t="s">
        <v>829</v>
      </c>
      <c r="B596" s="9" t="s">
        <v>830</v>
      </c>
      <c r="C596" s="9" t="s">
        <v>807</v>
      </c>
      <c r="D596" s="8" t="s">
        <v>39</v>
      </c>
      <c r="E596" s="37">
        <v>150000</v>
      </c>
      <c r="F596" s="37">
        <v>23866.62</v>
      </c>
      <c r="G596" s="37">
        <v>4560</v>
      </c>
      <c r="H596" s="37">
        <v>4305</v>
      </c>
      <c r="I596" s="37">
        <v>75</v>
      </c>
      <c r="J596" s="39">
        <v>117193.38</v>
      </c>
      <c r="K596" s="12" t="s">
        <v>1346</v>
      </c>
    </row>
    <row r="597" spans="1:11" s="90" customFormat="1" hidden="1">
      <c r="A597" s="5" t="s">
        <v>812</v>
      </c>
      <c r="B597" s="6" t="s">
        <v>59</v>
      </c>
      <c r="C597" s="6" t="s">
        <v>807</v>
      </c>
      <c r="D597" s="8" t="s">
        <v>11</v>
      </c>
      <c r="E597" s="37">
        <v>130000</v>
      </c>
      <c r="F597" s="37">
        <v>19162.12</v>
      </c>
      <c r="G597" s="37">
        <v>3952</v>
      </c>
      <c r="H597" s="37">
        <v>3731</v>
      </c>
      <c r="I597" s="37">
        <v>15276.020000000004</v>
      </c>
      <c r="J597" s="39">
        <v>87878.86</v>
      </c>
      <c r="K597" s="12" t="s">
        <v>1345</v>
      </c>
    </row>
    <row r="598" spans="1:11" s="90" customFormat="1" hidden="1">
      <c r="A598" s="5" t="s">
        <v>831</v>
      </c>
      <c r="B598" s="6" t="s">
        <v>832</v>
      </c>
      <c r="C598" s="6" t="s">
        <v>807</v>
      </c>
      <c r="D598" s="8" t="s">
        <v>11</v>
      </c>
      <c r="E598" s="37">
        <v>100000</v>
      </c>
      <c r="F598" s="37">
        <v>11711.01</v>
      </c>
      <c r="G598" s="37">
        <v>3040</v>
      </c>
      <c r="H598" s="37">
        <v>2870</v>
      </c>
      <c r="I598" s="37">
        <v>1702.4499999999971</v>
      </c>
      <c r="J598" s="39">
        <v>80676.539999999994</v>
      </c>
      <c r="K598" s="12" t="s">
        <v>1346</v>
      </c>
    </row>
    <row r="599" spans="1:11" s="90" customFormat="1" hidden="1">
      <c r="A599" s="5" t="s">
        <v>835</v>
      </c>
      <c r="B599" s="6" t="s">
        <v>404</v>
      </c>
      <c r="C599" s="6" t="s">
        <v>807</v>
      </c>
      <c r="D599" s="8" t="s">
        <v>11</v>
      </c>
      <c r="E599" s="7">
        <v>65000</v>
      </c>
      <c r="F599" s="7">
        <v>4427.58</v>
      </c>
      <c r="G599" s="7">
        <v>1976</v>
      </c>
      <c r="H599" s="7">
        <v>1865.5</v>
      </c>
      <c r="I599" s="7">
        <v>25</v>
      </c>
      <c r="J599" s="39">
        <v>56705.919999999998</v>
      </c>
      <c r="K599" s="12" t="s">
        <v>1346</v>
      </c>
    </row>
    <row r="600" spans="1:11" s="90" customFormat="1">
      <c r="A600" s="5" t="s">
        <v>2526</v>
      </c>
      <c r="B600" s="6" t="s">
        <v>2527</v>
      </c>
      <c r="C600" s="6" t="s">
        <v>807</v>
      </c>
      <c r="D600" s="8" t="s">
        <v>39</v>
      </c>
      <c r="E600" s="7">
        <v>65000</v>
      </c>
      <c r="F600" s="7">
        <v>4427.58</v>
      </c>
      <c r="G600" s="7">
        <v>1976</v>
      </c>
      <c r="H600" s="7">
        <v>1865.5</v>
      </c>
      <c r="I600" s="7">
        <v>12171</v>
      </c>
      <c r="J600" s="39">
        <v>44559.92</v>
      </c>
      <c r="K600" s="12" t="s">
        <v>1346</v>
      </c>
    </row>
    <row r="601" spans="1:11" s="90" customFormat="1" hidden="1">
      <c r="A601" s="5" t="s">
        <v>817</v>
      </c>
      <c r="B601" s="6" t="s">
        <v>17</v>
      </c>
      <c r="C601" s="6" t="s">
        <v>807</v>
      </c>
      <c r="D601" s="8" t="s">
        <v>11</v>
      </c>
      <c r="E601" s="7">
        <v>60000</v>
      </c>
      <c r="F601" s="7">
        <v>3486.68</v>
      </c>
      <c r="G601" s="7">
        <v>1824</v>
      </c>
      <c r="H601" s="7">
        <v>1722</v>
      </c>
      <c r="I601" s="7">
        <v>6471</v>
      </c>
      <c r="J601" s="39">
        <v>46496.32</v>
      </c>
      <c r="K601" s="12" t="s">
        <v>1346</v>
      </c>
    </row>
    <row r="602" spans="1:11" s="90" customFormat="1" hidden="1">
      <c r="A602" s="5" t="s">
        <v>2480</v>
      </c>
      <c r="B602" s="6" t="s">
        <v>32</v>
      </c>
      <c r="C602" s="6" t="s">
        <v>807</v>
      </c>
      <c r="D602" s="8" t="s">
        <v>11</v>
      </c>
      <c r="E602" s="7">
        <v>60000</v>
      </c>
      <c r="F602" s="7">
        <v>3486.68</v>
      </c>
      <c r="G602" s="7">
        <v>1824</v>
      </c>
      <c r="H602" s="7">
        <v>1722</v>
      </c>
      <c r="I602" s="7">
        <v>2571</v>
      </c>
      <c r="J602" s="39">
        <v>50396.32</v>
      </c>
      <c r="K602" s="12" t="s">
        <v>1346</v>
      </c>
    </row>
    <row r="603" spans="1:11" s="90" customFormat="1">
      <c r="A603" s="5" t="s">
        <v>838</v>
      </c>
      <c r="B603" s="6" t="s">
        <v>32</v>
      </c>
      <c r="C603" s="6" t="s">
        <v>807</v>
      </c>
      <c r="D603" s="8" t="s">
        <v>39</v>
      </c>
      <c r="E603" s="7">
        <v>55000</v>
      </c>
      <c r="F603" s="7">
        <v>2323.06</v>
      </c>
      <c r="G603" s="7">
        <v>1672</v>
      </c>
      <c r="H603" s="7">
        <v>1578.5</v>
      </c>
      <c r="I603" s="7">
        <v>32254.930000000004</v>
      </c>
      <c r="J603" s="39">
        <v>17171.509999999998</v>
      </c>
      <c r="K603" s="12" t="s">
        <v>1346</v>
      </c>
    </row>
    <row r="604" spans="1:11" s="90" customFormat="1">
      <c r="A604" s="5" t="s">
        <v>836</v>
      </c>
      <c r="B604" s="6" t="s">
        <v>1030</v>
      </c>
      <c r="C604" s="6" t="s">
        <v>807</v>
      </c>
      <c r="D604" s="8" t="s">
        <v>39</v>
      </c>
      <c r="E604" s="7">
        <v>50000</v>
      </c>
      <c r="F604" s="7">
        <v>1854</v>
      </c>
      <c r="G604" s="7">
        <v>1520</v>
      </c>
      <c r="H604" s="7">
        <v>1435</v>
      </c>
      <c r="I604" s="7">
        <v>27229.08</v>
      </c>
      <c r="J604" s="39">
        <v>17961.919999999998</v>
      </c>
      <c r="K604" s="12" t="s">
        <v>1346</v>
      </c>
    </row>
    <row r="605" spans="1:11" s="90" customFormat="1">
      <c r="A605" s="10" t="s">
        <v>822</v>
      </c>
      <c r="B605" s="6" t="s">
        <v>404</v>
      </c>
      <c r="C605" s="6" t="s">
        <v>807</v>
      </c>
      <c r="D605" s="8" t="s">
        <v>39</v>
      </c>
      <c r="E605" s="7">
        <v>50000</v>
      </c>
      <c r="F605" s="7">
        <v>1854</v>
      </c>
      <c r="G605" s="7">
        <v>1520</v>
      </c>
      <c r="H605" s="7">
        <v>1435</v>
      </c>
      <c r="I605" s="7">
        <v>13160</v>
      </c>
      <c r="J605" s="39">
        <v>32031</v>
      </c>
      <c r="K605" s="11" t="s">
        <v>1346</v>
      </c>
    </row>
    <row r="606" spans="1:11" s="90" customFormat="1" hidden="1">
      <c r="A606" s="5" t="s">
        <v>2924</v>
      </c>
      <c r="B606" s="6" t="s">
        <v>883</v>
      </c>
      <c r="C606" s="6" t="s">
        <v>807</v>
      </c>
      <c r="D606" s="8" t="s">
        <v>1679</v>
      </c>
      <c r="E606" s="7">
        <v>48000</v>
      </c>
      <c r="F606" s="7">
        <v>1571.73</v>
      </c>
      <c r="G606" s="7">
        <v>1459.2</v>
      </c>
      <c r="H606" s="7">
        <v>1377.6</v>
      </c>
      <c r="I606" s="7">
        <v>25</v>
      </c>
      <c r="J606" s="39">
        <v>43566.47</v>
      </c>
      <c r="K606" s="12" t="s">
        <v>1346</v>
      </c>
    </row>
    <row r="607" spans="1:11" s="90" customFormat="1">
      <c r="A607" s="5" t="s">
        <v>840</v>
      </c>
      <c r="B607" s="6" t="s">
        <v>651</v>
      </c>
      <c r="C607" s="6" t="s">
        <v>807</v>
      </c>
      <c r="D607" s="8" t="s">
        <v>39</v>
      </c>
      <c r="E607" s="7">
        <v>45000</v>
      </c>
      <c r="F607" s="7">
        <v>1148.33</v>
      </c>
      <c r="G607" s="7">
        <v>1368</v>
      </c>
      <c r="H607" s="7">
        <v>1291.5</v>
      </c>
      <c r="I607" s="7">
        <v>14616.64</v>
      </c>
      <c r="J607" s="39">
        <v>26575.53</v>
      </c>
      <c r="K607" s="12" t="s">
        <v>1346</v>
      </c>
    </row>
    <row r="608" spans="1:11" s="90" customFormat="1">
      <c r="A608" s="5" t="s">
        <v>806</v>
      </c>
      <c r="B608" s="6" t="s">
        <v>808</v>
      </c>
      <c r="C608" s="6" t="s">
        <v>807</v>
      </c>
      <c r="D608" s="8" t="s">
        <v>39</v>
      </c>
      <c r="E608" s="7">
        <v>45000</v>
      </c>
      <c r="F608" s="7">
        <v>4898</v>
      </c>
      <c r="G608" s="7">
        <v>1368</v>
      </c>
      <c r="H608" s="7">
        <v>1291.5</v>
      </c>
      <c r="I608" s="7">
        <v>1625</v>
      </c>
      <c r="J608" s="39">
        <v>35817.5</v>
      </c>
      <c r="K608" s="12" t="s">
        <v>1345</v>
      </c>
    </row>
    <row r="609" spans="1:11" s="90" customFormat="1">
      <c r="A609" s="5" t="s">
        <v>809</v>
      </c>
      <c r="B609" s="6" t="s">
        <v>810</v>
      </c>
      <c r="C609" s="6" t="s">
        <v>807</v>
      </c>
      <c r="D609" s="8" t="s">
        <v>39</v>
      </c>
      <c r="E609" s="7">
        <v>45000</v>
      </c>
      <c r="F609" s="7">
        <v>1148.33</v>
      </c>
      <c r="G609" s="7">
        <v>1368</v>
      </c>
      <c r="H609" s="7">
        <v>1291.5</v>
      </c>
      <c r="I609" s="7">
        <v>14503.14</v>
      </c>
      <c r="J609" s="39">
        <v>26689.03</v>
      </c>
      <c r="K609" s="12" t="s">
        <v>1346</v>
      </c>
    </row>
    <row r="610" spans="1:11" s="90" customFormat="1">
      <c r="A610" s="5" t="s">
        <v>811</v>
      </c>
      <c r="B610" s="9" t="s">
        <v>810</v>
      </c>
      <c r="C610" s="8" t="s">
        <v>807</v>
      </c>
      <c r="D610" s="8" t="s">
        <v>39</v>
      </c>
      <c r="E610" s="37">
        <v>45000</v>
      </c>
      <c r="F610" s="37">
        <v>1148.33</v>
      </c>
      <c r="G610" s="37">
        <v>1368</v>
      </c>
      <c r="H610" s="37">
        <v>1291.5</v>
      </c>
      <c r="I610" s="37">
        <v>5137.0899999999965</v>
      </c>
      <c r="J610" s="39">
        <v>36055.08</v>
      </c>
      <c r="K610" s="12" t="s">
        <v>1346</v>
      </c>
    </row>
    <row r="611" spans="1:11" s="90" customFormat="1" hidden="1">
      <c r="A611" s="5" t="s">
        <v>816</v>
      </c>
      <c r="B611" s="9" t="s">
        <v>388</v>
      </c>
      <c r="C611" s="8" t="s">
        <v>807</v>
      </c>
      <c r="D611" s="8" t="s">
        <v>11</v>
      </c>
      <c r="E611" s="37">
        <v>45000</v>
      </c>
      <c r="F611" s="37">
        <v>1148.33</v>
      </c>
      <c r="G611" s="37">
        <v>1368</v>
      </c>
      <c r="H611" s="37">
        <v>1291.5</v>
      </c>
      <c r="I611" s="37">
        <v>12876.329999999998</v>
      </c>
      <c r="J611" s="39">
        <v>28315.84</v>
      </c>
      <c r="K611" s="12" t="s">
        <v>1346</v>
      </c>
    </row>
    <row r="612" spans="1:11" s="90" customFormat="1">
      <c r="A612" s="5" t="s">
        <v>818</v>
      </c>
      <c r="B612" s="9" t="s">
        <v>819</v>
      </c>
      <c r="C612" s="8" t="s">
        <v>807</v>
      </c>
      <c r="D612" s="8" t="s">
        <v>39</v>
      </c>
      <c r="E612" s="37">
        <v>45000</v>
      </c>
      <c r="F612" s="37">
        <v>1148.33</v>
      </c>
      <c r="G612" s="37">
        <v>1368</v>
      </c>
      <c r="H612" s="37">
        <v>1291.5</v>
      </c>
      <c r="I612" s="37">
        <v>14628.259999999998</v>
      </c>
      <c r="J612" s="39">
        <v>26563.91</v>
      </c>
      <c r="K612" s="12" t="s">
        <v>1346</v>
      </c>
    </row>
    <row r="613" spans="1:11" s="90" customFormat="1">
      <c r="A613" s="5" t="s">
        <v>823</v>
      </c>
      <c r="B613" s="6" t="s">
        <v>824</v>
      </c>
      <c r="C613" s="6" t="s">
        <v>807</v>
      </c>
      <c r="D613" s="8" t="s">
        <v>39</v>
      </c>
      <c r="E613" s="7">
        <v>45000</v>
      </c>
      <c r="F613" s="7">
        <v>1148.33</v>
      </c>
      <c r="G613" s="7">
        <v>1368</v>
      </c>
      <c r="H613" s="7">
        <v>1291.5</v>
      </c>
      <c r="I613" s="7">
        <v>16542.629999999997</v>
      </c>
      <c r="J613" s="39">
        <v>24649.54</v>
      </c>
      <c r="K613" s="12" t="s">
        <v>1346</v>
      </c>
    </row>
    <row r="614" spans="1:11" s="90" customFormat="1" hidden="1">
      <c r="A614" s="5" t="s">
        <v>825</v>
      </c>
      <c r="B614" s="6" t="s">
        <v>388</v>
      </c>
      <c r="C614" s="6" t="s">
        <v>807</v>
      </c>
      <c r="D614" s="8" t="s">
        <v>11</v>
      </c>
      <c r="E614" s="7">
        <v>45000</v>
      </c>
      <c r="F614" s="7">
        <v>1148.33</v>
      </c>
      <c r="G614" s="7">
        <v>1368</v>
      </c>
      <c r="H614" s="7">
        <v>1291.5</v>
      </c>
      <c r="I614" s="7">
        <v>17190.55</v>
      </c>
      <c r="J614" s="39">
        <v>24001.62</v>
      </c>
      <c r="K614" s="12" t="s">
        <v>1345</v>
      </c>
    </row>
    <row r="615" spans="1:11" s="90" customFormat="1">
      <c r="A615" s="5" t="s">
        <v>826</v>
      </c>
      <c r="B615" s="9" t="s">
        <v>810</v>
      </c>
      <c r="C615" s="8" t="s">
        <v>807</v>
      </c>
      <c r="D615" s="8" t="s">
        <v>39</v>
      </c>
      <c r="E615" s="37">
        <v>45000</v>
      </c>
      <c r="F615" s="37">
        <v>1148.33</v>
      </c>
      <c r="G615" s="37">
        <v>1368</v>
      </c>
      <c r="H615" s="37">
        <v>1291.5</v>
      </c>
      <c r="I615" s="37">
        <v>27893.42</v>
      </c>
      <c r="J615" s="39">
        <v>13298.75</v>
      </c>
      <c r="K615" s="12" t="s">
        <v>1346</v>
      </c>
    </row>
    <row r="616" spans="1:11" s="90" customFormat="1">
      <c r="A616" s="5" t="s">
        <v>827</v>
      </c>
      <c r="B616" s="6" t="s">
        <v>828</v>
      </c>
      <c r="C616" s="6" t="s">
        <v>807</v>
      </c>
      <c r="D616" s="8" t="s">
        <v>39</v>
      </c>
      <c r="E616" s="37">
        <v>45000</v>
      </c>
      <c r="F616" s="37">
        <v>1148.33</v>
      </c>
      <c r="G616" s="37">
        <v>1368</v>
      </c>
      <c r="H616" s="37">
        <v>1291.5</v>
      </c>
      <c r="I616" s="37">
        <v>30516.799999999996</v>
      </c>
      <c r="J616" s="39">
        <v>10675.37</v>
      </c>
      <c r="K616" s="12" t="s">
        <v>1346</v>
      </c>
    </row>
    <row r="617" spans="1:11" s="90" customFormat="1">
      <c r="A617" s="5" t="s">
        <v>833</v>
      </c>
      <c r="B617" s="6" t="s">
        <v>834</v>
      </c>
      <c r="C617" s="6" t="s">
        <v>807</v>
      </c>
      <c r="D617" s="8" t="s">
        <v>39</v>
      </c>
      <c r="E617" s="7">
        <v>45000</v>
      </c>
      <c r="F617" s="7">
        <v>0</v>
      </c>
      <c r="G617" s="7">
        <v>1368</v>
      </c>
      <c r="H617" s="7">
        <v>1291.5</v>
      </c>
      <c r="I617" s="7">
        <v>21899.67</v>
      </c>
      <c r="J617" s="39">
        <v>20440.830000000002</v>
      </c>
      <c r="K617" s="12" t="s">
        <v>1346</v>
      </c>
    </row>
    <row r="618" spans="1:11" s="90" customFormat="1" hidden="1">
      <c r="A618" s="5" t="s">
        <v>1003</v>
      </c>
      <c r="B618" s="6" t="s">
        <v>55</v>
      </c>
      <c r="C618" s="6" t="s">
        <v>807</v>
      </c>
      <c r="D618" s="8" t="s">
        <v>11</v>
      </c>
      <c r="E618" s="7">
        <v>35000</v>
      </c>
      <c r="F618" s="7">
        <v>0</v>
      </c>
      <c r="G618" s="7">
        <v>1064</v>
      </c>
      <c r="H618" s="7">
        <v>1004.5</v>
      </c>
      <c r="I618" s="7">
        <v>25</v>
      </c>
      <c r="J618" s="39">
        <v>32906.5</v>
      </c>
      <c r="K618" s="12" t="s">
        <v>1346</v>
      </c>
    </row>
    <row r="619" spans="1:11" s="90" customFormat="1" hidden="1">
      <c r="A619" s="5" t="s">
        <v>3594</v>
      </c>
      <c r="B619" s="9" t="s">
        <v>354</v>
      </c>
      <c r="C619" s="8" t="s">
        <v>807</v>
      </c>
      <c r="D619" s="8" t="s">
        <v>11</v>
      </c>
      <c r="E619" s="37">
        <v>35000</v>
      </c>
      <c r="F619" s="37">
        <v>0</v>
      </c>
      <c r="G619" s="37">
        <v>1064</v>
      </c>
      <c r="H619" s="37">
        <v>1004.5</v>
      </c>
      <c r="I619" s="37">
        <v>25</v>
      </c>
      <c r="J619" s="39">
        <v>32906.5</v>
      </c>
      <c r="K619" s="12" t="s">
        <v>1345</v>
      </c>
    </row>
    <row r="620" spans="1:11" hidden="1">
      <c r="A620" s="5" t="s">
        <v>3716</v>
      </c>
      <c r="B620" s="9" t="s">
        <v>354</v>
      </c>
      <c r="C620" s="8" t="s">
        <v>807</v>
      </c>
      <c r="D620" s="8" t="s">
        <v>11</v>
      </c>
      <c r="E620" s="37">
        <v>35000</v>
      </c>
      <c r="F620" s="37">
        <v>0</v>
      </c>
      <c r="G620" s="37">
        <v>1064</v>
      </c>
      <c r="H620" s="37">
        <v>1004.5</v>
      </c>
      <c r="I620" s="37">
        <v>25</v>
      </c>
      <c r="J620" s="39">
        <v>32906.5</v>
      </c>
      <c r="K620" s="12" t="s">
        <v>1345</v>
      </c>
    </row>
    <row r="621" spans="1:11" hidden="1">
      <c r="A621" s="5" t="s">
        <v>2720</v>
      </c>
      <c r="B621" s="6" t="s">
        <v>10</v>
      </c>
      <c r="C621" s="6" t="s">
        <v>807</v>
      </c>
      <c r="D621" s="8" t="s">
        <v>1679</v>
      </c>
      <c r="E621" s="37">
        <v>30000</v>
      </c>
      <c r="F621" s="37">
        <v>0</v>
      </c>
      <c r="G621" s="37">
        <v>912</v>
      </c>
      <c r="H621" s="37">
        <v>861</v>
      </c>
      <c r="I621" s="37">
        <v>4071</v>
      </c>
      <c r="J621" s="39">
        <v>24156</v>
      </c>
      <c r="K621" s="12" t="s">
        <v>1346</v>
      </c>
    </row>
    <row r="622" spans="1:11" hidden="1">
      <c r="A622" s="5" t="s">
        <v>1395</v>
      </c>
      <c r="B622" s="6" t="s">
        <v>131</v>
      </c>
      <c r="C622" s="6" t="s">
        <v>807</v>
      </c>
      <c r="D622" s="8" t="s">
        <v>1679</v>
      </c>
      <c r="E622" s="7">
        <v>30000</v>
      </c>
      <c r="F622" s="7">
        <v>0</v>
      </c>
      <c r="G622" s="7">
        <v>912</v>
      </c>
      <c r="H622" s="7">
        <v>861</v>
      </c>
      <c r="I622" s="7">
        <v>25</v>
      </c>
      <c r="J622" s="39">
        <v>28202</v>
      </c>
      <c r="K622" s="12" t="s">
        <v>1345</v>
      </c>
    </row>
    <row r="623" spans="1:11" hidden="1">
      <c r="A623" s="5" t="s">
        <v>3534</v>
      </c>
      <c r="B623" s="6" t="s">
        <v>954</v>
      </c>
      <c r="C623" s="6" t="s">
        <v>807</v>
      </c>
      <c r="D623" s="8" t="s">
        <v>11</v>
      </c>
      <c r="E623" s="7">
        <v>25000</v>
      </c>
      <c r="F623" s="7">
        <v>0</v>
      </c>
      <c r="G623" s="7">
        <v>760</v>
      </c>
      <c r="H623" s="7">
        <v>717.5</v>
      </c>
      <c r="I623" s="7">
        <v>25</v>
      </c>
      <c r="J623" s="39">
        <v>23497.5</v>
      </c>
      <c r="K623" s="12" t="s">
        <v>1345</v>
      </c>
    </row>
    <row r="624" spans="1:11" hidden="1">
      <c r="A624" s="5" t="s">
        <v>837</v>
      </c>
      <c r="B624" s="6" t="s">
        <v>646</v>
      </c>
      <c r="C624" s="6" t="s">
        <v>807</v>
      </c>
      <c r="D624" s="8" t="s">
        <v>11</v>
      </c>
      <c r="E624" s="7">
        <v>20000</v>
      </c>
      <c r="F624" s="7">
        <v>0</v>
      </c>
      <c r="G624" s="7">
        <v>608</v>
      </c>
      <c r="H624" s="7">
        <v>574</v>
      </c>
      <c r="I624" s="7">
        <v>925</v>
      </c>
      <c r="J624" s="39">
        <v>17893</v>
      </c>
      <c r="K624" s="12" t="s">
        <v>1345</v>
      </c>
    </row>
    <row r="625" spans="1:11" hidden="1">
      <c r="A625" s="5" t="s">
        <v>950</v>
      </c>
      <c r="B625" s="6" t="s">
        <v>8</v>
      </c>
      <c r="C625" s="6" t="s">
        <v>807</v>
      </c>
      <c r="D625" s="8" t="s">
        <v>1679</v>
      </c>
      <c r="E625" s="7">
        <v>20000</v>
      </c>
      <c r="F625" s="7">
        <v>0</v>
      </c>
      <c r="G625" s="7">
        <v>608</v>
      </c>
      <c r="H625" s="7">
        <v>574</v>
      </c>
      <c r="I625" s="7">
        <v>2817</v>
      </c>
      <c r="J625" s="39">
        <v>16001</v>
      </c>
      <c r="K625" s="12" t="s">
        <v>1346</v>
      </c>
    </row>
    <row r="626" spans="1:11" hidden="1">
      <c r="A626" s="5" t="s">
        <v>1137</v>
      </c>
      <c r="B626" s="6" t="s">
        <v>8</v>
      </c>
      <c r="C626" s="6" t="s">
        <v>807</v>
      </c>
      <c r="D626" s="8" t="s">
        <v>1679</v>
      </c>
      <c r="E626" s="7">
        <v>20000</v>
      </c>
      <c r="F626" s="7">
        <v>0</v>
      </c>
      <c r="G626" s="7">
        <v>608</v>
      </c>
      <c r="H626" s="7">
        <v>574</v>
      </c>
      <c r="I626" s="7">
        <v>2771</v>
      </c>
      <c r="J626" s="39">
        <v>16047</v>
      </c>
      <c r="K626" s="12" t="s">
        <v>1345</v>
      </c>
    </row>
    <row r="627" spans="1:11" ht="25.5" hidden="1">
      <c r="A627" s="5" t="s">
        <v>246</v>
      </c>
      <c r="B627" s="6" t="s">
        <v>128</v>
      </c>
      <c r="C627" s="6" t="s">
        <v>1659</v>
      </c>
      <c r="D627" s="8" t="s">
        <v>11</v>
      </c>
      <c r="E627" s="7">
        <v>115000</v>
      </c>
      <c r="F627" s="7">
        <v>15633.74</v>
      </c>
      <c r="G627" s="7">
        <v>3496</v>
      </c>
      <c r="H627" s="7">
        <v>3300.5</v>
      </c>
      <c r="I627" s="7">
        <v>4071.0000000000146</v>
      </c>
      <c r="J627" s="39">
        <v>88498.76</v>
      </c>
      <c r="K627" s="12" t="s">
        <v>1345</v>
      </c>
    </row>
    <row r="628" spans="1:11" ht="25.5" hidden="1">
      <c r="A628" s="5" t="s">
        <v>528</v>
      </c>
      <c r="B628" s="6" t="s">
        <v>909</v>
      </c>
      <c r="C628" s="6" t="s">
        <v>1655</v>
      </c>
      <c r="D628" s="8" t="s">
        <v>11</v>
      </c>
      <c r="E628" s="7">
        <v>115000</v>
      </c>
      <c r="F628" s="7">
        <v>15633.74</v>
      </c>
      <c r="G628" s="7">
        <v>3496</v>
      </c>
      <c r="H628" s="7">
        <v>3300.5</v>
      </c>
      <c r="I628" s="7">
        <v>525.00000000001455</v>
      </c>
      <c r="J628" s="39">
        <v>92044.76</v>
      </c>
      <c r="K628" s="12" t="s">
        <v>1346</v>
      </c>
    </row>
    <row r="629" spans="1:11" ht="25.5" hidden="1">
      <c r="A629" s="5" t="s">
        <v>239</v>
      </c>
      <c r="B629" s="6" t="s">
        <v>237</v>
      </c>
      <c r="C629" s="6" t="s">
        <v>1655</v>
      </c>
      <c r="D629" s="8" t="s">
        <v>11</v>
      </c>
      <c r="E629" s="7">
        <v>55000</v>
      </c>
      <c r="F629" s="7">
        <v>2559.6799999999998</v>
      </c>
      <c r="G629" s="7">
        <v>1672</v>
      </c>
      <c r="H629" s="7">
        <v>1578.5</v>
      </c>
      <c r="I629" s="7">
        <v>9337.5999999999985</v>
      </c>
      <c r="J629" s="39">
        <v>39852.22</v>
      </c>
      <c r="K629" s="12" t="s">
        <v>1345</v>
      </c>
    </row>
    <row r="630" spans="1:11" ht="25.5">
      <c r="A630" s="5" t="s">
        <v>518</v>
      </c>
      <c r="B630" s="6" t="s">
        <v>99</v>
      </c>
      <c r="C630" s="6" t="s">
        <v>1655</v>
      </c>
      <c r="D630" s="8" t="s">
        <v>39</v>
      </c>
      <c r="E630" s="37">
        <v>50000</v>
      </c>
      <c r="F630" s="37">
        <v>1617.38</v>
      </c>
      <c r="G630" s="37">
        <v>1520</v>
      </c>
      <c r="H630" s="37">
        <v>1435</v>
      </c>
      <c r="I630" s="37">
        <v>1652.4500000000044</v>
      </c>
      <c r="J630" s="39">
        <v>43775.17</v>
      </c>
      <c r="K630" s="12" t="s">
        <v>1346</v>
      </c>
    </row>
    <row r="631" spans="1:11" ht="25.5">
      <c r="A631" s="5" t="s">
        <v>373</v>
      </c>
      <c r="B631" s="6" t="s">
        <v>374</v>
      </c>
      <c r="C631" s="6" t="s">
        <v>1655</v>
      </c>
      <c r="D631" s="8" t="s">
        <v>39</v>
      </c>
      <c r="E631" s="7">
        <v>40000</v>
      </c>
      <c r="F631" s="7">
        <v>0</v>
      </c>
      <c r="G631" s="7">
        <v>1216</v>
      </c>
      <c r="H631" s="7">
        <v>1148</v>
      </c>
      <c r="I631" s="7">
        <v>12279.529999999999</v>
      </c>
      <c r="J631" s="39">
        <v>25356.47</v>
      </c>
      <c r="K631" s="12" t="s">
        <v>1346</v>
      </c>
    </row>
    <row r="632" spans="1:11" ht="25.5">
      <c r="A632" s="5" t="s">
        <v>454</v>
      </c>
      <c r="B632" s="6" t="s">
        <v>455</v>
      </c>
      <c r="C632" s="6" t="s">
        <v>1655</v>
      </c>
      <c r="D632" s="8" t="s">
        <v>39</v>
      </c>
      <c r="E632" s="37">
        <v>35000</v>
      </c>
      <c r="F632" s="37">
        <v>0</v>
      </c>
      <c r="G632" s="37">
        <v>1064</v>
      </c>
      <c r="H632" s="37">
        <v>1004.5</v>
      </c>
      <c r="I632" s="37">
        <v>14065.8</v>
      </c>
      <c r="J632" s="39">
        <v>18865.7</v>
      </c>
      <c r="K632" s="12" t="s">
        <v>1345</v>
      </c>
    </row>
    <row r="633" spans="1:11" ht="25.5" hidden="1">
      <c r="A633" s="5" t="s">
        <v>539</v>
      </c>
      <c r="B633" s="6" t="s">
        <v>540</v>
      </c>
      <c r="C633" s="6" t="s">
        <v>1655</v>
      </c>
      <c r="D633" s="8" t="s">
        <v>11</v>
      </c>
      <c r="E633" s="7">
        <v>26250</v>
      </c>
      <c r="F633" s="7">
        <v>0</v>
      </c>
      <c r="G633" s="7">
        <v>798</v>
      </c>
      <c r="H633" s="7">
        <v>753.38</v>
      </c>
      <c r="I633" s="7">
        <v>375</v>
      </c>
      <c r="J633" s="39">
        <v>24323.62</v>
      </c>
      <c r="K633" s="12" t="s">
        <v>1346</v>
      </c>
    </row>
    <row r="634" spans="1:11" ht="25.5" hidden="1">
      <c r="A634" s="5" t="s">
        <v>864</v>
      </c>
      <c r="B634" s="9" t="s">
        <v>245</v>
      </c>
      <c r="C634" s="9" t="s">
        <v>1655</v>
      </c>
      <c r="D634" s="8" t="s">
        <v>11</v>
      </c>
      <c r="E634" s="37">
        <v>25000</v>
      </c>
      <c r="F634" s="37">
        <v>0</v>
      </c>
      <c r="G634" s="37">
        <v>760</v>
      </c>
      <c r="H634" s="37">
        <v>717.5</v>
      </c>
      <c r="I634" s="37">
        <v>9084.06</v>
      </c>
      <c r="J634" s="39">
        <v>14438.44</v>
      </c>
      <c r="K634" s="12" t="s">
        <v>1346</v>
      </c>
    </row>
    <row r="635" spans="1:11" ht="25.5">
      <c r="A635" s="5" t="s">
        <v>509</v>
      </c>
      <c r="B635" s="6" t="s">
        <v>27</v>
      </c>
      <c r="C635" s="6" t="s">
        <v>1655</v>
      </c>
      <c r="D635" s="8" t="s">
        <v>39</v>
      </c>
      <c r="E635" s="7">
        <v>24000</v>
      </c>
      <c r="F635" s="7">
        <v>0</v>
      </c>
      <c r="G635" s="7">
        <v>729.6</v>
      </c>
      <c r="H635" s="7">
        <v>688.8</v>
      </c>
      <c r="I635" s="7">
        <v>9916.5399999999991</v>
      </c>
      <c r="J635" s="39">
        <v>12665.06</v>
      </c>
      <c r="K635" s="12" t="s">
        <v>1345</v>
      </c>
    </row>
    <row r="636" spans="1:11" ht="25.5" hidden="1">
      <c r="A636" s="5" t="s">
        <v>365</v>
      </c>
      <c r="B636" s="6" t="s">
        <v>8</v>
      </c>
      <c r="C636" s="6" t="s">
        <v>1655</v>
      </c>
      <c r="D636" s="8" t="s">
        <v>1679</v>
      </c>
      <c r="E636" s="7">
        <v>20000</v>
      </c>
      <c r="F636" s="7">
        <v>0</v>
      </c>
      <c r="G636" s="7">
        <v>608</v>
      </c>
      <c r="H636" s="7">
        <v>574</v>
      </c>
      <c r="I636" s="7">
        <v>13114.07</v>
      </c>
      <c r="J636" s="39">
        <v>5703.93</v>
      </c>
      <c r="K636" s="12" t="s">
        <v>1346</v>
      </c>
    </row>
    <row r="637" spans="1:11" ht="25.5" hidden="1">
      <c r="A637" s="5" t="s">
        <v>1530</v>
      </c>
      <c r="B637" s="6" t="s">
        <v>8</v>
      </c>
      <c r="C637" s="6" t="s">
        <v>1655</v>
      </c>
      <c r="D637" s="8" t="s">
        <v>1679</v>
      </c>
      <c r="E637" s="7">
        <v>20000</v>
      </c>
      <c r="F637" s="7">
        <v>0</v>
      </c>
      <c r="G637" s="7">
        <v>608</v>
      </c>
      <c r="H637" s="7">
        <v>574</v>
      </c>
      <c r="I637" s="7">
        <v>13742.95</v>
      </c>
      <c r="J637" s="39">
        <v>5075.05</v>
      </c>
      <c r="K637" s="12" t="s">
        <v>1346</v>
      </c>
    </row>
    <row r="638" spans="1:11" ht="25.5" hidden="1">
      <c r="A638" s="5" t="s">
        <v>242</v>
      </c>
      <c r="B638" s="9" t="s">
        <v>243</v>
      </c>
      <c r="C638" s="8" t="s">
        <v>1655</v>
      </c>
      <c r="D638" s="8" t="s">
        <v>11</v>
      </c>
      <c r="E638" s="37">
        <v>20000</v>
      </c>
      <c r="F638" s="37">
        <v>0</v>
      </c>
      <c r="G638" s="37">
        <v>608</v>
      </c>
      <c r="H638" s="37">
        <v>574</v>
      </c>
      <c r="I638" s="37">
        <v>12020.15</v>
      </c>
      <c r="J638" s="39">
        <v>6797.85</v>
      </c>
      <c r="K638" s="12" t="s">
        <v>1345</v>
      </c>
    </row>
    <row r="639" spans="1:11" ht="25.5" hidden="1">
      <c r="A639" s="5" t="s">
        <v>511</v>
      </c>
      <c r="B639" s="9" t="s">
        <v>59</v>
      </c>
      <c r="C639" s="8" t="s">
        <v>1648</v>
      </c>
      <c r="D639" s="8" t="s">
        <v>636</v>
      </c>
      <c r="E639" s="37">
        <v>210000</v>
      </c>
      <c r="F639" s="37">
        <v>38154.769999999997</v>
      </c>
      <c r="G639" s="37">
        <v>5685.41</v>
      </c>
      <c r="H639" s="37">
        <v>6027</v>
      </c>
      <c r="I639" s="37">
        <v>25</v>
      </c>
      <c r="J639" s="39">
        <v>160107.82</v>
      </c>
      <c r="K639" s="12" t="s">
        <v>1345</v>
      </c>
    </row>
    <row r="640" spans="1:11" ht="25.5" hidden="1">
      <c r="A640" s="5" t="s">
        <v>480</v>
      </c>
      <c r="B640" s="9" t="s">
        <v>936</v>
      </c>
      <c r="C640" s="8" t="s">
        <v>1648</v>
      </c>
      <c r="D640" s="8" t="s">
        <v>11</v>
      </c>
      <c r="E640" s="37">
        <v>150000</v>
      </c>
      <c r="F640" s="37">
        <v>23866.62</v>
      </c>
      <c r="G640" s="37">
        <v>4560</v>
      </c>
      <c r="H640" s="37">
        <v>4305</v>
      </c>
      <c r="I640" s="37">
        <v>375</v>
      </c>
      <c r="J640" s="39">
        <v>116893.38</v>
      </c>
      <c r="K640" s="12" t="s">
        <v>1345</v>
      </c>
    </row>
    <row r="641" spans="1:11" ht="25.5">
      <c r="A641" s="5" t="s">
        <v>269</v>
      </c>
      <c r="B641" s="9" t="s">
        <v>128</v>
      </c>
      <c r="C641" s="8" t="s">
        <v>1648</v>
      </c>
      <c r="D641" s="8" t="s">
        <v>39</v>
      </c>
      <c r="E641" s="37">
        <v>100000</v>
      </c>
      <c r="F641" s="37">
        <v>12105.37</v>
      </c>
      <c r="G641" s="37">
        <v>3040</v>
      </c>
      <c r="H641" s="37">
        <v>2870</v>
      </c>
      <c r="I641" s="37">
        <v>9421</v>
      </c>
      <c r="J641" s="39">
        <v>72563.63</v>
      </c>
      <c r="K641" s="12" t="s">
        <v>1346</v>
      </c>
    </row>
    <row r="642" spans="1:11" ht="25.5" hidden="1">
      <c r="A642" s="5" t="s">
        <v>3228</v>
      </c>
      <c r="B642" s="9" t="s">
        <v>32</v>
      </c>
      <c r="C642" s="8" t="s">
        <v>1648</v>
      </c>
      <c r="D642" s="8" t="s">
        <v>11</v>
      </c>
      <c r="E642" s="37">
        <v>90000</v>
      </c>
      <c r="F642" s="37">
        <v>9753.1200000000008</v>
      </c>
      <c r="G642" s="37">
        <v>2736</v>
      </c>
      <c r="H642" s="37">
        <v>2583</v>
      </c>
      <c r="I642" s="37">
        <v>25</v>
      </c>
      <c r="J642" s="39">
        <v>74902.880000000005</v>
      </c>
      <c r="K642" s="12" t="s">
        <v>1346</v>
      </c>
    </row>
    <row r="643" spans="1:11" ht="25.5">
      <c r="A643" s="5" t="s">
        <v>468</v>
      </c>
      <c r="B643" s="9" t="s">
        <v>469</v>
      </c>
      <c r="C643" s="9" t="s">
        <v>1648</v>
      </c>
      <c r="D643" s="8" t="s">
        <v>39</v>
      </c>
      <c r="E643" s="37">
        <v>60000</v>
      </c>
      <c r="F643" s="37">
        <v>3171.19</v>
      </c>
      <c r="G643" s="37">
        <v>1824</v>
      </c>
      <c r="H643" s="37">
        <v>1722</v>
      </c>
      <c r="I643" s="37">
        <v>3948.4499999999971</v>
      </c>
      <c r="J643" s="39">
        <v>49334.36</v>
      </c>
      <c r="K643" s="12" t="s">
        <v>1346</v>
      </c>
    </row>
    <row r="644" spans="1:11" ht="25.5">
      <c r="A644" s="5" t="s">
        <v>496</v>
      </c>
      <c r="B644" s="6" t="s">
        <v>404</v>
      </c>
      <c r="C644" s="6" t="s">
        <v>1648</v>
      </c>
      <c r="D644" s="8" t="s">
        <v>39</v>
      </c>
      <c r="E644" s="7">
        <v>50000</v>
      </c>
      <c r="F644" s="7">
        <v>1617.38</v>
      </c>
      <c r="G644" s="7">
        <v>1520</v>
      </c>
      <c r="H644" s="7">
        <v>1435</v>
      </c>
      <c r="I644" s="7">
        <v>21823.88</v>
      </c>
      <c r="J644" s="39">
        <v>23603.74</v>
      </c>
      <c r="K644" s="12" t="s">
        <v>1346</v>
      </c>
    </row>
    <row r="645" spans="1:11" ht="25.5">
      <c r="A645" s="5" t="s">
        <v>225</v>
      </c>
      <c r="B645" s="6" t="s">
        <v>227</v>
      </c>
      <c r="C645" s="6" t="s">
        <v>1648</v>
      </c>
      <c r="D645" s="8" t="s">
        <v>39</v>
      </c>
      <c r="E645" s="7">
        <v>50000</v>
      </c>
      <c r="F645" s="7">
        <v>1854</v>
      </c>
      <c r="G645" s="7">
        <v>1520</v>
      </c>
      <c r="H645" s="7">
        <v>1435</v>
      </c>
      <c r="I645" s="7">
        <v>29381.809999999998</v>
      </c>
      <c r="J645" s="39">
        <v>15809.19</v>
      </c>
      <c r="K645" s="12" t="s">
        <v>1345</v>
      </c>
    </row>
    <row r="646" spans="1:11" ht="25.5" hidden="1">
      <c r="A646" s="5" t="s">
        <v>487</v>
      </c>
      <c r="B646" s="6" t="s">
        <v>253</v>
      </c>
      <c r="C646" s="6" t="s">
        <v>1648</v>
      </c>
      <c r="D646" s="8" t="s">
        <v>11</v>
      </c>
      <c r="E646" s="7">
        <v>49116</v>
      </c>
      <c r="F646" s="7">
        <v>1729.24</v>
      </c>
      <c r="G646" s="7">
        <v>1493.13</v>
      </c>
      <c r="H646" s="7">
        <v>1409.63</v>
      </c>
      <c r="I646" s="7">
        <v>25</v>
      </c>
      <c r="J646" s="39">
        <v>44459</v>
      </c>
      <c r="K646" s="12" t="s">
        <v>1346</v>
      </c>
    </row>
    <row r="647" spans="1:11" ht="25.5">
      <c r="A647" s="5" t="s">
        <v>508</v>
      </c>
      <c r="B647" s="6" t="s">
        <v>30</v>
      </c>
      <c r="C647" s="6" t="s">
        <v>1648</v>
      </c>
      <c r="D647" s="8" t="s">
        <v>39</v>
      </c>
      <c r="E647" s="37">
        <v>36000</v>
      </c>
      <c r="F647" s="37">
        <v>0</v>
      </c>
      <c r="G647" s="37">
        <v>1094.4000000000001</v>
      </c>
      <c r="H647" s="37">
        <v>1033.2</v>
      </c>
      <c r="I647" s="37">
        <v>1501</v>
      </c>
      <c r="J647" s="39">
        <v>32371.4</v>
      </c>
      <c r="K647" s="12" t="s">
        <v>1345</v>
      </c>
    </row>
    <row r="648" spans="1:11" ht="25.5">
      <c r="A648" s="5" t="s">
        <v>492</v>
      </c>
      <c r="B648" s="9" t="s">
        <v>493</v>
      </c>
      <c r="C648" s="8" t="s">
        <v>1648</v>
      </c>
      <c r="D648" s="8" t="s">
        <v>39</v>
      </c>
      <c r="E648" s="37">
        <v>35000</v>
      </c>
      <c r="F648" s="37">
        <v>0</v>
      </c>
      <c r="G648" s="37">
        <v>1064</v>
      </c>
      <c r="H648" s="37">
        <v>1004.5</v>
      </c>
      <c r="I648" s="37">
        <v>20794</v>
      </c>
      <c r="J648" s="39">
        <v>12137.5</v>
      </c>
      <c r="K648" s="12" t="s">
        <v>1346</v>
      </c>
    </row>
    <row r="649" spans="1:11" ht="25.5" hidden="1">
      <c r="A649" s="5" t="s">
        <v>1543</v>
      </c>
      <c r="B649" s="6" t="s">
        <v>354</v>
      </c>
      <c r="C649" s="6" t="s">
        <v>1648</v>
      </c>
      <c r="D649" s="8" t="s">
        <v>11</v>
      </c>
      <c r="E649" s="7">
        <v>35000</v>
      </c>
      <c r="F649" s="7">
        <v>0</v>
      </c>
      <c r="G649" s="7">
        <v>1064</v>
      </c>
      <c r="H649" s="7">
        <v>1004.5</v>
      </c>
      <c r="I649" s="7">
        <v>933.34000000000015</v>
      </c>
      <c r="J649" s="39">
        <v>31998.16</v>
      </c>
      <c r="K649" s="12" t="s">
        <v>1345</v>
      </c>
    </row>
    <row r="650" spans="1:11" ht="25.5">
      <c r="A650" s="5" t="s">
        <v>653</v>
      </c>
      <c r="B650" s="9" t="s">
        <v>3225</v>
      </c>
      <c r="C650" s="8" t="s">
        <v>1648</v>
      </c>
      <c r="D650" s="8" t="s">
        <v>39</v>
      </c>
      <c r="E650" s="37">
        <v>35000</v>
      </c>
      <c r="F650" s="37">
        <v>0</v>
      </c>
      <c r="G650" s="37">
        <v>1064</v>
      </c>
      <c r="H650" s="37">
        <v>1004.5</v>
      </c>
      <c r="I650" s="37">
        <v>6202.3499999999985</v>
      </c>
      <c r="J650" s="39">
        <v>26729.15</v>
      </c>
      <c r="K650" s="12" t="s">
        <v>1346</v>
      </c>
    </row>
    <row r="651" spans="1:11" ht="25.5" hidden="1">
      <c r="A651" s="5" t="s">
        <v>1024</v>
      </c>
      <c r="B651" s="6" t="s">
        <v>10</v>
      </c>
      <c r="C651" s="6" t="s">
        <v>1648</v>
      </c>
      <c r="D651" s="8" t="s">
        <v>1679</v>
      </c>
      <c r="E651" s="7">
        <v>35000</v>
      </c>
      <c r="F651" s="7">
        <v>0</v>
      </c>
      <c r="G651" s="7">
        <v>1064</v>
      </c>
      <c r="H651" s="7">
        <v>1004.5</v>
      </c>
      <c r="I651" s="7">
        <v>25</v>
      </c>
      <c r="J651" s="39">
        <v>32906.5</v>
      </c>
      <c r="K651" s="12" t="s">
        <v>1346</v>
      </c>
    </row>
    <row r="652" spans="1:11" ht="25.5" hidden="1">
      <c r="A652" s="5" t="s">
        <v>537</v>
      </c>
      <c r="B652" s="6" t="s">
        <v>538</v>
      </c>
      <c r="C652" s="6" t="s">
        <v>1648</v>
      </c>
      <c r="D652" s="8" t="s">
        <v>11</v>
      </c>
      <c r="E652" s="7">
        <v>35000</v>
      </c>
      <c r="F652" s="7">
        <v>0</v>
      </c>
      <c r="G652" s="7">
        <v>1064</v>
      </c>
      <c r="H652" s="7">
        <v>1004.5</v>
      </c>
      <c r="I652" s="7">
        <v>375</v>
      </c>
      <c r="J652" s="39">
        <v>32556.5</v>
      </c>
      <c r="K652" s="12" t="s">
        <v>1346</v>
      </c>
    </row>
    <row r="653" spans="1:11" ht="25.5" hidden="1">
      <c r="A653" s="5" t="s">
        <v>515</v>
      </c>
      <c r="B653" s="6" t="s">
        <v>516</v>
      </c>
      <c r="C653" s="6" t="s">
        <v>1648</v>
      </c>
      <c r="D653" s="8" t="s">
        <v>11</v>
      </c>
      <c r="E653" s="7">
        <v>31500</v>
      </c>
      <c r="F653" s="7">
        <v>0</v>
      </c>
      <c r="G653" s="7">
        <v>957.6</v>
      </c>
      <c r="H653" s="7">
        <v>904.05</v>
      </c>
      <c r="I653" s="7">
        <v>25</v>
      </c>
      <c r="J653" s="39">
        <v>29613.35</v>
      </c>
      <c r="K653" s="12" t="s">
        <v>1346</v>
      </c>
    </row>
    <row r="654" spans="1:11" ht="25.5" hidden="1">
      <c r="A654" s="5" t="s">
        <v>3224</v>
      </c>
      <c r="B654" s="6" t="s">
        <v>10</v>
      </c>
      <c r="C654" s="6" t="s">
        <v>1648</v>
      </c>
      <c r="D654" s="8" t="s">
        <v>1679</v>
      </c>
      <c r="E654" s="37">
        <v>31500</v>
      </c>
      <c r="F654" s="37">
        <v>0</v>
      </c>
      <c r="G654" s="37">
        <v>957.6</v>
      </c>
      <c r="H654" s="37">
        <v>904.05</v>
      </c>
      <c r="I654" s="37">
        <v>1021</v>
      </c>
      <c r="J654" s="39">
        <v>28617.35</v>
      </c>
      <c r="K654" s="12" t="s">
        <v>1346</v>
      </c>
    </row>
    <row r="655" spans="1:11" ht="25.5" hidden="1">
      <c r="A655" s="5" t="s">
        <v>533</v>
      </c>
      <c r="B655" s="6" t="s">
        <v>234</v>
      </c>
      <c r="C655" s="6" t="s">
        <v>1648</v>
      </c>
      <c r="D655" s="8" t="s">
        <v>11</v>
      </c>
      <c r="E655" s="7">
        <v>31500</v>
      </c>
      <c r="F655" s="7">
        <v>0</v>
      </c>
      <c r="G655" s="7">
        <v>957.6</v>
      </c>
      <c r="H655" s="7">
        <v>904.05</v>
      </c>
      <c r="I655" s="7">
        <v>1366</v>
      </c>
      <c r="J655" s="39">
        <v>28272.35</v>
      </c>
      <c r="K655" s="12" t="s">
        <v>1345</v>
      </c>
    </row>
    <row r="656" spans="1:11" ht="25.5" hidden="1">
      <c r="A656" s="5" t="s">
        <v>3362</v>
      </c>
      <c r="B656" s="9" t="s">
        <v>354</v>
      </c>
      <c r="C656" s="8" t="s">
        <v>1648</v>
      </c>
      <c r="D656" s="8" t="s">
        <v>11</v>
      </c>
      <c r="E656" s="37">
        <v>30000</v>
      </c>
      <c r="F656" s="37">
        <v>0</v>
      </c>
      <c r="G656" s="37">
        <v>912</v>
      </c>
      <c r="H656" s="37">
        <v>861</v>
      </c>
      <c r="I656" s="37">
        <v>25</v>
      </c>
      <c r="J656" s="39">
        <v>28202</v>
      </c>
      <c r="K656" s="12" t="s">
        <v>1346</v>
      </c>
    </row>
    <row r="657" spans="1:11" ht="25.5" hidden="1">
      <c r="A657" s="5" t="s">
        <v>1017</v>
      </c>
      <c r="B657" s="6" t="s">
        <v>67</v>
      </c>
      <c r="C657" s="6" t="s">
        <v>1648</v>
      </c>
      <c r="D657" s="8" t="s">
        <v>11</v>
      </c>
      <c r="E657" s="37">
        <v>30000</v>
      </c>
      <c r="F657" s="37">
        <v>0</v>
      </c>
      <c r="G657" s="37">
        <v>912</v>
      </c>
      <c r="H657" s="37">
        <v>861</v>
      </c>
      <c r="I657" s="37">
        <v>25</v>
      </c>
      <c r="J657" s="39">
        <v>28202</v>
      </c>
      <c r="K657" s="12" t="s">
        <v>1345</v>
      </c>
    </row>
    <row r="658" spans="1:11" ht="25.5" hidden="1">
      <c r="A658" s="5" t="s">
        <v>507</v>
      </c>
      <c r="B658" s="6" t="s">
        <v>131</v>
      </c>
      <c r="C658" s="6" t="s">
        <v>1648</v>
      </c>
      <c r="D658" s="8" t="s">
        <v>1679</v>
      </c>
      <c r="E658" s="37">
        <v>30000</v>
      </c>
      <c r="F658" s="37">
        <v>0</v>
      </c>
      <c r="G658" s="37">
        <v>912</v>
      </c>
      <c r="H658" s="37">
        <v>861</v>
      </c>
      <c r="I658" s="37">
        <v>14512.5</v>
      </c>
      <c r="J658" s="39">
        <v>13714.5</v>
      </c>
      <c r="K658" s="12" t="s">
        <v>1345</v>
      </c>
    </row>
    <row r="659" spans="1:11" ht="25.5" hidden="1">
      <c r="A659" s="5" t="s">
        <v>1500</v>
      </c>
      <c r="B659" s="6" t="s">
        <v>2697</v>
      </c>
      <c r="C659" s="6" t="s">
        <v>1648</v>
      </c>
      <c r="D659" s="8" t="s">
        <v>11</v>
      </c>
      <c r="E659" s="37">
        <v>30000</v>
      </c>
      <c r="F659" s="37">
        <v>0</v>
      </c>
      <c r="G659" s="37">
        <v>912</v>
      </c>
      <c r="H659" s="37">
        <v>861</v>
      </c>
      <c r="I659" s="37">
        <v>7371</v>
      </c>
      <c r="J659" s="39">
        <v>20856</v>
      </c>
      <c r="K659" s="12" t="s">
        <v>1345</v>
      </c>
    </row>
    <row r="660" spans="1:11" ht="25.5" hidden="1">
      <c r="A660" s="5" t="s">
        <v>534</v>
      </c>
      <c r="B660" s="9" t="s">
        <v>94</v>
      </c>
      <c r="C660" s="8" t="s">
        <v>1648</v>
      </c>
      <c r="D660" s="8" t="s">
        <v>1679</v>
      </c>
      <c r="E660" s="37">
        <v>30000</v>
      </c>
      <c r="F660" s="37">
        <v>0</v>
      </c>
      <c r="G660" s="37">
        <v>912</v>
      </c>
      <c r="H660" s="37">
        <v>861</v>
      </c>
      <c r="I660" s="37">
        <v>1071</v>
      </c>
      <c r="J660" s="39">
        <v>27156</v>
      </c>
      <c r="K660" s="12" t="s">
        <v>1345</v>
      </c>
    </row>
    <row r="661" spans="1:11" ht="25.5" hidden="1">
      <c r="A661" s="5" t="s">
        <v>3130</v>
      </c>
      <c r="B661" s="6" t="s">
        <v>354</v>
      </c>
      <c r="C661" s="6" t="s">
        <v>1648</v>
      </c>
      <c r="D661" s="8" t="s">
        <v>11</v>
      </c>
      <c r="E661" s="37">
        <v>30000</v>
      </c>
      <c r="F661" s="37">
        <v>0</v>
      </c>
      <c r="G661" s="37">
        <v>912</v>
      </c>
      <c r="H661" s="37">
        <v>861</v>
      </c>
      <c r="I661" s="37">
        <v>25</v>
      </c>
      <c r="J661" s="39">
        <v>28202</v>
      </c>
      <c r="K661" s="12" t="s">
        <v>1346</v>
      </c>
    </row>
    <row r="662" spans="1:11" ht="25.5">
      <c r="A662" s="5" t="s">
        <v>499</v>
      </c>
      <c r="B662" s="6" t="s">
        <v>42</v>
      </c>
      <c r="C662" s="6" t="s">
        <v>1648</v>
      </c>
      <c r="D662" s="8" t="s">
        <v>39</v>
      </c>
      <c r="E662" s="37">
        <v>26250</v>
      </c>
      <c r="F662" s="37">
        <v>0</v>
      </c>
      <c r="G662" s="37">
        <v>798</v>
      </c>
      <c r="H662" s="37">
        <v>753.38</v>
      </c>
      <c r="I662" s="37">
        <v>10105.579999999998</v>
      </c>
      <c r="J662" s="39">
        <v>14593.04</v>
      </c>
      <c r="K662" s="12" t="s">
        <v>1345</v>
      </c>
    </row>
    <row r="663" spans="1:11" ht="25.5" hidden="1">
      <c r="A663" s="5" t="s">
        <v>521</v>
      </c>
      <c r="B663" s="6" t="s">
        <v>10</v>
      </c>
      <c r="C663" s="6" t="s">
        <v>1648</v>
      </c>
      <c r="D663" s="8" t="s">
        <v>1679</v>
      </c>
      <c r="E663" s="37">
        <v>26250</v>
      </c>
      <c r="F663" s="37">
        <v>0</v>
      </c>
      <c r="G663" s="37">
        <v>798</v>
      </c>
      <c r="H663" s="37">
        <v>753.38</v>
      </c>
      <c r="I663" s="37">
        <v>325</v>
      </c>
      <c r="J663" s="39">
        <v>24373.62</v>
      </c>
      <c r="K663" s="12" t="s">
        <v>1346</v>
      </c>
    </row>
    <row r="664" spans="1:11" ht="25.5" hidden="1">
      <c r="A664" s="5" t="s">
        <v>1518</v>
      </c>
      <c r="B664" s="6" t="s">
        <v>377</v>
      </c>
      <c r="C664" s="6" t="s">
        <v>1648</v>
      </c>
      <c r="D664" s="8" t="s">
        <v>11</v>
      </c>
      <c r="E664" s="37">
        <v>26250</v>
      </c>
      <c r="F664" s="37">
        <v>0</v>
      </c>
      <c r="G664" s="37">
        <v>798</v>
      </c>
      <c r="H664" s="37">
        <v>753.38</v>
      </c>
      <c r="I664" s="37">
        <v>4871</v>
      </c>
      <c r="J664" s="39">
        <v>19827.62</v>
      </c>
      <c r="K664" s="12" t="s">
        <v>1345</v>
      </c>
    </row>
    <row r="665" spans="1:11" ht="25.5">
      <c r="A665" s="5" t="s">
        <v>138</v>
      </c>
      <c r="B665" s="6" t="s">
        <v>139</v>
      </c>
      <c r="C665" s="6" t="s">
        <v>1648</v>
      </c>
      <c r="D665" s="8" t="s">
        <v>39</v>
      </c>
      <c r="E665" s="7">
        <v>26250</v>
      </c>
      <c r="F665" s="7">
        <v>0</v>
      </c>
      <c r="G665" s="7">
        <v>798</v>
      </c>
      <c r="H665" s="7">
        <v>753.38</v>
      </c>
      <c r="I665" s="7">
        <v>3333.5</v>
      </c>
      <c r="J665" s="39">
        <v>21365.119999999999</v>
      </c>
      <c r="K665" s="12" t="s">
        <v>1346</v>
      </c>
    </row>
    <row r="666" spans="1:11" ht="25.5" hidden="1">
      <c r="A666" s="5" t="s">
        <v>1493</v>
      </c>
      <c r="B666" s="6" t="s">
        <v>10</v>
      </c>
      <c r="C666" s="6" t="s">
        <v>1648</v>
      </c>
      <c r="D666" s="8" t="s">
        <v>1679</v>
      </c>
      <c r="E666" s="7">
        <v>26250</v>
      </c>
      <c r="F666" s="7">
        <v>0</v>
      </c>
      <c r="G666" s="7">
        <v>798</v>
      </c>
      <c r="H666" s="7">
        <v>753.38</v>
      </c>
      <c r="I666" s="7">
        <v>1071</v>
      </c>
      <c r="J666" s="39">
        <v>23627.62</v>
      </c>
      <c r="K666" s="11" t="s">
        <v>1346</v>
      </c>
    </row>
    <row r="667" spans="1:11" ht="25.5" hidden="1">
      <c r="A667" s="5" t="s">
        <v>1015</v>
      </c>
      <c r="B667" s="6" t="s">
        <v>377</v>
      </c>
      <c r="C667" s="6" t="s">
        <v>1648</v>
      </c>
      <c r="D667" s="8" t="s">
        <v>11</v>
      </c>
      <c r="E667" s="37">
        <v>25000</v>
      </c>
      <c r="F667" s="37">
        <v>0</v>
      </c>
      <c r="G667" s="37">
        <v>760</v>
      </c>
      <c r="H667" s="37">
        <v>717.5</v>
      </c>
      <c r="I667" s="37">
        <v>25</v>
      </c>
      <c r="J667" s="39">
        <v>23497.5</v>
      </c>
      <c r="K667" s="12" t="s">
        <v>1345</v>
      </c>
    </row>
    <row r="668" spans="1:11" ht="25.5" hidden="1">
      <c r="A668" s="5" t="s">
        <v>1018</v>
      </c>
      <c r="B668" s="6" t="s">
        <v>343</v>
      </c>
      <c r="C668" s="6" t="s">
        <v>1648</v>
      </c>
      <c r="D668" s="8" t="s">
        <v>1679</v>
      </c>
      <c r="E668" s="7">
        <v>25000</v>
      </c>
      <c r="F668" s="7">
        <v>0</v>
      </c>
      <c r="G668" s="7">
        <v>760</v>
      </c>
      <c r="H668" s="7">
        <v>717.5</v>
      </c>
      <c r="I668" s="7">
        <v>25</v>
      </c>
      <c r="J668" s="39">
        <v>23497.5</v>
      </c>
      <c r="K668" s="12" t="s">
        <v>1346</v>
      </c>
    </row>
    <row r="669" spans="1:11" ht="25.5" hidden="1">
      <c r="A669" s="5" t="s">
        <v>2651</v>
      </c>
      <c r="B669" s="6" t="s">
        <v>10</v>
      </c>
      <c r="C669" s="6" t="s">
        <v>1648</v>
      </c>
      <c r="D669" s="8" t="s">
        <v>1679</v>
      </c>
      <c r="E669" s="37">
        <v>25000</v>
      </c>
      <c r="F669" s="37">
        <v>0</v>
      </c>
      <c r="G669" s="37">
        <v>760</v>
      </c>
      <c r="H669" s="37">
        <v>717.5</v>
      </c>
      <c r="I669" s="37">
        <v>3571</v>
      </c>
      <c r="J669" s="39">
        <v>19951.5</v>
      </c>
      <c r="K669" s="12" t="s">
        <v>1346</v>
      </c>
    </row>
    <row r="670" spans="1:11" ht="25.5" hidden="1">
      <c r="A670" s="5" t="s">
        <v>1020</v>
      </c>
      <c r="B670" s="6" t="s">
        <v>1021</v>
      </c>
      <c r="C670" s="6" t="s">
        <v>1648</v>
      </c>
      <c r="D670" s="8" t="s">
        <v>1679</v>
      </c>
      <c r="E670" s="37">
        <v>25000</v>
      </c>
      <c r="F670" s="37">
        <v>0</v>
      </c>
      <c r="G670" s="37">
        <v>760</v>
      </c>
      <c r="H670" s="37">
        <v>717.5</v>
      </c>
      <c r="I670" s="37">
        <v>25</v>
      </c>
      <c r="J670" s="39">
        <v>23497.5</v>
      </c>
      <c r="K670" s="12" t="s">
        <v>1345</v>
      </c>
    </row>
    <row r="671" spans="1:11" ht="25.5" hidden="1">
      <c r="A671" s="5" t="s">
        <v>3226</v>
      </c>
      <c r="B671" s="6" t="s">
        <v>55</v>
      </c>
      <c r="C671" s="6" t="s">
        <v>1648</v>
      </c>
      <c r="D671" s="8" t="s">
        <v>11</v>
      </c>
      <c r="E671" s="37">
        <v>25000</v>
      </c>
      <c r="F671" s="37">
        <v>0</v>
      </c>
      <c r="G671" s="37">
        <v>760</v>
      </c>
      <c r="H671" s="37">
        <v>717.5</v>
      </c>
      <c r="I671" s="37">
        <v>25</v>
      </c>
      <c r="J671" s="39">
        <v>23497.5</v>
      </c>
      <c r="K671" s="12" t="s">
        <v>1346</v>
      </c>
    </row>
    <row r="672" spans="1:11" ht="25.5" hidden="1">
      <c r="A672" s="5" t="s">
        <v>529</v>
      </c>
      <c r="B672" s="6" t="s">
        <v>126</v>
      </c>
      <c r="C672" s="6" t="s">
        <v>1648</v>
      </c>
      <c r="D672" s="8" t="s">
        <v>1679</v>
      </c>
      <c r="E672" s="37">
        <v>25000</v>
      </c>
      <c r="F672" s="37">
        <v>0</v>
      </c>
      <c r="G672" s="37">
        <v>760</v>
      </c>
      <c r="H672" s="37">
        <v>717.5</v>
      </c>
      <c r="I672" s="37">
        <v>8179.1</v>
      </c>
      <c r="J672" s="39">
        <v>15343.4</v>
      </c>
      <c r="K672" s="12" t="s">
        <v>1345</v>
      </c>
    </row>
    <row r="673" spans="1:11" ht="25.5" hidden="1">
      <c r="A673" s="5" t="s">
        <v>1538</v>
      </c>
      <c r="B673" s="6" t="s">
        <v>10</v>
      </c>
      <c r="C673" s="6" t="s">
        <v>1648</v>
      </c>
      <c r="D673" s="8" t="s">
        <v>1679</v>
      </c>
      <c r="E673" s="37">
        <v>25000</v>
      </c>
      <c r="F673" s="37">
        <v>0</v>
      </c>
      <c r="G673" s="37">
        <v>760</v>
      </c>
      <c r="H673" s="37">
        <v>717.5</v>
      </c>
      <c r="I673" s="37">
        <v>25</v>
      </c>
      <c r="J673" s="39">
        <v>23497.5</v>
      </c>
      <c r="K673" s="12" t="s">
        <v>1346</v>
      </c>
    </row>
    <row r="674" spans="1:11" ht="25.5">
      <c r="A674" s="5" t="s">
        <v>531</v>
      </c>
      <c r="B674" s="6" t="s">
        <v>532</v>
      </c>
      <c r="C674" s="6" t="s">
        <v>1648</v>
      </c>
      <c r="D674" s="8" t="s">
        <v>39</v>
      </c>
      <c r="E674" s="37">
        <v>24719.919999999998</v>
      </c>
      <c r="F674" s="37">
        <v>0</v>
      </c>
      <c r="G674" s="37">
        <v>751.49</v>
      </c>
      <c r="H674" s="37">
        <v>709.46</v>
      </c>
      <c r="I674" s="37">
        <v>1652.4499999999971</v>
      </c>
      <c r="J674" s="39">
        <v>21606.52</v>
      </c>
      <c r="K674" s="12" t="s">
        <v>1345</v>
      </c>
    </row>
    <row r="675" spans="1:11" ht="25.5">
      <c r="A675" s="5" t="s">
        <v>498</v>
      </c>
      <c r="B675" s="6" t="s">
        <v>388</v>
      </c>
      <c r="C675" s="6" t="s">
        <v>1648</v>
      </c>
      <c r="D675" s="8" t="s">
        <v>39</v>
      </c>
      <c r="E675" s="7">
        <v>23577.96</v>
      </c>
      <c r="F675" s="7">
        <v>0</v>
      </c>
      <c r="G675" s="7">
        <v>716.77</v>
      </c>
      <c r="H675" s="7">
        <v>676.69</v>
      </c>
      <c r="I675" s="7">
        <v>1559</v>
      </c>
      <c r="J675" s="39">
        <v>20625.5</v>
      </c>
      <c r="K675" s="12" t="s">
        <v>1345</v>
      </c>
    </row>
    <row r="676" spans="1:11" ht="25.5" hidden="1">
      <c r="A676" s="5" t="s">
        <v>523</v>
      </c>
      <c r="B676" s="6" t="s">
        <v>10</v>
      </c>
      <c r="C676" s="6" t="s">
        <v>1648</v>
      </c>
      <c r="D676" s="8" t="s">
        <v>1679</v>
      </c>
      <c r="E676" s="7">
        <v>22050</v>
      </c>
      <c r="F676" s="7">
        <v>0</v>
      </c>
      <c r="G676" s="7">
        <v>670.32</v>
      </c>
      <c r="H676" s="7">
        <v>632.84</v>
      </c>
      <c r="I676" s="7">
        <v>25</v>
      </c>
      <c r="J676" s="39">
        <v>20721.84</v>
      </c>
      <c r="K676" s="12" t="s">
        <v>1346</v>
      </c>
    </row>
    <row r="677" spans="1:11" ht="25.5">
      <c r="A677" s="5" t="s">
        <v>483</v>
      </c>
      <c r="B677" s="6" t="s">
        <v>484</v>
      </c>
      <c r="C677" s="6" t="s">
        <v>1648</v>
      </c>
      <c r="D677" s="8" t="s">
        <v>39</v>
      </c>
      <c r="E677" s="7">
        <v>22000</v>
      </c>
      <c r="F677" s="7">
        <v>0</v>
      </c>
      <c r="G677" s="7">
        <v>668.8</v>
      </c>
      <c r="H677" s="7">
        <v>631.4</v>
      </c>
      <c r="I677" s="7">
        <v>375</v>
      </c>
      <c r="J677" s="39">
        <v>20324.8</v>
      </c>
      <c r="K677" s="12" t="s">
        <v>1345</v>
      </c>
    </row>
    <row r="678" spans="1:11" ht="25.5" hidden="1">
      <c r="A678" s="5" t="s">
        <v>3621</v>
      </c>
      <c r="B678" s="6" t="s">
        <v>394</v>
      </c>
      <c r="C678" s="6" t="s">
        <v>1648</v>
      </c>
      <c r="D678" s="8" t="s">
        <v>1679</v>
      </c>
      <c r="E678" s="37">
        <v>22000</v>
      </c>
      <c r="F678" s="37">
        <v>0</v>
      </c>
      <c r="G678" s="37">
        <v>668.8</v>
      </c>
      <c r="H678" s="37">
        <v>631.4</v>
      </c>
      <c r="I678" s="37">
        <v>25</v>
      </c>
      <c r="J678" s="39">
        <v>20674.8</v>
      </c>
      <c r="K678" s="12" t="s">
        <v>1345</v>
      </c>
    </row>
    <row r="679" spans="1:11" ht="25.5" hidden="1">
      <c r="A679" s="5" t="s">
        <v>501</v>
      </c>
      <c r="B679" s="6" t="s">
        <v>394</v>
      </c>
      <c r="C679" s="6" t="s">
        <v>1648</v>
      </c>
      <c r="D679" s="8" t="s">
        <v>1679</v>
      </c>
      <c r="E679" s="37">
        <v>22000</v>
      </c>
      <c r="F679" s="37">
        <v>0</v>
      </c>
      <c r="G679" s="37">
        <v>668.8</v>
      </c>
      <c r="H679" s="37">
        <v>631.4</v>
      </c>
      <c r="I679" s="37">
        <v>10339.25</v>
      </c>
      <c r="J679" s="39">
        <v>10360.549999999999</v>
      </c>
      <c r="K679" s="12" t="s">
        <v>1345</v>
      </c>
    </row>
    <row r="680" spans="1:11" ht="25.5" hidden="1">
      <c r="A680" s="5" t="s">
        <v>517</v>
      </c>
      <c r="B680" s="6" t="s">
        <v>178</v>
      </c>
      <c r="C680" s="6" t="s">
        <v>1648</v>
      </c>
      <c r="D680" s="8" t="s">
        <v>11</v>
      </c>
      <c r="E680" s="37">
        <v>22000</v>
      </c>
      <c r="F680" s="37">
        <v>0</v>
      </c>
      <c r="G680" s="37">
        <v>668.8</v>
      </c>
      <c r="H680" s="37">
        <v>631.4</v>
      </c>
      <c r="I680" s="37">
        <v>325</v>
      </c>
      <c r="J680" s="39">
        <v>20374.8</v>
      </c>
      <c r="K680" s="12" t="s">
        <v>1346</v>
      </c>
    </row>
    <row r="681" spans="1:11" ht="25.5" hidden="1">
      <c r="A681" s="5" t="s">
        <v>3629</v>
      </c>
      <c r="B681" s="6" t="s">
        <v>394</v>
      </c>
      <c r="C681" s="6" t="s">
        <v>1648</v>
      </c>
      <c r="D681" s="8" t="s">
        <v>1679</v>
      </c>
      <c r="E681" s="37">
        <v>22000</v>
      </c>
      <c r="F681" s="37">
        <v>0</v>
      </c>
      <c r="G681" s="37">
        <v>668.8</v>
      </c>
      <c r="H681" s="37">
        <v>631.4</v>
      </c>
      <c r="I681" s="37">
        <v>25</v>
      </c>
      <c r="J681" s="39">
        <v>20674.8</v>
      </c>
      <c r="K681" s="12" t="s">
        <v>1345</v>
      </c>
    </row>
    <row r="682" spans="1:11" ht="25.5" hidden="1">
      <c r="A682" s="5" t="s">
        <v>3631</v>
      </c>
      <c r="B682" s="6" t="s">
        <v>394</v>
      </c>
      <c r="C682" s="6" t="s">
        <v>1648</v>
      </c>
      <c r="D682" s="8" t="s">
        <v>1679</v>
      </c>
      <c r="E682" s="7">
        <v>22000</v>
      </c>
      <c r="F682" s="7">
        <v>0</v>
      </c>
      <c r="G682" s="7">
        <v>668.8</v>
      </c>
      <c r="H682" s="7">
        <v>631.4</v>
      </c>
      <c r="I682" s="7">
        <v>25</v>
      </c>
      <c r="J682" s="39">
        <v>20674.8</v>
      </c>
      <c r="K682" s="12" t="s">
        <v>1345</v>
      </c>
    </row>
    <row r="683" spans="1:11" ht="25.5" hidden="1">
      <c r="A683" s="5" t="s">
        <v>1012</v>
      </c>
      <c r="B683" s="6" t="s">
        <v>8</v>
      </c>
      <c r="C683" s="6" t="s">
        <v>1648</v>
      </c>
      <c r="D683" s="8" t="s">
        <v>1679</v>
      </c>
      <c r="E683" s="37">
        <v>20000</v>
      </c>
      <c r="F683" s="37">
        <v>0</v>
      </c>
      <c r="G683" s="37">
        <v>608</v>
      </c>
      <c r="H683" s="37">
        <v>574</v>
      </c>
      <c r="I683" s="37">
        <v>25</v>
      </c>
      <c r="J683" s="39">
        <v>18793</v>
      </c>
      <c r="K683" s="12" t="s">
        <v>1346</v>
      </c>
    </row>
    <row r="684" spans="1:11" ht="25.5" hidden="1">
      <c r="A684" s="5" t="s">
        <v>1013</v>
      </c>
      <c r="B684" s="6" t="s">
        <v>126</v>
      </c>
      <c r="C684" s="6" t="s">
        <v>1648</v>
      </c>
      <c r="D684" s="8" t="s">
        <v>1679</v>
      </c>
      <c r="E684" s="7">
        <v>20000</v>
      </c>
      <c r="F684" s="7">
        <v>0</v>
      </c>
      <c r="G684" s="7">
        <v>608</v>
      </c>
      <c r="H684" s="7">
        <v>574</v>
      </c>
      <c r="I684" s="7">
        <v>25</v>
      </c>
      <c r="J684" s="39">
        <v>18793</v>
      </c>
      <c r="K684" s="12" t="s">
        <v>1345</v>
      </c>
    </row>
    <row r="685" spans="1:11" ht="25.5" hidden="1">
      <c r="A685" s="5" t="s">
        <v>1014</v>
      </c>
      <c r="B685" s="6" t="s">
        <v>27</v>
      </c>
      <c r="C685" s="6" t="s">
        <v>1648</v>
      </c>
      <c r="D685" s="8" t="s">
        <v>1679</v>
      </c>
      <c r="E685" s="37">
        <v>20000</v>
      </c>
      <c r="F685" s="37">
        <v>0</v>
      </c>
      <c r="G685" s="37">
        <v>608</v>
      </c>
      <c r="H685" s="37">
        <v>574</v>
      </c>
      <c r="I685" s="37">
        <v>25</v>
      </c>
      <c r="J685" s="39">
        <v>18793</v>
      </c>
      <c r="K685" s="12" t="s">
        <v>1345</v>
      </c>
    </row>
    <row r="686" spans="1:11" ht="25.5" hidden="1">
      <c r="A686" s="5" t="s">
        <v>3623</v>
      </c>
      <c r="B686" s="6" t="s">
        <v>27</v>
      </c>
      <c r="C686" s="6" t="s">
        <v>1648</v>
      </c>
      <c r="D686" s="8" t="s">
        <v>1679</v>
      </c>
      <c r="E686" s="37">
        <v>20000</v>
      </c>
      <c r="F686" s="37">
        <v>0</v>
      </c>
      <c r="G686" s="37">
        <v>608</v>
      </c>
      <c r="H686" s="37">
        <v>574</v>
      </c>
      <c r="I686" s="37">
        <v>25</v>
      </c>
      <c r="J686" s="39">
        <v>18793</v>
      </c>
      <c r="K686" s="12" t="s">
        <v>1345</v>
      </c>
    </row>
    <row r="687" spans="1:11" ht="25.5" hidden="1">
      <c r="A687" s="5" t="s">
        <v>1016</v>
      </c>
      <c r="B687" s="6" t="s">
        <v>27</v>
      </c>
      <c r="C687" s="6" t="s">
        <v>1648</v>
      </c>
      <c r="D687" s="8" t="s">
        <v>1679</v>
      </c>
      <c r="E687" s="37">
        <v>20000</v>
      </c>
      <c r="F687" s="37">
        <v>0</v>
      </c>
      <c r="G687" s="37">
        <v>608</v>
      </c>
      <c r="H687" s="37">
        <v>574</v>
      </c>
      <c r="I687" s="37">
        <v>25</v>
      </c>
      <c r="J687" s="39">
        <v>18793</v>
      </c>
      <c r="K687" s="12" t="s">
        <v>1345</v>
      </c>
    </row>
    <row r="688" spans="1:11" ht="25.5" hidden="1">
      <c r="A688" s="5" t="s">
        <v>1358</v>
      </c>
      <c r="B688" s="9" t="s">
        <v>27</v>
      </c>
      <c r="C688" s="9" t="s">
        <v>1648</v>
      </c>
      <c r="D688" s="8" t="s">
        <v>1679</v>
      </c>
      <c r="E688" s="37">
        <v>20000</v>
      </c>
      <c r="F688" s="37">
        <v>0</v>
      </c>
      <c r="G688" s="37">
        <v>608</v>
      </c>
      <c r="H688" s="37">
        <v>574</v>
      </c>
      <c r="I688" s="37">
        <v>25</v>
      </c>
      <c r="J688" s="39">
        <v>18793</v>
      </c>
      <c r="K688" s="12" t="s">
        <v>1345</v>
      </c>
    </row>
    <row r="689" spans="1:11" ht="25.5" hidden="1">
      <c r="A689" s="5" t="s">
        <v>1019</v>
      </c>
      <c r="B689" s="6" t="s">
        <v>8</v>
      </c>
      <c r="C689" s="6" t="s">
        <v>1648</v>
      </c>
      <c r="D689" s="8" t="s">
        <v>1679</v>
      </c>
      <c r="E689" s="7">
        <v>20000</v>
      </c>
      <c r="F689" s="7">
        <v>0</v>
      </c>
      <c r="G689" s="7">
        <v>608</v>
      </c>
      <c r="H689" s="7">
        <v>574</v>
      </c>
      <c r="I689" s="7">
        <v>25</v>
      </c>
      <c r="J689" s="39">
        <v>18793</v>
      </c>
      <c r="K689" s="12" t="s">
        <v>1346</v>
      </c>
    </row>
    <row r="690" spans="1:11" ht="25.5" hidden="1">
      <c r="A690" s="5" t="s">
        <v>3627</v>
      </c>
      <c r="B690" s="6" t="s">
        <v>27</v>
      </c>
      <c r="C690" s="6" t="s">
        <v>1648</v>
      </c>
      <c r="D690" s="8" t="s">
        <v>1679</v>
      </c>
      <c r="E690" s="7">
        <v>20000</v>
      </c>
      <c r="F690" s="7">
        <v>0</v>
      </c>
      <c r="G690" s="7">
        <v>608</v>
      </c>
      <c r="H690" s="7">
        <v>574</v>
      </c>
      <c r="I690" s="7">
        <v>25</v>
      </c>
      <c r="J690" s="39">
        <v>18793</v>
      </c>
      <c r="K690" s="12" t="s">
        <v>1345</v>
      </c>
    </row>
    <row r="691" spans="1:11" ht="25.5" hidden="1">
      <c r="A691" s="5" t="s">
        <v>1022</v>
      </c>
      <c r="B691" s="6" t="s">
        <v>126</v>
      </c>
      <c r="C691" s="6" t="s">
        <v>1648</v>
      </c>
      <c r="D691" s="8" t="s">
        <v>1679</v>
      </c>
      <c r="E691" s="37">
        <v>20000</v>
      </c>
      <c r="F691" s="37">
        <v>0</v>
      </c>
      <c r="G691" s="37">
        <v>608</v>
      </c>
      <c r="H691" s="37">
        <v>574</v>
      </c>
      <c r="I691" s="37">
        <v>25</v>
      </c>
      <c r="J691" s="39">
        <v>18793</v>
      </c>
      <c r="K691" s="12" t="s">
        <v>1345</v>
      </c>
    </row>
    <row r="692" spans="1:11" ht="25.5" hidden="1">
      <c r="A692" s="5" t="s">
        <v>1023</v>
      </c>
      <c r="B692" s="6" t="s">
        <v>205</v>
      </c>
      <c r="C692" s="6" t="s">
        <v>1648</v>
      </c>
      <c r="D692" s="8" t="s">
        <v>11</v>
      </c>
      <c r="E692" s="37">
        <v>20000</v>
      </c>
      <c r="F692" s="37">
        <v>0</v>
      </c>
      <c r="G692" s="37">
        <v>608</v>
      </c>
      <c r="H692" s="37">
        <v>574</v>
      </c>
      <c r="I692" s="37">
        <v>25</v>
      </c>
      <c r="J692" s="39">
        <v>18793</v>
      </c>
      <c r="K692" s="12" t="s">
        <v>1346</v>
      </c>
    </row>
    <row r="693" spans="1:11" ht="25.5" hidden="1">
      <c r="A693" s="5" t="s">
        <v>1359</v>
      </c>
      <c r="B693" s="6" t="s">
        <v>27</v>
      </c>
      <c r="C693" s="6" t="s">
        <v>1648</v>
      </c>
      <c r="D693" s="8" t="s">
        <v>1679</v>
      </c>
      <c r="E693" s="37">
        <v>20000</v>
      </c>
      <c r="F693" s="37">
        <v>0</v>
      </c>
      <c r="G693" s="37">
        <v>608</v>
      </c>
      <c r="H693" s="37">
        <v>574</v>
      </c>
      <c r="I693" s="37">
        <v>25</v>
      </c>
      <c r="J693" s="39">
        <v>18793</v>
      </c>
      <c r="K693" s="12" t="s">
        <v>1345</v>
      </c>
    </row>
    <row r="694" spans="1:11" ht="25.5" hidden="1">
      <c r="A694" s="5" t="s">
        <v>3556</v>
      </c>
      <c r="B694" s="6" t="s">
        <v>27</v>
      </c>
      <c r="C694" s="6" t="s">
        <v>1648</v>
      </c>
      <c r="D694" s="8" t="s">
        <v>1679</v>
      </c>
      <c r="E694" s="37">
        <v>17000</v>
      </c>
      <c r="F694" s="37">
        <v>0</v>
      </c>
      <c r="G694" s="37">
        <v>516.79999999999995</v>
      </c>
      <c r="H694" s="37">
        <v>487.9</v>
      </c>
      <c r="I694" s="37">
        <v>25</v>
      </c>
      <c r="J694" s="39">
        <v>15970.3</v>
      </c>
      <c r="K694" s="12" t="s">
        <v>1345</v>
      </c>
    </row>
    <row r="695" spans="1:11" ht="25.5" hidden="1">
      <c r="A695" s="5" t="s">
        <v>3128</v>
      </c>
      <c r="B695" s="6" t="s">
        <v>8</v>
      </c>
      <c r="C695" s="6" t="s">
        <v>1648</v>
      </c>
      <c r="D695" s="8" t="s">
        <v>1679</v>
      </c>
      <c r="E695" s="7">
        <v>17000</v>
      </c>
      <c r="F695" s="7">
        <v>0</v>
      </c>
      <c r="G695" s="7">
        <v>516.79999999999995</v>
      </c>
      <c r="H695" s="7">
        <v>487.9</v>
      </c>
      <c r="I695" s="7">
        <v>25</v>
      </c>
      <c r="J695" s="39">
        <v>15970.3</v>
      </c>
      <c r="K695" s="12" t="s">
        <v>1346</v>
      </c>
    </row>
    <row r="696" spans="1:11" ht="25.5" hidden="1">
      <c r="A696" s="5" t="s">
        <v>1508</v>
      </c>
      <c r="B696" s="6" t="s">
        <v>27</v>
      </c>
      <c r="C696" s="6" t="s">
        <v>1648</v>
      </c>
      <c r="D696" s="8" t="s">
        <v>1679</v>
      </c>
      <c r="E696" s="7">
        <v>16500</v>
      </c>
      <c r="F696" s="7">
        <v>0</v>
      </c>
      <c r="G696" s="7">
        <v>501.6</v>
      </c>
      <c r="H696" s="7">
        <v>473.55</v>
      </c>
      <c r="I696" s="7">
        <v>25</v>
      </c>
      <c r="J696" s="39">
        <v>15499.85</v>
      </c>
      <c r="K696" s="12" t="s">
        <v>1345</v>
      </c>
    </row>
    <row r="697" spans="1:11" ht="25.5" hidden="1">
      <c r="A697" s="5" t="s">
        <v>506</v>
      </c>
      <c r="B697" s="6" t="s">
        <v>27</v>
      </c>
      <c r="C697" s="6" t="s">
        <v>1648</v>
      </c>
      <c r="D697" s="8" t="s">
        <v>1679</v>
      </c>
      <c r="E697" s="7">
        <v>16500</v>
      </c>
      <c r="F697" s="7">
        <v>0</v>
      </c>
      <c r="G697" s="7">
        <v>501.6</v>
      </c>
      <c r="H697" s="7">
        <v>473.55</v>
      </c>
      <c r="I697" s="7">
        <v>6859.2800000000007</v>
      </c>
      <c r="J697" s="39">
        <v>8665.57</v>
      </c>
      <c r="K697" s="12" t="s">
        <v>1345</v>
      </c>
    </row>
    <row r="698" spans="1:11" ht="25.5" hidden="1">
      <c r="A698" s="5" t="s">
        <v>1491</v>
      </c>
      <c r="B698" s="6" t="s">
        <v>27</v>
      </c>
      <c r="C698" s="6" t="s">
        <v>1648</v>
      </c>
      <c r="D698" s="8" t="s">
        <v>1679</v>
      </c>
      <c r="E698" s="37">
        <v>16500</v>
      </c>
      <c r="F698" s="37">
        <v>0</v>
      </c>
      <c r="G698" s="37">
        <v>501.6</v>
      </c>
      <c r="H698" s="37">
        <v>473.55</v>
      </c>
      <c r="I698" s="37">
        <v>11483.2</v>
      </c>
      <c r="J698" s="39">
        <v>4041.65</v>
      </c>
      <c r="K698" s="12" t="s">
        <v>1345</v>
      </c>
    </row>
    <row r="699" spans="1:11" ht="25.5" hidden="1">
      <c r="A699" s="5" t="s">
        <v>1520</v>
      </c>
      <c r="B699" s="6" t="s">
        <v>27</v>
      </c>
      <c r="C699" s="6" t="s">
        <v>1648</v>
      </c>
      <c r="D699" s="8" t="s">
        <v>1679</v>
      </c>
      <c r="E699" s="37">
        <v>16500</v>
      </c>
      <c r="F699" s="37">
        <v>0</v>
      </c>
      <c r="G699" s="37">
        <v>501.6</v>
      </c>
      <c r="H699" s="37">
        <v>473.55</v>
      </c>
      <c r="I699" s="37">
        <v>25</v>
      </c>
      <c r="J699" s="39">
        <v>15499.85</v>
      </c>
      <c r="K699" s="12" t="s">
        <v>1345</v>
      </c>
    </row>
    <row r="700" spans="1:11" ht="25.5" hidden="1">
      <c r="A700" s="5" t="s">
        <v>1521</v>
      </c>
      <c r="B700" s="6" t="s">
        <v>27</v>
      </c>
      <c r="C700" s="6" t="s">
        <v>1648</v>
      </c>
      <c r="D700" s="8" t="s">
        <v>1679</v>
      </c>
      <c r="E700" s="37">
        <v>16500</v>
      </c>
      <c r="F700" s="37">
        <v>0</v>
      </c>
      <c r="G700" s="37">
        <v>501.6</v>
      </c>
      <c r="H700" s="37">
        <v>473.55</v>
      </c>
      <c r="I700" s="37">
        <v>25</v>
      </c>
      <c r="J700" s="39">
        <v>15499.85</v>
      </c>
      <c r="K700" s="12" t="s">
        <v>1345</v>
      </c>
    </row>
    <row r="701" spans="1:11" ht="25.5">
      <c r="A701" s="5" t="s">
        <v>514</v>
      </c>
      <c r="B701" s="6" t="s">
        <v>27</v>
      </c>
      <c r="C701" s="6" t="s">
        <v>1648</v>
      </c>
      <c r="D701" s="8" t="s">
        <v>39</v>
      </c>
      <c r="E701" s="37">
        <v>15000</v>
      </c>
      <c r="F701" s="37">
        <v>0</v>
      </c>
      <c r="G701" s="37">
        <v>456</v>
      </c>
      <c r="H701" s="37">
        <v>430.5</v>
      </c>
      <c r="I701" s="37">
        <v>7580.66</v>
      </c>
      <c r="J701" s="39">
        <v>6532.84</v>
      </c>
      <c r="K701" s="12" t="s">
        <v>1345</v>
      </c>
    </row>
    <row r="702" spans="1:11" ht="25.5">
      <c r="A702" s="5" t="s">
        <v>524</v>
      </c>
      <c r="B702" s="6" t="s">
        <v>27</v>
      </c>
      <c r="C702" s="6" t="s">
        <v>1648</v>
      </c>
      <c r="D702" s="8" t="s">
        <v>39</v>
      </c>
      <c r="E702" s="7">
        <v>15000</v>
      </c>
      <c r="F702" s="7">
        <v>0</v>
      </c>
      <c r="G702" s="7">
        <v>456</v>
      </c>
      <c r="H702" s="7">
        <v>430.5</v>
      </c>
      <c r="I702" s="7">
        <v>11275.6</v>
      </c>
      <c r="J702" s="39">
        <v>2837.9</v>
      </c>
      <c r="K702" s="12" t="s">
        <v>1345</v>
      </c>
    </row>
    <row r="703" spans="1:11" ht="25.5" hidden="1">
      <c r="A703" s="5" t="s">
        <v>530</v>
      </c>
      <c r="B703" s="6" t="s">
        <v>505</v>
      </c>
      <c r="C703" s="6" t="s">
        <v>1648</v>
      </c>
      <c r="D703" s="8" t="s">
        <v>11</v>
      </c>
      <c r="E703" s="37">
        <v>12650</v>
      </c>
      <c r="F703" s="37">
        <v>0</v>
      </c>
      <c r="G703" s="37">
        <v>384.56</v>
      </c>
      <c r="H703" s="37">
        <v>363.06</v>
      </c>
      <c r="I703" s="37">
        <v>571</v>
      </c>
      <c r="J703" s="39">
        <v>11331.38</v>
      </c>
      <c r="K703" s="12" t="s">
        <v>1345</v>
      </c>
    </row>
    <row r="704" spans="1:11" ht="25.5" hidden="1">
      <c r="A704" s="5" t="s">
        <v>482</v>
      </c>
      <c r="B704" s="6" t="s">
        <v>27</v>
      </c>
      <c r="C704" s="6" t="s">
        <v>1648</v>
      </c>
      <c r="D704" s="8" t="s">
        <v>1679</v>
      </c>
      <c r="E704" s="7">
        <v>11000</v>
      </c>
      <c r="F704" s="7">
        <v>0</v>
      </c>
      <c r="G704" s="7">
        <v>334.4</v>
      </c>
      <c r="H704" s="7">
        <v>315.7</v>
      </c>
      <c r="I704" s="7">
        <v>25</v>
      </c>
      <c r="J704" s="39">
        <v>10324.9</v>
      </c>
      <c r="K704" s="12" t="s">
        <v>1345</v>
      </c>
    </row>
    <row r="705" spans="1:11" ht="25.5">
      <c r="A705" s="5" t="s">
        <v>488</v>
      </c>
      <c r="B705" s="9" t="s">
        <v>489</v>
      </c>
      <c r="C705" s="8" t="s">
        <v>1648</v>
      </c>
      <c r="D705" s="8" t="s">
        <v>39</v>
      </c>
      <c r="E705" s="37">
        <v>11000</v>
      </c>
      <c r="F705" s="37">
        <v>0</v>
      </c>
      <c r="G705" s="37">
        <v>334.4</v>
      </c>
      <c r="H705" s="37">
        <v>315.7</v>
      </c>
      <c r="I705" s="37">
        <v>8216.74</v>
      </c>
      <c r="J705" s="39">
        <v>2133.16</v>
      </c>
      <c r="K705" s="12" t="s">
        <v>1345</v>
      </c>
    </row>
    <row r="706" spans="1:11" ht="25.5">
      <c r="A706" s="5" t="s">
        <v>494</v>
      </c>
      <c r="B706" s="9" t="s">
        <v>394</v>
      </c>
      <c r="C706" s="8" t="s">
        <v>1648</v>
      </c>
      <c r="D706" s="8" t="s">
        <v>39</v>
      </c>
      <c r="E706" s="37">
        <v>11000</v>
      </c>
      <c r="F706" s="37">
        <v>0</v>
      </c>
      <c r="G706" s="37">
        <v>334.4</v>
      </c>
      <c r="H706" s="37">
        <v>315.7</v>
      </c>
      <c r="I706" s="37">
        <v>8474.09</v>
      </c>
      <c r="J706" s="39">
        <v>1875.81</v>
      </c>
      <c r="K706" s="12" t="s">
        <v>1345</v>
      </c>
    </row>
    <row r="707" spans="1:11" ht="25.5" hidden="1">
      <c r="A707" s="5" t="s">
        <v>500</v>
      </c>
      <c r="B707" s="9" t="s">
        <v>94</v>
      </c>
      <c r="C707" s="8" t="s">
        <v>1648</v>
      </c>
      <c r="D707" s="8" t="s">
        <v>1679</v>
      </c>
      <c r="E707" s="37">
        <v>11000</v>
      </c>
      <c r="F707" s="37">
        <v>0</v>
      </c>
      <c r="G707" s="37">
        <v>334.4</v>
      </c>
      <c r="H707" s="37">
        <v>315.7</v>
      </c>
      <c r="I707" s="37">
        <v>8094.76</v>
      </c>
      <c r="J707" s="39">
        <v>2255.14</v>
      </c>
      <c r="K707" s="12" t="s">
        <v>1345</v>
      </c>
    </row>
    <row r="708" spans="1:11" ht="25.5" hidden="1">
      <c r="A708" s="5" t="s">
        <v>502</v>
      </c>
      <c r="B708" s="9" t="s">
        <v>94</v>
      </c>
      <c r="C708" s="8" t="s">
        <v>1648</v>
      </c>
      <c r="D708" s="8" t="s">
        <v>1679</v>
      </c>
      <c r="E708" s="37">
        <v>11000</v>
      </c>
      <c r="F708" s="37">
        <v>0</v>
      </c>
      <c r="G708" s="37">
        <v>334.4</v>
      </c>
      <c r="H708" s="37">
        <v>315.7</v>
      </c>
      <c r="I708" s="37">
        <v>8284.92</v>
      </c>
      <c r="J708" s="39">
        <v>2064.98</v>
      </c>
      <c r="K708" s="12" t="s">
        <v>1345</v>
      </c>
    </row>
    <row r="709" spans="1:11" ht="25.5" hidden="1">
      <c r="A709" s="5" t="s">
        <v>504</v>
      </c>
      <c r="B709" s="9" t="s">
        <v>27</v>
      </c>
      <c r="C709" s="8" t="s">
        <v>1648</v>
      </c>
      <c r="D709" s="8" t="s">
        <v>1679</v>
      </c>
      <c r="E709" s="37">
        <v>11000</v>
      </c>
      <c r="F709" s="37">
        <v>0</v>
      </c>
      <c r="G709" s="37">
        <v>334.4</v>
      </c>
      <c r="H709" s="37">
        <v>315.7</v>
      </c>
      <c r="I709" s="37">
        <v>8257.5399999999991</v>
      </c>
      <c r="J709" s="39">
        <v>2092.36</v>
      </c>
      <c r="K709" s="12" t="s">
        <v>1345</v>
      </c>
    </row>
    <row r="710" spans="1:11" ht="25.5" hidden="1">
      <c r="A710" s="5" t="s">
        <v>304</v>
      </c>
      <c r="B710" s="9" t="s">
        <v>27</v>
      </c>
      <c r="C710" s="8" t="s">
        <v>1648</v>
      </c>
      <c r="D710" s="8" t="s">
        <v>1679</v>
      </c>
      <c r="E710" s="37">
        <v>11000</v>
      </c>
      <c r="F710" s="37">
        <v>0</v>
      </c>
      <c r="G710" s="37">
        <v>334.4</v>
      </c>
      <c r="H710" s="37">
        <v>315.7</v>
      </c>
      <c r="I710" s="37">
        <v>25</v>
      </c>
      <c r="J710" s="39">
        <v>10324.9</v>
      </c>
      <c r="K710" s="12" t="s">
        <v>1345</v>
      </c>
    </row>
    <row r="711" spans="1:11" ht="25.5" hidden="1">
      <c r="A711" s="5" t="s">
        <v>510</v>
      </c>
      <c r="B711" s="9" t="s">
        <v>27</v>
      </c>
      <c r="C711" s="8" t="s">
        <v>1648</v>
      </c>
      <c r="D711" s="8" t="s">
        <v>1679</v>
      </c>
      <c r="E711" s="37">
        <v>11000</v>
      </c>
      <c r="F711" s="37">
        <v>0</v>
      </c>
      <c r="G711" s="37">
        <v>334.4</v>
      </c>
      <c r="H711" s="37">
        <v>315.7</v>
      </c>
      <c r="I711" s="37">
        <v>3313.2199999999993</v>
      </c>
      <c r="J711" s="39">
        <v>7036.68</v>
      </c>
      <c r="K711" s="12" t="s">
        <v>1345</v>
      </c>
    </row>
    <row r="712" spans="1:11" ht="25.5">
      <c r="A712" s="5" t="s">
        <v>512</v>
      </c>
      <c r="B712" s="9" t="s">
        <v>384</v>
      </c>
      <c r="C712" s="8" t="s">
        <v>1648</v>
      </c>
      <c r="D712" s="8" t="s">
        <v>39</v>
      </c>
      <c r="E712" s="37">
        <v>11000</v>
      </c>
      <c r="F712" s="37">
        <v>0</v>
      </c>
      <c r="G712" s="37">
        <v>334.4</v>
      </c>
      <c r="H712" s="37">
        <v>315.7</v>
      </c>
      <c r="I712" s="37">
        <v>375</v>
      </c>
      <c r="J712" s="39">
        <v>9974.9</v>
      </c>
      <c r="K712" s="12" t="s">
        <v>1345</v>
      </c>
    </row>
    <row r="713" spans="1:11" ht="25.5" hidden="1">
      <c r="A713" s="5" t="s">
        <v>513</v>
      </c>
      <c r="B713" s="9" t="s">
        <v>8</v>
      </c>
      <c r="C713" s="8" t="s">
        <v>1648</v>
      </c>
      <c r="D713" s="8" t="s">
        <v>1679</v>
      </c>
      <c r="E713" s="37">
        <v>11000</v>
      </c>
      <c r="F713" s="37">
        <v>0</v>
      </c>
      <c r="G713" s="37">
        <v>334.4</v>
      </c>
      <c r="H713" s="37">
        <v>315.7</v>
      </c>
      <c r="I713" s="37">
        <v>8290.52</v>
      </c>
      <c r="J713" s="39">
        <v>2059.38</v>
      </c>
      <c r="K713" s="12" t="s">
        <v>1346</v>
      </c>
    </row>
    <row r="714" spans="1:11" ht="25.5" hidden="1">
      <c r="A714" s="5" t="s">
        <v>519</v>
      </c>
      <c r="B714" s="9" t="s">
        <v>8</v>
      </c>
      <c r="C714" s="8" t="s">
        <v>1648</v>
      </c>
      <c r="D714" s="8" t="s">
        <v>1679</v>
      </c>
      <c r="E714" s="37">
        <v>11000</v>
      </c>
      <c r="F714" s="37">
        <v>0</v>
      </c>
      <c r="G714" s="37">
        <v>334.4</v>
      </c>
      <c r="H714" s="37">
        <v>315.7</v>
      </c>
      <c r="I714" s="37">
        <v>5945.45</v>
      </c>
      <c r="J714" s="39">
        <v>4404.45</v>
      </c>
      <c r="K714" s="12" t="s">
        <v>1346</v>
      </c>
    </row>
    <row r="715" spans="1:11" ht="25.5">
      <c r="A715" s="5" t="s">
        <v>520</v>
      </c>
      <c r="B715" s="9" t="s">
        <v>27</v>
      </c>
      <c r="C715" s="8" t="s">
        <v>1648</v>
      </c>
      <c r="D715" s="8" t="s">
        <v>39</v>
      </c>
      <c r="E715" s="37">
        <v>11000</v>
      </c>
      <c r="F715" s="37">
        <v>0</v>
      </c>
      <c r="G715" s="37">
        <v>334.4</v>
      </c>
      <c r="H715" s="37">
        <v>315.7</v>
      </c>
      <c r="I715" s="37">
        <v>8266.4399999999987</v>
      </c>
      <c r="J715" s="39">
        <v>2083.46</v>
      </c>
      <c r="K715" s="12" t="s">
        <v>1345</v>
      </c>
    </row>
    <row r="716" spans="1:11" ht="25.5">
      <c r="A716" s="5" t="s">
        <v>522</v>
      </c>
      <c r="B716" s="9" t="s">
        <v>27</v>
      </c>
      <c r="C716" s="8" t="s">
        <v>1648</v>
      </c>
      <c r="D716" s="8" t="s">
        <v>39</v>
      </c>
      <c r="E716" s="37">
        <v>11000</v>
      </c>
      <c r="F716" s="37">
        <v>0</v>
      </c>
      <c r="G716" s="37">
        <v>334.4</v>
      </c>
      <c r="H716" s="37">
        <v>315.7</v>
      </c>
      <c r="I716" s="37">
        <v>375</v>
      </c>
      <c r="J716" s="39">
        <v>9974.9</v>
      </c>
      <c r="K716" s="12" t="s">
        <v>1345</v>
      </c>
    </row>
    <row r="717" spans="1:11" ht="25.5" hidden="1">
      <c r="A717" s="5" t="s">
        <v>527</v>
      </c>
      <c r="B717" s="9" t="s">
        <v>375</v>
      </c>
      <c r="C717" s="8" t="s">
        <v>1648</v>
      </c>
      <c r="D717" s="8" t="s">
        <v>1679</v>
      </c>
      <c r="E717" s="37">
        <v>11000</v>
      </c>
      <c r="F717" s="37">
        <v>0</v>
      </c>
      <c r="G717" s="37">
        <v>334.4</v>
      </c>
      <c r="H717" s="37">
        <v>315.7</v>
      </c>
      <c r="I717" s="37">
        <v>8125.5</v>
      </c>
      <c r="J717" s="39">
        <v>2224.4</v>
      </c>
      <c r="K717" s="12" t="s">
        <v>1345</v>
      </c>
    </row>
    <row r="718" spans="1:11" ht="25.5" hidden="1">
      <c r="A718" s="5" t="s">
        <v>535</v>
      </c>
      <c r="B718" s="9" t="s">
        <v>8</v>
      </c>
      <c r="C718" s="8" t="s">
        <v>1648</v>
      </c>
      <c r="D718" s="8" t="s">
        <v>1679</v>
      </c>
      <c r="E718" s="37">
        <v>11000</v>
      </c>
      <c r="F718" s="37">
        <v>0</v>
      </c>
      <c r="G718" s="37">
        <v>334.4</v>
      </c>
      <c r="H718" s="37">
        <v>315.7</v>
      </c>
      <c r="I718" s="37">
        <v>325</v>
      </c>
      <c r="J718" s="39">
        <v>10024.9</v>
      </c>
      <c r="K718" s="12" t="s">
        <v>1346</v>
      </c>
    </row>
    <row r="719" spans="1:11" ht="25.5" hidden="1">
      <c r="A719" s="5" t="s">
        <v>536</v>
      </c>
      <c r="B719" s="9" t="s">
        <v>8</v>
      </c>
      <c r="C719" s="8" t="s">
        <v>1648</v>
      </c>
      <c r="D719" s="8" t="s">
        <v>1679</v>
      </c>
      <c r="E719" s="37">
        <v>11000</v>
      </c>
      <c r="F719" s="37">
        <v>0</v>
      </c>
      <c r="G719" s="37">
        <v>334.4</v>
      </c>
      <c r="H719" s="37">
        <v>315.7</v>
      </c>
      <c r="I719" s="37">
        <v>25</v>
      </c>
      <c r="J719" s="39">
        <v>10324.9</v>
      </c>
      <c r="K719" s="12" t="s">
        <v>1345</v>
      </c>
    </row>
    <row r="720" spans="1:11" ht="25.5">
      <c r="A720" s="5" t="s">
        <v>503</v>
      </c>
      <c r="B720" s="9" t="s">
        <v>27</v>
      </c>
      <c r="C720" s="8" t="s">
        <v>1648</v>
      </c>
      <c r="D720" s="8" t="s">
        <v>39</v>
      </c>
      <c r="E720" s="37">
        <v>10000</v>
      </c>
      <c r="F720" s="37">
        <v>0</v>
      </c>
      <c r="G720" s="37">
        <v>304</v>
      </c>
      <c r="H720" s="37">
        <v>287</v>
      </c>
      <c r="I720" s="37">
        <v>375</v>
      </c>
      <c r="J720" s="39">
        <v>9034</v>
      </c>
      <c r="K720" s="12" t="s">
        <v>1345</v>
      </c>
    </row>
    <row r="721" spans="1:11" ht="25.5" hidden="1">
      <c r="A721" s="5" t="s">
        <v>910</v>
      </c>
      <c r="B721" s="9" t="s">
        <v>59</v>
      </c>
      <c r="C721" s="8" t="s">
        <v>1646</v>
      </c>
      <c r="D721" s="8" t="s">
        <v>11</v>
      </c>
      <c r="E721" s="37">
        <v>180000</v>
      </c>
      <c r="F721" s="37">
        <v>30923.37</v>
      </c>
      <c r="G721" s="37">
        <v>5472</v>
      </c>
      <c r="H721" s="37">
        <v>5166</v>
      </c>
      <c r="I721" s="37">
        <v>25</v>
      </c>
      <c r="J721" s="39">
        <v>138413.63</v>
      </c>
      <c r="K721" s="12" t="s">
        <v>1345</v>
      </c>
    </row>
    <row r="722" spans="1:11" ht="25.5" hidden="1">
      <c r="A722" s="5" t="s">
        <v>470</v>
      </c>
      <c r="B722" s="9" t="s">
        <v>471</v>
      </c>
      <c r="C722" s="8" t="s">
        <v>1646</v>
      </c>
      <c r="D722" s="8" t="s">
        <v>11</v>
      </c>
      <c r="E722" s="37">
        <v>40000</v>
      </c>
      <c r="F722" s="37">
        <v>442.65</v>
      </c>
      <c r="G722" s="37">
        <v>1216</v>
      </c>
      <c r="H722" s="37">
        <v>1148</v>
      </c>
      <c r="I722" s="37">
        <v>375</v>
      </c>
      <c r="J722" s="39">
        <v>36818.35</v>
      </c>
      <c r="K722" s="12" t="s">
        <v>1345</v>
      </c>
    </row>
    <row r="723" spans="1:11" ht="25.5" hidden="1">
      <c r="A723" s="5" t="s">
        <v>477</v>
      </c>
      <c r="B723" s="9" t="s">
        <v>478</v>
      </c>
      <c r="C723" s="8" t="s">
        <v>1646</v>
      </c>
      <c r="D723" s="8" t="s">
        <v>11</v>
      </c>
      <c r="E723" s="37">
        <v>31500</v>
      </c>
      <c r="F723" s="37">
        <v>0</v>
      </c>
      <c r="G723" s="37">
        <v>957.6</v>
      </c>
      <c r="H723" s="37">
        <v>904.05</v>
      </c>
      <c r="I723" s="37">
        <v>1602.4499999999971</v>
      </c>
      <c r="J723" s="39">
        <v>28035.9</v>
      </c>
      <c r="K723" s="12" t="s">
        <v>1345</v>
      </c>
    </row>
    <row r="724" spans="1:11" ht="25.5" hidden="1">
      <c r="A724" s="5" t="s">
        <v>1630</v>
      </c>
      <c r="B724" s="9" t="s">
        <v>10</v>
      </c>
      <c r="C724" s="8" t="s">
        <v>1646</v>
      </c>
      <c r="D724" s="8" t="s">
        <v>1679</v>
      </c>
      <c r="E724" s="37">
        <v>30000</v>
      </c>
      <c r="F724" s="37">
        <v>0</v>
      </c>
      <c r="G724" s="37">
        <v>912</v>
      </c>
      <c r="H724" s="37">
        <v>861</v>
      </c>
      <c r="I724" s="37">
        <v>5071</v>
      </c>
      <c r="J724" s="39">
        <v>23156</v>
      </c>
      <c r="K724" s="12" t="s">
        <v>1346</v>
      </c>
    </row>
    <row r="725" spans="1:11" ht="25.5" hidden="1">
      <c r="A725" s="5" t="s">
        <v>3625</v>
      </c>
      <c r="B725" s="9" t="s">
        <v>8</v>
      </c>
      <c r="C725" s="8" t="s">
        <v>1646</v>
      </c>
      <c r="D725" s="8" t="s">
        <v>1679</v>
      </c>
      <c r="E725" s="37">
        <v>18000</v>
      </c>
      <c r="F725" s="37">
        <v>0</v>
      </c>
      <c r="G725" s="37">
        <v>547.20000000000005</v>
      </c>
      <c r="H725" s="37">
        <v>516.6</v>
      </c>
      <c r="I725" s="37">
        <v>25</v>
      </c>
      <c r="J725" s="39">
        <v>16911.2</v>
      </c>
      <c r="K725" s="12" t="s">
        <v>1346</v>
      </c>
    </row>
    <row r="726" spans="1:11" ht="25.5" hidden="1">
      <c r="A726" s="5" t="s">
        <v>479</v>
      </c>
      <c r="B726" s="9" t="s">
        <v>8</v>
      </c>
      <c r="C726" s="8" t="s">
        <v>1646</v>
      </c>
      <c r="D726" s="8" t="s">
        <v>1679</v>
      </c>
      <c r="E726" s="37">
        <v>16500</v>
      </c>
      <c r="F726" s="37">
        <v>0</v>
      </c>
      <c r="G726" s="37">
        <v>501.6</v>
      </c>
      <c r="H726" s="37">
        <v>473.55</v>
      </c>
      <c r="I726" s="37">
        <v>6211.6400000000012</v>
      </c>
      <c r="J726" s="39">
        <v>9313.2099999999991</v>
      </c>
      <c r="K726" s="12" t="s">
        <v>1346</v>
      </c>
    </row>
    <row r="727" spans="1:11" ht="25.5" hidden="1">
      <c r="A727" s="5" t="s">
        <v>1008</v>
      </c>
      <c r="B727" s="9" t="s">
        <v>779</v>
      </c>
      <c r="C727" s="8" t="s">
        <v>1654</v>
      </c>
      <c r="D727" s="8" t="s">
        <v>636</v>
      </c>
      <c r="E727" s="37">
        <v>260000</v>
      </c>
      <c r="F727" s="37">
        <v>50296.02</v>
      </c>
      <c r="G727" s="37">
        <v>5685.41</v>
      </c>
      <c r="H727" s="37">
        <v>7462</v>
      </c>
      <c r="I727" s="37">
        <v>25</v>
      </c>
      <c r="J727" s="39">
        <v>196531.57</v>
      </c>
      <c r="K727" s="12" t="s">
        <v>1345</v>
      </c>
    </row>
    <row r="728" spans="1:11" ht="25.5" hidden="1">
      <c r="A728" s="5" t="s">
        <v>327</v>
      </c>
      <c r="B728" s="9" t="s">
        <v>290</v>
      </c>
      <c r="C728" s="8" t="s">
        <v>1654</v>
      </c>
      <c r="D728" s="8" t="s">
        <v>11</v>
      </c>
      <c r="E728" s="37">
        <v>115000</v>
      </c>
      <c r="F728" s="37">
        <v>15633.74</v>
      </c>
      <c r="G728" s="37">
        <v>3496</v>
      </c>
      <c r="H728" s="37">
        <v>3300.5</v>
      </c>
      <c r="I728" s="37">
        <v>25.000000000014552</v>
      </c>
      <c r="J728" s="39">
        <v>92544.76</v>
      </c>
      <c r="K728" s="12" t="s">
        <v>1346</v>
      </c>
    </row>
    <row r="729" spans="1:11" ht="25.5">
      <c r="A729" s="5" t="s">
        <v>637</v>
      </c>
      <c r="B729" s="9" t="s">
        <v>32</v>
      </c>
      <c r="C729" s="8" t="s">
        <v>1654</v>
      </c>
      <c r="D729" s="8" t="s">
        <v>39</v>
      </c>
      <c r="E729" s="37">
        <v>115000</v>
      </c>
      <c r="F729" s="37">
        <v>15633.74</v>
      </c>
      <c r="G729" s="37">
        <v>3496</v>
      </c>
      <c r="H729" s="37">
        <v>3300.5</v>
      </c>
      <c r="I729" s="37">
        <v>25.000000000014552</v>
      </c>
      <c r="J729" s="39">
        <v>92544.76</v>
      </c>
      <c r="K729" s="12" t="s">
        <v>1346</v>
      </c>
    </row>
    <row r="730" spans="1:11" ht="25.5" hidden="1">
      <c r="A730" s="5" t="s">
        <v>1498</v>
      </c>
      <c r="B730" s="9" t="s">
        <v>285</v>
      </c>
      <c r="C730" s="8" t="s">
        <v>1654</v>
      </c>
      <c r="D730" s="8" t="s">
        <v>1679</v>
      </c>
      <c r="E730" s="37">
        <v>36000</v>
      </c>
      <c r="F730" s="37">
        <v>0</v>
      </c>
      <c r="G730" s="37">
        <v>1094.4000000000001</v>
      </c>
      <c r="H730" s="37">
        <v>1033.2</v>
      </c>
      <c r="I730" s="37">
        <v>25</v>
      </c>
      <c r="J730" s="39">
        <v>33847.4</v>
      </c>
      <c r="K730" s="12" t="s">
        <v>1346</v>
      </c>
    </row>
    <row r="731" spans="1:11" ht="25.5" hidden="1">
      <c r="A731" s="5" t="s">
        <v>868</v>
      </c>
      <c r="B731" s="9" t="s">
        <v>10</v>
      </c>
      <c r="C731" s="8" t="s">
        <v>1654</v>
      </c>
      <c r="D731" s="8" t="s">
        <v>1679</v>
      </c>
      <c r="E731" s="37">
        <v>35000</v>
      </c>
      <c r="F731" s="37">
        <v>0</v>
      </c>
      <c r="G731" s="37">
        <v>1064</v>
      </c>
      <c r="H731" s="37">
        <v>1004.5</v>
      </c>
      <c r="I731" s="37">
        <v>2121</v>
      </c>
      <c r="J731" s="39">
        <v>30810.5</v>
      </c>
      <c r="K731" s="12" t="s">
        <v>1346</v>
      </c>
    </row>
    <row r="732" spans="1:11" ht="25.5" hidden="1">
      <c r="A732" s="5" t="s">
        <v>925</v>
      </c>
      <c r="B732" s="9" t="s">
        <v>191</v>
      </c>
      <c r="C732" s="8" t="s">
        <v>1654</v>
      </c>
      <c r="D732" s="8" t="s">
        <v>11</v>
      </c>
      <c r="E732" s="37">
        <v>35000</v>
      </c>
      <c r="F732" s="37">
        <v>0</v>
      </c>
      <c r="G732" s="37">
        <v>1064</v>
      </c>
      <c r="H732" s="37">
        <v>1004.5</v>
      </c>
      <c r="I732" s="37">
        <v>25</v>
      </c>
      <c r="J732" s="39">
        <v>32906.5</v>
      </c>
      <c r="K732" s="12" t="s">
        <v>1346</v>
      </c>
    </row>
    <row r="733" spans="1:11" ht="25.5" hidden="1">
      <c r="A733" s="5" t="s">
        <v>3604</v>
      </c>
      <c r="B733" s="9" t="s">
        <v>354</v>
      </c>
      <c r="C733" s="8" t="s">
        <v>1654</v>
      </c>
      <c r="D733" s="8" t="s">
        <v>11</v>
      </c>
      <c r="E733" s="37">
        <v>35000</v>
      </c>
      <c r="F733" s="37">
        <v>0</v>
      </c>
      <c r="G733" s="37">
        <v>1064</v>
      </c>
      <c r="H733" s="37">
        <v>1004.5</v>
      </c>
      <c r="I733" s="37">
        <v>25</v>
      </c>
      <c r="J733" s="39">
        <v>32906.5</v>
      </c>
      <c r="K733" s="12" t="s">
        <v>1346</v>
      </c>
    </row>
    <row r="734" spans="1:11" ht="25.5" hidden="1">
      <c r="A734" s="5" t="s">
        <v>1051</v>
      </c>
      <c r="B734" s="9" t="s">
        <v>354</v>
      </c>
      <c r="C734" s="8" t="s">
        <v>1654</v>
      </c>
      <c r="D734" s="8" t="s">
        <v>11</v>
      </c>
      <c r="E734" s="37">
        <v>35000</v>
      </c>
      <c r="F734" s="37">
        <v>0</v>
      </c>
      <c r="G734" s="37">
        <v>1064</v>
      </c>
      <c r="H734" s="37">
        <v>1004.5</v>
      </c>
      <c r="I734" s="37">
        <v>25</v>
      </c>
      <c r="J734" s="39">
        <v>32906.5</v>
      </c>
      <c r="K734" s="12" t="s">
        <v>1345</v>
      </c>
    </row>
    <row r="735" spans="1:11" ht="25.5" hidden="1">
      <c r="A735" s="5" t="s">
        <v>1045</v>
      </c>
      <c r="B735" s="9" t="s">
        <v>954</v>
      </c>
      <c r="C735" s="8" t="s">
        <v>1654</v>
      </c>
      <c r="D735" s="8" t="s">
        <v>11</v>
      </c>
      <c r="E735" s="37">
        <v>30000</v>
      </c>
      <c r="F735" s="37">
        <v>0</v>
      </c>
      <c r="G735" s="37">
        <v>912</v>
      </c>
      <c r="H735" s="37">
        <v>861</v>
      </c>
      <c r="I735" s="37">
        <v>25</v>
      </c>
      <c r="J735" s="39">
        <v>28202</v>
      </c>
      <c r="K735" s="12" t="s">
        <v>1345</v>
      </c>
    </row>
    <row r="736" spans="1:11" ht="25.5">
      <c r="A736" s="5" t="s">
        <v>453</v>
      </c>
      <c r="B736" s="9" t="s">
        <v>8</v>
      </c>
      <c r="C736" s="8" t="s">
        <v>1654</v>
      </c>
      <c r="D736" s="8" t="s">
        <v>39</v>
      </c>
      <c r="E736" s="37">
        <v>24000</v>
      </c>
      <c r="F736" s="37">
        <v>0</v>
      </c>
      <c r="G736" s="37">
        <v>729.6</v>
      </c>
      <c r="H736" s="37">
        <v>688.8</v>
      </c>
      <c r="I736" s="37">
        <v>12124.89</v>
      </c>
      <c r="J736" s="39">
        <v>10456.709999999999</v>
      </c>
      <c r="K736" s="12" t="s">
        <v>1346</v>
      </c>
    </row>
    <row r="737" spans="1:11" hidden="1">
      <c r="A737" s="5" t="s">
        <v>300</v>
      </c>
      <c r="B737" s="9" t="s">
        <v>191</v>
      </c>
      <c r="C737" s="8" t="s">
        <v>301</v>
      </c>
      <c r="D737" s="8" t="s">
        <v>11</v>
      </c>
      <c r="E737" s="37">
        <v>60000</v>
      </c>
      <c r="F737" s="37">
        <v>3486.68</v>
      </c>
      <c r="G737" s="37">
        <v>1824</v>
      </c>
      <c r="H737" s="37">
        <v>1722</v>
      </c>
      <c r="I737" s="37">
        <v>6376</v>
      </c>
      <c r="J737" s="39">
        <v>46591.32</v>
      </c>
      <c r="K737" s="12" t="s">
        <v>1345</v>
      </c>
    </row>
    <row r="738" spans="1:11">
      <c r="A738" s="5" t="s">
        <v>303</v>
      </c>
      <c r="B738" s="9" t="s">
        <v>10</v>
      </c>
      <c r="C738" s="8" t="s">
        <v>301</v>
      </c>
      <c r="D738" s="8" t="s">
        <v>39</v>
      </c>
      <c r="E738" s="37">
        <v>35000</v>
      </c>
      <c r="F738" s="37">
        <v>0</v>
      </c>
      <c r="G738" s="37">
        <v>1064</v>
      </c>
      <c r="H738" s="37">
        <v>1004.5</v>
      </c>
      <c r="I738" s="37">
        <v>1421</v>
      </c>
      <c r="J738" s="39">
        <v>31510.5</v>
      </c>
      <c r="K738" s="12" t="s">
        <v>1346</v>
      </c>
    </row>
    <row r="739" spans="1:11" hidden="1">
      <c r="A739" s="5" t="s">
        <v>305</v>
      </c>
      <c r="B739" s="9" t="s">
        <v>191</v>
      </c>
      <c r="C739" s="8" t="s">
        <v>301</v>
      </c>
      <c r="D739" s="8" t="s">
        <v>11</v>
      </c>
      <c r="E739" s="37">
        <v>35000</v>
      </c>
      <c r="F739" s="37">
        <v>0</v>
      </c>
      <c r="G739" s="37">
        <v>1064</v>
      </c>
      <c r="H739" s="37">
        <v>1004.5</v>
      </c>
      <c r="I739" s="37">
        <v>1471</v>
      </c>
      <c r="J739" s="39">
        <v>31460.5</v>
      </c>
      <c r="K739" s="12" t="s">
        <v>1345</v>
      </c>
    </row>
    <row r="740" spans="1:11" hidden="1">
      <c r="A740" s="5" t="s">
        <v>927</v>
      </c>
      <c r="B740" s="9" t="s">
        <v>191</v>
      </c>
      <c r="C740" s="8" t="s">
        <v>301</v>
      </c>
      <c r="D740" s="8" t="s">
        <v>11</v>
      </c>
      <c r="E740" s="37">
        <v>26250</v>
      </c>
      <c r="F740" s="37">
        <v>0</v>
      </c>
      <c r="G740" s="37">
        <v>798</v>
      </c>
      <c r="H740" s="37">
        <v>753.38</v>
      </c>
      <c r="I740" s="37">
        <v>25</v>
      </c>
      <c r="J740" s="39">
        <v>24673.62</v>
      </c>
      <c r="K740" s="12" t="s">
        <v>1345</v>
      </c>
    </row>
    <row r="741" spans="1:11">
      <c r="A741" s="5" t="s">
        <v>306</v>
      </c>
      <c r="B741" s="9" t="s">
        <v>302</v>
      </c>
      <c r="C741" s="8" t="s">
        <v>301</v>
      </c>
      <c r="D741" s="8" t="s">
        <v>39</v>
      </c>
      <c r="E741" s="37">
        <v>11258.5</v>
      </c>
      <c r="F741" s="37">
        <v>0</v>
      </c>
      <c r="G741" s="37">
        <v>342.26</v>
      </c>
      <c r="H741" s="37">
        <v>323.12</v>
      </c>
      <c r="I741" s="37">
        <v>375</v>
      </c>
      <c r="J741" s="39">
        <v>10218.120000000001</v>
      </c>
      <c r="K741" s="12" t="s">
        <v>1346</v>
      </c>
    </row>
    <row r="742" spans="1:11" hidden="1">
      <c r="A742" s="5" t="s">
        <v>937</v>
      </c>
      <c r="B742" s="9" t="s">
        <v>635</v>
      </c>
      <c r="C742" s="8" t="s">
        <v>200</v>
      </c>
      <c r="D742" s="8" t="s">
        <v>143</v>
      </c>
      <c r="E742" s="37">
        <v>100000</v>
      </c>
      <c r="F742" s="37">
        <v>12105.37</v>
      </c>
      <c r="G742" s="37">
        <v>3040</v>
      </c>
      <c r="H742" s="37">
        <v>2870</v>
      </c>
      <c r="I742" s="37">
        <v>25</v>
      </c>
      <c r="J742" s="39">
        <v>81959.63</v>
      </c>
      <c r="K742" s="12" t="s">
        <v>1345</v>
      </c>
    </row>
    <row r="743" spans="1:11" hidden="1">
      <c r="A743" s="5" t="s">
        <v>2710</v>
      </c>
      <c r="B743" s="9" t="s">
        <v>10</v>
      </c>
      <c r="C743" s="8" t="s">
        <v>200</v>
      </c>
      <c r="D743" s="8" t="s">
        <v>1679</v>
      </c>
      <c r="E743" s="37">
        <v>35000</v>
      </c>
      <c r="F743" s="37">
        <v>0</v>
      </c>
      <c r="G743" s="37">
        <v>1064</v>
      </c>
      <c r="H743" s="37">
        <v>1004.5</v>
      </c>
      <c r="I743" s="37">
        <v>5577.09</v>
      </c>
      <c r="J743" s="39">
        <v>27354.41</v>
      </c>
      <c r="K743" s="12" t="s">
        <v>1346</v>
      </c>
    </row>
    <row r="744" spans="1:11" hidden="1">
      <c r="A744" s="5" t="s">
        <v>187</v>
      </c>
      <c r="B744" s="9" t="s">
        <v>189</v>
      </c>
      <c r="C744" s="8" t="s">
        <v>200</v>
      </c>
      <c r="D744" s="8" t="s">
        <v>11</v>
      </c>
      <c r="E744" s="37">
        <v>30000</v>
      </c>
      <c r="F744" s="37">
        <v>0</v>
      </c>
      <c r="G744" s="37">
        <v>912</v>
      </c>
      <c r="H744" s="37">
        <v>861</v>
      </c>
      <c r="I744" s="37">
        <v>4189.2000000000007</v>
      </c>
      <c r="J744" s="39">
        <v>24037.8</v>
      </c>
      <c r="K744" s="12" t="s">
        <v>1345</v>
      </c>
    </row>
    <row r="745" spans="1:11" hidden="1">
      <c r="A745" s="5" t="s">
        <v>199</v>
      </c>
      <c r="B745" s="9" t="s">
        <v>8</v>
      </c>
      <c r="C745" s="8" t="s">
        <v>200</v>
      </c>
      <c r="D745" s="8" t="s">
        <v>1679</v>
      </c>
      <c r="E745" s="37">
        <v>20000</v>
      </c>
      <c r="F745" s="37">
        <v>0</v>
      </c>
      <c r="G745" s="37">
        <v>608</v>
      </c>
      <c r="H745" s="37">
        <v>574</v>
      </c>
      <c r="I745" s="37">
        <v>5105.07</v>
      </c>
      <c r="J745" s="39">
        <v>13712.93</v>
      </c>
      <c r="K745" s="12" t="s">
        <v>1346</v>
      </c>
    </row>
    <row r="746" spans="1:11" hidden="1">
      <c r="A746" s="5" t="s">
        <v>892</v>
      </c>
      <c r="B746" s="9" t="s">
        <v>128</v>
      </c>
      <c r="C746" s="8" t="s">
        <v>230</v>
      </c>
      <c r="D746" s="8" t="s">
        <v>11</v>
      </c>
      <c r="E746" s="37">
        <v>115000</v>
      </c>
      <c r="F746" s="37">
        <v>15633.74</v>
      </c>
      <c r="G746" s="37">
        <v>3496</v>
      </c>
      <c r="H746" s="37">
        <v>3300.5</v>
      </c>
      <c r="I746" s="37">
        <v>25.000000000014552</v>
      </c>
      <c r="J746" s="39">
        <v>92544.76</v>
      </c>
      <c r="K746" s="12" t="s">
        <v>1346</v>
      </c>
    </row>
    <row r="747" spans="1:11" hidden="1">
      <c r="A747" s="5" t="s">
        <v>894</v>
      </c>
      <c r="B747" s="9" t="s">
        <v>895</v>
      </c>
      <c r="C747" s="8" t="s">
        <v>230</v>
      </c>
      <c r="D747" s="8" t="s">
        <v>11</v>
      </c>
      <c r="E747" s="37">
        <v>90000</v>
      </c>
      <c r="F747" s="37">
        <v>9753.1200000000008</v>
      </c>
      <c r="G747" s="37">
        <v>2736</v>
      </c>
      <c r="H747" s="37">
        <v>2583</v>
      </c>
      <c r="I747" s="37">
        <v>25</v>
      </c>
      <c r="J747" s="39">
        <v>74902.880000000005</v>
      </c>
      <c r="K747" s="12" t="s">
        <v>1345</v>
      </c>
    </row>
    <row r="748" spans="1:11" hidden="1">
      <c r="A748" s="5" t="s">
        <v>231</v>
      </c>
      <c r="B748" s="6" t="s">
        <v>10</v>
      </c>
      <c r="C748" s="6" t="s">
        <v>230</v>
      </c>
      <c r="D748" s="8" t="s">
        <v>1679</v>
      </c>
      <c r="E748" s="37">
        <v>35000</v>
      </c>
      <c r="F748" s="37">
        <v>0</v>
      </c>
      <c r="G748" s="37">
        <v>1064</v>
      </c>
      <c r="H748" s="37">
        <v>1004.5</v>
      </c>
      <c r="I748" s="37">
        <v>25</v>
      </c>
      <c r="J748" s="39">
        <v>32906.5</v>
      </c>
      <c r="K748" s="12" t="s">
        <v>1346</v>
      </c>
    </row>
    <row r="749" spans="1:11" hidden="1">
      <c r="A749" s="5" t="s">
        <v>990</v>
      </c>
      <c r="B749" s="6" t="s">
        <v>354</v>
      </c>
      <c r="C749" s="6" t="s">
        <v>230</v>
      </c>
      <c r="D749" s="8" t="s">
        <v>11</v>
      </c>
      <c r="E749" s="7">
        <v>25000</v>
      </c>
      <c r="F749" s="7">
        <v>0</v>
      </c>
      <c r="G749" s="7">
        <v>760</v>
      </c>
      <c r="H749" s="7">
        <v>717.5</v>
      </c>
      <c r="I749" s="7">
        <v>5571</v>
      </c>
      <c r="J749" s="39">
        <v>17951.5</v>
      </c>
      <c r="K749" s="12" t="s">
        <v>1345</v>
      </c>
    </row>
    <row r="750" spans="1:11" hidden="1">
      <c r="A750" s="5" t="s">
        <v>229</v>
      </c>
      <c r="B750" s="6" t="s">
        <v>8</v>
      </c>
      <c r="C750" s="6" t="s">
        <v>230</v>
      </c>
      <c r="D750" s="8" t="s">
        <v>1679</v>
      </c>
      <c r="E750" s="37">
        <v>11000</v>
      </c>
      <c r="F750" s="37">
        <v>0</v>
      </c>
      <c r="G750" s="37">
        <v>334.4</v>
      </c>
      <c r="H750" s="37">
        <v>315.7</v>
      </c>
      <c r="I750" s="37">
        <v>8111.18</v>
      </c>
      <c r="J750" s="39">
        <v>2238.7199999999998</v>
      </c>
      <c r="K750" s="12" t="s">
        <v>1346</v>
      </c>
    </row>
    <row r="751" spans="1:11" ht="25.5" hidden="1">
      <c r="A751" s="5" t="s">
        <v>949</v>
      </c>
      <c r="B751" s="6" t="s">
        <v>10</v>
      </c>
      <c r="C751" s="6" t="s">
        <v>188</v>
      </c>
      <c r="D751" s="8" t="s">
        <v>1679</v>
      </c>
      <c r="E751" s="7">
        <v>35000</v>
      </c>
      <c r="F751" s="7">
        <v>0</v>
      </c>
      <c r="G751" s="7">
        <v>1064</v>
      </c>
      <c r="H751" s="7">
        <v>1004.5</v>
      </c>
      <c r="I751" s="7">
        <v>15949.279999999999</v>
      </c>
      <c r="J751" s="39">
        <v>16982.22</v>
      </c>
      <c r="K751" s="12" t="s">
        <v>1346</v>
      </c>
    </row>
    <row r="752" spans="1:11" ht="25.5" hidden="1">
      <c r="A752" s="5" t="s">
        <v>989</v>
      </c>
      <c r="B752" s="6" t="s">
        <v>354</v>
      </c>
      <c r="C752" s="6" t="s">
        <v>188</v>
      </c>
      <c r="D752" s="8" t="s">
        <v>11</v>
      </c>
      <c r="E752" s="37">
        <v>35000</v>
      </c>
      <c r="F752" s="37">
        <v>0</v>
      </c>
      <c r="G752" s="37">
        <v>1064</v>
      </c>
      <c r="H752" s="37">
        <v>1004.5</v>
      </c>
      <c r="I752" s="37">
        <v>25</v>
      </c>
      <c r="J752" s="39">
        <v>32906.5</v>
      </c>
      <c r="K752" s="12" t="s">
        <v>1345</v>
      </c>
    </row>
    <row r="753" spans="1:11" ht="25.5">
      <c r="A753" s="5" t="s">
        <v>190</v>
      </c>
      <c r="B753" s="6" t="s">
        <v>191</v>
      </c>
      <c r="C753" s="6" t="s">
        <v>188</v>
      </c>
      <c r="D753" s="8" t="s">
        <v>39</v>
      </c>
      <c r="E753" s="7">
        <v>35000</v>
      </c>
      <c r="F753" s="7">
        <v>0</v>
      </c>
      <c r="G753" s="7">
        <v>1064</v>
      </c>
      <c r="H753" s="7">
        <v>1004.5</v>
      </c>
      <c r="I753" s="7">
        <v>1171</v>
      </c>
      <c r="J753" s="39">
        <v>31760.5</v>
      </c>
      <c r="K753" s="12" t="s">
        <v>1345</v>
      </c>
    </row>
    <row r="754" spans="1:11" ht="25.5" hidden="1">
      <c r="A754" s="5" t="s">
        <v>543</v>
      </c>
      <c r="B754" s="6" t="s">
        <v>544</v>
      </c>
      <c r="C754" s="6" t="s">
        <v>188</v>
      </c>
      <c r="D754" s="8" t="s">
        <v>11</v>
      </c>
      <c r="E754" s="37">
        <v>29337</v>
      </c>
      <c r="F754" s="37">
        <v>0</v>
      </c>
      <c r="G754" s="37">
        <v>891.84</v>
      </c>
      <c r="H754" s="37">
        <v>841.97</v>
      </c>
      <c r="I754" s="37">
        <v>21090.26</v>
      </c>
      <c r="J754" s="39">
        <v>6512.93</v>
      </c>
      <c r="K754" s="12" t="s">
        <v>1345</v>
      </c>
    </row>
    <row r="755" spans="1:11" ht="25.5" hidden="1">
      <c r="A755" s="5" t="s">
        <v>194</v>
      </c>
      <c r="B755" s="6" t="s">
        <v>90</v>
      </c>
      <c r="C755" s="6" t="s">
        <v>188</v>
      </c>
      <c r="D755" s="8" t="s">
        <v>11</v>
      </c>
      <c r="E755" s="37">
        <v>16500</v>
      </c>
      <c r="F755" s="37">
        <v>0</v>
      </c>
      <c r="G755" s="37">
        <v>501.6</v>
      </c>
      <c r="H755" s="37">
        <v>473.55</v>
      </c>
      <c r="I755" s="37">
        <v>8676.2900000000009</v>
      </c>
      <c r="J755" s="39">
        <v>6848.56</v>
      </c>
      <c r="K755" s="12" t="s">
        <v>1345</v>
      </c>
    </row>
    <row r="756" spans="1:11" hidden="1">
      <c r="A756" s="5" t="s">
        <v>889</v>
      </c>
      <c r="B756" s="6" t="s">
        <v>59</v>
      </c>
      <c r="C756" s="6" t="s">
        <v>220</v>
      </c>
      <c r="D756" s="8" t="s">
        <v>11</v>
      </c>
      <c r="E756" s="37">
        <v>115000</v>
      </c>
      <c r="F756" s="37">
        <v>15633.74</v>
      </c>
      <c r="G756" s="37">
        <v>3496</v>
      </c>
      <c r="H756" s="37">
        <v>3300.5</v>
      </c>
      <c r="I756" s="37">
        <v>25.000000000014552</v>
      </c>
      <c r="J756" s="39">
        <v>92544.76</v>
      </c>
      <c r="K756" s="12" t="s">
        <v>1345</v>
      </c>
    </row>
    <row r="757" spans="1:11" hidden="1">
      <c r="A757" s="5" t="s">
        <v>1354</v>
      </c>
      <c r="B757" s="6" t="s">
        <v>32</v>
      </c>
      <c r="C757" s="6" t="s">
        <v>460</v>
      </c>
      <c r="D757" s="8" t="s">
        <v>11</v>
      </c>
      <c r="E757" s="37">
        <v>80000</v>
      </c>
      <c r="F757" s="37">
        <v>7400.87</v>
      </c>
      <c r="G757" s="37">
        <v>2432</v>
      </c>
      <c r="H757" s="37">
        <v>2296</v>
      </c>
      <c r="I757" s="37">
        <v>25</v>
      </c>
      <c r="J757" s="39">
        <v>67846.13</v>
      </c>
      <c r="K757" s="12" t="s">
        <v>1346</v>
      </c>
    </row>
    <row r="758" spans="1:11" hidden="1">
      <c r="A758" s="5" t="s">
        <v>293</v>
      </c>
      <c r="B758" s="6" t="s">
        <v>10</v>
      </c>
      <c r="C758" s="6" t="s">
        <v>460</v>
      </c>
      <c r="D758" s="8" t="s">
        <v>1679</v>
      </c>
      <c r="E758" s="37">
        <v>35000</v>
      </c>
      <c r="F758" s="37">
        <v>0</v>
      </c>
      <c r="G758" s="37">
        <v>1064</v>
      </c>
      <c r="H758" s="37">
        <v>1004.5</v>
      </c>
      <c r="I758" s="37">
        <v>21866.27</v>
      </c>
      <c r="J758" s="39">
        <v>11065.23</v>
      </c>
      <c r="K758" s="12" t="s">
        <v>1346</v>
      </c>
    </row>
    <row r="759" spans="1:11" hidden="1">
      <c r="A759" s="5" t="s">
        <v>462</v>
      </c>
      <c r="B759" s="6" t="s">
        <v>463</v>
      </c>
      <c r="C759" s="6" t="s">
        <v>460</v>
      </c>
      <c r="D759" s="8" t="s">
        <v>11</v>
      </c>
      <c r="E759" s="37">
        <v>35000</v>
      </c>
      <c r="F759" s="37">
        <v>0</v>
      </c>
      <c r="G759" s="37">
        <v>1064</v>
      </c>
      <c r="H759" s="37">
        <v>1004.5</v>
      </c>
      <c r="I759" s="37">
        <v>75</v>
      </c>
      <c r="J759" s="39">
        <v>32856.5</v>
      </c>
      <c r="K759" s="12" t="s">
        <v>1346</v>
      </c>
    </row>
    <row r="760" spans="1:11" hidden="1">
      <c r="A760" s="5" t="s">
        <v>464</v>
      </c>
      <c r="B760" s="6" t="s">
        <v>128</v>
      </c>
      <c r="C760" s="6" t="s">
        <v>460</v>
      </c>
      <c r="D760" s="8" t="s">
        <v>11</v>
      </c>
      <c r="E760" s="37">
        <v>35000</v>
      </c>
      <c r="F760" s="37">
        <v>0</v>
      </c>
      <c r="G760" s="37">
        <v>1064</v>
      </c>
      <c r="H760" s="37">
        <v>1004.5</v>
      </c>
      <c r="I760" s="37">
        <v>75</v>
      </c>
      <c r="J760" s="39">
        <v>32856.5</v>
      </c>
      <c r="K760" s="12" t="s">
        <v>1345</v>
      </c>
    </row>
    <row r="761" spans="1:11" hidden="1">
      <c r="A761" s="5" t="s">
        <v>261</v>
      </c>
      <c r="B761" s="6" t="s">
        <v>262</v>
      </c>
      <c r="C761" s="6" t="s">
        <v>460</v>
      </c>
      <c r="D761" s="8" t="s">
        <v>11</v>
      </c>
      <c r="E761" s="37">
        <v>30000</v>
      </c>
      <c r="F761" s="37">
        <v>0</v>
      </c>
      <c r="G761" s="37">
        <v>912</v>
      </c>
      <c r="H761" s="37">
        <v>861</v>
      </c>
      <c r="I761" s="37">
        <v>13851.84</v>
      </c>
      <c r="J761" s="39">
        <v>14375.16</v>
      </c>
      <c r="K761" s="12" t="s">
        <v>1345</v>
      </c>
    </row>
    <row r="762" spans="1:11" hidden="1">
      <c r="A762" s="5" t="s">
        <v>3247</v>
      </c>
      <c r="B762" s="6" t="s">
        <v>8</v>
      </c>
      <c r="C762" s="6" t="s">
        <v>460</v>
      </c>
      <c r="D762" s="8" t="s">
        <v>1679</v>
      </c>
      <c r="E762" s="37">
        <v>17000</v>
      </c>
      <c r="F762" s="37">
        <v>0</v>
      </c>
      <c r="G762" s="37">
        <v>516.79999999999995</v>
      </c>
      <c r="H762" s="37">
        <v>487.9</v>
      </c>
      <c r="I762" s="37">
        <v>2071</v>
      </c>
      <c r="J762" s="39">
        <v>13924.3</v>
      </c>
      <c r="K762" s="12" t="s">
        <v>1346</v>
      </c>
    </row>
    <row r="763" spans="1:11" ht="25.5" hidden="1">
      <c r="A763" s="5" t="s">
        <v>1056</v>
      </c>
      <c r="B763" s="6" t="s">
        <v>59</v>
      </c>
      <c r="C763" s="6" t="s">
        <v>292</v>
      </c>
      <c r="D763" s="8" t="s">
        <v>636</v>
      </c>
      <c r="E763" s="37">
        <v>145000</v>
      </c>
      <c r="F763" s="37">
        <v>22690.49</v>
      </c>
      <c r="G763" s="37">
        <v>4408</v>
      </c>
      <c r="H763" s="37">
        <v>4161.5</v>
      </c>
      <c r="I763" s="37">
        <v>25</v>
      </c>
      <c r="J763" s="39">
        <v>113715.01</v>
      </c>
      <c r="K763" s="12" t="s">
        <v>1345</v>
      </c>
    </row>
    <row r="764" spans="1:11" hidden="1">
      <c r="A764" s="5" t="s">
        <v>133</v>
      </c>
      <c r="B764" s="6" t="s">
        <v>134</v>
      </c>
      <c r="C764" s="6" t="s">
        <v>292</v>
      </c>
      <c r="D764" s="8" t="s">
        <v>11</v>
      </c>
      <c r="E764" s="37">
        <v>50000</v>
      </c>
      <c r="F764" s="37">
        <v>1854</v>
      </c>
      <c r="G764" s="37">
        <v>1520</v>
      </c>
      <c r="H764" s="37">
        <v>1435</v>
      </c>
      <c r="I764" s="37">
        <v>75</v>
      </c>
      <c r="J764" s="39">
        <v>45116</v>
      </c>
      <c r="K764" s="12" t="s">
        <v>1345</v>
      </c>
    </row>
    <row r="765" spans="1:11" hidden="1">
      <c r="A765" s="5" t="s">
        <v>3370</v>
      </c>
      <c r="B765" s="6" t="s">
        <v>354</v>
      </c>
      <c r="C765" s="6" t="s">
        <v>292</v>
      </c>
      <c r="D765" s="8" t="s">
        <v>11</v>
      </c>
      <c r="E765" s="37">
        <v>35000</v>
      </c>
      <c r="F765" s="37">
        <v>0</v>
      </c>
      <c r="G765" s="37">
        <v>1064</v>
      </c>
      <c r="H765" s="37">
        <v>1004.5</v>
      </c>
      <c r="I765" s="37">
        <v>25</v>
      </c>
      <c r="J765" s="39">
        <v>32906.5</v>
      </c>
      <c r="K765" s="12" t="s">
        <v>1346</v>
      </c>
    </row>
    <row r="766" spans="1:11" hidden="1">
      <c r="A766" s="5" t="s">
        <v>588</v>
      </c>
      <c r="B766" s="6" t="s">
        <v>10</v>
      </c>
      <c r="C766" s="6" t="s">
        <v>292</v>
      </c>
      <c r="D766" s="8" t="s">
        <v>1679</v>
      </c>
      <c r="E766" s="37">
        <v>35000</v>
      </c>
      <c r="F766" s="37">
        <v>0</v>
      </c>
      <c r="G766" s="37">
        <v>1064</v>
      </c>
      <c r="H766" s="37">
        <v>1004.5</v>
      </c>
      <c r="I766" s="37">
        <v>22806.47</v>
      </c>
      <c r="J766" s="39">
        <v>10125.030000000001</v>
      </c>
      <c r="K766" s="12" t="s">
        <v>1346</v>
      </c>
    </row>
    <row r="767" spans="1:11" hidden="1">
      <c r="A767" s="5" t="s">
        <v>3635</v>
      </c>
      <c r="B767" s="6" t="s">
        <v>55</v>
      </c>
      <c r="C767" s="6" t="s">
        <v>292</v>
      </c>
      <c r="D767" s="8" t="s">
        <v>11</v>
      </c>
      <c r="E767" s="37">
        <v>25000</v>
      </c>
      <c r="F767" s="37">
        <v>0</v>
      </c>
      <c r="G767" s="37">
        <v>760</v>
      </c>
      <c r="H767" s="37">
        <v>717.5</v>
      </c>
      <c r="I767" s="37">
        <v>25</v>
      </c>
      <c r="J767" s="39">
        <v>23497.5</v>
      </c>
      <c r="K767" s="12" t="s">
        <v>1345</v>
      </c>
    </row>
    <row r="768" spans="1:11" hidden="1">
      <c r="A768" s="5" t="s">
        <v>135</v>
      </c>
      <c r="B768" s="6" t="s">
        <v>15</v>
      </c>
      <c r="C768" s="6" t="s">
        <v>292</v>
      </c>
      <c r="D768" s="8" t="s">
        <v>11</v>
      </c>
      <c r="E768" s="37">
        <v>25000</v>
      </c>
      <c r="F768" s="37">
        <v>0</v>
      </c>
      <c r="G768" s="37">
        <v>760</v>
      </c>
      <c r="H768" s="37">
        <v>717.5</v>
      </c>
      <c r="I768" s="37">
        <v>3351</v>
      </c>
      <c r="J768" s="39">
        <v>20171.5</v>
      </c>
      <c r="K768" s="12" t="s">
        <v>1345</v>
      </c>
    </row>
    <row r="769" spans="1:11" hidden="1">
      <c r="A769" s="5" t="s">
        <v>325</v>
      </c>
      <c r="B769" s="6" t="s">
        <v>326</v>
      </c>
      <c r="C769" s="6" t="s">
        <v>323</v>
      </c>
      <c r="D769" s="8" t="s">
        <v>11</v>
      </c>
      <c r="E769" s="37">
        <v>130000</v>
      </c>
      <c r="F769" s="37">
        <v>19162.12</v>
      </c>
      <c r="G769" s="37">
        <v>3952</v>
      </c>
      <c r="H769" s="37">
        <v>3731</v>
      </c>
      <c r="I769" s="37">
        <v>25</v>
      </c>
      <c r="J769" s="39">
        <v>103129.88</v>
      </c>
      <c r="K769" s="12" t="s">
        <v>1345</v>
      </c>
    </row>
    <row r="770" spans="1:11" hidden="1">
      <c r="A770" s="5" t="s">
        <v>3238</v>
      </c>
      <c r="B770" s="6" t="s">
        <v>290</v>
      </c>
      <c r="C770" s="6" t="s">
        <v>323</v>
      </c>
      <c r="D770" s="8" t="s">
        <v>11</v>
      </c>
      <c r="E770" s="7">
        <v>115000</v>
      </c>
      <c r="F770" s="7">
        <v>14845.02</v>
      </c>
      <c r="G770" s="7">
        <v>3496</v>
      </c>
      <c r="H770" s="7">
        <v>3300.5</v>
      </c>
      <c r="I770" s="7">
        <v>3179.8999999999942</v>
      </c>
      <c r="J770" s="39">
        <v>90178.58</v>
      </c>
      <c r="K770" s="12" t="s">
        <v>1346</v>
      </c>
    </row>
    <row r="771" spans="1:11" hidden="1">
      <c r="A771" s="5" t="s">
        <v>911</v>
      </c>
      <c r="B771" s="6" t="s">
        <v>253</v>
      </c>
      <c r="C771" s="6" t="s">
        <v>323</v>
      </c>
      <c r="D771" s="8" t="s">
        <v>11</v>
      </c>
      <c r="E771" s="7">
        <v>65000</v>
      </c>
      <c r="F771" s="7">
        <v>4427.58</v>
      </c>
      <c r="G771" s="7">
        <v>1976</v>
      </c>
      <c r="H771" s="7">
        <v>1865.5</v>
      </c>
      <c r="I771" s="7">
        <v>25</v>
      </c>
      <c r="J771" s="39">
        <v>56705.919999999998</v>
      </c>
      <c r="K771" s="12" t="s">
        <v>1345</v>
      </c>
    </row>
    <row r="772" spans="1:11" hidden="1">
      <c r="A772" s="5" t="s">
        <v>328</v>
      </c>
      <c r="B772" s="6" t="s">
        <v>253</v>
      </c>
      <c r="C772" s="6" t="s">
        <v>323</v>
      </c>
      <c r="D772" s="8" t="s">
        <v>11</v>
      </c>
      <c r="E772" s="7">
        <v>65000</v>
      </c>
      <c r="F772" s="7">
        <v>3796.6</v>
      </c>
      <c r="G772" s="7">
        <v>1976</v>
      </c>
      <c r="H772" s="7">
        <v>1865.5</v>
      </c>
      <c r="I772" s="7">
        <v>27174.59</v>
      </c>
      <c r="J772" s="39">
        <v>30187.31</v>
      </c>
      <c r="K772" s="12" t="s">
        <v>1345</v>
      </c>
    </row>
    <row r="773" spans="1:11" hidden="1">
      <c r="A773" s="5" t="s">
        <v>322</v>
      </c>
      <c r="B773" s="6" t="s">
        <v>324</v>
      </c>
      <c r="C773" s="6" t="s">
        <v>323</v>
      </c>
      <c r="D773" s="8" t="s">
        <v>11</v>
      </c>
      <c r="E773" s="7">
        <v>50000</v>
      </c>
      <c r="F773" s="7">
        <v>1854</v>
      </c>
      <c r="G773" s="7">
        <v>1520</v>
      </c>
      <c r="H773" s="7">
        <v>1435</v>
      </c>
      <c r="I773" s="7">
        <v>14934.43</v>
      </c>
      <c r="J773" s="39">
        <v>30256.57</v>
      </c>
      <c r="K773" s="12" t="s">
        <v>1346</v>
      </c>
    </row>
    <row r="774" spans="1:11" hidden="1">
      <c r="A774" s="5" t="s">
        <v>136</v>
      </c>
      <c r="B774" s="6" t="s">
        <v>59</v>
      </c>
      <c r="C774" s="6" t="s">
        <v>298</v>
      </c>
      <c r="D774" s="8" t="s">
        <v>11</v>
      </c>
      <c r="E774" s="7">
        <v>140000</v>
      </c>
      <c r="F774" s="7">
        <v>20725.64</v>
      </c>
      <c r="G774" s="7">
        <v>4256</v>
      </c>
      <c r="H774" s="7">
        <v>4018</v>
      </c>
      <c r="I774" s="7">
        <v>3179.8999999999942</v>
      </c>
      <c r="J774" s="39">
        <v>107820.46</v>
      </c>
      <c r="K774" s="12" t="s">
        <v>1345</v>
      </c>
    </row>
    <row r="775" spans="1:11">
      <c r="A775" s="5" t="s">
        <v>299</v>
      </c>
      <c r="B775" s="6" t="s">
        <v>10</v>
      </c>
      <c r="C775" s="6" t="s">
        <v>298</v>
      </c>
      <c r="D775" s="8" t="s">
        <v>39</v>
      </c>
      <c r="E775" s="7">
        <v>35000</v>
      </c>
      <c r="F775" s="7">
        <v>0</v>
      </c>
      <c r="G775" s="7">
        <v>1064</v>
      </c>
      <c r="H775" s="7">
        <v>1004.5</v>
      </c>
      <c r="I775" s="7">
        <v>125</v>
      </c>
      <c r="J775" s="39">
        <v>32806.5</v>
      </c>
      <c r="K775" s="12" t="s">
        <v>1346</v>
      </c>
    </row>
    <row r="776" spans="1:11">
      <c r="A776" s="5" t="s">
        <v>247</v>
      </c>
      <c r="B776" s="6" t="s">
        <v>248</v>
      </c>
      <c r="C776" s="6" t="s">
        <v>804</v>
      </c>
      <c r="D776" s="8" t="s">
        <v>39</v>
      </c>
      <c r="E776" s="7">
        <v>50000</v>
      </c>
      <c r="F776" s="7">
        <v>1854</v>
      </c>
      <c r="G776" s="7">
        <v>1520</v>
      </c>
      <c r="H776" s="7">
        <v>1435</v>
      </c>
      <c r="I776" s="7">
        <v>375</v>
      </c>
      <c r="J776" s="39">
        <v>44816</v>
      </c>
      <c r="K776" s="12" t="s">
        <v>1346</v>
      </c>
    </row>
    <row r="777" spans="1:11" hidden="1">
      <c r="A777" s="5" t="s">
        <v>805</v>
      </c>
      <c r="B777" s="6" t="s">
        <v>8</v>
      </c>
      <c r="C777" s="6" t="s">
        <v>804</v>
      </c>
      <c r="D777" s="8" t="s">
        <v>1679</v>
      </c>
      <c r="E777" s="7">
        <v>30000</v>
      </c>
      <c r="F777" s="7">
        <v>0</v>
      </c>
      <c r="G777" s="7">
        <v>912</v>
      </c>
      <c r="H777" s="7">
        <v>861</v>
      </c>
      <c r="I777" s="7">
        <v>22589.61</v>
      </c>
      <c r="J777" s="39">
        <v>5637.39</v>
      </c>
      <c r="K777" s="12" t="s">
        <v>1346</v>
      </c>
    </row>
    <row r="778" spans="1:11" hidden="1">
      <c r="A778" s="5" t="s">
        <v>130</v>
      </c>
      <c r="B778" s="6" t="s">
        <v>59</v>
      </c>
      <c r="C778" s="6" t="s">
        <v>105</v>
      </c>
      <c r="D778" s="8" t="s">
        <v>11</v>
      </c>
      <c r="E778" s="7">
        <v>130000</v>
      </c>
      <c r="F778" s="7">
        <v>18767.759999999998</v>
      </c>
      <c r="G778" s="7">
        <v>3952</v>
      </c>
      <c r="H778" s="7">
        <v>3731</v>
      </c>
      <c r="I778" s="7">
        <v>1602.4500000000116</v>
      </c>
      <c r="J778" s="39">
        <v>101946.79</v>
      </c>
      <c r="K778" s="12" t="s">
        <v>1345</v>
      </c>
    </row>
    <row r="779" spans="1:11">
      <c r="A779" s="5" t="s">
        <v>441</v>
      </c>
      <c r="B779" s="6" t="s">
        <v>442</v>
      </c>
      <c r="C779" s="6" t="s">
        <v>105</v>
      </c>
      <c r="D779" s="8" t="s">
        <v>39</v>
      </c>
      <c r="E779" s="7">
        <v>60000</v>
      </c>
      <c r="F779" s="7">
        <v>3486.68</v>
      </c>
      <c r="G779" s="7">
        <v>1824</v>
      </c>
      <c r="H779" s="7">
        <v>1722</v>
      </c>
      <c r="I779" s="7">
        <v>4271</v>
      </c>
      <c r="J779" s="39">
        <v>48696.32</v>
      </c>
      <c r="K779" s="12" t="s">
        <v>1346</v>
      </c>
    </row>
    <row r="780" spans="1:11" hidden="1">
      <c r="A780" s="5" t="s">
        <v>1334</v>
      </c>
      <c r="B780" s="6" t="s">
        <v>32</v>
      </c>
      <c r="C780" s="6" t="s">
        <v>105</v>
      </c>
      <c r="D780" s="8" t="s">
        <v>11</v>
      </c>
      <c r="E780" s="7">
        <v>40000</v>
      </c>
      <c r="F780" s="7">
        <v>442.65</v>
      </c>
      <c r="G780" s="7">
        <v>1216</v>
      </c>
      <c r="H780" s="7">
        <v>1148</v>
      </c>
      <c r="I780" s="7">
        <v>9423.5</v>
      </c>
      <c r="J780" s="39">
        <v>27769.85</v>
      </c>
      <c r="K780" s="12" t="s">
        <v>1346</v>
      </c>
    </row>
    <row r="781" spans="1:11" hidden="1">
      <c r="A781" s="5" t="s">
        <v>197</v>
      </c>
      <c r="B781" s="6" t="s">
        <v>198</v>
      </c>
      <c r="C781" s="6" t="s">
        <v>105</v>
      </c>
      <c r="D781" s="8" t="s">
        <v>11</v>
      </c>
      <c r="E781" s="7">
        <v>40000</v>
      </c>
      <c r="F781" s="7">
        <v>442.65</v>
      </c>
      <c r="G781" s="7">
        <v>1216</v>
      </c>
      <c r="H781" s="7">
        <v>1148</v>
      </c>
      <c r="I781" s="7">
        <v>9651.73</v>
      </c>
      <c r="J781" s="39">
        <v>27541.62</v>
      </c>
      <c r="K781" s="12" t="s">
        <v>1346</v>
      </c>
    </row>
    <row r="782" spans="1:11" hidden="1">
      <c r="A782" s="5" t="s">
        <v>3566</v>
      </c>
      <c r="B782" s="6" t="s">
        <v>30</v>
      </c>
      <c r="C782" s="6" t="s">
        <v>105</v>
      </c>
      <c r="D782" s="8" t="s">
        <v>1679</v>
      </c>
      <c r="E782" s="7">
        <v>36000</v>
      </c>
      <c r="F782" s="7">
        <v>0</v>
      </c>
      <c r="G782" s="7">
        <v>1094.4000000000001</v>
      </c>
      <c r="H782" s="7">
        <v>1033.2</v>
      </c>
      <c r="I782" s="7">
        <v>25</v>
      </c>
      <c r="J782" s="39">
        <v>33847.4</v>
      </c>
      <c r="K782" s="12" t="s">
        <v>1345</v>
      </c>
    </row>
    <row r="783" spans="1:11" hidden="1">
      <c r="A783" s="5" t="s">
        <v>117</v>
      </c>
      <c r="B783" s="6" t="s">
        <v>118</v>
      </c>
      <c r="C783" s="6" t="s">
        <v>105</v>
      </c>
      <c r="D783" s="8" t="s">
        <v>11</v>
      </c>
      <c r="E783" s="7">
        <v>35000</v>
      </c>
      <c r="F783" s="7">
        <v>0</v>
      </c>
      <c r="G783" s="7">
        <v>1064</v>
      </c>
      <c r="H783" s="7">
        <v>1004.5</v>
      </c>
      <c r="I783" s="7">
        <v>425</v>
      </c>
      <c r="J783" s="39">
        <v>32506.5</v>
      </c>
      <c r="K783" s="12" t="s">
        <v>1345</v>
      </c>
    </row>
    <row r="784" spans="1:11" hidden="1">
      <c r="A784" s="5" t="s">
        <v>104</v>
      </c>
      <c r="B784" s="6" t="s">
        <v>106</v>
      </c>
      <c r="C784" s="6" t="s">
        <v>105</v>
      </c>
      <c r="D784" s="8" t="s">
        <v>11</v>
      </c>
      <c r="E784" s="7">
        <v>30000</v>
      </c>
      <c r="F784" s="7">
        <v>0</v>
      </c>
      <c r="G784" s="7">
        <v>912</v>
      </c>
      <c r="H784" s="7">
        <v>861</v>
      </c>
      <c r="I784" s="7">
        <v>2741.7700000000004</v>
      </c>
      <c r="J784" s="39">
        <v>25485.23</v>
      </c>
      <c r="K784" s="12" t="s">
        <v>1345</v>
      </c>
    </row>
    <row r="785" spans="1:11">
      <c r="A785" s="5" t="s">
        <v>108</v>
      </c>
      <c r="B785" s="6" t="s">
        <v>109</v>
      </c>
      <c r="C785" s="6" t="s">
        <v>105</v>
      </c>
      <c r="D785" s="8" t="s">
        <v>39</v>
      </c>
      <c r="E785" s="7">
        <v>30000</v>
      </c>
      <c r="F785" s="7">
        <v>0</v>
      </c>
      <c r="G785" s="7">
        <v>912</v>
      </c>
      <c r="H785" s="7">
        <v>861</v>
      </c>
      <c r="I785" s="7">
        <v>9915.75</v>
      </c>
      <c r="J785" s="39">
        <v>18311.25</v>
      </c>
      <c r="K785" s="12" t="s">
        <v>1345</v>
      </c>
    </row>
    <row r="786" spans="1:11">
      <c r="A786" s="5" t="s">
        <v>111</v>
      </c>
      <c r="B786" s="6" t="s">
        <v>112</v>
      </c>
      <c r="C786" s="6" t="s">
        <v>105</v>
      </c>
      <c r="D786" s="8" t="s">
        <v>39</v>
      </c>
      <c r="E786" s="7">
        <v>30000</v>
      </c>
      <c r="F786" s="7">
        <v>0</v>
      </c>
      <c r="G786" s="7">
        <v>912</v>
      </c>
      <c r="H786" s="7">
        <v>861</v>
      </c>
      <c r="I786" s="7">
        <v>5198.4500000000007</v>
      </c>
      <c r="J786" s="39">
        <v>23028.55</v>
      </c>
      <c r="K786" s="12" t="s">
        <v>1345</v>
      </c>
    </row>
    <row r="787" spans="1:11">
      <c r="A787" s="5" t="s">
        <v>113</v>
      </c>
      <c r="B787" s="6" t="s">
        <v>114</v>
      </c>
      <c r="C787" s="6" t="s">
        <v>105</v>
      </c>
      <c r="D787" s="8" t="s">
        <v>39</v>
      </c>
      <c r="E787" s="7">
        <v>30000</v>
      </c>
      <c r="F787" s="7">
        <v>0</v>
      </c>
      <c r="G787" s="7">
        <v>912</v>
      </c>
      <c r="H787" s="7">
        <v>861</v>
      </c>
      <c r="I787" s="7">
        <v>5892.380000000001</v>
      </c>
      <c r="J787" s="39">
        <v>22334.62</v>
      </c>
      <c r="K787" s="12" t="s">
        <v>1346</v>
      </c>
    </row>
    <row r="788" spans="1:11">
      <c r="A788" s="5" t="s">
        <v>120</v>
      </c>
      <c r="B788" s="6" t="s">
        <v>10</v>
      </c>
      <c r="C788" s="6" t="s">
        <v>105</v>
      </c>
      <c r="D788" s="8" t="s">
        <v>39</v>
      </c>
      <c r="E788" s="7">
        <v>30000</v>
      </c>
      <c r="F788" s="7">
        <v>0</v>
      </c>
      <c r="G788" s="7">
        <v>912</v>
      </c>
      <c r="H788" s="7">
        <v>861</v>
      </c>
      <c r="I788" s="7">
        <v>3121</v>
      </c>
      <c r="J788" s="39">
        <v>25106</v>
      </c>
      <c r="K788" s="12" t="s">
        <v>1346</v>
      </c>
    </row>
    <row r="789" spans="1:11">
      <c r="A789" s="5" t="s">
        <v>121</v>
      </c>
      <c r="B789" s="6" t="s">
        <v>109</v>
      </c>
      <c r="C789" s="6" t="s">
        <v>105</v>
      </c>
      <c r="D789" s="8" t="s">
        <v>39</v>
      </c>
      <c r="E789" s="7">
        <v>30000</v>
      </c>
      <c r="F789" s="7">
        <v>0</v>
      </c>
      <c r="G789" s="7">
        <v>912</v>
      </c>
      <c r="H789" s="7">
        <v>861</v>
      </c>
      <c r="I789" s="7">
        <v>75</v>
      </c>
      <c r="J789" s="39">
        <v>28152</v>
      </c>
      <c r="K789" s="12" t="s">
        <v>1345</v>
      </c>
    </row>
    <row r="790" spans="1:11" hidden="1">
      <c r="A790" s="5" t="s">
        <v>127</v>
      </c>
      <c r="B790" s="6" t="s">
        <v>110</v>
      </c>
      <c r="C790" s="6" t="s">
        <v>105</v>
      </c>
      <c r="D790" s="8" t="s">
        <v>11</v>
      </c>
      <c r="E790" s="7">
        <v>30000</v>
      </c>
      <c r="F790" s="7">
        <v>0</v>
      </c>
      <c r="G790" s="7">
        <v>912</v>
      </c>
      <c r="H790" s="7">
        <v>861</v>
      </c>
      <c r="I790" s="7">
        <v>25</v>
      </c>
      <c r="J790" s="39">
        <v>28202</v>
      </c>
      <c r="K790" s="12" t="s">
        <v>1345</v>
      </c>
    </row>
    <row r="791" spans="1:11">
      <c r="A791" s="5" t="s">
        <v>129</v>
      </c>
      <c r="B791" s="6" t="s">
        <v>110</v>
      </c>
      <c r="C791" s="6" t="s">
        <v>105</v>
      </c>
      <c r="D791" s="8" t="s">
        <v>39</v>
      </c>
      <c r="E791" s="7">
        <v>30000</v>
      </c>
      <c r="F791" s="7">
        <v>0</v>
      </c>
      <c r="G791" s="7">
        <v>912</v>
      </c>
      <c r="H791" s="7">
        <v>861</v>
      </c>
      <c r="I791" s="7">
        <v>6702.02</v>
      </c>
      <c r="J791" s="39">
        <v>21524.98</v>
      </c>
      <c r="K791" s="12" t="s">
        <v>1346</v>
      </c>
    </row>
    <row r="792" spans="1:11">
      <c r="A792" s="5" t="s">
        <v>124</v>
      </c>
      <c r="B792" s="6" t="s">
        <v>125</v>
      </c>
      <c r="C792" s="6" t="s">
        <v>105</v>
      </c>
      <c r="D792" s="8" t="s">
        <v>39</v>
      </c>
      <c r="E792" s="7">
        <v>25000</v>
      </c>
      <c r="F792" s="7">
        <v>0</v>
      </c>
      <c r="G792" s="7">
        <v>760</v>
      </c>
      <c r="H792" s="7">
        <v>717.5</v>
      </c>
      <c r="I792" s="7">
        <v>5032.619999999999</v>
      </c>
      <c r="J792" s="39">
        <v>18489.88</v>
      </c>
      <c r="K792" s="12" t="s">
        <v>1346</v>
      </c>
    </row>
    <row r="793" spans="1:11" hidden="1">
      <c r="A793" s="5" t="s">
        <v>2591</v>
      </c>
      <c r="B793" s="6" t="s">
        <v>354</v>
      </c>
      <c r="C793" s="6" t="s">
        <v>105</v>
      </c>
      <c r="D793" s="8" t="s">
        <v>11</v>
      </c>
      <c r="E793" s="7">
        <v>25000</v>
      </c>
      <c r="F793" s="7">
        <v>0</v>
      </c>
      <c r="G793" s="7">
        <v>760</v>
      </c>
      <c r="H793" s="7">
        <v>717.5</v>
      </c>
      <c r="I793" s="7">
        <v>25</v>
      </c>
      <c r="J793" s="39">
        <v>23497.5</v>
      </c>
      <c r="K793" s="12" t="s">
        <v>1346</v>
      </c>
    </row>
    <row r="794" spans="1:11">
      <c r="A794" s="5" t="s">
        <v>123</v>
      </c>
      <c r="B794" s="6" t="s">
        <v>27</v>
      </c>
      <c r="C794" s="6" t="s">
        <v>105</v>
      </c>
      <c r="D794" s="8" t="s">
        <v>39</v>
      </c>
      <c r="E794" s="7">
        <v>24000</v>
      </c>
      <c r="F794" s="7">
        <v>0</v>
      </c>
      <c r="G794" s="7">
        <v>729.6</v>
      </c>
      <c r="H794" s="7">
        <v>688.8</v>
      </c>
      <c r="I794" s="7">
        <v>1141</v>
      </c>
      <c r="J794" s="39">
        <v>21440.6</v>
      </c>
      <c r="K794" s="12" t="s">
        <v>1345</v>
      </c>
    </row>
    <row r="795" spans="1:11" hidden="1">
      <c r="A795" s="5" t="s">
        <v>3562</v>
      </c>
      <c r="B795" s="6" t="s">
        <v>42</v>
      </c>
      <c r="C795" s="6" t="s">
        <v>105</v>
      </c>
      <c r="D795" s="8" t="s">
        <v>1679</v>
      </c>
      <c r="E795" s="7">
        <v>20000</v>
      </c>
      <c r="F795" s="7">
        <v>0</v>
      </c>
      <c r="G795" s="7">
        <v>608</v>
      </c>
      <c r="H795" s="7">
        <v>574</v>
      </c>
      <c r="I795" s="7">
        <v>5071</v>
      </c>
      <c r="J795" s="39">
        <v>13747</v>
      </c>
      <c r="K795" s="12" t="s">
        <v>1345</v>
      </c>
    </row>
    <row r="796" spans="1:11" hidden="1">
      <c r="A796" s="5" t="s">
        <v>447</v>
      </c>
      <c r="B796" s="6" t="s">
        <v>8</v>
      </c>
      <c r="C796" s="6" t="s">
        <v>105</v>
      </c>
      <c r="D796" s="8" t="s">
        <v>1679</v>
      </c>
      <c r="E796" s="7">
        <v>20000</v>
      </c>
      <c r="F796" s="7">
        <v>0</v>
      </c>
      <c r="G796" s="7">
        <v>608</v>
      </c>
      <c r="H796" s="7">
        <v>574</v>
      </c>
      <c r="I796" s="7">
        <v>11723.34</v>
      </c>
      <c r="J796" s="39">
        <v>7094.66</v>
      </c>
      <c r="K796" s="12" t="s">
        <v>1346</v>
      </c>
    </row>
    <row r="797" spans="1:11" hidden="1">
      <c r="A797" s="5" t="s">
        <v>3560</v>
      </c>
      <c r="B797" s="6" t="s">
        <v>8</v>
      </c>
      <c r="C797" s="6" t="s">
        <v>105</v>
      </c>
      <c r="D797" s="8" t="s">
        <v>1679</v>
      </c>
      <c r="E797" s="7">
        <v>17000</v>
      </c>
      <c r="F797" s="7">
        <v>0</v>
      </c>
      <c r="G797" s="7">
        <v>516.79999999999995</v>
      </c>
      <c r="H797" s="7">
        <v>487.9</v>
      </c>
      <c r="I797" s="7">
        <v>25</v>
      </c>
      <c r="J797" s="39">
        <v>15970.3</v>
      </c>
      <c r="K797" s="12" t="s">
        <v>1346</v>
      </c>
    </row>
    <row r="798" spans="1:11" hidden="1">
      <c r="A798" s="5" t="s">
        <v>1669</v>
      </c>
      <c r="B798" s="6" t="s">
        <v>8</v>
      </c>
      <c r="C798" s="6" t="s">
        <v>105</v>
      </c>
      <c r="D798" s="8" t="s">
        <v>1679</v>
      </c>
      <c r="E798" s="7">
        <v>17000</v>
      </c>
      <c r="F798" s="7">
        <v>0</v>
      </c>
      <c r="G798" s="7">
        <v>516.79999999999995</v>
      </c>
      <c r="H798" s="7">
        <v>487.9</v>
      </c>
      <c r="I798" s="7">
        <v>1081</v>
      </c>
      <c r="J798" s="39">
        <v>14914.3</v>
      </c>
      <c r="K798" s="12" t="s">
        <v>1346</v>
      </c>
    </row>
    <row r="799" spans="1:11" hidden="1">
      <c r="A799" s="5" t="s">
        <v>1576</v>
      </c>
      <c r="B799" s="6" t="s">
        <v>126</v>
      </c>
      <c r="C799" s="6" t="s">
        <v>105</v>
      </c>
      <c r="D799" s="8" t="s">
        <v>1679</v>
      </c>
      <c r="E799" s="7">
        <v>15000</v>
      </c>
      <c r="F799" s="7">
        <v>0</v>
      </c>
      <c r="G799" s="7">
        <v>456</v>
      </c>
      <c r="H799" s="7">
        <v>430.5</v>
      </c>
      <c r="I799" s="7">
        <v>25</v>
      </c>
      <c r="J799" s="39">
        <v>14088.5</v>
      </c>
      <c r="K799" s="12" t="s">
        <v>1346</v>
      </c>
    </row>
    <row r="800" spans="1:11" ht="25.5" hidden="1">
      <c r="A800" s="5" t="s">
        <v>841</v>
      </c>
      <c r="B800" s="6" t="s">
        <v>779</v>
      </c>
      <c r="C800" s="6" t="s">
        <v>1652</v>
      </c>
      <c r="D800" s="8" t="s">
        <v>636</v>
      </c>
      <c r="E800" s="7">
        <v>260000</v>
      </c>
      <c r="F800" s="7">
        <v>50296.02</v>
      </c>
      <c r="G800" s="7">
        <v>5685.41</v>
      </c>
      <c r="H800" s="7">
        <v>7462</v>
      </c>
      <c r="I800" s="7">
        <v>25</v>
      </c>
      <c r="J800" s="39">
        <v>196531.57</v>
      </c>
      <c r="K800" s="12" t="s">
        <v>1345</v>
      </c>
    </row>
    <row r="801" spans="1:11" ht="25.5" hidden="1">
      <c r="A801" s="5" t="s">
        <v>3612</v>
      </c>
      <c r="B801" s="6" t="s">
        <v>255</v>
      </c>
      <c r="C801" s="6" t="s">
        <v>1652</v>
      </c>
      <c r="D801" s="8" t="s">
        <v>11</v>
      </c>
      <c r="E801" s="7">
        <v>55000</v>
      </c>
      <c r="F801" s="7">
        <v>2559.6799999999998</v>
      </c>
      <c r="G801" s="7">
        <v>1672</v>
      </c>
      <c r="H801" s="7">
        <v>1578.5</v>
      </c>
      <c r="I801" s="7">
        <v>25</v>
      </c>
      <c r="J801" s="39">
        <v>49164.82</v>
      </c>
      <c r="K801" s="12" t="s">
        <v>1345</v>
      </c>
    </row>
    <row r="802" spans="1:11" ht="25.5" hidden="1">
      <c r="A802" s="5" t="s">
        <v>195</v>
      </c>
      <c r="B802" s="6" t="s">
        <v>90</v>
      </c>
      <c r="C802" s="6" t="s">
        <v>1652</v>
      </c>
      <c r="D802" s="8" t="s">
        <v>11</v>
      </c>
      <c r="E802" s="7">
        <v>50000</v>
      </c>
      <c r="F802" s="7">
        <v>1854</v>
      </c>
      <c r="G802" s="7">
        <v>1520</v>
      </c>
      <c r="H802" s="7">
        <v>1435</v>
      </c>
      <c r="I802" s="7">
        <v>2107.25</v>
      </c>
      <c r="J802" s="39">
        <v>43083.75</v>
      </c>
      <c r="K802" s="12" t="s">
        <v>1345</v>
      </c>
    </row>
    <row r="803" spans="1:11" ht="25.5">
      <c r="A803" s="5" t="s">
        <v>550</v>
      </c>
      <c r="B803" s="6" t="s">
        <v>551</v>
      </c>
      <c r="C803" s="6" t="s">
        <v>1652</v>
      </c>
      <c r="D803" s="8" t="s">
        <v>39</v>
      </c>
      <c r="E803" s="7">
        <v>45000</v>
      </c>
      <c r="F803" s="7">
        <v>1148.33</v>
      </c>
      <c r="G803" s="7">
        <v>1368</v>
      </c>
      <c r="H803" s="7">
        <v>1291.5</v>
      </c>
      <c r="I803" s="7">
        <v>16817</v>
      </c>
      <c r="J803" s="39">
        <v>24375.17</v>
      </c>
      <c r="K803" s="12" t="s">
        <v>1346</v>
      </c>
    </row>
    <row r="804" spans="1:11" ht="25.5" hidden="1">
      <c r="A804" s="5" t="s">
        <v>1144</v>
      </c>
      <c r="B804" s="6" t="s">
        <v>354</v>
      </c>
      <c r="C804" s="6" t="s">
        <v>1652</v>
      </c>
      <c r="D804" s="8" t="s">
        <v>11</v>
      </c>
      <c r="E804" s="7">
        <v>35000</v>
      </c>
      <c r="F804" s="7">
        <v>0</v>
      </c>
      <c r="G804" s="7">
        <v>1064</v>
      </c>
      <c r="H804" s="7">
        <v>1004.5</v>
      </c>
      <c r="I804" s="7">
        <v>25</v>
      </c>
      <c r="J804" s="39">
        <v>32906.5</v>
      </c>
      <c r="K804" s="12" t="s">
        <v>1345</v>
      </c>
    </row>
    <row r="805" spans="1:11" ht="25.5" hidden="1">
      <c r="A805" s="5" t="s">
        <v>3584</v>
      </c>
      <c r="B805" s="6" t="s">
        <v>10</v>
      </c>
      <c r="C805" s="6" t="s">
        <v>1652</v>
      </c>
      <c r="D805" s="8" t="s">
        <v>1679</v>
      </c>
      <c r="E805" s="7">
        <v>35000</v>
      </c>
      <c r="F805" s="7">
        <v>0</v>
      </c>
      <c r="G805" s="7">
        <v>1064</v>
      </c>
      <c r="H805" s="7">
        <v>1004.5</v>
      </c>
      <c r="I805" s="7">
        <v>25</v>
      </c>
      <c r="J805" s="39">
        <v>32906.5</v>
      </c>
      <c r="K805" s="12" t="s">
        <v>1346</v>
      </c>
    </row>
    <row r="806" spans="1:11" ht="25.5" hidden="1">
      <c r="A806" s="5" t="s">
        <v>3198</v>
      </c>
      <c r="B806" s="6" t="s">
        <v>354</v>
      </c>
      <c r="C806" s="6" t="s">
        <v>1652</v>
      </c>
      <c r="D806" s="8" t="s">
        <v>11</v>
      </c>
      <c r="E806" s="7">
        <v>35000</v>
      </c>
      <c r="F806" s="7">
        <v>0</v>
      </c>
      <c r="G806" s="7">
        <v>1064</v>
      </c>
      <c r="H806" s="7">
        <v>1004.5</v>
      </c>
      <c r="I806" s="7">
        <v>25</v>
      </c>
      <c r="J806" s="39">
        <v>32906.5</v>
      </c>
      <c r="K806" s="12" t="s">
        <v>1345</v>
      </c>
    </row>
    <row r="807" spans="1:11" ht="25.5" hidden="1">
      <c r="A807" s="5" t="s">
        <v>1355</v>
      </c>
      <c r="B807" s="6" t="s">
        <v>354</v>
      </c>
      <c r="C807" s="6" t="s">
        <v>1652</v>
      </c>
      <c r="D807" s="8" t="s">
        <v>11</v>
      </c>
      <c r="E807" s="7">
        <v>35000</v>
      </c>
      <c r="F807" s="7">
        <v>0</v>
      </c>
      <c r="G807" s="7">
        <v>1064</v>
      </c>
      <c r="H807" s="7">
        <v>1004.5</v>
      </c>
      <c r="I807" s="7">
        <v>25</v>
      </c>
      <c r="J807" s="39">
        <v>32906.5</v>
      </c>
      <c r="K807" s="12" t="s">
        <v>1346</v>
      </c>
    </row>
    <row r="808" spans="1:11" ht="25.5" hidden="1">
      <c r="A808" s="5" t="s">
        <v>3208</v>
      </c>
      <c r="B808" s="6" t="s">
        <v>10</v>
      </c>
      <c r="C808" s="6" t="s">
        <v>1652</v>
      </c>
      <c r="D808" s="8" t="s">
        <v>1679</v>
      </c>
      <c r="E808" s="7">
        <v>35000</v>
      </c>
      <c r="F808" s="7">
        <v>0</v>
      </c>
      <c r="G808" s="7">
        <v>1064</v>
      </c>
      <c r="H808" s="7">
        <v>1004.5</v>
      </c>
      <c r="I808" s="7">
        <v>25</v>
      </c>
      <c r="J808" s="39">
        <v>32906.5</v>
      </c>
      <c r="K808" s="12" t="s">
        <v>1346</v>
      </c>
    </row>
    <row r="809" spans="1:11" ht="25.5" hidden="1">
      <c r="A809" s="5" t="s">
        <v>192</v>
      </c>
      <c r="B809" s="6" t="s">
        <v>193</v>
      </c>
      <c r="C809" s="6" t="s">
        <v>1652</v>
      </c>
      <c r="D809" s="8" t="s">
        <v>11</v>
      </c>
      <c r="E809" s="7">
        <v>31500</v>
      </c>
      <c r="F809" s="7">
        <v>0</v>
      </c>
      <c r="G809" s="7">
        <v>957.6</v>
      </c>
      <c r="H809" s="7">
        <v>904.05</v>
      </c>
      <c r="I809" s="7">
        <v>7870.98</v>
      </c>
      <c r="J809" s="39">
        <v>21767.37</v>
      </c>
      <c r="K809" s="12" t="s">
        <v>1345</v>
      </c>
    </row>
    <row r="810" spans="1:11" ht="25.5" hidden="1">
      <c r="A810" s="5" t="s">
        <v>999</v>
      </c>
      <c r="B810" s="6" t="s">
        <v>354</v>
      </c>
      <c r="C810" s="6" t="s">
        <v>1652</v>
      </c>
      <c r="D810" s="8" t="s">
        <v>11</v>
      </c>
      <c r="E810" s="7">
        <v>30000</v>
      </c>
      <c r="F810" s="7">
        <v>0</v>
      </c>
      <c r="G810" s="7">
        <v>912</v>
      </c>
      <c r="H810" s="7">
        <v>861</v>
      </c>
      <c r="I810" s="7">
        <v>25</v>
      </c>
      <c r="J810" s="39">
        <v>28202</v>
      </c>
      <c r="K810" s="12" t="s">
        <v>1345</v>
      </c>
    </row>
    <row r="811" spans="1:11" ht="25.5" hidden="1">
      <c r="A811" s="5" t="s">
        <v>928</v>
      </c>
      <c r="B811" s="6" t="s">
        <v>131</v>
      </c>
      <c r="C811" s="6" t="s">
        <v>1652</v>
      </c>
      <c r="D811" s="8" t="s">
        <v>1679</v>
      </c>
      <c r="E811" s="7">
        <v>30000</v>
      </c>
      <c r="F811" s="7">
        <v>0</v>
      </c>
      <c r="G811" s="7">
        <v>912</v>
      </c>
      <c r="H811" s="7">
        <v>861</v>
      </c>
      <c r="I811" s="7">
        <v>25</v>
      </c>
      <c r="J811" s="39">
        <v>28202</v>
      </c>
      <c r="K811" s="12" t="s">
        <v>1345</v>
      </c>
    </row>
    <row r="812" spans="1:11" ht="25.5" hidden="1">
      <c r="A812" s="5" t="s">
        <v>2535</v>
      </c>
      <c r="B812" s="6" t="s">
        <v>354</v>
      </c>
      <c r="C812" s="6" t="s">
        <v>1652</v>
      </c>
      <c r="D812" s="8" t="s">
        <v>11</v>
      </c>
      <c r="E812" s="7">
        <v>30000</v>
      </c>
      <c r="F812" s="7">
        <v>0</v>
      </c>
      <c r="G812" s="7">
        <v>912</v>
      </c>
      <c r="H812" s="7">
        <v>861</v>
      </c>
      <c r="I812" s="7">
        <v>25</v>
      </c>
      <c r="J812" s="39">
        <v>28202</v>
      </c>
      <c r="K812" s="12" t="s">
        <v>1345</v>
      </c>
    </row>
    <row r="813" spans="1:11">
      <c r="A813" s="5" t="s">
        <v>457</v>
      </c>
      <c r="B813" s="6" t="s">
        <v>458</v>
      </c>
      <c r="C813" s="6" t="s">
        <v>541</v>
      </c>
      <c r="D813" s="8" t="s">
        <v>39</v>
      </c>
      <c r="E813" s="7">
        <v>45000</v>
      </c>
      <c r="F813" s="7">
        <v>911.71</v>
      </c>
      <c r="G813" s="7">
        <v>1368</v>
      </c>
      <c r="H813" s="7">
        <v>1291.5</v>
      </c>
      <c r="I813" s="7">
        <v>1602.4500000000044</v>
      </c>
      <c r="J813" s="39">
        <v>39826.339999999997</v>
      </c>
      <c r="K813" s="12" t="s">
        <v>1345</v>
      </c>
    </row>
    <row r="814" spans="1:11" hidden="1">
      <c r="A814" s="5" t="s">
        <v>3554</v>
      </c>
      <c r="B814" s="6" t="s">
        <v>354</v>
      </c>
      <c r="C814" s="6" t="s">
        <v>541</v>
      </c>
      <c r="D814" s="8" t="s">
        <v>11</v>
      </c>
      <c r="E814" s="7">
        <v>35000</v>
      </c>
      <c r="F814" s="7">
        <v>0</v>
      </c>
      <c r="G814" s="7">
        <v>1064</v>
      </c>
      <c r="H814" s="7">
        <v>1004.5</v>
      </c>
      <c r="I814" s="7">
        <v>25</v>
      </c>
      <c r="J814" s="39">
        <v>32906.5</v>
      </c>
      <c r="K814" s="12" t="s">
        <v>1345</v>
      </c>
    </row>
    <row r="815" spans="1:11" hidden="1">
      <c r="A815" s="5" t="s">
        <v>3588</v>
      </c>
      <c r="B815" s="6" t="s">
        <v>354</v>
      </c>
      <c r="C815" s="6" t="s">
        <v>541</v>
      </c>
      <c r="D815" s="8" t="s">
        <v>11</v>
      </c>
      <c r="E815" s="7">
        <v>35000</v>
      </c>
      <c r="F815" s="7">
        <v>0</v>
      </c>
      <c r="G815" s="7">
        <v>1064</v>
      </c>
      <c r="H815" s="7">
        <v>1004.5</v>
      </c>
      <c r="I815" s="7">
        <v>25</v>
      </c>
      <c r="J815" s="39">
        <v>32906.5</v>
      </c>
      <c r="K815" s="12" t="s">
        <v>1345</v>
      </c>
    </row>
    <row r="816" spans="1:11" hidden="1">
      <c r="A816" s="5" t="s">
        <v>3602</v>
      </c>
      <c r="B816" s="6" t="s">
        <v>10</v>
      </c>
      <c r="C816" s="6" t="s">
        <v>541</v>
      </c>
      <c r="D816" s="8" t="s">
        <v>1679</v>
      </c>
      <c r="E816" s="7">
        <v>35000</v>
      </c>
      <c r="F816" s="7">
        <v>0</v>
      </c>
      <c r="G816" s="7">
        <v>1064</v>
      </c>
      <c r="H816" s="7">
        <v>1004.5</v>
      </c>
      <c r="I816" s="7">
        <v>25</v>
      </c>
      <c r="J816" s="39">
        <v>32906.5</v>
      </c>
      <c r="K816" s="12" t="s">
        <v>1346</v>
      </c>
    </row>
    <row r="817" spans="1:11" hidden="1">
      <c r="A817" s="5" t="s">
        <v>947</v>
      </c>
      <c r="B817" s="6" t="s">
        <v>954</v>
      </c>
      <c r="C817" s="6" t="s">
        <v>541</v>
      </c>
      <c r="D817" s="8" t="s">
        <v>11</v>
      </c>
      <c r="E817" s="7">
        <v>25000</v>
      </c>
      <c r="F817" s="7">
        <v>0</v>
      </c>
      <c r="G817" s="7">
        <v>760</v>
      </c>
      <c r="H817" s="7">
        <v>717.5</v>
      </c>
      <c r="I817" s="7">
        <v>25</v>
      </c>
      <c r="J817" s="39">
        <v>23497.5</v>
      </c>
      <c r="K817" s="12" t="s">
        <v>1345</v>
      </c>
    </row>
    <row r="818" spans="1:11" hidden="1">
      <c r="A818" s="5" t="s">
        <v>545</v>
      </c>
      <c r="B818" s="6" t="s">
        <v>3107</v>
      </c>
      <c r="C818" s="6" t="s">
        <v>541</v>
      </c>
      <c r="D818" s="8" t="s">
        <v>11</v>
      </c>
      <c r="E818" s="7">
        <v>19000.55</v>
      </c>
      <c r="F818" s="7">
        <v>0</v>
      </c>
      <c r="G818" s="7">
        <v>577.62</v>
      </c>
      <c r="H818" s="7">
        <v>545.32000000000005</v>
      </c>
      <c r="I818" s="7">
        <v>25</v>
      </c>
      <c r="J818" s="39">
        <v>17852.61</v>
      </c>
      <c r="K818" s="12" t="s">
        <v>1345</v>
      </c>
    </row>
    <row r="819" spans="1:11" hidden="1">
      <c r="A819" s="5" t="s">
        <v>554</v>
      </c>
      <c r="B819" s="6" t="s">
        <v>10</v>
      </c>
      <c r="C819" s="6" t="s">
        <v>541</v>
      </c>
      <c r="D819" s="8" t="s">
        <v>1679</v>
      </c>
      <c r="E819" s="7">
        <v>16992.62</v>
      </c>
      <c r="F819" s="7">
        <v>0</v>
      </c>
      <c r="G819" s="7">
        <v>516.58000000000004</v>
      </c>
      <c r="H819" s="7">
        <v>487.69</v>
      </c>
      <c r="I819" s="7">
        <v>324.99999999999818</v>
      </c>
      <c r="J819" s="39">
        <v>15663.35</v>
      </c>
      <c r="K819" s="12" t="s">
        <v>1346</v>
      </c>
    </row>
    <row r="820" spans="1:11" hidden="1">
      <c r="A820" s="5" t="s">
        <v>555</v>
      </c>
      <c r="B820" s="6" t="s">
        <v>191</v>
      </c>
      <c r="C820" s="6" t="s">
        <v>541</v>
      </c>
      <c r="D820" s="8" t="s">
        <v>11</v>
      </c>
      <c r="E820" s="7">
        <v>15400</v>
      </c>
      <c r="F820" s="7">
        <v>0</v>
      </c>
      <c r="G820" s="7">
        <v>468.16</v>
      </c>
      <c r="H820" s="7">
        <v>441.98</v>
      </c>
      <c r="I820" s="7">
        <v>325</v>
      </c>
      <c r="J820" s="39">
        <v>14164.86</v>
      </c>
      <c r="K820" s="12" t="s">
        <v>1345</v>
      </c>
    </row>
    <row r="821" spans="1:11" hidden="1">
      <c r="A821" s="5" t="s">
        <v>2531</v>
      </c>
      <c r="B821" s="6" t="s">
        <v>362</v>
      </c>
      <c r="C821" s="6" t="s">
        <v>541</v>
      </c>
      <c r="D821" s="8" t="s">
        <v>11</v>
      </c>
      <c r="E821" s="7">
        <v>11000</v>
      </c>
      <c r="F821" s="7">
        <v>0</v>
      </c>
      <c r="G821" s="7">
        <v>334.4</v>
      </c>
      <c r="H821" s="7">
        <v>315.7</v>
      </c>
      <c r="I821" s="7">
        <v>75</v>
      </c>
      <c r="J821" s="39">
        <v>10274.9</v>
      </c>
      <c r="K821" s="12" t="s">
        <v>1346</v>
      </c>
    </row>
    <row r="822" spans="1:11" hidden="1">
      <c r="A822" s="5" t="s">
        <v>549</v>
      </c>
      <c r="B822" s="6" t="s">
        <v>8</v>
      </c>
      <c r="C822" s="6" t="s">
        <v>541</v>
      </c>
      <c r="D822" s="8" t="s">
        <v>1679</v>
      </c>
      <c r="E822" s="7">
        <v>11000</v>
      </c>
      <c r="F822" s="7">
        <v>0</v>
      </c>
      <c r="G822" s="7">
        <v>334.4</v>
      </c>
      <c r="H822" s="7">
        <v>315.7</v>
      </c>
      <c r="I822" s="7">
        <v>25</v>
      </c>
      <c r="J822" s="39">
        <v>10324.9</v>
      </c>
      <c r="K822" s="12" t="s">
        <v>1346</v>
      </c>
    </row>
    <row r="823" spans="1:11" hidden="1">
      <c r="A823" s="5" t="s">
        <v>548</v>
      </c>
      <c r="B823" s="6" t="s">
        <v>8</v>
      </c>
      <c r="C823" s="6" t="s">
        <v>541</v>
      </c>
      <c r="D823" s="8" t="s">
        <v>1679</v>
      </c>
      <c r="E823" s="7">
        <v>10000</v>
      </c>
      <c r="F823" s="7">
        <v>0</v>
      </c>
      <c r="G823" s="7">
        <v>304</v>
      </c>
      <c r="H823" s="7">
        <v>287</v>
      </c>
      <c r="I823" s="7">
        <v>375</v>
      </c>
      <c r="J823" s="39">
        <v>9034</v>
      </c>
      <c r="K823" s="12" t="s">
        <v>1346</v>
      </c>
    </row>
    <row r="824" spans="1:11" hidden="1">
      <c r="A824" s="5" t="s">
        <v>931</v>
      </c>
      <c r="B824" s="6" t="s">
        <v>191</v>
      </c>
      <c r="C824" s="6" t="s">
        <v>923</v>
      </c>
      <c r="D824" s="8" t="s">
        <v>11</v>
      </c>
      <c r="E824" s="7">
        <v>35000</v>
      </c>
      <c r="F824" s="7">
        <v>0</v>
      </c>
      <c r="G824" s="7">
        <v>1064</v>
      </c>
      <c r="H824" s="7">
        <v>1004.5</v>
      </c>
      <c r="I824" s="7">
        <v>19382.61</v>
      </c>
      <c r="J824" s="39">
        <v>13548.89</v>
      </c>
      <c r="K824" s="12" t="s">
        <v>1345</v>
      </c>
    </row>
    <row r="825" spans="1:11" hidden="1">
      <c r="A825" s="5" t="s">
        <v>2536</v>
      </c>
      <c r="B825" s="6" t="s">
        <v>191</v>
      </c>
      <c r="C825" s="6" t="s">
        <v>923</v>
      </c>
      <c r="D825" s="8" t="s">
        <v>11</v>
      </c>
      <c r="E825" s="7">
        <v>35000</v>
      </c>
      <c r="F825" s="7">
        <v>0</v>
      </c>
      <c r="G825" s="7">
        <v>1064</v>
      </c>
      <c r="H825" s="7">
        <v>1004.5</v>
      </c>
      <c r="I825" s="7">
        <v>25</v>
      </c>
      <c r="J825" s="39">
        <v>32906.5</v>
      </c>
      <c r="K825" s="12" t="s">
        <v>1345</v>
      </c>
    </row>
    <row r="826" spans="1:11" hidden="1">
      <c r="A826" s="5" t="s">
        <v>934</v>
      </c>
      <c r="B826" s="9" t="s">
        <v>191</v>
      </c>
      <c r="C826" s="9" t="s">
        <v>923</v>
      </c>
      <c r="D826" s="8" t="s">
        <v>11</v>
      </c>
      <c r="E826" s="7">
        <v>35000</v>
      </c>
      <c r="F826" s="7">
        <v>0</v>
      </c>
      <c r="G826" s="7">
        <v>1064</v>
      </c>
      <c r="H826" s="7">
        <v>1004.5</v>
      </c>
      <c r="I826" s="7">
        <v>25</v>
      </c>
      <c r="J826" s="39">
        <v>32906.5</v>
      </c>
      <c r="K826" s="12" t="s">
        <v>1345</v>
      </c>
    </row>
    <row r="827" spans="1:11" hidden="1">
      <c r="A827" s="5" t="s">
        <v>922</v>
      </c>
      <c r="B827" s="9" t="s">
        <v>191</v>
      </c>
      <c r="C827" s="9" t="s">
        <v>923</v>
      </c>
      <c r="D827" s="8" t="s">
        <v>11</v>
      </c>
      <c r="E827" s="7">
        <v>35000</v>
      </c>
      <c r="F827" s="7">
        <v>0</v>
      </c>
      <c r="G827" s="7">
        <v>1064</v>
      </c>
      <c r="H827" s="7">
        <v>1004.5</v>
      </c>
      <c r="I827" s="7">
        <v>25</v>
      </c>
      <c r="J827" s="39">
        <v>32906.5</v>
      </c>
      <c r="K827" s="12" t="s">
        <v>1345</v>
      </c>
    </row>
    <row r="828" spans="1:11" hidden="1">
      <c r="A828" s="5" t="s">
        <v>926</v>
      </c>
      <c r="B828" s="9" t="s">
        <v>191</v>
      </c>
      <c r="C828" s="9" t="s">
        <v>923</v>
      </c>
      <c r="D828" s="8" t="s">
        <v>11</v>
      </c>
      <c r="E828" s="7">
        <v>35000</v>
      </c>
      <c r="F828" s="7">
        <v>0</v>
      </c>
      <c r="G828" s="7">
        <v>1064</v>
      </c>
      <c r="H828" s="7">
        <v>1004.5</v>
      </c>
      <c r="I828" s="7">
        <v>25</v>
      </c>
      <c r="J828" s="39">
        <v>32906.5</v>
      </c>
      <c r="K828" s="12" t="s">
        <v>1345</v>
      </c>
    </row>
    <row r="829" spans="1:11" hidden="1">
      <c r="A829" s="5" t="s">
        <v>929</v>
      </c>
      <c r="B829" s="9" t="s">
        <v>191</v>
      </c>
      <c r="C829" s="9" t="s">
        <v>923</v>
      </c>
      <c r="D829" s="8" t="s">
        <v>11</v>
      </c>
      <c r="E829" s="7">
        <v>35000</v>
      </c>
      <c r="F829" s="7">
        <v>0</v>
      </c>
      <c r="G829" s="7">
        <v>1064</v>
      </c>
      <c r="H829" s="7">
        <v>1004.5</v>
      </c>
      <c r="I829" s="7">
        <v>25</v>
      </c>
      <c r="J829" s="39">
        <v>32906.5</v>
      </c>
      <c r="K829" s="12" t="s">
        <v>1345</v>
      </c>
    </row>
    <row r="830" spans="1:11" hidden="1">
      <c r="A830" s="5" t="s">
        <v>930</v>
      </c>
      <c r="B830" s="9" t="s">
        <v>191</v>
      </c>
      <c r="C830" s="9" t="s">
        <v>923</v>
      </c>
      <c r="D830" s="8" t="s">
        <v>11</v>
      </c>
      <c r="E830" s="7">
        <v>35000</v>
      </c>
      <c r="F830" s="7">
        <v>0</v>
      </c>
      <c r="G830" s="7">
        <v>1064</v>
      </c>
      <c r="H830" s="7">
        <v>1004.5</v>
      </c>
      <c r="I830" s="7">
        <v>25</v>
      </c>
      <c r="J830" s="39">
        <v>32906.5</v>
      </c>
      <c r="K830" s="12" t="s">
        <v>1345</v>
      </c>
    </row>
    <row r="831" spans="1:11" hidden="1">
      <c r="A831" s="5" t="s">
        <v>3356</v>
      </c>
      <c r="B831" s="9" t="s">
        <v>354</v>
      </c>
      <c r="C831" s="9" t="s">
        <v>923</v>
      </c>
      <c r="D831" s="8" t="s">
        <v>11</v>
      </c>
      <c r="E831" s="7">
        <v>35000</v>
      </c>
      <c r="F831" s="7">
        <v>0</v>
      </c>
      <c r="G831" s="7">
        <v>1064</v>
      </c>
      <c r="H831" s="7">
        <v>1004.5</v>
      </c>
      <c r="I831" s="7">
        <v>25</v>
      </c>
      <c r="J831" s="39">
        <v>32906.5</v>
      </c>
      <c r="K831" s="12" t="s">
        <v>1345</v>
      </c>
    </row>
    <row r="832" spans="1:11" hidden="1">
      <c r="A832" s="5" t="s">
        <v>1027</v>
      </c>
      <c r="B832" s="9" t="s">
        <v>55</v>
      </c>
      <c r="C832" s="9" t="s">
        <v>923</v>
      </c>
      <c r="D832" s="8" t="s">
        <v>11</v>
      </c>
      <c r="E832" s="7">
        <v>20000</v>
      </c>
      <c r="F832" s="7">
        <v>0</v>
      </c>
      <c r="G832" s="7">
        <v>608</v>
      </c>
      <c r="H832" s="7">
        <v>574</v>
      </c>
      <c r="I832" s="7">
        <v>25</v>
      </c>
      <c r="J832" s="39">
        <v>18793</v>
      </c>
      <c r="K832" s="12" t="s">
        <v>1346</v>
      </c>
    </row>
    <row r="833" spans="1:11">
      <c r="A833" s="3" t="s">
        <v>1029</v>
      </c>
      <c r="B833" s="1">
        <f>SUBTOTAL(103,TJULIO46628[CARGO])</f>
        <v>175</v>
      </c>
      <c r="C833" s="3"/>
      <c r="D833" s="3"/>
      <c r="E833" s="4">
        <f>SUBTOTAL(109,TJULIO46628[INGRESO BRUTO])</f>
        <v>7113558.0700000003</v>
      </c>
      <c r="F833" s="4">
        <f>SUBTOTAL(109,TJULIO46628[ISR])</f>
        <v>343742.20000000013</v>
      </c>
      <c r="G833" s="4">
        <f>SUBTOTAL(109,TJULIO46628[SFS])</f>
        <v>216252.16999999987</v>
      </c>
      <c r="H833" s="4">
        <f>SUBTOTAL(109,TJULIO46628[AFP])</f>
        <v>204159.15</v>
      </c>
      <c r="I833" s="4">
        <f>SUBTOTAL(109,TJULIO46628[OTROS DESC])</f>
        <v>1488896.0699999994</v>
      </c>
      <c r="J833" s="4">
        <f>SUBTOTAL(109,TJULIO46628[INGRESO NETO])</f>
        <v>4860508.4799999977</v>
      </c>
      <c r="K833" s="28"/>
    </row>
    <row r="834" spans="1:11">
      <c r="A834" s="27"/>
    </row>
    <row r="835" spans="1:11">
      <c r="A835" s="27"/>
    </row>
    <row r="836" spans="1:11">
      <c r="A836" s="26"/>
    </row>
    <row r="837" spans="1:11">
      <c r="A837" s="26"/>
    </row>
    <row r="838" spans="1:11">
      <c r="A838" s="26"/>
    </row>
    <row r="839" spans="1:11">
      <c r="A839" s="85"/>
    </row>
    <row r="840" spans="1:11">
      <c r="A840" s="46" t="s">
        <v>3079</v>
      </c>
    </row>
  </sheetData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FECHAS</vt:lpstr>
      <vt:lpstr>AGOSTO</vt:lpstr>
      <vt:lpstr>MES</vt:lpstr>
      <vt:lpstr>config</vt:lpstr>
      <vt:lpstr>FIJOS (2)</vt:lpstr>
      <vt:lpstr>INTERINATO</vt:lpstr>
      <vt:lpstr>'FIJOS (2)'!Área_de_impresión</vt:lpstr>
      <vt:lpstr>INTERINATO!Área_de_impresión</vt:lpstr>
      <vt:lpstr>'FIJOS (2)'!Títulos_a_imprimir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2023-09-11T12:30:41Z</cp:lastPrinted>
  <dcterms:created xsi:type="dcterms:W3CDTF">2020-10-09T15:18:56Z</dcterms:created>
  <dcterms:modified xsi:type="dcterms:W3CDTF">2023-09-11T14:32:50Z</dcterms:modified>
</cp:coreProperties>
</file>